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catrockcap.sharepoint.com/sites/allstaff/Shared Documents/Portfolio/Internet - KSPI/Model/"/>
    </mc:Choice>
  </mc:AlternateContent>
  <xr:revisionPtr revIDLastSave="24" documentId="8_{7F65E6F2-1888-48BE-8C02-8D1B9780F770}" xr6:coauthVersionLast="47" xr6:coauthVersionMax="47" xr10:uidLastSave="{A19B97DC-0418-44A6-BCC8-1C738962C722}"/>
  <bookViews>
    <workbookView xWindow="28680" yWindow="-120" windowWidth="29040" windowHeight="15840" firstSheet="1" activeTab="1" xr2:uid="{6C2FE1D8-AF67-4560-A2B7-CF3511F969F6}"/>
  </bookViews>
  <sheets>
    <sheet name="_CIQHiddenCacheSheet" sheetId="137" state="veryHidden" r:id="rId1"/>
    <sheet name="Simple Model - Case 1" sheetId="3" r:id="rId2"/>
    <sheet name="Historical Financials" sheetId="1" r:id="rId3"/>
    <sheet name="Guidance" sheetId="2" r:id="rId4"/>
    <sheet name="Sheet2" sheetId="14" r:id="rId5"/>
    <sheet name="Sheet1" sheetId="4" r:id="rId6"/>
  </sheets>
  <externalReferences>
    <externalReference r:id="rId7"/>
  </externalReferences>
  <definedNames>
    <definedName name="CIQWBGuid" hidden="1">"20dc7265-8ccc-4185-9c48-1631f4dc9f05"</definedName>
    <definedName name="CIQWBInfo" hidden="1">"{ ""CIQVersion"":""9.49.2423.4439""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45271.910162037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3">Guidance!$B$2:$R$52</definedName>
    <definedName name="_xlnm.Print_Area" localSheetId="2">'Historical Financials'!$B$2:$AO$858</definedName>
    <definedName name="_xlnm.Print_Area" localSheetId="1">'Simple Model - Case 1'!$B$2:$U$117</definedName>
    <definedName name="_xlnm.Print_Titles" localSheetId="2">'Historical Financials'!$2:$10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3" l="1"/>
  <c r="G14" i="3"/>
  <c r="H14" i="3"/>
  <c r="I14" i="3"/>
  <c r="E14" i="3"/>
  <c r="F28" i="3"/>
  <c r="G28" i="3"/>
  <c r="H28" i="3"/>
  <c r="I28" i="3"/>
  <c r="E28" i="3"/>
  <c r="D11" i="4"/>
  <c r="E11" i="4"/>
  <c r="C10" i="4"/>
  <c r="D10" i="4"/>
  <c r="E10" i="4"/>
  <c r="C9" i="4"/>
  <c r="C11" i="4"/>
  <c r="E8" i="4"/>
  <c r="D9" i="4"/>
  <c r="E9" i="4"/>
  <c r="C7" i="4"/>
  <c r="D7" i="4"/>
  <c r="E7" i="4"/>
  <c r="C8" i="4"/>
  <c r="D8" i="4"/>
  <c r="D5" i="4"/>
  <c r="E5" i="4"/>
  <c r="C6" i="4"/>
  <c r="D6" i="4"/>
  <c r="E6" i="4"/>
  <c r="E3" i="4"/>
  <c r="C4" i="4"/>
  <c r="D4" i="4"/>
  <c r="E4" i="4"/>
  <c r="C5" i="4"/>
  <c r="C2" i="4"/>
  <c r="D2" i="4"/>
  <c r="E2" i="4"/>
  <c r="C3" i="4"/>
  <c r="D3" i="4"/>
  <c r="F2" i="4"/>
  <c r="G2" i="4"/>
  <c r="F3" i="4"/>
  <c r="G3" i="4"/>
  <c r="F4" i="4"/>
  <c r="G4" i="4"/>
  <c r="F5" i="4"/>
  <c r="G5" i="4"/>
  <c r="F6" i="4"/>
  <c r="G6" i="4"/>
  <c r="F7" i="4"/>
  <c r="G7" i="4"/>
  <c r="F8" i="4"/>
  <c r="G8" i="4"/>
  <c r="F9" i="4"/>
  <c r="G9" i="4"/>
  <c r="F10" i="4"/>
  <c r="G10" i="4"/>
  <c r="F11" i="4"/>
  <c r="G11" i="4"/>
  <c r="D9" i="14"/>
  <c r="E9" i="14"/>
  <c r="D10" i="14"/>
  <c r="E10" i="14"/>
  <c r="E12" i="14" s="1"/>
  <c r="D11" i="14"/>
  <c r="D12" i="14" s="1"/>
  <c r="E11" i="14"/>
  <c r="R2" i="2"/>
  <c r="AO2" i="1"/>
  <c r="E7" i="1"/>
  <c r="E9" i="1" s="1"/>
  <c r="F7" i="1"/>
  <c r="G7" i="1"/>
  <c r="G9" i="1" s="1"/>
  <c r="H7" i="1"/>
  <c r="H9" i="1" s="1"/>
  <c r="I7" i="1"/>
  <c r="I9" i="1" s="1"/>
  <c r="I409" i="1" s="1"/>
  <c r="I433" i="1" s="1"/>
  <c r="J7" i="1"/>
  <c r="K7" i="1"/>
  <c r="L7" i="1"/>
  <c r="M7" i="1"/>
  <c r="M9" i="1" s="1"/>
  <c r="N7" i="1"/>
  <c r="N9" i="1" s="1"/>
  <c r="N409" i="1" s="1"/>
  <c r="O7" i="1"/>
  <c r="P7" i="1"/>
  <c r="P9" i="1" s="1"/>
  <c r="Q7" i="1"/>
  <c r="Q9" i="1" s="1"/>
  <c r="Q409" i="1" s="1"/>
  <c r="R7" i="1"/>
  <c r="R9" i="1" s="1"/>
  <c r="R409" i="1" s="1"/>
  <c r="R433" i="1" s="1"/>
  <c r="R436" i="1" s="1"/>
  <c r="R110" i="1" s="1"/>
  <c r="R112" i="1" s="1"/>
  <c r="S7" i="1"/>
  <c r="S9" i="1" s="1"/>
  <c r="T7" i="1"/>
  <c r="U7" i="1"/>
  <c r="U9" i="1" s="1"/>
  <c r="V7" i="1"/>
  <c r="W7" i="1"/>
  <c r="W9" i="1" s="1"/>
  <c r="W310" i="1" s="1"/>
  <c r="AA316" i="1" s="1"/>
  <c r="X7" i="1"/>
  <c r="X9" i="1" s="1"/>
  <c r="Y7" i="1"/>
  <c r="Y9" i="1" s="1"/>
  <c r="Z7" i="1"/>
  <c r="AA7" i="1"/>
  <c r="AB7" i="1"/>
  <c r="AC7" i="1"/>
  <c r="AC9" i="1" s="1"/>
  <c r="AD7" i="1"/>
  <c r="AD9" i="1" s="1"/>
  <c r="AE7" i="1"/>
  <c r="AI7" i="1"/>
  <c r="AI9" i="1" s="1"/>
  <c r="AJ7" i="1"/>
  <c r="AJ9" i="1" s="1"/>
  <c r="AK7" i="1"/>
  <c r="AK9" i="1" s="1"/>
  <c r="AL7" i="1"/>
  <c r="AM7" i="1"/>
  <c r="AN7" i="1"/>
  <c r="AN9" i="1" s="1"/>
  <c r="AO7" i="1"/>
  <c r="D9" i="1"/>
  <c r="F9" i="1"/>
  <c r="F409" i="1" s="1"/>
  <c r="J9" i="1"/>
  <c r="J409" i="1" s="1"/>
  <c r="K9" i="1"/>
  <c r="K409" i="1" s="1"/>
  <c r="L9" i="1"/>
  <c r="O9" i="1"/>
  <c r="T9" i="1"/>
  <c r="V9" i="1"/>
  <c r="Z9" i="1"/>
  <c r="AA9" i="1"/>
  <c r="AB9" i="1"/>
  <c r="AE9" i="1"/>
  <c r="AH9" i="1"/>
  <c r="AL9" i="1"/>
  <c r="AM9" i="1"/>
  <c r="AO9" i="1"/>
  <c r="D612" i="1"/>
  <c r="D114" i="1" s="1"/>
  <c r="H123" i="1" s="1"/>
  <c r="D112" i="1"/>
  <c r="E612" i="1"/>
  <c r="E114" i="1"/>
  <c r="E112" i="1" s="1"/>
  <c r="E13" i="1" s="1"/>
  <c r="F260" i="1"/>
  <c r="F108" i="1" s="1"/>
  <c r="F334" i="1"/>
  <c r="F109" i="1" s="1"/>
  <c r="F434" i="1"/>
  <c r="G260" i="1"/>
  <c r="G108" i="1"/>
  <c r="G334" i="1"/>
  <c r="G109" i="1" s="1"/>
  <c r="G434" i="1"/>
  <c r="H260" i="1"/>
  <c r="H108" i="1" s="1"/>
  <c r="H334" i="1"/>
  <c r="H109" i="1"/>
  <c r="H434" i="1"/>
  <c r="I260" i="1"/>
  <c r="I108" i="1"/>
  <c r="I334" i="1"/>
  <c r="I109" i="1" s="1"/>
  <c r="I434" i="1"/>
  <c r="J260" i="1"/>
  <c r="J108" i="1" s="1"/>
  <c r="J334" i="1"/>
  <c r="J109" i="1" s="1"/>
  <c r="J434" i="1"/>
  <c r="K260" i="1"/>
  <c r="K108" i="1"/>
  <c r="K334" i="1"/>
  <c r="K109" i="1" s="1"/>
  <c r="K434" i="1"/>
  <c r="L260" i="1"/>
  <c r="L108" i="1" s="1"/>
  <c r="L334" i="1"/>
  <c r="L109" i="1" s="1"/>
  <c r="L118" i="1" s="1"/>
  <c r="L409" i="1"/>
  <c r="L433" i="1"/>
  <c r="L436" i="1" s="1"/>
  <c r="L110" i="1" s="1"/>
  <c r="L432" i="1"/>
  <c r="L434" i="1"/>
  <c r="M260" i="1"/>
  <c r="M108" i="1"/>
  <c r="M334" i="1"/>
  <c r="M109" i="1" s="1"/>
  <c r="M387" i="1"/>
  <c r="M409" i="1" s="1"/>
  <c r="M433" i="1" s="1"/>
  <c r="M434" i="1"/>
  <c r="N260" i="1"/>
  <c r="N108" i="1"/>
  <c r="N334" i="1"/>
  <c r="N109" i="1"/>
  <c r="N387" i="1"/>
  <c r="N434" i="1"/>
  <c r="O260" i="1"/>
  <c r="O108" i="1" s="1"/>
  <c r="O334" i="1"/>
  <c r="O109" i="1"/>
  <c r="O387" i="1"/>
  <c r="O409" i="1" s="1"/>
  <c r="O434" i="1"/>
  <c r="P260" i="1"/>
  <c r="P108" i="1" s="1"/>
  <c r="P334" i="1"/>
  <c r="P109" i="1" s="1"/>
  <c r="P387" i="1"/>
  <c r="P409" i="1" s="1"/>
  <c r="P434" i="1"/>
  <c r="Q260" i="1"/>
  <c r="Q108" i="1" s="1"/>
  <c r="Q334" i="1"/>
  <c r="Q109" i="1" s="1"/>
  <c r="Q387" i="1"/>
  <c r="Q434" i="1"/>
  <c r="R260" i="1"/>
  <c r="R108" i="1"/>
  <c r="R334" i="1"/>
  <c r="R109" i="1"/>
  <c r="R432" i="1"/>
  <c r="R434" i="1"/>
  <c r="S260" i="1"/>
  <c r="S108" i="1"/>
  <c r="S334" i="1"/>
  <c r="S109" i="1"/>
  <c r="S434" i="1"/>
  <c r="T260" i="1"/>
  <c r="T108" i="1" s="1"/>
  <c r="T334" i="1"/>
  <c r="T109" i="1"/>
  <c r="T387" i="1"/>
  <c r="T409" i="1" s="1"/>
  <c r="T434" i="1"/>
  <c r="U260" i="1"/>
  <c r="U108" i="1" s="1"/>
  <c r="U334" i="1"/>
  <c r="U109" i="1" s="1"/>
  <c r="U387" i="1"/>
  <c r="U409" i="1" s="1"/>
  <c r="U434" i="1"/>
  <c r="V260" i="1"/>
  <c r="V108" i="1" s="1"/>
  <c r="V334" i="1"/>
  <c r="V109" i="1" s="1"/>
  <c r="V432" i="1"/>
  <c r="V433" i="1"/>
  <c r="V436" i="1" s="1"/>
  <c r="V110" i="1" s="1"/>
  <c r="Z119" i="1" s="1"/>
  <c r="V434" i="1"/>
  <c r="W260" i="1"/>
  <c r="W108" i="1"/>
  <c r="W334" i="1"/>
  <c r="W109" i="1"/>
  <c r="W432" i="1"/>
  <c r="W433" i="1"/>
  <c r="W434" i="1"/>
  <c r="W436" i="1"/>
  <c r="W110" i="1" s="1"/>
  <c r="X260" i="1"/>
  <c r="X108" i="1" s="1"/>
  <c r="X112" i="1" s="1"/>
  <c r="X13" i="1" s="1"/>
  <c r="X334" i="1"/>
  <c r="X109" i="1"/>
  <c r="X432" i="1"/>
  <c r="X433" i="1" s="1"/>
  <c r="X436" i="1" s="1"/>
  <c r="X110" i="1" s="1"/>
  <c r="X434" i="1"/>
  <c r="X111" i="1"/>
  <c r="Y260" i="1"/>
  <c r="Y108" i="1" s="1"/>
  <c r="Y334" i="1"/>
  <c r="Y109" i="1"/>
  <c r="Y443" i="1"/>
  <c r="Y432" i="1" s="1"/>
  <c r="Y433" i="1" s="1"/>
  <c r="Y436" i="1" s="1"/>
  <c r="Y110" i="1" s="1"/>
  <c r="Y434" i="1"/>
  <c r="Z259" i="1"/>
  <c r="Z260" i="1" s="1"/>
  <c r="Z108" i="1" s="1"/>
  <c r="Z334" i="1"/>
  <c r="Z109" i="1"/>
  <c r="Z433" i="1"/>
  <c r="Z436" i="1" s="1"/>
  <c r="Z110" i="1" s="1"/>
  <c r="Z434" i="1"/>
  <c r="AH260" i="1"/>
  <c r="AH108" i="1"/>
  <c r="AH334" i="1"/>
  <c r="AH109" i="1"/>
  <c r="AH409" i="1"/>
  <c r="AH433" i="1" s="1"/>
  <c r="AH434" i="1"/>
  <c r="AH16" i="1"/>
  <c r="AH17" i="1"/>
  <c r="AH23" i="1"/>
  <c r="AH24" i="1"/>
  <c r="AH612" i="1"/>
  <c r="AH114" i="1" s="1"/>
  <c r="AH30" i="1"/>
  <c r="AH31" i="1"/>
  <c r="AI39" i="1" s="1"/>
  <c r="D16" i="1"/>
  <c r="AI16" i="1" s="1"/>
  <c r="D17" i="1"/>
  <c r="D23" i="1"/>
  <c r="D24" i="1"/>
  <c r="D29" i="1"/>
  <c r="D32" i="1" s="1"/>
  <c r="D30" i="1"/>
  <c r="D31" i="1"/>
  <c r="E16" i="1"/>
  <c r="E17" i="1"/>
  <c r="AI17" i="1" s="1"/>
  <c r="E23" i="1"/>
  <c r="E24" i="1"/>
  <c r="E29" i="1"/>
  <c r="E30" i="1"/>
  <c r="E31" i="1"/>
  <c r="E32" i="1" s="1"/>
  <c r="E46" i="1" s="1"/>
  <c r="F16" i="1"/>
  <c r="F17" i="1"/>
  <c r="F23" i="1"/>
  <c r="F24" i="1"/>
  <c r="F612" i="1"/>
  <c r="F114" i="1" s="1"/>
  <c r="F30" i="1"/>
  <c r="F31" i="1"/>
  <c r="G16" i="1"/>
  <c r="G17" i="1"/>
  <c r="G23" i="1"/>
  <c r="G24" i="1"/>
  <c r="G612" i="1"/>
  <c r="G114" i="1"/>
  <c r="G30" i="1"/>
  <c r="AI30" i="1" s="1"/>
  <c r="G31" i="1"/>
  <c r="H16" i="1"/>
  <c r="H17" i="1"/>
  <c r="H23" i="1"/>
  <c r="H24" i="1"/>
  <c r="H612" i="1"/>
  <c r="H114" i="1"/>
  <c r="H30" i="1"/>
  <c r="H31" i="1"/>
  <c r="I16" i="1"/>
  <c r="I17" i="1"/>
  <c r="I23" i="1"/>
  <c r="I24" i="1"/>
  <c r="I612" i="1"/>
  <c r="I114" i="1"/>
  <c r="I30" i="1"/>
  <c r="I31" i="1"/>
  <c r="J16" i="1"/>
  <c r="AJ16" i="1" s="1"/>
  <c r="J17" i="1"/>
  <c r="J23" i="1"/>
  <c r="J24" i="1"/>
  <c r="J612" i="1"/>
  <c r="J114" i="1" s="1"/>
  <c r="J30" i="1"/>
  <c r="J31" i="1"/>
  <c r="K16" i="1"/>
  <c r="K17" i="1"/>
  <c r="K23" i="1"/>
  <c r="K24" i="1"/>
  <c r="K612" i="1"/>
  <c r="K114" i="1"/>
  <c r="K30" i="1"/>
  <c r="K31" i="1"/>
  <c r="L16" i="1"/>
  <c r="L17" i="1"/>
  <c r="L23" i="1"/>
  <c r="L24" i="1"/>
  <c r="L612" i="1"/>
  <c r="L114" i="1"/>
  <c r="L30" i="1"/>
  <c r="L31" i="1"/>
  <c r="M16" i="1"/>
  <c r="M17" i="1"/>
  <c r="M23" i="1"/>
  <c r="M24" i="1"/>
  <c r="M612" i="1"/>
  <c r="M114" i="1"/>
  <c r="M30" i="1"/>
  <c r="M31" i="1"/>
  <c r="N16" i="1"/>
  <c r="N17" i="1"/>
  <c r="AK17" i="1" s="1"/>
  <c r="N23" i="1"/>
  <c r="N24" i="1"/>
  <c r="N612" i="1"/>
  <c r="N114" i="1" s="1"/>
  <c r="N30" i="1"/>
  <c r="N31" i="1"/>
  <c r="O16" i="1"/>
  <c r="O17" i="1"/>
  <c r="O23" i="1"/>
  <c r="O24" i="1"/>
  <c r="AK24" i="1" s="1"/>
  <c r="O612" i="1"/>
  <c r="O114" i="1" s="1"/>
  <c r="O30" i="1"/>
  <c r="O31" i="1"/>
  <c r="AK31" i="1" s="1"/>
  <c r="P16" i="1"/>
  <c r="P17" i="1"/>
  <c r="P23" i="1"/>
  <c r="AL23" i="1" s="1"/>
  <c r="P24" i="1"/>
  <c r="AL24" i="1" s="1"/>
  <c r="P612" i="1"/>
  <c r="P114" i="1" s="1"/>
  <c r="P30" i="1"/>
  <c r="P31" i="1"/>
  <c r="Q16" i="1"/>
  <c r="Q17" i="1"/>
  <c r="Q23" i="1"/>
  <c r="Q24" i="1"/>
  <c r="Q612" i="1"/>
  <c r="Q114" i="1" s="1"/>
  <c r="Q30" i="1"/>
  <c r="Q31" i="1"/>
  <c r="R16" i="1"/>
  <c r="R17" i="1"/>
  <c r="R23" i="1"/>
  <c r="R24" i="1"/>
  <c r="R612" i="1"/>
  <c r="R114" i="1"/>
  <c r="R30" i="1"/>
  <c r="R31" i="1"/>
  <c r="S16" i="1"/>
  <c r="S17" i="1"/>
  <c r="S23" i="1"/>
  <c r="S24" i="1"/>
  <c r="S612" i="1"/>
  <c r="S114" i="1"/>
  <c r="S30" i="1"/>
  <c r="S31" i="1"/>
  <c r="T16" i="1"/>
  <c r="T17" i="1"/>
  <c r="AM17" i="1" s="1"/>
  <c r="T23" i="1"/>
  <c r="T24" i="1"/>
  <c r="AM24" i="1" s="1"/>
  <c r="T612" i="1"/>
  <c r="T114" i="1"/>
  <c r="T30" i="1"/>
  <c r="AM30" i="1" s="1"/>
  <c r="T31" i="1"/>
  <c r="U16" i="1"/>
  <c r="U17" i="1"/>
  <c r="U23" i="1"/>
  <c r="U24" i="1"/>
  <c r="U612" i="1"/>
  <c r="U114" i="1" s="1"/>
  <c r="U30" i="1"/>
  <c r="U31" i="1"/>
  <c r="V16" i="1"/>
  <c r="V17" i="1"/>
  <c r="V23" i="1"/>
  <c r="V24" i="1"/>
  <c r="V612" i="1"/>
  <c r="V114" i="1"/>
  <c r="V30" i="1"/>
  <c r="V31" i="1"/>
  <c r="W16" i="1"/>
  <c r="W17" i="1"/>
  <c r="W23" i="1"/>
  <c r="W24" i="1"/>
  <c r="W612" i="1"/>
  <c r="W114" i="1"/>
  <c r="W30" i="1"/>
  <c r="W31" i="1"/>
  <c r="X16" i="1"/>
  <c r="X17" i="1"/>
  <c r="X23" i="1"/>
  <c r="X24" i="1"/>
  <c r="X612" i="1"/>
  <c r="X114" i="1"/>
  <c r="X113" i="1" s="1"/>
  <c r="X29" i="1" s="1"/>
  <c r="X30" i="1"/>
  <c r="AN30" i="1" s="1"/>
  <c r="X31" i="1"/>
  <c r="Y16" i="1"/>
  <c r="Y17" i="1"/>
  <c r="Y23" i="1"/>
  <c r="Y24" i="1"/>
  <c r="Y612" i="1"/>
  <c r="Y114" i="1" s="1"/>
  <c r="Y30" i="1"/>
  <c r="Y31" i="1"/>
  <c r="Z16" i="1"/>
  <c r="Z17" i="1"/>
  <c r="Z23" i="1"/>
  <c r="Z24" i="1"/>
  <c r="Z612" i="1"/>
  <c r="Z114" i="1" s="1"/>
  <c r="Z30" i="1"/>
  <c r="Z31" i="1"/>
  <c r="AS15" i="1"/>
  <c r="X240" i="1"/>
  <c r="Y240" i="1"/>
  <c r="Z240" i="1"/>
  <c r="AE21" i="1"/>
  <c r="AL16" i="1"/>
  <c r="AM16" i="1"/>
  <c r="AJ17" i="1"/>
  <c r="AL17" i="1"/>
  <c r="D240" i="1"/>
  <c r="E240" i="1"/>
  <c r="F240" i="1"/>
  <c r="G240" i="1"/>
  <c r="H240" i="1"/>
  <c r="I240" i="1"/>
  <c r="AJ240" i="1" s="1"/>
  <c r="J240" i="1"/>
  <c r="K240" i="1"/>
  <c r="L240" i="1"/>
  <c r="M240" i="1"/>
  <c r="N240" i="1"/>
  <c r="O240" i="1"/>
  <c r="P240" i="1"/>
  <c r="Q240" i="1"/>
  <c r="R240" i="1"/>
  <c r="S240" i="1"/>
  <c r="T240" i="1"/>
  <c r="U240" i="1"/>
  <c r="V240" i="1"/>
  <c r="W240" i="1"/>
  <c r="AH240" i="1"/>
  <c r="AI240" i="1"/>
  <c r="AK240" i="1"/>
  <c r="AM240" i="1"/>
  <c r="Z363" i="1"/>
  <c r="AA363" i="1"/>
  <c r="AA361" i="1" s="1"/>
  <c r="AA378" i="1" s="1"/>
  <c r="AA382" i="1" s="1"/>
  <c r="AA395" i="1" s="1"/>
  <c r="AA411" i="1" s="1"/>
  <c r="AA416" i="1" s="1"/>
  <c r="AA452" i="1" s="1"/>
  <c r="AA23" i="1" s="1"/>
  <c r="AA362" i="1"/>
  <c r="Z379" i="1"/>
  <c r="AA379" i="1" s="1"/>
  <c r="AB379" i="1" s="1"/>
  <c r="AC379" i="1" s="1"/>
  <c r="AD379" i="1" s="1"/>
  <c r="AE379" i="1" s="1"/>
  <c r="Z380" i="1"/>
  <c r="AA380" i="1"/>
  <c r="Z381" i="1"/>
  <c r="AA381" i="1"/>
  <c r="Z731" i="1"/>
  <c r="Z378" i="1"/>
  <c r="Z382" i="1"/>
  <c r="X363" i="1"/>
  <c r="AB363" i="1"/>
  <c r="AB362" i="1" s="1"/>
  <c r="AB380" i="1"/>
  <c r="AC380" i="1" s="1"/>
  <c r="AD380" i="1" s="1"/>
  <c r="AE380" i="1" s="1"/>
  <c r="AB381" i="1"/>
  <c r="AC381" i="1" s="1"/>
  <c r="AD381" i="1" s="1"/>
  <c r="AE381" i="1" s="1"/>
  <c r="Y363" i="1"/>
  <c r="AC363" i="1" s="1"/>
  <c r="AD363" i="1"/>
  <c r="AD362" i="1" s="1"/>
  <c r="AD361" i="1" s="1"/>
  <c r="AD378" i="1" s="1"/>
  <c r="AE363" i="1"/>
  <c r="AE361" i="1" s="1"/>
  <c r="AE378" i="1" s="1"/>
  <c r="AE362" i="1"/>
  <c r="AI23" i="1"/>
  <c r="AJ23" i="1"/>
  <c r="AM23" i="1"/>
  <c r="Z464" i="1"/>
  <c r="Z373" i="1"/>
  <c r="AA464" i="1" s="1"/>
  <c r="AA373" i="1"/>
  <c r="AD373" i="1"/>
  <c r="AI24" i="1"/>
  <c r="AJ24" i="1"/>
  <c r="AA30" i="1"/>
  <c r="AE30" i="1" s="1"/>
  <c r="AC30" i="1"/>
  <c r="AD30" i="1"/>
  <c r="AK30" i="1"/>
  <c r="AL30" i="1"/>
  <c r="AI31" i="1"/>
  <c r="AL31" i="1"/>
  <c r="AM31" i="1"/>
  <c r="D639" i="1"/>
  <c r="D144" i="1"/>
  <c r="D33" i="1" s="1"/>
  <c r="E639" i="1"/>
  <c r="E144" i="1"/>
  <c r="E33" i="1" s="1"/>
  <c r="F639" i="1"/>
  <c r="F144" i="1"/>
  <c r="F33" i="1" s="1"/>
  <c r="G639" i="1"/>
  <c r="AI639" i="1" s="1"/>
  <c r="AI144" i="1" s="1"/>
  <c r="H639" i="1"/>
  <c r="AJ639" i="1" s="1"/>
  <c r="AJ144" i="1" s="1"/>
  <c r="AJ33" i="1" s="1"/>
  <c r="H144" i="1"/>
  <c r="H33" i="1" s="1"/>
  <c r="I639" i="1"/>
  <c r="I144" i="1"/>
  <c r="I33" i="1"/>
  <c r="J639" i="1"/>
  <c r="J144" i="1"/>
  <c r="J33" i="1"/>
  <c r="K639" i="1"/>
  <c r="K144" i="1" s="1"/>
  <c r="K33" i="1" s="1"/>
  <c r="L639" i="1"/>
  <c r="L144" i="1"/>
  <c r="L33" i="1" s="1"/>
  <c r="M639" i="1"/>
  <c r="M144" i="1"/>
  <c r="M33" i="1"/>
  <c r="N639" i="1"/>
  <c r="N144" i="1" s="1"/>
  <c r="N33" i="1" s="1"/>
  <c r="O639" i="1"/>
  <c r="O144" i="1" s="1"/>
  <c r="O33" i="1" s="1"/>
  <c r="P639" i="1"/>
  <c r="P144" i="1" s="1"/>
  <c r="P33" i="1" s="1"/>
  <c r="Q639" i="1"/>
  <c r="Q144" i="1" s="1"/>
  <c r="Q33" i="1"/>
  <c r="R639" i="1"/>
  <c r="S639" i="1"/>
  <c r="S144" i="1" s="1"/>
  <c r="S33" i="1" s="1"/>
  <c r="T639" i="1"/>
  <c r="T144" i="1"/>
  <c r="T33" i="1" s="1"/>
  <c r="U639" i="1"/>
  <c r="U144" i="1"/>
  <c r="U33" i="1" s="1"/>
  <c r="V639" i="1"/>
  <c r="V144" i="1"/>
  <c r="V33" i="1" s="1"/>
  <c r="W639" i="1"/>
  <c r="AM639" i="1" s="1"/>
  <c r="AM144" i="1" s="1"/>
  <c r="AM33" i="1" s="1"/>
  <c r="X639" i="1"/>
  <c r="X144" i="1"/>
  <c r="X33" i="1" s="1"/>
  <c r="Y639" i="1"/>
  <c r="Y144" i="1" s="1"/>
  <c r="Y33" i="1" s="1"/>
  <c r="Z639" i="1"/>
  <c r="Z144" i="1"/>
  <c r="Z33" i="1"/>
  <c r="AH639" i="1"/>
  <c r="AH144" i="1" s="1"/>
  <c r="AH33" i="1" s="1"/>
  <c r="AI33" i="1"/>
  <c r="AK639" i="1"/>
  <c r="AK144" i="1" s="1"/>
  <c r="AK33" i="1" s="1"/>
  <c r="D651" i="1"/>
  <c r="D663" i="1"/>
  <c r="D145" i="1"/>
  <c r="D34" i="1" s="1"/>
  <c r="E651" i="1"/>
  <c r="E663" i="1"/>
  <c r="AI663" i="1" s="1"/>
  <c r="E145" i="1"/>
  <c r="E34" i="1" s="1"/>
  <c r="F651" i="1"/>
  <c r="F663" i="1"/>
  <c r="F145" i="1"/>
  <c r="F34" i="1" s="1"/>
  <c r="G651" i="1"/>
  <c r="G663" i="1"/>
  <c r="G145" i="1" s="1"/>
  <c r="G34" i="1" s="1"/>
  <c r="H651" i="1"/>
  <c r="H663" i="1"/>
  <c r="H145" i="1"/>
  <c r="H34" i="1"/>
  <c r="I651" i="1"/>
  <c r="I663" i="1"/>
  <c r="I145" i="1"/>
  <c r="I34" i="1" s="1"/>
  <c r="J651" i="1"/>
  <c r="J663" i="1"/>
  <c r="J145" i="1"/>
  <c r="J34" i="1" s="1"/>
  <c r="K651" i="1"/>
  <c r="K663" i="1"/>
  <c r="K145" i="1" s="1"/>
  <c r="K34" i="1" s="1"/>
  <c r="L651" i="1"/>
  <c r="L663" i="1"/>
  <c r="L145" i="1"/>
  <c r="L34" i="1"/>
  <c r="M651" i="1"/>
  <c r="M663" i="1"/>
  <c r="AK663" i="1" s="1"/>
  <c r="AK145" i="1" s="1"/>
  <c r="AK34" i="1" s="1"/>
  <c r="M145" i="1"/>
  <c r="M34" i="1" s="1"/>
  <c r="N651" i="1"/>
  <c r="N663" i="1"/>
  <c r="N145" i="1"/>
  <c r="N34" i="1" s="1"/>
  <c r="O651" i="1"/>
  <c r="O663" i="1"/>
  <c r="O145" i="1" s="1"/>
  <c r="O34" i="1" s="1"/>
  <c r="P651" i="1"/>
  <c r="P663" i="1"/>
  <c r="P145" i="1"/>
  <c r="P34" i="1" s="1"/>
  <c r="Q651" i="1"/>
  <c r="Q663" i="1"/>
  <c r="Q145" i="1"/>
  <c r="Q34" i="1" s="1"/>
  <c r="R651" i="1"/>
  <c r="R663" i="1"/>
  <c r="R145" i="1"/>
  <c r="R34" i="1" s="1"/>
  <c r="S651" i="1"/>
  <c r="S663" i="1"/>
  <c r="S145" i="1" s="1"/>
  <c r="S34" i="1" s="1"/>
  <c r="T651" i="1"/>
  <c r="T663" i="1"/>
  <c r="T145" i="1"/>
  <c r="T34" i="1" s="1"/>
  <c r="U651" i="1"/>
  <c r="U663" i="1"/>
  <c r="AM663" i="1" s="1"/>
  <c r="U145" i="1"/>
  <c r="U34" i="1" s="1"/>
  <c r="V651" i="1"/>
  <c r="V663" i="1"/>
  <c r="V145" i="1"/>
  <c r="V34" i="1" s="1"/>
  <c r="W651" i="1"/>
  <c r="W663" i="1"/>
  <c r="W145" i="1" s="1"/>
  <c r="W34" i="1" s="1"/>
  <c r="X651" i="1"/>
  <c r="X663" i="1"/>
  <c r="X145" i="1"/>
  <c r="X34" i="1" s="1"/>
  <c r="Y651" i="1"/>
  <c r="Y663" i="1"/>
  <c r="Y145" i="1"/>
  <c r="Y34" i="1" s="1"/>
  <c r="Z651" i="1"/>
  <c r="Z663" i="1"/>
  <c r="Z145" i="1"/>
  <c r="Z34" i="1" s="1"/>
  <c r="AH651" i="1"/>
  <c r="AH663" i="1"/>
  <c r="AH145" i="1" s="1"/>
  <c r="AH34" i="1" s="1"/>
  <c r="AI651" i="1"/>
  <c r="AI145" i="1"/>
  <c r="AI34" i="1" s="1"/>
  <c r="AJ651" i="1"/>
  <c r="AJ663" i="1"/>
  <c r="AJ145" i="1"/>
  <c r="AJ34" i="1" s="1"/>
  <c r="AK651" i="1"/>
  <c r="AL651" i="1"/>
  <c r="AL663" i="1"/>
  <c r="AL145" i="1" s="1"/>
  <c r="AL34" i="1" s="1"/>
  <c r="AM651" i="1"/>
  <c r="AM145" i="1"/>
  <c r="AM34" i="1" s="1"/>
  <c r="H38" i="1"/>
  <c r="J38" i="1"/>
  <c r="K38" i="1"/>
  <c r="L38" i="1"/>
  <c r="N38" i="1"/>
  <c r="O38" i="1"/>
  <c r="P38" i="1"/>
  <c r="Q38" i="1"/>
  <c r="R38" i="1"/>
  <c r="U38" i="1"/>
  <c r="V38" i="1"/>
  <c r="Y38" i="1"/>
  <c r="Z38" i="1"/>
  <c r="AL38" i="1"/>
  <c r="H39" i="1"/>
  <c r="I39" i="1"/>
  <c r="K39" i="1"/>
  <c r="L39" i="1"/>
  <c r="M39" i="1"/>
  <c r="O39" i="1"/>
  <c r="P39" i="1"/>
  <c r="Q39" i="1"/>
  <c r="R39" i="1"/>
  <c r="S39" i="1"/>
  <c r="T39" i="1"/>
  <c r="U39" i="1"/>
  <c r="V39" i="1"/>
  <c r="W39" i="1"/>
  <c r="X39" i="1"/>
  <c r="Z39" i="1"/>
  <c r="D620" i="1"/>
  <c r="D622" i="1" s="1"/>
  <c r="D624" i="1" s="1"/>
  <c r="E620" i="1"/>
  <c r="E622" i="1" s="1"/>
  <c r="F620" i="1"/>
  <c r="F473" i="1" s="1"/>
  <c r="G620" i="1"/>
  <c r="G622" i="1" s="1"/>
  <c r="G624" i="1" s="1"/>
  <c r="H620" i="1"/>
  <c r="H622" i="1" s="1"/>
  <c r="H624" i="1" s="1"/>
  <c r="H632" i="1" s="1"/>
  <c r="H56" i="1" s="1"/>
  <c r="I620" i="1"/>
  <c r="I622" i="1"/>
  <c r="I624" i="1" s="1"/>
  <c r="I632" i="1" s="1"/>
  <c r="I56" i="1" s="1"/>
  <c r="J620" i="1"/>
  <c r="J622" i="1"/>
  <c r="J624" i="1"/>
  <c r="J632" i="1" s="1"/>
  <c r="J56" i="1"/>
  <c r="K620" i="1"/>
  <c r="L620" i="1"/>
  <c r="L622" i="1" s="1"/>
  <c r="L624" i="1" s="1"/>
  <c r="M620" i="1"/>
  <c r="M622" i="1" s="1"/>
  <c r="M624" i="1"/>
  <c r="M632" i="1" s="1"/>
  <c r="M56" i="1" s="1"/>
  <c r="N620" i="1"/>
  <c r="N622" i="1" s="1"/>
  <c r="N624" i="1" s="1"/>
  <c r="N632" i="1" s="1"/>
  <c r="N56" i="1" s="1"/>
  <c r="O620" i="1"/>
  <c r="O622" i="1" s="1"/>
  <c r="O624" i="1" s="1"/>
  <c r="P56" i="1"/>
  <c r="Q620" i="1"/>
  <c r="Q622" i="1" s="1"/>
  <c r="Q624" i="1" s="1"/>
  <c r="Q632" i="1" s="1"/>
  <c r="Q56" i="1" s="1"/>
  <c r="R620" i="1"/>
  <c r="R622" i="1" s="1"/>
  <c r="R624" i="1" s="1"/>
  <c r="R632" i="1" s="1"/>
  <c r="R56" i="1" s="1"/>
  <c r="S620" i="1"/>
  <c r="S622" i="1" s="1"/>
  <c r="S624" i="1" s="1"/>
  <c r="P620" i="1"/>
  <c r="P622" i="1" s="1"/>
  <c r="P624" i="1" s="1"/>
  <c r="T56" i="1"/>
  <c r="U620" i="1"/>
  <c r="U285" i="1" s="1"/>
  <c r="V620" i="1"/>
  <c r="V622" i="1" s="1"/>
  <c r="V624" i="1" s="1"/>
  <c r="V632" i="1" s="1"/>
  <c r="V56" i="1" s="1"/>
  <c r="W620" i="1"/>
  <c r="W622" i="1" s="1"/>
  <c r="W624" i="1" s="1"/>
  <c r="W623" i="1"/>
  <c r="T620" i="1"/>
  <c r="T622" i="1" s="1"/>
  <c r="T624" i="1"/>
  <c r="T628" i="1" s="1"/>
  <c r="X56" i="1"/>
  <c r="Y620" i="1"/>
  <c r="Y622" i="1"/>
  <c r="Y624" i="1" s="1"/>
  <c r="Y632" i="1" s="1"/>
  <c r="Y56" i="1" s="1"/>
  <c r="AN56" i="1" s="1"/>
  <c r="Z620" i="1"/>
  <c r="Z622" i="1" s="1"/>
  <c r="Z624" i="1" s="1"/>
  <c r="Z632" i="1" s="1"/>
  <c r="Z56" i="1" s="1"/>
  <c r="AH56" i="1"/>
  <c r="AI56" i="1"/>
  <c r="AJ56" i="1"/>
  <c r="AK56" i="1"/>
  <c r="AL56" i="1"/>
  <c r="AM56" i="1"/>
  <c r="AO56" i="1"/>
  <c r="D151" i="1"/>
  <c r="D61" i="1"/>
  <c r="F148" i="1"/>
  <c r="F149" i="1"/>
  <c r="F150" i="1"/>
  <c r="F151" i="1" s="1"/>
  <c r="G148" i="1"/>
  <c r="G149" i="1"/>
  <c r="G150" i="1"/>
  <c r="G151" i="1"/>
  <c r="G61" i="1" s="1"/>
  <c r="H148" i="1"/>
  <c r="H149" i="1"/>
  <c r="H150" i="1"/>
  <c r="H151" i="1"/>
  <c r="H61" i="1" s="1"/>
  <c r="I148" i="1"/>
  <c r="I149" i="1"/>
  <c r="I150" i="1"/>
  <c r="I151" i="1"/>
  <c r="I61" i="1" s="1"/>
  <c r="J148" i="1"/>
  <c r="J151" i="1" s="1"/>
  <c r="J61" i="1" s="1"/>
  <c r="J149" i="1"/>
  <c r="J150" i="1"/>
  <c r="K148" i="1"/>
  <c r="K149" i="1"/>
  <c r="K150" i="1"/>
  <c r="K151" i="1"/>
  <c r="K61" i="1"/>
  <c r="L148" i="1"/>
  <c r="L151" i="1" s="1"/>
  <c r="L149" i="1"/>
  <c r="L150" i="1"/>
  <c r="L61" i="1"/>
  <c r="M148" i="1"/>
  <c r="M151" i="1" s="1"/>
  <c r="M61" i="1" s="1"/>
  <c r="M149" i="1"/>
  <c r="M150" i="1"/>
  <c r="N148" i="1"/>
  <c r="N151" i="1" s="1"/>
  <c r="N61" i="1" s="1"/>
  <c r="N62" i="1" s="1"/>
  <c r="N149" i="1"/>
  <c r="N150" i="1"/>
  <c r="O148" i="1"/>
  <c r="O151" i="1" s="1"/>
  <c r="O61" i="1" s="1"/>
  <c r="O62" i="1" s="1"/>
  <c r="O149" i="1"/>
  <c r="O150" i="1"/>
  <c r="P148" i="1"/>
  <c r="P149" i="1"/>
  <c r="P150" i="1"/>
  <c r="Q148" i="1"/>
  <c r="Q149" i="1"/>
  <c r="Q151" i="1" s="1"/>
  <c r="Q150" i="1"/>
  <c r="R148" i="1"/>
  <c r="R151" i="1" s="1"/>
  <c r="R61" i="1" s="1"/>
  <c r="R149" i="1"/>
  <c r="R150" i="1"/>
  <c r="S148" i="1"/>
  <c r="S149" i="1"/>
  <c r="S151" i="1" s="1"/>
  <c r="S61" i="1" s="1"/>
  <c r="S62" i="1" s="1"/>
  <c r="S150" i="1"/>
  <c r="T148" i="1"/>
  <c r="T151" i="1" s="1"/>
  <c r="T61" i="1" s="1"/>
  <c r="X62" i="1" s="1"/>
  <c r="T149" i="1"/>
  <c r="T150" i="1"/>
  <c r="U148" i="1"/>
  <c r="U149" i="1"/>
  <c r="U151" i="1" s="1"/>
  <c r="U61" i="1" s="1"/>
  <c r="U150" i="1"/>
  <c r="V148" i="1"/>
  <c r="V149" i="1"/>
  <c r="V150" i="1"/>
  <c r="Z156" i="1" s="1"/>
  <c r="V151" i="1"/>
  <c r="W148" i="1"/>
  <c r="W149" i="1"/>
  <c r="W150" i="1"/>
  <c r="W151" i="1"/>
  <c r="W61" i="1" s="1"/>
  <c r="W62" i="1" s="1"/>
  <c r="X148" i="1"/>
  <c r="X149" i="1"/>
  <c r="X150" i="1"/>
  <c r="X151" i="1"/>
  <c r="X61" i="1" s="1"/>
  <c r="X64" i="1" s="1"/>
  <c r="Y148" i="1"/>
  <c r="Y149" i="1"/>
  <c r="Y150" i="1"/>
  <c r="Y151" i="1"/>
  <c r="Y61" i="1" s="1"/>
  <c r="Z148" i="1"/>
  <c r="Z151" i="1" s="1"/>
  <c r="Z61" i="1" s="1"/>
  <c r="Z149" i="1"/>
  <c r="Z150" i="1"/>
  <c r="AH148" i="1"/>
  <c r="AH149" i="1"/>
  <c r="AH150" i="1"/>
  <c r="AH151" i="1"/>
  <c r="AH61" i="1"/>
  <c r="D285" i="1"/>
  <c r="D63" i="1"/>
  <c r="E285" i="1"/>
  <c r="E63" i="1" s="1"/>
  <c r="G285" i="1"/>
  <c r="G63" i="1"/>
  <c r="H285" i="1"/>
  <c r="I285" i="1"/>
  <c r="I63" i="1" s="1"/>
  <c r="J285" i="1"/>
  <c r="J63" i="1" s="1"/>
  <c r="M285" i="1"/>
  <c r="M284" i="1" s="1"/>
  <c r="M280" i="1" s="1"/>
  <c r="M126" i="1" s="1"/>
  <c r="M132" i="1" s="1"/>
  <c r="N285" i="1"/>
  <c r="N284" i="1" s="1"/>
  <c r="N280" i="1" s="1"/>
  <c r="P285" i="1"/>
  <c r="P63" i="1" s="1"/>
  <c r="Q285" i="1"/>
  <c r="Q63" i="1" s="1"/>
  <c r="R285" i="1"/>
  <c r="R63" i="1" s="1"/>
  <c r="S285" i="1"/>
  <c r="S63" i="1"/>
  <c r="T285" i="1"/>
  <c r="T63" i="1"/>
  <c r="V285" i="1"/>
  <c r="V63" i="1" s="1"/>
  <c r="X620" i="1"/>
  <c r="X285" i="1" s="1"/>
  <c r="Y285" i="1"/>
  <c r="Y63" i="1"/>
  <c r="Z285" i="1"/>
  <c r="Z63" i="1" s="1"/>
  <c r="AC285" i="1"/>
  <c r="AC63" i="1"/>
  <c r="AH620" i="1"/>
  <c r="AH285" i="1" s="1"/>
  <c r="AH63" i="1" s="1"/>
  <c r="AI621" i="1"/>
  <c r="I284" i="1"/>
  <c r="I280" i="1" s="1"/>
  <c r="J284" i="1"/>
  <c r="J280" i="1"/>
  <c r="Q284" i="1"/>
  <c r="Q280" i="1" s="1"/>
  <c r="R284" i="1"/>
  <c r="R280" i="1" s="1"/>
  <c r="R126" i="1" s="1"/>
  <c r="S284" i="1"/>
  <c r="S280" i="1" s="1"/>
  <c r="S126" i="1" s="1"/>
  <c r="T284" i="1"/>
  <c r="T280" i="1"/>
  <c r="Y284" i="1"/>
  <c r="Z284" i="1"/>
  <c r="D69" i="1"/>
  <c r="AI69" i="1" s="1"/>
  <c r="E69" i="1"/>
  <c r="AA69" i="1"/>
  <c r="AB69" i="1"/>
  <c r="AC69" i="1" s="1"/>
  <c r="AJ69" i="1"/>
  <c r="AK69" i="1"/>
  <c r="AL69" i="1"/>
  <c r="AM69" i="1"/>
  <c r="AN69" i="1"/>
  <c r="D71" i="1"/>
  <c r="E71" i="1"/>
  <c r="E75" i="1" s="1"/>
  <c r="F781" i="1"/>
  <c r="F71" i="1" s="1"/>
  <c r="G781" i="1"/>
  <c r="G71" i="1"/>
  <c r="H781" i="1"/>
  <c r="H71" i="1" s="1"/>
  <c r="I781" i="1"/>
  <c r="I71" i="1" s="1"/>
  <c r="J781" i="1"/>
  <c r="J71" i="1"/>
  <c r="K781" i="1"/>
  <c r="K71" i="1"/>
  <c r="L781" i="1"/>
  <c r="L71" i="1"/>
  <c r="M781" i="1"/>
  <c r="M71" i="1" s="1"/>
  <c r="N781" i="1"/>
  <c r="N71" i="1" s="1"/>
  <c r="O781" i="1"/>
  <c r="O71" i="1"/>
  <c r="P781" i="1"/>
  <c r="P71" i="1" s="1"/>
  <c r="AL71" i="1" s="1"/>
  <c r="Q781" i="1"/>
  <c r="Q71" i="1" s="1"/>
  <c r="R781" i="1"/>
  <c r="R71" i="1"/>
  <c r="S781" i="1"/>
  <c r="S71" i="1"/>
  <c r="T781" i="1"/>
  <c r="T71" i="1"/>
  <c r="U781" i="1"/>
  <c r="U71" i="1"/>
  <c r="V781" i="1"/>
  <c r="V71" i="1" s="1"/>
  <c r="W781" i="1"/>
  <c r="W71" i="1"/>
  <c r="X781" i="1"/>
  <c r="X71" i="1" s="1"/>
  <c r="X75" i="1" s="1"/>
  <c r="Y781" i="1"/>
  <c r="Y71" i="1" s="1"/>
  <c r="Z781" i="1"/>
  <c r="Z71" i="1"/>
  <c r="AH781" i="1"/>
  <c r="AH71" i="1"/>
  <c r="D824" i="1"/>
  <c r="D834" i="1" s="1"/>
  <c r="D836" i="1" s="1"/>
  <c r="D779" i="1" s="1"/>
  <c r="D792" i="1"/>
  <c r="E824" i="1"/>
  <c r="E834" i="1" s="1"/>
  <c r="E836" i="1" s="1"/>
  <c r="E792" i="1"/>
  <c r="F824" i="1"/>
  <c r="F834" i="1" s="1"/>
  <c r="F836" i="1" s="1"/>
  <c r="F792" i="1"/>
  <c r="G824" i="1"/>
  <c r="G834" i="1"/>
  <c r="G836" i="1" s="1"/>
  <c r="G792" i="1"/>
  <c r="H824" i="1"/>
  <c r="H834" i="1" s="1"/>
  <c r="H836" i="1" s="1"/>
  <c r="H779" i="1" s="1"/>
  <c r="H792" i="1"/>
  <c r="I824" i="1"/>
  <c r="I834" i="1"/>
  <c r="I836" i="1" s="1"/>
  <c r="I792" i="1"/>
  <c r="J824" i="1"/>
  <c r="J834" i="1"/>
  <c r="J836" i="1"/>
  <c r="J779" i="1" s="1"/>
  <c r="J792" i="1"/>
  <c r="K824" i="1"/>
  <c r="K834" i="1"/>
  <c r="K836" i="1" s="1"/>
  <c r="K792" i="1"/>
  <c r="L824" i="1"/>
  <c r="L834" i="1"/>
  <c r="L836" i="1" s="1"/>
  <c r="L779" i="1" s="1"/>
  <c r="L792" i="1"/>
  <c r="L82" i="1" s="1"/>
  <c r="M824" i="1"/>
  <c r="M834" i="1"/>
  <c r="M836" i="1" s="1"/>
  <c r="M779" i="1" s="1"/>
  <c r="M792" i="1"/>
  <c r="N824" i="1"/>
  <c r="N834" i="1" s="1"/>
  <c r="N836" i="1" s="1"/>
  <c r="N779" i="1" s="1"/>
  <c r="N792" i="1"/>
  <c r="O824" i="1"/>
  <c r="O834" i="1" s="1"/>
  <c r="O836" i="1" s="1"/>
  <c r="O792" i="1"/>
  <c r="P824" i="1"/>
  <c r="P834" i="1" s="1"/>
  <c r="P836" i="1" s="1"/>
  <c r="P779" i="1" s="1"/>
  <c r="P792" i="1"/>
  <c r="Q824" i="1"/>
  <c r="Q834" i="1"/>
  <c r="Q836" i="1" s="1"/>
  <c r="Q779" i="1" s="1"/>
  <c r="Q792" i="1"/>
  <c r="R824" i="1"/>
  <c r="R834" i="1" s="1"/>
  <c r="R836" i="1" s="1"/>
  <c r="R792" i="1"/>
  <c r="S824" i="1"/>
  <c r="S834" i="1" s="1"/>
  <c r="S836" i="1" s="1"/>
  <c r="S779" i="1" s="1"/>
  <c r="S792" i="1"/>
  <c r="T824" i="1"/>
  <c r="T834" i="1" s="1"/>
  <c r="T836" i="1" s="1"/>
  <c r="T779" i="1" s="1"/>
  <c r="T792" i="1"/>
  <c r="U824" i="1"/>
  <c r="U834" i="1" s="1"/>
  <c r="U836" i="1" s="1"/>
  <c r="U792" i="1"/>
  <c r="V824" i="1"/>
  <c r="V834" i="1"/>
  <c r="V836" i="1"/>
  <c r="V779" i="1" s="1"/>
  <c r="V792" i="1"/>
  <c r="W824" i="1"/>
  <c r="W834" i="1"/>
  <c r="W836" i="1" s="1"/>
  <c r="W779" i="1" s="1"/>
  <c r="W792" i="1"/>
  <c r="X824" i="1"/>
  <c r="X834" i="1" s="1"/>
  <c r="X836" i="1" s="1"/>
  <c r="X779" i="1" s="1"/>
  <c r="X792" i="1"/>
  <c r="Y824" i="1"/>
  <c r="Y834" i="1"/>
  <c r="Y836" i="1" s="1"/>
  <c r="Y792" i="1"/>
  <c r="Z824" i="1"/>
  <c r="Z834" i="1"/>
  <c r="Z836" i="1"/>
  <c r="Z779" i="1" s="1"/>
  <c r="Z792" i="1"/>
  <c r="AH824" i="1"/>
  <c r="AH834" i="1"/>
  <c r="AH836" i="1" s="1"/>
  <c r="AH779" i="1" s="1"/>
  <c r="AH792" i="1"/>
  <c r="AI849" i="1"/>
  <c r="AI792" i="1"/>
  <c r="AO81" i="1"/>
  <c r="D783" i="1"/>
  <c r="D784" i="1"/>
  <c r="E783" i="1"/>
  <c r="E784" i="1"/>
  <c r="F783" i="1"/>
  <c r="F784" i="1"/>
  <c r="G783" i="1"/>
  <c r="G784" i="1"/>
  <c r="H783" i="1"/>
  <c r="H784" i="1"/>
  <c r="I783" i="1"/>
  <c r="I784" i="1"/>
  <c r="J783" i="1"/>
  <c r="J784" i="1"/>
  <c r="K783" i="1"/>
  <c r="K784" i="1"/>
  <c r="L783" i="1"/>
  <c r="L784" i="1"/>
  <c r="M783" i="1"/>
  <c r="M784" i="1"/>
  <c r="N783" i="1"/>
  <c r="N784" i="1"/>
  <c r="O783" i="1"/>
  <c r="O784" i="1"/>
  <c r="P783" i="1"/>
  <c r="P784" i="1"/>
  <c r="Q783" i="1"/>
  <c r="Q784" i="1"/>
  <c r="R783" i="1"/>
  <c r="R784" i="1"/>
  <c r="S783" i="1"/>
  <c r="S784" i="1"/>
  <c r="T783" i="1"/>
  <c r="T784" i="1"/>
  <c r="U783" i="1"/>
  <c r="U784" i="1"/>
  <c r="V783" i="1"/>
  <c r="V784" i="1"/>
  <c r="W783" i="1"/>
  <c r="W784" i="1"/>
  <c r="X783" i="1"/>
  <c r="X784" i="1"/>
  <c r="Y783" i="1"/>
  <c r="Y784" i="1"/>
  <c r="Z783" i="1"/>
  <c r="Z784" i="1"/>
  <c r="Z683" i="1"/>
  <c r="Z97" i="1" s="1"/>
  <c r="Z102" i="1" s="1"/>
  <c r="Z693" i="1"/>
  <c r="Z101" i="1" s="1"/>
  <c r="AH783" i="1"/>
  <c r="AH784" i="1"/>
  <c r="AI840" i="1"/>
  <c r="AI783" i="1" s="1"/>
  <c r="AI841" i="1"/>
  <c r="AI784" i="1"/>
  <c r="D785" i="1"/>
  <c r="D88" i="1"/>
  <c r="E785" i="1"/>
  <c r="E88" i="1"/>
  <c r="F785" i="1"/>
  <c r="F88" i="1" s="1"/>
  <c r="G785" i="1"/>
  <c r="G88" i="1" s="1"/>
  <c r="H785" i="1"/>
  <c r="H88" i="1"/>
  <c r="I785" i="1"/>
  <c r="I88" i="1" s="1"/>
  <c r="J785" i="1"/>
  <c r="J88" i="1"/>
  <c r="K785" i="1"/>
  <c r="K88" i="1"/>
  <c r="L785" i="1"/>
  <c r="L88" i="1"/>
  <c r="AK88" i="1" s="1"/>
  <c r="M785" i="1"/>
  <c r="M88" i="1"/>
  <c r="N785" i="1"/>
  <c r="N88" i="1" s="1"/>
  <c r="O785" i="1"/>
  <c r="O88" i="1" s="1"/>
  <c r="P785" i="1"/>
  <c r="P88" i="1"/>
  <c r="AL88" i="1" s="1"/>
  <c r="Q785" i="1"/>
  <c r="Q88" i="1" s="1"/>
  <c r="R785" i="1"/>
  <c r="R88" i="1"/>
  <c r="S785" i="1"/>
  <c r="S88" i="1"/>
  <c r="T785" i="1"/>
  <c r="T88" i="1"/>
  <c r="U785" i="1"/>
  <c r="U88" i="1"/>
  <c r="V785" i="1"/>
  <c r="V88" i="1" s="1"/>
  <c r="W785" i="1"/>
  <c r="W88" i="1" s="1"/>
  <c r="X785" i="1"/>
  <c r="X88" i="1"/>
  <c r="AN88" i="1" s="1"/>
  <c r="Y785" i="1"/>
  <c r="Y88" i="1" s="1"/>
  <c r="Z785" i="1"/>
  <c r="Z88" i="1"/>
  <c r="AH785" i="1"/>
  <c r="AH88" i="1"/>
  <c r="AI842" i="1"/>
  <c r="AI785" i="1"/>
  <c r="AI88" i="1" s="1"/>
  <c r="AO88" i="1"/>
  <c r="D790" i="1"/>
  <c r="D89" i="1" s="1"/>
  <c r="E790" i="1"/>
  <c r="E89" i="1" s="1"/>
  <c r="F790" i="1"/>
  <c r="F89" i="1" s="1"/>
  <c r="G790" i="1"/>
  <c r="G89" i="1" s="1"/>
  <c r="H790" i="1"/>
  <c r="H89" i="1" s="1"/>
  <c r="AJ89" i="1" s="1"/>
  <c r="I790" i="1"/>
  <c r="I89" i="1" s="1"/>
  <c r="J790" i="1"/>
  <c r="J89" i="1"/>
  <c r="K790" i="1"/>
  <c r="K89" i="1"/>
  <c r="L790" i="1"/>
  <c r="L89" i="1"/>
  <c r="AK89" i="1" s="1"/>
  <c r="M790" i="1"/>
  <c r="M89" i="1" s="1"/>
  <c r="N790" i="1"/>
  <c r="N89" i="1" s="1"/>
  <c r="O790" i="1"/>
  <c r="O89" i="1" s="1"/>
  <c r="P790" i="1"/>
  <c r="P89" i="1" s="1"/>
  <c r="AL89" i="1" s="1"/>
  <c r="Q790" i="1"/>
  <c r="Q89" i="1" s="1"/>
  <c r="R790" i="1"/>
  <c r="R89" i="1"/>
  <c r="S790" i="1"/>
  <c r="S89" i="1"/>
  <c r="T790" i="1"/>
  <c r="T89" i="1"/>
  <c r="AM89" i="1" s="1"/>
  <c r="U790" i="1"/>
  <c r="U89" i="1" s="1"/>
  <c r="V790" i="1"/>
  <c r="V89" i="1" s="1"/>
  <c r="W790" i="1"/>
  <c r="W89" i="1" s="1"/>
  <c r="X790" i="1"/>
  <c r="X89" i="1" s="1"/>
  <c r="Y790" i="1"/>
  <c r="Y89" i="1" s="1"/>
  <c r="Z790" i="1"/>
  <c r="Z89" i="1"/>
  <c r="AH790" i="1"/>
  <c r="AH89" i="1"/>
  <c r="AI847" i="1"/>
  <c r="AI790" i="1" s="1"/>
  <c r="AI89" i="1" s="1"/>
  <c r="AO89" i="1"/>
  <c r="D791" i="1"/>
  <c r="D90" i="1"/>
  <c r="E791" i="1"/>
  <c r="E90" i="1" s="1"/>
  <c r="F791" i="1"/>
  <c r="F90" i="1" s="1"/>
  <c r="G791" i="1"/>
  <c r="G90" i="1"/>
  <c r="H791" i="1"/>
  <c r="H90" i="1" s="1"/>
  <c r="AJ90" i="1" s="1"/>
  <c r="I791" i="1"/>
  <c r="I90" i="1"/>
  <c r="J791" i="1"/>
  <c r="J90" i="1"/>
  <c r="K791" i="1"/>
  <c r="K90" i="1"/>
  <c r="L791" i="1"/>
  <c r="L90" i="1"/>
  <c r="M791" i="1"/>
  <c r="M90" i="1" s="1"/>
  <c r="N791" i="1"/>
  <c r="N90" i="1" s="1"/>
  <c r="O791" i="1"/>
  <c r="O90" i="1"/>
  <c r="P791" i="1"/>
  <c r="P90" i="1" s="1"/>
  <c r="AL90" i="1" s="1"/>
  <c r="Q791" i="1"/>
  <c r="Q90" i="1"/>
  <c r="R791" i="1"/>
  <c r="R90" i="1"/>
  <c r="S791" i="1"/>
  <c r="S90" i="1"/>
  <c r="T791" i="1"/>
  <c r="T90" i="1"/>
  <c r="AM90" i="1" s="1"/>
  <c r="U791" i="1"/>
  <c r="U90" i="1" s="1"/>
  <c r="V791" i="1"/>
  <c r="V90" i="1" s="1"/>
  <c r="W791" i="1"/>
  <c r="W90" i="1"/>
  <c r="X791" i="1"/>
  <c r="X90" i="1" s="1"/>
  <c r="AN90" i="1" s="1"/>
  <c r="Y791" i="1"/>
  <c r="Y90" i="1"/>
  <c r="Z791" i="1"/>
  <c r="Z90" i="1"/>
  <c r="AH791" i="1"/>
  <c r="AH90" i="1"/>
  <c r="AI848" i="1"/>
  <c r="AI791" i="1"/>
  <c r="AI90" i="1"/>
  <c r="AO90" i="1"/>
  <c r="D93" i="1"/>
  <c r="E93" i="1"/>
  <c r="F93" i="1"/>
  <c r="G93" i="1"/>
  <c r="H93" i="1"/>
  <c r="I93" i="1"/>
  <c r="J93" i="1"/>
  <c r="K93" i="1"/>
  <c r="L93" i="1"/>
  <c r="M93" i="1"/>
  <c r="N93" i="1"/>
  <c r="O93" i="1"/>
  <c r="P93" i="1"/>
  <c r="Q93" i="1"/>
  <c r="R93" i="1"/>
  <c r="S93" i="1"/>
  <c r="AL93" i="1" s="1"/>
  <c r="T93" i="1"/>
  <c r="U93" i="1"/>
  <c r="V93" i="1"/>
  <c r="W93" i="1"/>
  <c r="X93" i="1"/>
  <c r="Y93" i="1"/>
  <c r="Z93" i="1"/>
  <c r="AA93" i="1"/>
  <c r="AB93" i="1"/>
  <c r="AC93" i="1"/>
  <c r="AD93" i="1"/>
  <c r="AE93" i="1"/>
  <c r="AO93" i="1" s="1"/>
  <c r="AH93" i="1"/>
  <c r="AI93" i="1"/>
  <c r="AJ93" i="1"/>
  <c r="AK93" i="1"/>
  <c r="AM93" i="1"/>
  <c r="AN93" i="1"/>
  <c r="D94" i="1"/>
  <c r="E94" i="1"/>
  <c r="F94" i="1"/>
  <c r="G94" i="1"/>
  <c r="H94" i="1"/>
  <c r="I94" i="1"/>
  <c r="J94" i="1"/>
  <c r="K94" i="1"/>
  <c r="L94" i="1"/>
  <c r="M94" i="1"/>
  <c r="N94" i="1"/>
  <c r="O94" i="1"/>
  <c r="AK94" i="1" s="1"/>
  <c r="P94" i="1"/>
  <c r="Q94" i="1"/>
  <c r="R94" i="1"/>
  <c r="S94" i="1"/>
  <c r="T94" i="1"/>
  <c r="U94" i="1"/>
  <c r="V94" i="1"/>
  <c r="W94" i="1"/>
  <c r="X94" i="1"/>
  <c r="Y94" i="1"/>
  <c r="Z94" i="1"/>
  <c r="AA98" i="1"/>
  <c r="AA99" i="1"/>
  <c r="Z99" i="1"/>
  <c r="Z98" i="1"/>
  <c r="Z100" i="1" s="1"/>
  <c r="AA100" i="1" s="1"/>
  <c r="AB98" i="1"/>
  <c r="AB99" i="1"/>
  <c r="AC98" i="1"/>
  <c r="AC99" i="1"/>
  <c r="AD98" i="1"/>
  <c r="AD99" i="1"/>
  <c r="AE98" i="1"/>
  <c r="AE99" i="1"/>
  <c r="AO99" i="1" s="1"/>
  <c r="AH94" i="1"/>
  <c r="AI94" i="1"/>
  <c r="AJ94" i="1"/>
  <c r="AL94" i="1"/>
  <c r="AM94" i="1"/>
  <c r="D95" i="1"/>
  <c r="E95" i="1"/>
  <c r="F95" i="1"/>
  <c r="G95" i="1"/>
  <c r="AI95" i="1" s="1"/>
  <c r="H95" i="1"/>
  <c r="I95" i="1"/>
  <c r="J95" i="1"/>
  <c r="K95" i="1"/>
  <c r="AJ95" i="1" s="1"/>
  <c r="L95" i="1"/>
  <c r="M95" i="1"/>
  <c r="N95" i="1"/>
  <c r="O95" i="1"/>
  <c r="AK95" i="1" s="1"/>
  <c r="P95" i="1"/>
  <c r="Q95" i="1"/>
  <c r="R95" i="1"/>
  <c r="S95" i="1"/>
  <c r="T95" i="1"/>
  <c r="U95" i="1"/>
  <c r="V95" i="1"/>
  <c r="W95" i="1"/>
  <c r="X95" i="1"/>
  <c r="Y95" i="1"/>
  <c r="Z95" i="1"/>
  <c r="AA95" i="1"/>
  <c r="AN95" i="1" s="1"/>
  <c r="AD95" i="1"/>
  <c r="AH95" i="1"/>
  <c r="AL95" i="1"/>
  <c r="AM95" i="1"/>
  <c r="D683" i="1"/>
  <c r="D97" i="1"/>
  <c r="D96" i="1"/>
  <c r="E683" i="1"/>
  <c r="E97" i="1" s="1"/>
  <c r="F683" i="1"/>
  <c r="F97" i="1" s="1"/>
  <c r="F96" i="1" s="1"/>
  <c r="G683" i="1"/>
  <c r="G97" i="1"/>
  <c r="H683" i="1"/>
  <c r="H97" i="1" s="1"/>
  <c r="I683" i="1"/>
  <c r="I97" i="1" s="1"/>
  <c r="J683" i="1"/>
  <c r="J97" i="1" s="1"/>
  <c r="J102" i="1" s="1"/>
  <c r="J103" i="1" s="1"/>
  <c r="K683" i="1"/>
  <c r="K97" i="1" s="1"/>
  <c r="L683" i="1"/>
  <c r="L97" i="1" s="1"/>
  <c r="L96" i="1"/>
  <c r="M683" i="1"/>
  <c r="M97" i="1"/>
  <c r="M102" i="1" s="1"/>
  <c r="M103" i="1" s="1"/>
  <c r="M96" i="1"/>
  <c r="N683" i="1"/>
  <c r="N97" i="1"/>
  <c r="N96" i="1" s="1"/>
  <c r="O683" i="1"/>
  <c r="O97" i="1"/>
  <c r="O96" i="1"/>
  <c r="AK96" i="1" s="1"/>
  <c r="P683" i="1"/>
  <c r="P97" i="1" s="1"/>
  <c r="P96" i="1" s="1"/>
  <c r="Q683" i="1"/>
  <c r="Q97" i="1"/>
  <c r="Q96" i="1" s="1"/>
  <c r="R683" i="1"/>
  <c r="R97" i="1" s="1"/>
  <c r="R96" i="1"/>
  <c r="S683" i="1"/>
  <c r="S97" i="1" s="1"/>
  <c r="T683" i="1"/>
  <c r="T97" i="1"/>
  <c r="T96" i="1"/>
  <c r="U683" i="1"/>
  <c r="U97" i="1"/>
  <c r="U96" i="1" s="1"/>
  <c r="V683" i="1"/>
  <c r="V97" i="1" s="1"/>
  <c r="V96" i="1" s="1"/>
  <c r="W683" i="1"/>
  <c r="W97" i="1"/>
  <c r="X683" i="1"/>
  <c r="X97" i="1"/>
  <c r="X96" i="1" s="1"/>
  <c r="Y683" i="1"/>
  <c r="Y97" i="1" s="1"/>
  <c r="Z96" i="1"/>
  <c r="AA96" i="1" s="1"/>
  <c r="AH683" i="1"/>
  <c r="AH97" i="1" s="1"/>
  <c r="AI97" i="1"/>
  <c r="AK97" i="1"/>
  <c r="D98" i="1"/>
  <c r="E98" i="1"/>
  <c r="F98" i="1"/>
  <c r="G98" i="1"/>
  <c r="AI98" i="1" s="1"/>
  <c r="H98" i="1"/>
  <c r="I98" i="1"/>
  <c r="J98" i="1"/>
  <c r="K98" i="1"/>
  <c r="L98" i="1"/>
  <c r="M98" i="1"/>
  <c r="N98" i="1"/>
  <c r="O98" i="1"/>
  <c r="AK98" i="1" s="1"/>
  <c r="P98" i="1"/>
  <c r="Q98" i="1"/>
  <c r="R98" i="1"/>
  <c r="S98" i="1"/>
  <c r="AL98" i="1" s="1"/>
  <c r="T98" i="1"/>
  <c r="U98" i="1"/>
  <c r="V98" i="1"/>
  <c r="W98" i="1"/>
  <c r="AM98" i="1" s="1"/>
  <c r="X98" i="1"/>
  <c r="Y98" i="1"/>
  <c r="AH98" i="1"/>
  <c r="AJ98" i="1"/>
  <c r="AN98" i="1"/>
  <c r="AO98" i="1"/>
  <c r="D99" i="1"/>
  <c r="E99" i="1"/>
  <c r="F99" i="1"/>
  <c r="G99" i="1"/>
  <c r="H99" i="1"/>
  <c r="I99" i="1"/>
  <c r="J99" i="1"/>
  <c r="K99" i="1"/>
  <c r="L99" i="1"/>
  <c r="M99" i="1"/>
  <c r="N99" i="1"/>
  <c r="O99" i="1"/>
  <c r="P99" i="1"/>
  <c r="Q99" i="1"/>
  <c r="R99" i="1"/>
  <c r="R100" i="1" s="1"/>
  <c r="S99" i="1"/>
  <c r="T99" i="1"/>
  <c r="U99" i="1"/>
  <c r="V99" i="1"/>
  <c r="W99" i="1"/>
  <c r="AM99" i="1" s="1"/>
  <c r="X99" i="1"/>
  <c r="Y99" i="1"/>
  <c r="AH99" i="1"/>
  <c r="AI99" i="1"/>
  <c r="AJ99" i="1"/>
  <c r="AK99" i="1"/>
  <c r="AN99" i="1"/>
  <c r="D693" i="1"/>
  <c r="D101" i="1"/>
  <c r="D102" i="1" s="1"/>
  <c r="D103" i="1" s="1"/>
  <c r="E693" i="1"/>
  <c r="E101" i="1"/>
  <c r="E100" i="1" s="1"/>
  <c r="F693" i="1"/>
  <c r="F101" i="1"/>
  <c r="F100" i="1" s="1"/>
  <c r="G693" i="1"/>
  <c r="G101" i="1"/>
  <c r="G100" i="1" s="1"/>
  <c r="AI100" i="1" s="1"/>
  <c r="H693" i="1"/>
  <c r="H101" i="1" s="1"/>
  <c r="H100" i="1"/>
  <c r="I693" i="1"/>
  <c r="I101" i="1" s="1"/>
  <c r="I100" i="1" s="1"/>
  <c r="J693" i="1"/>
  <c r="J101" i="1"/>
  <c r="J100" i="1"/>
  <c r="K693" i="1"/>
  <c r="K101" i="1" s="1"/>
  <c r="L693" i="1"/>
  <c r="L101" i="1"/>
  <c r="L100" i="1"/>
  <c r="M693" i="1"/>
  <c r="M101" i="1"/>
  <c r="M100" i="1" s="1"/>
  <c r="N693" i="1"/>
  <c r="N101" i="1" s="1"/>
  <c r="O693" i="1"/>
  <c r="O101" i="1" s="1"/>
  <c r="P693" i="1"/>
  <c r="P101" i="1"/>
  <c r="Q693" i="1"/>
  <c r="Q101" i="1" s="1"/>
  <c r="Q102" i="1" s="1"/>
  <c r="Q103" i="1" s="1"/>
  <c r="Q100" i="1"/>
  <c r="R693" i="1"/>
  <c r="R101" i="1" s="1"/>
  <c r="S693" i="1"/>
  <c r="S101" i="1"/>
  <c r="AL101" i="1" s="1"/>
  <c r="T693" i="1"/>
  <c r="T101" i="1"/>
  <c r="T100" i="1" s="1"/>
  <c r="U693" i="1"/>
  <c r="U101" i="1"/>
  <c r="U100" i="1" s="1"/>
  <c r="V693" i="1"/>
  <c r="V101" i="1"/>
  <c r="W693" i="1"/>
  <c r="W101" i="1"/>
  <c r="W100" i="1" s="1"/>
  <c r="AM100" i="1" s="1"/>
  <c r="X693" i="1"/>
  <c r="X101" i="1" s="1"/>
  <c r="X100" i="1" s="1"/>
  <c r="Y693" i="1"/>
  <c r="Y101" i="1" s="1"/>
  <c r="Y100" i="1" s="1"/>
  <c r="AH693" i="1"/>
  <c r="AH101" i="1" s="1"/>
  <c r="AH100" i="1" s="1"/>
  <c r="P102" i="1"/>
  <c r="P103" i="1" s="1"/>
  <c r="R102" i="1"/>
  <c r="U102" i="1"/>
  <c r="U103" i="1" s="1"/>
  <c r="V102" i="1"/>
  <c r="V103" i="1" s="1"/>
  <c r="R103" i="1"/>
  <c r="Z103" i="1"/>
  <c r="D260" i="1"/>
  <c r="D108" i="1"/>
  <c r="E260" i="1"/>
  <c r="E108" i="1" s="1"/>
  <c r="AI260" i="1"/>
  <c r="AI108" i="1" s="1"/>
  <c r="AJ108" i="1"/>
  <c r="AL108" i="1"/>
  <c r="AM108" i="1"/>
  <c r="AM117" i="1" s="1"/>
  <c r="D334" i="1"/>
  <c r="D109" i="1"/>
  <c r="E334" i="1"/>
  <c r="E109" i="1"/>
  <c r="O294" i="1"/>
  <c r="S294" i="1"/>
  <c r="W294" i="1" s="1"/>
  <c r="AA294" i="1" s="1"/>
  <c r="W296" i="1"/>
  <c r="Y731" i="1"/>
  <c r="Y378" i="1"/>
  <c r="Y361" i="1" s="1"/>
  <c r="Y362" i="1" s="1"/>
  <c r="Z361" i="1"/>
  <c r="Z362" i="1"/>
  <c r="AA309" i="1"/>
  <c r="P294" i="1"/>
  <c r="T294" i="1" s="1"/>
  <c r="X294" i="1" s="1"/>
  <c r="X296" i="1"/>
  <c r="M294" i="1"/>
  <c r="Q294" i="1" s="1"/>
  <c r="U294" i="1" s="1"/>
  <c r="Y294" i="1" s="1"/>
  <c r="AC294" i="1" s="1"/>
  <c r="Y296" i="1"/>
  <c r="Y295" i="1" s="1"/>
  <c r="AC295" i="1" s="1"/>
  <c r="Z294" i="1"/>
  <c r="AD294" i="1"/>
  <c r="AD296" i="1" s="1"/>
  <c r="AD320" i="1" s="1"/>
  <c r="AD332" i="1" s="1"/>
  <c r="Z296" i="1"/>
  <c r="Z295" i="1"/>
  <c r="AD295" i="1"/>
  <c r="AI334" i="1"/>
  <c r="AI109" i="1" s="1"/>
  <c r="AJ109" i="1"/>
  <c r="AK109" i="1"/>
  <c r="AK118" i="1" s="1"/>
  <c r="AL109" i="1"/>
  <c r="AL118" i="1" s="1"/>
  <c r="AM109" i="1"/>
  <c r="AM118" i="1" s="1"/>
  <c r="D387" i="1"/>
  <c r="D409" i="1" s="1"/>
  <c r="D434" i="1"/>
  <c r="E387" i="1"/>
  <c r="E409" i="1"/>
  <c r="E432" i="1" s="1"/>
  <c r="E434" i="1"/>
  <c r="AA387" i="1"/>
  <c r="AA409" i="1" s="1"/>
  <c r="AA433" i="1"/>
  <c r="AI409" i="1"/>
  <c r="AI432" i="1" s="1"/>
  <c r="AI433" i="1"/>
  <c r="AI434" i="1"/>
  <c r="AJ111" i="1"/>
  <c r="AK111" i="1"/>
  <c r="AL111" i="1"/>
  <c r="AL120" i="1" s="1"/>
  <c r="AM111" i="1"/>
  <c r="AN111" i="1"/>
  <c r="AN120" i="1" s="1"/>
  <c r="AO111" i="1"/>
  <c r="AI612" i="1"/>
  <c r="AI114" i="1"/>
  <c r="AO113" i="1"/>
  <c r="AJ612" i="1"/>
  <c r="AJ114" i="1" s="1"/>
  <c r="AK612" i="1"/>
  <c r="AK114" i="1"/>
  <c r="AL612" i="1"/>
  <c r="AL114" i="1"/>
  <c r="AM612" i="1"/>
  <c r="AM114" i="1"/>
  <c r="AM123" i="1" s="1"/>
  <c r="H117" i="1"/>
  <c r="J117" i="1"/>
  <c r="K117" i="1"/>
  <c r="L117" i="1"/>
  <c r="M117" i="1"/>
  <c r="N117" i="1"/>
  <c r="O117" i="1"/>
  <c r="P117" i="1"/>
  <c r="Q117" i="1"/>
  <c r="R117" i="1"/>
  <c r="S117" i="1"/>
  <c r="T117" i="1"/>
  <c r="U117" i="1"/>
  <c r="V117" i="1"/>
  <c r="W117" i="1"/>
  <c r="X117" i="1"/>
  <c r="Z117" i="1"/>
  <c r="H118" i="1"/>
  <c r="I118" i="1"/>
  <c r="J118" i="1"/>
  <c r="K118" i="1"/>
  <c r="M118" i="1"/>
  <c r="N118" i="1"/>
  <c r="O118" i="1"/>
  <c r="P118" i="1"/>
  <c r="Q118" i="1"/>
  <c r="R118" i="1"/>
  <c r="S118" i="1"/>
  <c r="T118" i="1"/>
  <c r="U118" i="1"/>
  <c r="V118" i="1"/>
  <c r="W118" i="1"/>
  <c r="X118" i="1"/>
  <c r="Y118" i="1"/>
  <c r="Z118" i="1"/>
  <c r="V119" i="1"/>
  <c r="H120" i="1"/>
  <c r="I120" i="1"/>
  <c r="J120" i="1"/>
  <c r="K120" i="1"/>
  <c r="L120" i="1"/>
  <c r="M120" i="1"/>
  <c r="N120" i="1"/>
  <c r="O120" i="1"/>
  <c r="P120" i="1"/>
  <c r="Q120" i="1"/>
  <c r="R120" i="1"/>
  <c r="S120" i="1"/>
  <c r="T120" i="1"/>
  <c r="U120" i="1"/>
  <c r="V120" i="1"/>
  <c r="W120" i="1"/>
  <c r="X120" i="1"/>
  <c r="Y120" i="1"/>
  <c r="Z120" i="1"/>
  <c r="AA120" i="1"/>
  <c r="AB120" i="1"/>
  <c r="AC120" i="1"/>
  <c r="AD120" i="1"/>
  <c r="AE120" i="1"/>
  <c r="AI120" i="1"/>
  <c r="AJ120" i="1"/>
  <c r="AK120" i="1"/>
  <c r="AM120" i="1"/>
  <c r="AO120" i="1"/>
  <c r="AB122" i="1"/>
  <c r="AE122" i="1"/>
  <c r="I123" i="1"/>
  <c r="J123" i="1"/>
  <c r="K123" i="1"/>
  <c r="L123" i="1"/>
  <c r="M123" i="1"/>
  <c r="N123" i="1"/>
  <c r="O123" i="1"/>
  <c r="P123" i="1"/>
  <c r="Q123" i="1"/>
  <c r="R123" i="1"/>
  <c r="S123" i="1"/>
  <c r="T123" i="1"/>
  <c r="U123" i="1"/>
  <c r="V123" i="1"/>
  <c r="W123" i="1"/>
  <c r="X123" i="1"/>
  <c r="Y123" i="1"/>
  <c r="Z123" i="1"/>
  <c r="AK123" i="1"/>
  <c r="AL123" i="1"/>
  <c r="D284" i="1"/>
  <c r="D280" i="1" s="1"/>
  <c r="D126" i="1" s="1"/>
  <c r="E284" i="1"/>
  <c r="E280" i="1" s="1"/>
  <c r="G284" i="1"/>
  <c r="G280" i="1" s="1"/>
  <c r="G126" i="1"/>
  <c r="I126" i="1"/>
  <c r="J126" i="1"/>
  <c r="N126" i="1"/>
  <c r="Q126" i="1"/>
  <c r="T126" i="1"/>
  <c r="Y280" i="1"/>
  <c r="Y126" i="1" s="1"/>
  <c r="Z280" i="1"/>
  <c r="Z126" i="1" s="1"/>
  <c r="AH284" i="1"/>
  <c r="AH280" i="1"/>
  <c r="AH126" i="1" s="1"/>
  <c r="D352" i="1"/>
  <c r="D351" i="1" s="1"/>
  <c r="D347" i="1" s="1"/>
  <c r="D127" i="1" s="1"/>
  <c r="D139" i="1" s="1"/>
  <c r="E352" i="1"/>
  <c r="E351" i="1" s="1"/>
  <c r="E347" i="1" s="1"/>
  <c r="E127" i="1"/>
  <c r="F352" i="1"/>
  <c r="F351" i="1" s="1"/>
  <c r="F347" i="1" s="1"/>
  <c r="F127" i="1" s="1"/>
  <c r="F139" i="1" s="1"/>
  <c r="G352" i="1"/>
  <c r="G351" i="1" s="1"/>
  <c r="G347" i="1" s="1"/>
  <c r="G127" i="1" s="1"/>
  <c r="G139" i="1" s="1"/>
  <c r="H352" i="1"/>
  <c r="H351" i="1" s="1"/>
  <c r="H347" i="1" s="1"/>
  <c r="H127" i="1" s="1"/>
  <c r="I352" i="1"/>
  <c r="I351" i="1" s="1"/>
  <c r="I347" i="1" s="1"/>
  <c r="I127" i="1"/>
  <c r="J352" i="1"/>
  <c r="J351" i="1"/>
  <c r="J347" i="1" s="1"/>
  <c r="J127" i="1" s="1"/>
  <c r="K352" i="1"/>
  <c r="K351" i="1"/>
  <c r="K347" i="1" s="1"/>
  <c r="K127" i="1"/>
  <c r="L352" i="1"/>
  <c r="L351" i="1" s="1"/>
  <c r="L347" i="1" s="1"/>
  <c r="M352" i="1"/>
  <c r="M351" i="1" s="1"/>
  <c r="M347" i="1" s="1"/>
  <c r="M127" i="1" s="1"/>
  <c r="N352" i="1"/>
  <c r="N351" i="1" s="1"/>
  <c r="N347" i="1" s="1"/>
  <c r="N127" i="1" s="1"/>
  <c r="O352" i="1"/>
  <c r="O351" i="1"/>
  <c r="O347" i="1" s="1"/>
  <c r="O127" i="1" s="1"/>
  <c r="O139" i="1" s="1"/>
  <c r="P352" i="1"/>
  <c r="P351" i="1"/>
  <c r="P347" i="1"/>
  <c r="P127" i="1" s="1"/>
  <c r="P139" i="1" s="1"/>
  <c r="Q352" i="1"/>
  <c r="Q351" i="1" s="1"/>
  <c r="Q347" i="1" s="1"/>
  <c r="Q127" i="1"/>
  <c r="R352" i="1"/>
  <c r="R351" i="1"/>
  <c r="R347" i="1" s="1"/>
  <c r="S352" i="1"/>
  <c r="S351" i="1" s="1"/>
  <c r="S347" i="1" s="1"/>
  <c r="T352" i="1"/>
  <c r="T351" i="1" s="1"/>
  <c r="T347" i="1" s="1"/>
  <c r="T127" i="1" s="1"/>
  <c r="U352" i="1"/>
  <c r="U351" i="1" s="1"/>
  <c r="U347" i="1" s="1"/>
  <c r="U127" i="1"/>
  <c r="V352" i="1"/>
  <c r="V351" i="1"/>
  <c r="V347" i="1" s="1"/>
  <c r="V127" i="1" s="1"/>
  <c r="W352" i="1"/>
  <c r="AA352" i="1" s="1"/>
  <c r="AE352" i="1" s="1"/>
  <c r="W351" i="1"/>
  <c r="W347" i="1" s="1"/>
  <c r="W127" i="1" s="1"/>
  <c r="X352" i="1"/>
  <c r="X351" i="1"/>
  <c r="X347" i="1"/>
  <c r="Y352" i="1"/>
  <c r="Z352" i="1"/>
  <c r="Z351" i="1" s="1"/>
  <c r="Z347" i="1" s="1"/>
  <c r="AE349" i="1"/>
  <c r="AH352" i="1"/>
  <c r="AH351" i="1" s="1"/>
  <c r="AH347" i="1" s="1"/>
  <c r="D473" i="1"/>
  <c r="D472" i="1"/>
  <c r="D468" i="1"/>
  <c r="D128" i="1" s="1"/>
  <c r="E473" i="1"/>
  <c r="E472" i="1"/>
  <c r="E468" i="1"/>
  <c r="E128" i="1"/>
  <c r="F472" i="1"/>
  <c r="F468" i="1" s="1"/>
  <c r="F128" i="1" s="1"/>
  <c r="G473" i="1"/>
  <c r="G472" i="1"/>
  <c r="G468" i="1" s="1"/>
  <c r="G128" i="1" s="1"/>
  <c r="H473" i="1"/>
  <c r="H472" i="1"/>
  <c r="H468" i="1" s="1"/>
  <c r="H128" i="1" s="1"/>
  <c r="I473" i="1"/>
  <c r="I472" i="1" s="1"/>
  <c r="I468" i="1" s="1"/>
  <c r="I128" i="1" s="1"/>
  <c r="J473" i="1"/>
  <c r="J472" i="1"/>
  <c r="J468" i="1" s="1"/>
  <c r="J128" i="1" s="1"/>
  <c r="K473" i="1"/>
  <c r="K472" i="1"/>
  <c r="K468" i="1"/>
  <c r="K128" i="1" s="1"/>
  <c r="L473" i="1"/>
  <c r="L472" i="1"/>
  <c r="L468" i="1"/>
  <c r="L128" i="1" s="1"/>
  <c r="M473" i="1"/>
  <c r="M472" i="1" s="1"/>
  <c r="M468" i="1" s="1"/>
  <c r="M128" i="1" s="1"/>
  <c r="N473" i="1"/>
  <c r="N472" i="1"/>
  <c r="N468" i="1" s="1"/>
  <c r="N128" i="1" s="1"/>
  <c r="O473" i="1"/>
  <c r="O472" i="1"/>
  <c r="O468" i="1"/>
  <c r="O128" i="1" s="1"/>
  <c r="P473" i="1"/>
  <c r="P472" i="1"/>
  <c r="P468" i="1"/>
  <c r="P128" i="1" s="1"/>
  <c r="Q473" i="1"/>
  <c r="Q472" i="1"/>
  <c r="Q468" i="1" s="1"/>
  <c r="Q128" i="1" s="1"/>
  <c r="R473" i="1"/>
  <c r="R472" i="1"/>
  <c r="R468" i="1" s="1"/>
  <c r="R128" i="1" s="1"/>
  <c r="R134" i="1" s="1"/>
  <c r="S473" i="1"/>
  <c r="S472" i="1" s="1"/>
  <c r="S468" i="1" s="1"/>
  <c r="S128" i="1" s="1"/>
  <c r="T473" i="1"/>
  <c r="T472" i="1"/>
  <c r="T468" i="1"/>
  <c r="T128" i="1" s="1"/>
  <c r="T134" i="1" s="1"/>
  <c r="U473" i="1"/>
  <c r="U472" i="1" s="1"/>
  <c r="U468" i="1" s="1"/>
  <c r="U128" i="1" s="1"/>
  <c r="V473" i="1"/>
  <c r="V472" i="1"/>
  <c r="V468" i="1" s="1"/>
  <c r="V128" i="1" s="1"/>
  <c r="W473" i="1"/>
  <c r="W472" i="1"/>
  <c r="W468" i="1" s="1"/>
  <c r="W128" i="1" s="1"/>
  <c r="X473" i="1"/>
  <c r="X472" i="1"/>
  <c r="X468" i="1" s="1"/>
  <c r="X128" i="1" s="1"/>
  <c r="Y473" i="1"/>
  <c r="Y472" i="1" s="1"/>
  <c r="Y468" i="1" s="1"/>
  <c r="Y128" i="1" s="1"/>
  <c r="Z473" i="1"/>
  <c r="Z472" i="1"/>
  <c r="Z468" i="1" s="1"/>
  <c r="Z128" i="1" s="1"/>
  <c r="Z140" i="1" s="1"/>
  <c r="AH473" i="1"/>
  <c r="AH472" i="1"/>
  <c r="AH468" i="1"/>
  <c r="AH128" i="1" s="1"/>
  <c r="D129" i="1"/>
  <c r="E129" i="1"/>
  <c r="J129" i="1"/>
  <c r="N132" i="1"/>
  <c r="Q132" i="1"/>
  <c r="O133" i="1"/>
  <c r="N134" i="1"/>
  <c r="Z134" i="1"/>
  <c r="D138" i="1"/>
  <c r="I138" i="1"/>
  <c r="J138" i="1"/>
  <c r="M138" i="1"/>
  <c r="N138" i="1"/>
  <c r="Q138" i="1"/>
  <c r="S138" i="1"/>
  <c r="T138" i="1"/>
  <c r="Y138" i="1"/>
  <c r="Z138" i="1"/>
  <c r="I139" i="1"/>
  <c r="Q139" i="1"/>
  <c r="V139" i="1"/>
  <c r="L140" i="1"/>
  <c r="R140" i="1"/>
  <c r="E141" i="1"/>
  <c r="D148" i="1"/>
  <c r="H154" i="1" s="1"/>
  <c r="E148" i="1"/>
  <c r="AI148" i="1"/>
  <c r="AI154" i="1" s="1"/>
  <c r="AJ148" i="1"/>
  <c r="AK148" i="1"/>
  <c r="AL148" i="1"/>
  <c r="AM148" i="1"/>
  <c r="AM160" i="1" s="1"/>
  <c r="D149" i="1"/>
  <c r="H155" i="1" s="1"/>
  <c r="E149" i="1"/>
  <c r="AB352" i="1"/>
  <c r="AD352" i="1"/>
  <c r="AI149" i="1"/>
  <c r="AJ149" i="1"/>
  <c r="AJ155" i="1" s="1"/>
  <c r="AK149" i="1"/>
  <c r="AK161" i="1" s="1"/>
  <c r="AL149" i="1"/>
  <c r="AL155" i="1" s="1"/>
  <c r="AM149" i="1"/>
  <c r="D150" i="1"/>
  <c r="E150" i="1"/>
  <c r="AI150" i="1"/>
  <c r="AJ150" i="1"/>
  <c r="AK150" i="1"/>
  <c r="AL150" i="1"/>
  <c r="AM150" i="1"/>
  <c r="AJ151" i="1"/>
  <c r="AK151" i="1"/>
  <c r="AK157" i="1" s="1"/>
  <c r="AM151" i="1"/>
  <c r="I154" i="1"/>
  <c r="J154" i="1"/>
  <c r="K154" i="1"/>
  <c r="L154" i="1"/>
  <c r="M154" i="1"/>
  <c r="N154" i="1"/>
  <c r="O154" i="1"/>
  <c r="P154" i="1"/>
  <c r="Q154" i="1"/>
  <c r="R154" i="1"/>
  <c r="S154" i="1"/>
  <c r="T154" i="1"/>
  <c r="U154" i="1"/>
  <c r="V154" i="1"/>
  <c r="W154" i="1"/>
  <c r="X154" i="1"/>
  <c r="Y154" i="1"/>
  <c r="Z154" i="1"/>
  <c r="AJ154" i="1"/>
  <c r="AK154" i="1"/>
  <c r="AL154" i="1"/>
  <c r="AM154" i="1"/>
  <c r="I155" i="1"/>
  <c r="J155" i="1"/>
  <c r="K155" i="1"/>
  <c r="L155" i="1"/>
  <c r="M155" i="1"/>
  <c r="N155" i="1"/>
  <c r="O155" i="1"/>
  <c r="P155" i="1"/>
  <c r="Q155" i="1"/>
  <c r="R155" i="1"/>
  <c r="S155" i="1"/>
  <c r="T155" i="1"/>
  <c r="U155" i="1"/>
  <c r="V155" i="1"/>
  <c r="W155" i="1"/>
  <c r="X155" i="1"/>
  <c r="Y155" i="1"/>
  <c r="Z155" i="1"/>
  <c r="AI155" i="1"/>
  <c r="AK155" i="1"/>
  <c r="J156" i="1"/>
  <c r="K156" i="1"/>
  <c r="L156" i="1"/>
  <c r="M156" i="1"/>
  <c r="N156" i="1"/>
  <c r="O156" i="1"/>
  <c r="P156" i="1"/>
  <c r="Q156" i="1"/>
  <c r="R156" i="1"/>
  <c r="S156" i="1"/>
  <c r="T156" i="1"/>
  <c r="U156" i="1"/>
  <c r="V156" i="1"/>
  <c r="W156" i="1"/>
  <c r="X156" i="1"/>
  <c r="Y156" i="1"/>
  <c r="AI156" i="1"/>
  <c r="AJ156" i="1"/>
  <c r="AK156" i="1"/>
  <c r="AL156" i="1"/>
  <c r="AM156" i="1"/>
  <c r="H157" i="1"/>
  <c r="K157" i="1"/>
  <c r="L157" i="1"/>
  <c r="M157" i="1"/>
  <c r="N157" i="1"/>
  <c r="O157" i="1"/>
  <c r="R157" i="1"/>
  <c r="S157" i="1"/>
  <c r="U157" i="1"/>
  <c r="V157" i="1"/>
  <c r="W157" i="1"/>
  <c r="X157" i="1"/>
  <c r="Y157" i="1"/>
  <c r="D160" i="1"/>
  <c r="F160" i="1"/>
  <c r="G160" i="1"/>
  <c r="H160" i="1"/>
  <c r="I160" i="1"/>
  <c r="J160" i="1"/>
  <c r="K160" i="1"/>
  <c r="L160" i="1"/>
  <c r="M160" i="1"/>
  <c r="N160" i="1"/>
  <c r="O160" i="1"/>
  <c r="P160" i="1"/>
  <c r="Q160" i="1"/>
  <c r="R160" i="1"/>
  <c r="S160" i="1"/>
  <c r="T160" i="1"/>
  <c r="U160" i="1"/>
  <c r="V160" i="1"/>
  <c r="W160" i="1"/>
  <c r="X160" i="1"/>
  <c r="Y160" i="1"/>
  <c r="Z160" i="1"/>
  <c r="AH160" i="1"/>
  <c r="AI160" i="1"/>
  <c r="AJ160" i="1"/>
  <c r="AL160" i="1"/>
  <c r="D161" i="1"/>
  <c r="E161" i="1"/>
  <c r="F161" i="1"/>
  <c r="G161" i="1"/>
  <c r="H161" i="1"/>
  <c r="I161" i="1"/>
  <c r="J161" i="1"/>
  <c r="K161" i="1"/>
  <c r="L161" i="1"/>
  <c r="M161" i="1"/>
  <c r="N161" i="1"/>
  <c r="O161" i="1"/>
  <c r="P161" i="1"/>
  <c r="Q161" i="1"/>
  <c r="R161" i="1"/>
  <c r="S161" i="1"/>
  <c r="T161" i="1"/>
  <c r="U161" i="1"/>
  <c r="V161" i="1"/>
  <c r="W161" i="1"/>
  <c r="X161" i="1"/>
  <c r="Y161" i="1"/>
  <c r="Z161" i="1"/>
  <c r="AH161" i="1"/>
  <c r="AJ161" i="1"/>
  <c r="AL161" i="1"/>
  <c r="AM161" i="1"/>
  <c r="L162" i="1"/>
  <c r="R162" i="1"/>
  <c r="V162" i="1"/>
  <c r="W162" i="1"/>
  <c r="X162" i="1"/>
  <c r="Y162" i="1"/>
  <c r="Z162" i="1"/>
  <c r="R163" i="1"/>
  <c r="X163" i="1"/>
  <c r="D174" i="1"/>
  <c r="D172" i="1" s="1"/>
  <c r="AI172" i="1" s="1"/>
  <c r="E174" i="1"/>
  <c r="E172" i="1" s="1"/>
  <c r="F172" i="1"/>
  <c r="G172" i="1"/>
  <c r="H172" i="1"/>
  <c r="I172" i="1"/>
  <c r="J172" i="1"/>
  <c r="K172" i="1"/>
  <c r="AJ172" i="1" s="1"/>
  <c r="L172" i="1"/>
  <c r="AK172" i="1" s="1"/>
  <c r="M172" i="1"/>
  <c r="N172" i="1"/>
  <c r="O172" i="1"/>
  <c r="P172" i="1"/>
  <c r="Q172" i="1"/>
  <c r="R172" i="1"/>
  <c r="S172" i="1"/>
  <c r="T172" i="1"/>
  <c r="AM172" i="1" s="1"/>
  <c r="U172" i="1"/>
  <c r="V172" i="1"/>
  <c r="W179" i="1"/>
  <c r="W174" i="1" s="1"/>
  <c r="W172" i="1" s="1"/>
  <c r="X179" i="1"/>
  <c r="X174" i="1" s="1"/>
  <c r="Y183" i="1"/>
  <c r="Y179" i="1"/>
  <c r="Y178" i="1" s="1"/>
  <c r="Y173" i="1"/>
  <c r="Z183" i="1"/>
  <c r="Z179" i="1" s="1"/>
  <c r="Z182" i="1" s="1"/>
  <c r="AA182" i="1" s="1"/>
  <c r="Z174" i="1"/>
  <c r="Z173" i="1"/>
  <c r="AA172" i="1"/>
  <c r="AE172" i="1"/>
  <c r="AE174" i="1" s="1"/>
  <c r="AH172" i="1"/>
  <c r="AI173" i="1"/>
  <c r="AI187" i="1" s="1"/>
  <c r="AJ173" i="1"/>
  <c r="AJ187" i="1" s="1"/>
  <c r="AK173" i="1"/>
  <c r="AL173" i="1"/>
  <c r="AL187" i="1" s="1"/>
  <c r="AM173" i="1"/>
  <c r="AO173" i="1"/>
  <c r="AA174" i="1"/>
  <c r="AA200" i="1" s="1"/>
  <c r="AJ174" i="1"/>
  <c r="AK174" i="1"/>
  <c r="AL174" i="1"/>
  <c r="AM174" i="1"/>
  <c r="E181" i="1"/>
  <c r="E180" i="1"/>
  <c r="E178" i="1" s="1"/>
  <c r="D181" i="1"/>
  <c r="AI181" i="1" s="1"/>
  <c r="AI195" i="1" s="1"/>
  <c r="D180" i="1"/>
  <c r="AA175" i="1"/>
  <c r="AE175" i="1" s="1"/>
  <c r="AO175" i="1" s="1"/>
  <c r="AB175" i="1"/>
  <c r="AC175" i="1"/>
  <c r="AD175" i="1"/>
  <c r="AJ175" i="1"/>
  <c r="AK175" i="1"/>
  <c r="AL175" i="1"/>
  <c r="AM175" i="1"/>
  <c r="AA176" i="1"/>
  <c r="AE176" i="1" s="1"/>
  <c r="AE202" i="1" s="1"/>
  <c r="AB176" i="1"/>
  <c r="AC176" i="1"/>
  <c r="AD176" i="1"/>
  <c r="AI176" i="1"/>
  <c r="AJ176" i="1"/>
  <c r="AK176" i="1"/>
  <c r="AL176" i="1"/>
  <c r="AM176" i="1"/>
  <c r="F180" i="1"/>
  <c r="F178" i="1"/>
  <c r="F177" i="1"/>
  <c r="G180" i="1"/>
  <c r="G178" i="1"/>
  <c r="H180" i="1"/>
  <c r="H194" i="1" s="1"/>
  <c r="H178" i="1"/>
  <c r="H177" i="1" s="1"/>
  <c r="I180" i="1"/>
  <c r="I178" i="1"/>
  <c r="I177" i="1" s="1"/>
  <c r="J180" i="1"/>
  <c r="J178" i="1" s="1"/>
  <c r="K180" i="1"/>
  <c r="K178" i="1"/>
  <c r="K177" i="1" s="1"/>
  <c r="L178" i="1"/>
  <c r="L177" i="1"/>
  <c r="M178" i="1"/>
  <c r="M177" i="1" s="1"/>
  <c r="N178" i="1"/>
  <c r="N177" i="1"/>
  <c r="O178" i="1"/>
  <c r="O177" i="1" s="1"/>
  <c r="P178" i="1"/>
  <c r="Q178" i="1"/>
  <c r="Q177" i="1" s="1"/>
  <c r="R178" i="1"/>
  <c r="R177" i="1" s="1"/>
  <c r="S178" i="1"/>
  <c r="S177" i="1"/>
  <c r="T178" i="1"/>
  <c r="U178" i="1"/>
  <c r="U177" i="1"/>
  <c r="V178" i="1"/>
  <c r="V177" i="1" s="1"/>
  <c r="W180" i="1"/>
  <c r="W178" i="1" s="1"/>
  <c r="W177" i="1"/>
  <c r="AA177" i="1" s="1"/>
  <c r="X180" i="1"/>
  <c r="X178" i="1"/>
  <c r="Y180" i="1"/>
  <c r="Z180" i="1"/>
  <c r="Z178" i="1"/>
  <c r="AE177" i="1"/>
  <c r="AH180" i="1"/>
  <c r="AH178" i="1"/>
  <c r="AH177" i="1" s="1"/>
  <c r="AI179" i="1"/>
  <c r="AJ179" i="1"/>
  <c r="AK179" i="1"/>
  <c r="AL179" i="1"/>
  <c r="AM179" i="1"/>
  <c r="AJ180" i="1"/>
  <c r="AK180" i="1"/>
  <c r="AK194" i="1" s="1"/>
  <c r="AL180" i="1"/>
  <c r="AM180" i="1"/>
  <c r="P181" i="1"/>
  <c r="AL181" i="1" s="1"/>
  <c r="AL195" i="1" s="1"/>
  <c r="Q181" i="1"/>
  <c r="R181" i="1"/>
  <c r="S181" i="1"/>
  <c r="T181" i="1"/>
  <c r="U181" i="1"/>
  <c r="AM181" i="1" s="1"/>
  <c r="V181" i="1"/>
  <c r="W181" i="1"/>
  <c r="X181" i="1"/>
  <c r="Y181" i="1"/>
  <c r="Z181" i="1"/>
  <c r="AJ181" i="1"/>
  <c r="AJ195" i="1" s="1"/>
  <c r="AK181" i="1"/>
  <c r="D182" i="1"/>
  <c r="E182" i="1"/>
  <c r="F182" i="1"/>
  <c r="G182" i="1"/>
  <c r="H182" i="1"/>
  <c r="I182" i="1"/>
  <c r="J182" i="1"/>
  <c r="K182" i="1"/>
  <c r="L182" i="1"/>
  <c r="M182" i="1"/>
  <c r="N182" i="1"/>
  <c r="AK182" i="1" s="1"/>
  <c r="O182" i="1"/>
  <c r="P182" i="1"/>
  <c r="Q182" i="1"/>
  <c r="R182" i="1"/>
  <c r="S182" i="1"/>
  <c r="T182" i="1"/>
  <c r="U182" i="1"/>
  <c r="AM182" i="1" s="1"/>
  <c r="V182" i="1"/>
  <c r="W182" i="1"/>
  <c r="X182" i="1"/>
  <c r="AN182" i="1" s="1"/>
  <c r="Y182" i="1"/>
  <c r="AH182" i="1"/>
  <c r="AI182" i="1"/>
  <c r="AL182" i="1"/>
  <c r="AJ183" i="1"/>
  <c r="AK183" i="1"/>
  <c r="AL183" i="1"/>
  <c r="AM183" i="1"/>
  <c r="H186" i="1"/>
  <c r="I186" i="1"/>
  <c r="J186" i="1"/>
  <c r="K186" i="1"/>
  <c r="L186" i="1"/>
  <c r="M186" i="1"/>
  <c r="N186" i="1"/>
  <c r="O186" i="1"/>
  <c r="P186" i="1"/>
  <c r="Q186" i="1"/>
  <c r="R186" i="1"/>
  <c r="S186" i="1"/>
  <c r="T186" i="1"/>
  <c r="U188" i="1"/>
  <c r="U186" i="1"/>
  <c r="V188" i="1"/>
  <c r="V186" i="1"/>
  <c r="W188" i="1"/>
  <c r="W186" i="1"/>
  <c r="AK186" i="1"/>
  <c r="AL186" i="1"/>
  <c r="AM188" i="1"/>
  <c r="AM186" i="1"/>
  <c r="H187" i="1"/>
  <c r="I187" i="1"/>
  <c r="J187" i="1"/>
  <c r="K187" i="1"/>
  <c r="L187" i="1"/>
  <c r="M187" i="1"/>
  <c r="N187" i="1"/>
  <c r="O187" i="1"/>
  <c r="P187" i="1"/>
  <c r="Q187" i="1"/>
  <c r="R187" i="1"/>
  <c r="S187" i="1"/>
  <c r="T187" i="1"/>
  <c r="U187" i="1"/>
  <c r="V187" i="1"/>
  <c r="W187" i="1"/>
  <c r="X187" i="1"/>
  <c r="Y187" i="1"/>
  <c r="Z187" i="1"/>
  <c r="AA187" i="1"/>
  <c r="AB187" i="1"/>
  <c r="AC187" i="1"/>
  <c r="AE187" i="1"/>
  <c r="AK187" i="1"/>
  <c r="AM187" i="1"/>
  <c r="AA188" i="1"/>
  <c r="J189" i="1"/>
  <c r="AI189" i="1"/>
  <c r="AJ189" i="1"/>
  <c r="H190" i="1"/>
  <c r="I190" i="1"/>
  <c r="J190" i="1"/>
  <c r="K190" i="1"/>
  <c r="L190" i="1"/>
  <c r="M190" i="1"/>
  <c r="N190" i="1"/>
  <c r="O190" i="1"/>
  <c r="P190" i="1"/>
  <c r="Q190" i="1"/>
  <c r="R190" i="1"/>
  <c r="S190" i="1"/>
  <c r="AI190" i="1"/>
  <c r="AJ190" i="1"/>
  <c r="AK190" i="1"/>
  <c r="S191" i="1"/>
  <c r="W191" i="1"/>
  <c r="I192" i="1"/>
  <c r="O192" i="1"/>
  <c r="P192" i="1"/>
  <c r="R192" i="1"/>
  <c r="S192" i="1"/>
  <c r="T192" i="1"/>
  <c r="U192" i="1"/>
  <c r="W192" i="1"/>
  <c r="H193" i="1"/>
  <c r="I193" i="1"/>
  <c r="J193" i="1"/>
  <c r="K193" i="1"/>
  <c r="L193" i="1"/>
  <c r="M193" i="1"/>
  <c r="N193" i="1"/>
  <c r="O193" i="1"/>
  <c r="P193" i="1"/>
  <c r="Q193" i="1"/>
  <c r="R193" i="1"/>
  <c r="S193" i="1"/>
  <c r="T193" i="1"/>
  <c r="U193" i="1"/>
  <c r="V193" i="1"/>
  <c r="W193" i="1"/>
  <c r="X193" i="1"/>
  <c r="Z193" i="1"/>
  <c r="AI193" i="1"/>
  <c r="AJ193" i="1"/>
  <c r="AK193" i="1"/>
  <c r="AL193" i="1"/>
  <c r="AM193" i="1"/>
  <c r="I194" i="1"/>
  <c r="L194" i="1"/>
  <c r="M194" i="1"/>
  <c r="N194" i="1"/>
  <c r="O194" i="1"/>
  <c r="T194" i="1"/>
  <c r="P195" i="1"/>
  <c r="Q195" i="1"/>
  <c r="R195" i="1"/>
  <c r="S195" i="1"/>
  <c r="T195" i="1"/>
  <c r="U195" i="1"/>
  <c r="V195" i="1"/>
  <c r="W195" i="1"/>
  <c r="X195" i="1"/>
  <c r="Y195" i="1"/>
  <c r="Z195" i="1"/>
  <c r="AK195" i="1"/>
  <c r="G198" i="1"/>
  <c r="H198" i="1"/>
  <c r="I198" i="1"/>
  <c r="J198" i="1"/>
  <c r="K198" i="1"/>
  <c r="L198" i="1"/>
  <c r="M198" i="1"/>
  <c r="N198" i="1"/>
  <c r="O198" i="1"/>
  <c r="R198" i="1"/>
  <c r="S198" i="1"/>
  <c r="T198" i="1"/>
  <c r="U198" i="1"/>
  <c r="V198" i="1"/>
  <c r="W198" i="1"/>
  <c r="E199" i="1"/>
  <c r="F199" i="1"/>
  <c r="G199" i="1"/>
  <c r="H199" i="1"/>
  <c r="I199" i="1"/>
  <c r="J199" i="1"/>
  <c r="K199" i="1"/>
  <c r="L199" i="1"/>
  <c r="M199" i="1"/>
  <c r="N199" i="1"/>
  <c r="O199" i="1"/>
  <c r="P199" i="1"/>
  <c r="Q199" i="1"/>
  <c r="R199" i="1"/>
  <c r="S199" i="1"/>
  <c r="T199" i="1"/>
  <c r="U199" i="1"/>
  <c r="V199" i="1"/>
  <c r="W199" i="1"/>
  <c r="X199" i="1"/>
  <c r="Y199" i="1"/>
  <c r="AB199" i="1"/>
  <c r="AC199" i="1"/>
  <c r="AD199" i="1"/>
  <c r="AE199" i="1"/>
  <c r="E200" i="1"/>
  <c r="F200" i="1"/>
  <c r="G200" i="1"/>
  <c r="H200" i="1"/>
  <c r="I200" i="1"/>
  <c r="J200" i="1"/>
  <c r="K200" i="1"/>
  <c r="L200" i="1"/>
  <c r="M200" i="1"/>
  <c r="N200" i="1"/>
  <c r="O200" i="1"/>
  <c r="P200" i="1"/>
  <c r="Q200" i="1"/>
  <c r="R200" i="1"/>
  <c r="S200" i="1"/>
  <c r="T200" i="1"/>
  <c r="U200" i="1"/>
  <c r="V200" i="1"/>
  <c r="W200"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E202" i="1"/>
  <c r="F202" i="1"/>
  <c r="G202" i="1"/>
  <c r="H202" i="1"/>
  <c r="I202" i="1"/>
  <c r="J202" i="1"/>
  <c r="K202" i="1"/>
  <c r="L202" i="1"/>
  <c r="M202" i="1"/>
  <c r="N202" i="1"/>
  <c r="O202" i="1"/>
  <c r="P202" i="1"/>
  <c r="Q202" i="1"/>
  <c r="R202" i="1"/>
  <c r="S202" i="1"/>
  <c r="T202" i="1"/>
  <c r="U202" i="1"/>
  <c r="V202" i="1"/>
  <c r="W202" i="1"/>
  <c r="X202" i="1"/>
  <c r="Y202" i="1"/>
  <c r="Z202" i="1"/>
  <c r="AA202" i="1"/>
  <c r="AD202" i="1"/>
  <c r="O203" i="1"/>
  <c r="F204" i="1"/>
  <c r="H204" i="1"/>
  <c r="I204" i="1"/>
  <c r="L204" i="1"/>
  <c r="P204" i="1"/>
  <c r="Q204" i="1"/>
  <c r="R204" i="1"/>
  <c r="S204" i="1"/>
  <c r="T204" i="1"/>
  <c r="U204" i="1"/>
  <c r="X204" i="1"/>
  <c r="Y204" i="1"/>
  <c r="E205" i="1"/>
  <c r="F205" i="1"/>
  <c r="G205" i="1"/>
  <c r="H205" i="1"/>
  <c r="I205" i="1"/>
  <c r="J205" i="1"/>
  <c r="K205" i="1"/>
  <c r="L205" i="1"/>
  <c r="M205" i="1"/>
  <c r="N205" i="1"/>
  <c r="O205" i="1"/>
  <c r="P205" i="1"/>
  <c r="Q205" i="1"/>
  <c r="R205" i="1"/>
  <c r="S205" i="1"/>
  <c r="T205" i="1"/>
  <c r="U205" i="1"/>
  <c r="V205" i="1"/>
  <c r="W205" i="1"/>
  <c r="X205" i="1"/>
  <c r="Y205" i="1"/>
  <c r="Z205" i="1"/>
  <c r="F206" i="1"/>
  <c r="I206" i="1"/>
  <c r="J206" i="1"/>
  <c r="K206" i="1"/>
  <c r="L206" i="1"/>
  <c r="M206" i="1"/>
  <c r="N206" i="1"/>
  <c r="O206" i="1"/>
  <c r="P206" i="1"/>
  <c r="Q206" i="1"/>
  <c r="R206" i="1"/>
  <c r="S206" i="1"/>
  <c r="T206" i="1"/>
  <c r="U206" i="1"/>
  <c r="V206" i="1"/>
  <c r="W206" i="1"/>
  <c r="X206" i="1"/>
  <c r="Y206" i="1"/>
  <c r="Z206" i="1"/>
  <c r="L209" i="1"/>
  <c r="M209" i="1"/>
  <c r="N209" i="1"/>
  <c r="N223" i="1" s="1"/>
  <c r="O209" i="1"/>
  <c r="O223" i="1" s="1"/>
  <c r="Q209" i="1"/>
  <c r="R209" i="1"/>
  <c r="S209" i="1"/>
  <c r="T209" i="1"/>
  <c r="U209" i="1"/>
  <c r="V209" i="1"/>
  <c r="W209" i="1"/>
  <c r="Y210" i="1"/>
  <c r="Z210" i="1" s="1"/>
  <c r="AA223" i="1"/>
  <c r="AA209" i="1"/>
  <c r="AB221" i="1"/>
  <c r="AB222" i="1"/>
  <c r="AC222" i="1" s="1"/>
  <c r="AD222" i="1" s="1"/>
  <c r="AE222" i="1" s="1"/>
  <c r="L235" i="1"/>
  <c r="AK235" i="1" s="1"/>
  <c r="AK211" i="1" s="1"/>
  <c r="M235" i="1"/>
  <c r="N235" i="1"/>
  <c r="O235" i="1"/>
  <c r="P235" i="1"/>
  <c r="Q235" i="1"/>
  <c r="R235" i="1"/>
  <c r="S235" i="1"/>
  <c r="AL235" i="1"/>
  <c r="AL211" i="1" s="1"/>
  <c r="T235" i="1"/>
  <c r="U235" i="1"/>
  <c r="U246" i="1" s="1"/>
  <c r="V235" i="1"/>
  <c r="W235" i="1"/>
  <c r="Z235" i="1"/>
  <c r="AA212" i="1"/>
  <c r="AE212" i="1" s="1"/>
  <c r="AE236" i="1" s="1"/>
  <c r="AB212" i="1"/>
  <c r="AC212" i="1"/>
  <c r="AD212" i="1"/>
  <c r="L236" i="1"/>
  <c r="M236" i="1"/>
  <c r="N236" i="1"/>
  <c r="O236" i="1"/>
  <c r="AK236" i="1"/>
  <c r="AK212" i="1"/>
  <c r="P236" i="1"/>
  <c r="Q236" i="1"/>
  <c r="R236" i="1"/>
  <c r="S236" i="1"/>
  <c r="W247" i="1" s="1"/>
  <c r="T236" i="1"/>
  <c r="AM236" i="1" s="1"/>
  <c r="AM212" i="1" s="1"/>
  <c r="U236" i="1"/>
  <c r="V236" i="1"/>
  <c r="W236" i="1"/>
  <c r="X236" i="1"/>
  <c r="Y236" i="1"/>
  <c r="AN236" i="1" s="1"/>
  <c r="Z236" i="1"/>
  <c r="AA236" i="1"/>
  <c r="AB236" i="1"/>
  <c r="AC236" i="1"/>
  <c r="AD236" i="1"/>
  <c r="AA213" i="1"/>
  <c r="AE213" i="1" s="1"/>
  <c r="AB213" i="1"/>
  <c r="AC213" i="1"/>
  <c r="AD213" i="1"/>
  <c r="L237" i="1"/>
  <c r="M237" i="1"/>
  <c r="N237" i="1"/>
  <c r="O237" i="1"/>
  <c r="AK237" i="1"/>
  <c r="AK213" i="1"/>
  <c r="AK228" i="1" s="1"/>
  <c r="P237" i="1"/>
  <c r="Q237" i="1"/>
  <c r="R237" i="1"/>
  <c r="S237" i="1"/>
  <c r="T237" i="1"/>
  <c r="U237" i="1"/>
  <c r="V237" i="1"/>
  <c r="AM237" i="1" s="1"/>
  <c r="W237" i="1"/>
  <c r="X237" i="1"/>
  <c r="Y237" i="1"/>
  <c r="Z237" i="1"/>
  <c r="AA237" i="1"/>
  <c r="AN237" i="1"/>
  <c r="AD237" i="1"/>
  <c r="D239" i="1"/>
  <c r="E239" i="1"/>
  <c r="E215" i="1"/>
  <c r="F239" i="1"/>
  <c r="F215" i="1" s="1"/>
  <c r="G239" i="1"/>
  <c r="G241" i="1" s="1"/>
  <c r="G217" i="1" s="1"/>
  <c r="H239" i="1"/>
  <c r="H215" i="1" s="1"/>
  <c r="I239" i="1"/>
  <c r="I215" i="1"/>
  <c r="J239" i="1"/>
  <c r="J215" i="1" s="1"/>
  <c r="J230" i="1" s="1"/>
  <c r="K239" i="1"/>
  <c r="K215" i="1" s="1"/>
  <c r="L239" i="1"/>
  <c r="L215" i="1" s="1"/>
  <c r="L230" i="1" s="1"/>
  <c r="M239" i="1"/>
  <c r="N239" i="1"/>
  <c r="N215" i="1" s="1"/>
  <c r="O239" i="1"/>
  <c r="O241" i="1" s="1"/>
  <c r="O217" i="1" s="1"/>
  <c r="O215" i="1"/>
  <c r="P239" i="1"/>
  <c r="P215" i="1"/>
  <c r="Q239" i="1"/>
  <c r="Q215" i="1"/>
  <c r="R239" i="1"/>
  <c r="R215" i="1" s="1"/>
  <c r="S239" i="1"/>
  <c r="S215" i="1" s="1"/>
  <c r="T239" i="1"/>
  <c r="T215" i="1" s="1"/>
  <c r="U239" i="1"/>
  <c r="U215" i="1"/>
  <c r="V239" i="1"/>
  <c r="V215" i="1" s="1"/>
  <c r="V230" i="1" s="1"/>
  <c r="W239" i="1"/>
  <c r="W241" i="1" s="1"/>
  <c r="W215" i="1"/>
  <c r="X239" i="1"/>
  <c r="X241" i="1" s="1"/>
  <c r="X217" i="1" s="1"/>
  <c r="X215" i="1"/>
  <c r="X230" i="1" s="1"/>
  <c r="Y239" i="1"/>
  <c r="Z239" i="1"/>
  <c r="Z215" i="1" s="1"/>
  <c r="AH239" i="1"/>
  <c r="AH215" i="1" s="1"/>
  <c r="AI239" i="1"/>
  <c r="AM239" i="1"/>
  <c r="D216" i="1"/>
  <c r="E216" i="1"/>
  <c r="F216" i="1"/>
  <c r="G216" i="1"/>
  <c r="H216" i="1"/>
  <c r="I216" i="1"/>
  <c r="J216" i="1"/>
  <c r="K216" i="1"/>
  <c r="L216" i="1"/>
  <c r="M216" i="1"/>
  <c r="N216" i="1"/>
  <c r="O216" i="1"/>
  <c r="P216" i="1"/>
  <c r="Q216" i="1"/>
  <c r="R216" i="1"/>
  <c r="R231" i="1" s="1"/>
  <c r="S216" i="1"/>
  <c r="W231" i="1" s="1"/>
  <c r="T216" i="1"/>
  <c r="U216" i="1"/>
  <c r="V216" i="1"/>
  <c r="W216" i="1"/>
  <c r="X216" i="1"/>
  <c r="AB216" i="1" s="1"/>
  <c r="Y216" i="1"/>
  <c r="Z216" i="1"/>
  <c r="AC216" i="1"/>
  <c r="AD216" i="1"/>
  <c r="AE216" i="1"/>
  <c r="AH216" i="1"/>
  <c r="AI216" i="1"/>
  <c r="AJ216" i="1"/>
  <c r="AK216" i="1"/>
  <c r="AK231" i="1" s="1"/>
  <c r="AM216" i="1"/>
  <c r="D241" i="1"/>
  <c r="D217" i="1" s="1"/>
  <c r="E241" i="1"/>
  <c r="E217" i="1" s="1"/>
  <c r="F241" i="1"/>
  <c r="F217" i="1"/>
  <c r="I241" i="1"/>
  <c r="I217" i="1" s="1"/>
  <c r="J241" i="1"/>
  <c r="J217" i="1" s="1"/>
  <c r="J232" i="1" s="1"/>
  <c r="K241" i="1"/>
  <c r="K217" i="1"/>
  <c r="L241" i="1"/>
  <c r="L217" i="1" s="1"/>
  <c r="M241" i="1"/>
  <c r="M217" i="1" s="1"/>
  <c r="N241" i="1"/>
  <c r="N217" i="1" s="1"/>
  <c r="R232" i="1" s="1"/>
  <c r="Q241" i="1"/>
  <c r="Q217" i="1" s="1"/>
  <c r="R241" i="1"/>
  <c r="R217" i="1" s="1"/>
  <c r="S241" i="1"/>
  <c r="S217" i="1"/>
  <c r="T241" i="1"/>
  <c r="U241" i="1"/>
  <c r="U217" i="1" s="1"/>
  <c r="V241" i="1"/>
  <c r="V217" i="1"/>
  <c r="V232" i="1" s="1"/>
  <c r="Y241" i="1"/>
  <c r="Y217" i="1" s="1"/>
  <c r="Z241" i="1"/>
  <c r="Z217" i="1" s="1"/>
  <c r="Z232" i="1" s="1"/>
  <c r="AH241" i="1"/>
  <c r="AH217" i="1"/>
  <c r="AI241" i="1"/>
  <c r="AK241" i="1"/>
  <c r="AK217" i="1" s="1"/>
  <c r="Q223" i="1"/>
  <c r="Q220" i="1" s="1"/>
  <c r="U220" i="1" s="1"/>
  <c r="T223" i="1"/>
  <c r="T221" i="1"/>
  <c r="T222" i="1"/>
  <c r="T220" i="1"/>
  <c r="V223" i="1"/>
  <c r="V220" i="1"/>
  <c r="W223" i="1"/>
  <c r="U221" i="1"/>
  <c r="W221" i="1"/>
  <c r="U222" i="1"/>
  <c r="W222" i="1"/>
  <c r="D223" i="1"/>
  <c r="E223" i="1"/>
  <c r="F223" i="1"/>
  <c r="G223" i="1"/>
  <c r="H223" i="1"/>
  <c r="I223" i="1"/>
  <c r="J223" i="1"/>
  <c r="K223" i="1"/>
  <c r="L223" i="1"/>
  <c r="M223" i="1"/>
  <c r="R223" i="1"/>
  <c r="S223" i="1"/>
  <c r="U223" i="1"/>
  <c r="AH223" i="1"/>
  <c r="AI223" i="1"/>
  <c r="AJ223" i="1"/>
  <c r="H226" i="1"/>
  <c r="I226" i="1"/>
  <c r="J226" i="1"/>
  <c r="K226" i="1"/>
  <c r="L226" i="1"/>
  <c r="M226" i="1"/>
  <c r="N226" i="1"/>
  <c r="O226" i="1"/>
  <c r="P226" i="1"/>
  <c r="Q226" i="1"/>
  <c r="R226" i="1"/>
  <c r="S226" i="1"/>
  <c r="T226" i="1"/>
  <c r="U226" i="1"/>
  <c r="V226" i="1"/>
  <c r="W226" i="1"/>
  <c r="X226" i="1"/>
  <c r="Y226" i="1"/>
  <c r="Z226" i="1"/>
  <c r="AI226" i="1"/>
  <c r="AJ226" i="1"/>
  <c r="H227" i="1"/>
  <c r="I227" i="1"/>
  <c r="J227" i="1"/>
  <c r="K227" i="1"/>
  <c r="L227" i="1"/>
  <c r="M227" i="1"/>
  <c r="N227" i="1"/>
  <c r="O227" i="1"/>
  <c r="P227" i="1"/>
  <c r="Q227" i="1"/>
  <c r="R227" i="1"/>
  <c r="S227" i="1"/>
  <c r="T227" i="1"/>
  <c r="U227" i="1"/>
  <c r="V227" i="1"/>
  <c r="W227" i="1"/>
  <c r="X227" i="1"/>
  <c r="Y227" i="1"/>
  <c r="Z227" i="1"/>
  <c r="AI227" i="1"/>
  <c r="AJ227" i="1"/>
  <c r="AK227" i="1"/>
  <c r="H228" i="1"/>
  <c r="I228" i="1"/>
  <c r="J228" i="1"/>
  <c r="K228" i="1"/>
  <c r="L228" i="1"/>
  <c r="M228" i="1"/>
  <c r="N228" i="1"/>
  <c r="O228" i="1"/>
  <c r="P228" i="1"/>
  <c r="Q228" i="1"/>
  <c r="R228" i="1"/>
  <c r="S228" i="1"/>
  <c r="T228" i="1"/>
  <c r="U228" i="1"/>
  <c r="V228" i="1"/>
  <c r="W228" i="1"/>
  <c r="X228" i="1"/>
  <c r="Y228" i="1"/>
  <c r="Z228" i="1"/>
  <c r="AI228" i="1"/>
  <c r="AJ228" i="1"/>
  <c r="H229" i="1"/>
  <c r="I229" i="1"/>
  <c r="J229" i="1"/>
  <c r="K229" i="1"/>
  <c r="L229" i="1"/>
  <c r="M229" i="1"/>
  <c r="N229" i="1"/>
  <c r="O229" i="1"/>
  <c r="P229" i="1"/>
  <c r="Q229" i="1"/>
  <c r="R229" i="1"/>
  <c r="S229" i="1"/>
  <c r="T229" i="1"/>
  <c r="U229" i="1"/>
  <c r="V229" i="1"/>
  <c r="W229" i="1"/>
  <c r="X229" i="1"/>
  <c r="Y229" i="1"/>
  <c r="Z229" i="1"/>
  <c r="AA229" i="1"/>
  <c r="AB229" i="1"/>
  <c r="AC229" i="1"/>
  <c r="AD229" i="1"/>
  <c r="AE229" i="1"/>
  <c r="AI229" i="1"/>
  <c r="AJ229" i="1"/>
  <c r="AK229" i="1"/>
  <c r="AL229" i="1"/>
  <c r="AM229" i="1"/>
  <c r="AN229" i="1"/>
  <c r="AO229" i="1"/>
  <c r="I230" i="1"/>
  <c r="P230" i="1"/>
  <c r="R230" i="1"/>
  <c r="U230" i="1"/>
  <c r="H231" i="1"/>
  <c r="I231" i="1"/>
  <c r="J231" i="1"/>
  <c r="K231" i="1"/>
  <c r="L231" i="1"/>
  <c r="M231" i="1"/>
  <c r="N231" i="1"/>
  <c r="O231" i="1"/>
  <c r="P231" i="1"/>
  <c r="Q231" i="1"/>
  <c r="T231" i="1"/>
  <c r="U231" i="1"/>
  <c r="V231" i="1"/>
  <c r="X231" i="1"/>
  <c r="Y231" i="1"/>
  <c r="Z231" i="1"/>
  <c r="AA231" i="1"/>
  <c r="AC231" i="1"/>
  <c r="AD231" i="1"/>
  <c r="AE231" i="1"/>
  <c r="AI231" i="1"/>
  <c r="AJ231" i="1"/>
  <c r="I232" i="1"/>
  <c r="K232" i="1"/>
  <c r="N232" i="1"/>
  <c r="U232" i="1"/>
  <c r="Y232" i="1"/>
  <c r="D235" i="1"/>
  <c r="E235" i="1"/>
  <c r="F235" i="1"/>
  <c r="F238" i="1" s="1"/>
  <c r="G235" i="1"/>
  <c r="H235" i="1"/>
  <c r="L246" i="1" s="1"/>
  <c r="I235" i="1"/>
  <c r="J235" i="1"/>
  <c r="K235" i="1"/>
  <c r="K246" i="1" s="1"/>
  <c r="AH235" i="1"/>
  <c r="F236" i="1"/>
  <c r="G236" i="1"/>
  <c r="H236" i="1"/>
  <c r="I236" i="1"/>
  <c r="M247" i="1" s="1"/>
  <c r="J236" i="1"/>
  <c r="K236" i="1"/>
  <c r="O247" i="1" s="1"/>
  <c r="AH236" i="1"/>
  <c r="AJ236" i="1"/>
  <c r="D237" i="1"/>
  <c r="E237" i="1"/>
  <c r="F237" i="1"/>
  <c r="G237" i="1"/>
  <c r="G238" i="1" s="1"/>
  <c r="H237" i="1"/>
  <c r="L248" i="1" s="1"/>
  <c r="I237" i="1"/>
  <c r="J237" i="1"/>
  <c r="K237" i="1"/>
  <c r="AH237" i="1"/>
  <c r="J238" i="1"/>
  <c r="J249" i="1" s="1"/>
  <c r="K238" i="1"/>
  <c r="L238" i="1"/>
  <c r="M238" i="1"/>
  <c r="AK238" i="1" s="1"/>
  <c r="N238" i="1"/>
  <c r="O238" i="1"/>
  <c r="Q238" i="1"/>
  <c r="R238" i="1"/>
  <c r="T238" i="1"/>
  <c r="U238" i="1"/>
  <c r="U249" i="1" s="1"/>
  <c r="W238" i="1"/>
  <c r="Z238" i="1"/>
  <c r="AH238" i="1"/>
  <c r="AO238" i="1"/>
  <c r="D242" i="1"/>
  <c r="D243" i="1" s="1"/>
  <c r="E242" i="1"/>
  <c r="F242" i="1"/>
  <c r="F243" i="1" s="1"/>
  <c r="G242" i="1"/>
  <c r="H242" i="1"/>
  <c r="I242" i="1"/>
  <c r="I253" i="1" s="1"/>
  <c r="J242" i="1"/>
  <c r="J253" i="1" s="1"/>
  <c r="K242" i="1"/>
  <c r="L242" i="1"/>
  <c r="L253" i="1" s="1"/>
  <c r="M242" i="1"/>
  <c r="M243" i="1" s="1"/>
  <c r="M254" i="1" s="1"/>
  <c r="N242" i="1"/>
  <c r="O242" i="1"/>
  <c r="S253" i="1" s="1"/>
  <c r="P242" i="1"/>
  <c r="Q242" i="1"/>
  <c r="R242" i="1"/>
  <c r="R243" i="1" s="1"/>
  <c r="S242" i="1"/>
  <c r="T242" i="1"/>
  <c r="T243" i="1" s="1"/>
  <c r="U242" i="1"/>
  <c r="V242" i="1"/>
  <c r="AM242" i="1" s="1"/>
  <c r="AN253" i="1" s="1"/>
  <c r="W242" i="1"/>
  <c r="X242" i="1"/>
  <c r="AN242" i="1" s="1"/>
  <c r="Y242" i="1"/>
  <c r="Y243" i="1" s="1"/>
  <c r="Y254" i="1" s="1"/>
  <c r="Z242" i="1"/>
  <c r="Z243" i="1" s="1"/>
  <c r="AH242" i="1"/>
  <c r="AI242" i="1"/>
  <c r="AI243" i="1" s="1"/>
  <c r="AI254" i="1" s="1"/>
  <c r="AJ242" i="1"/>
  <c r="AL242" i="1"/>
  <c r="AO242" i="1"/>
  <c r="E243" i="1"/>
  <c r="G243" i="1"/>
  <c r="I243" i="1"/>
  <c r="K243" i="1"/>
  <c r="Q243" i="1"/>
  <c r="S243" i="1"/>
  <c r="U243" i="1"/>
  <c r="X243" i="1"/>
  <c r="AH243" i="1"/>
  <c r="M246" i="1"/>
  <c r="N246" i="1"/>
  <c r="O246" i="1"/>
  <c r="P246" i="1"/>
  <c r="Q246" i="1"/>
  <c r="R246" i="1"/>
  <c r="S246" i="1"/>
  <c r="T246" i="1"/>
  <c r="W246" i="1"/>
  <c r="AL246" i="1"/>
  <c r="J247" i="1"/>
  <c r="K247" i="1"/>
  <c r="L247" i="1"/>
  <c r="N247" i="1"/>
  <c r="P247" i="1"/>
  <c r="Q247" i="1"/>
  <c r="R247" i="1"/>
  <c r="T247" i="1"/>
  <c r="U247" i="1"/>
  <c r="V247" i="1"/>
  <c r="X247" i="1"/>
  <c r="Y247" i="1"/>
  <c r="Z247" i="1"/>
  <c r="AA247" i="1"/>
  <c r="AB247" i="1"/>
  <c r="AC247" i="1"/>
  <c r="AD247" i="1"/>
  <c r="AE247" i="1"/>
  <c r="AN247" i="1"/>
  <c r="I248" i="1"/>
  <c r="J248" i="1"/>
  <c r="K248" i="1"/>
  <c r="M248" i="1"/>
  <c r="N248" i="1"/>
  <c r="O248" i="1"/>
  <c r="P248" i="1"/>
  <c r="Q248" i="1"/>
  <c r="R248" i="1"/>
  <c r="S248" i="1"/>
  <c r="U248" i="1"/>
  <c r="V248" i="1"/>
  <c r="W248" i="1"/>
  <c r="X248" i="1"/>
  <c r="Y248" i="1"/>
  <c r="Z248" i="1"/>
  <c r="AA248" i="1"/>
  <c r="AD248" i="1"/>
  <c r="AN248" i="1"/>
  <c r="N249" i="1"/>
  <c r="O249" i="1"/>
  <c r="Q249" i="1"/>
  <c r="R249" i="1"/>
  <c r="AA249" i="1"/>
  <c r="AD249" i="1"/>
  <c r="AE249" i="1"/>
  <c r="H250" i="1"/>
  <c r="I250" i="1"/>
  <c r="J250" i="1"/>
  <c r="K250" i="1"/>
  <c r="L250" i="1"/>
  <c r="M250" i="1"/>
  <c r="N250" i="1"/>
  <c r="O250" i="1"/>
  <c r="P250" i="1"/>
  <c r="Q250" i="1"/>
  <c r="R250" i="1"/>
  <c r="S250" i="1"/>
  <c r="T250" i="1"/>
  <c r="U250" i="1"/>
  <c r="V250" i="1"/>
  <c r="W250" i="1"/>
  <c r="X250" i="1"/>
  <c r="Y250" i="1"/>
  <c r="Z250" i="1"/>
  <c r="AI250" i="1"/>
  <c r="H251" i="1"/>
  <c r="I251" i="1"/>
  <c r="J251" i="1"/>
  <c r="K251" i="1"/>
  <c r="L251" i="1"/>
  <c r="M251" i="1"/>
  <c r="N251" i="1"/>
  <c r="O251" i="1"/>
  <c r="P251" i="1"/>
  <c r="Q251" i="1"/>
  <c r="R251" i="1"/>
  <c r="S251" i="1"/>
  <c r="T251" i="1"/>
  <c r="U251" i="1"/>
  <c r="V251" i="1"/>
  <c r="W251" i="1"/>
  <c r="X251" i="1"/>
  <c r="Y251" i="1"/>
  <c r="Z251" i="1"/>
  <c r="AI251" i="1"/>
  <c r="AJ251" i="1"/>
  <c r="AK251" i="1"/>
  <c r="I252" i="1"/>
  <c r="J252" i="1"/>
  <c r="K252" i="1"/>
  <c r="M252" i="1"/>
  <c r="N252" i="1"/>
  <c r="O252" i="1"/>
  <c r="Q252" i="1"/>
  <c r="R252" i="1"/>
  <c r="S252" i="1"/>
  <c r="U252" i="1"/>
  <c r="V252" i="1"/>
  <c r="X252" i="1"/>
  <c r="Y252" i="1"/>
  <c r="Z252" i="1"/>
  <c r="AI252" i="1"/>
  <c r="H253" i="1"/>
  <c r="K253" i="1"/>
  <c r="M253" i="1"/>
  <c r="Q253" i="1"/>
  <c r="T253" i="1"/>
  <c r="U253" i="1"/>
  <c r="V253" i="1"/>
  <c r="W253" i="1"/>
  <c r="X253" i="1"/>
  <c r="AA253" i="1"/>
  <c r="AC253" i="1"/>
  <c r="AD253" i="1"/>
  <c r="AE253" i="1"/>
  <c r="AJ253" i="1"/>
  <c r="AO253" i="1"/>
  <c r="I254" i="1"/>
  <c r="K254" i="1"/>
  <c r="U254" i="1"/>
  <c r="X254" i="1"/>
  <c r="AJ257" i="1"/>
  <c r="AK257" i="1"/>
  <c r="AL257" i="1"/>
  <c r="AM257" i="1"/>
  <c r="AJ258" i="1"/>
  <c r="AK264" i="1" s="1"/>
  <c r="AK258" i="1"/>
  <c r="AL258" i="1"/>
  <c r="AM258" i="1"/>
  <c r="AA259" i="1"/>
  <c r="AB259" i="1"/>
  <c r="AC259" i="1"/>
  <c r="AD259" i="1"/>
  <c r="AO259" i="1" s="1"/>
  <c r="AO265" i="1" s="1"/>
  <c r="AE259" i="1"/>
  <c r="AE265" i="1" s="1"/>
  <c r="AJ259" i="1"/>
  <c r="AJ265" i="1" s="1"/>
  <c r="AK259" i="1"/>
  <c r="AL259" i="1"/>
  <c r="AM259" i="1"/>
  <c r="AN259" i="1"/>
  <c r="AJ260" i="1"/>
  <c r="AK260" i="1"/>
  <c r="AL260" i="1"/>
  <c r="AM260" i="1"/>
  <c r="H263" i="1"/>
  <c r="I263" i="1"/>
  <c r="J263" i="1"/>
  <c r="K263" i="1"/>
  <c r="L263" i="1"/>
  <c r="M263" i="1"/>
  <c r="N263" i="1"/>
  <c r="O263" i="1"/>
  <c r="P263" i="1"/>
  <c r="Q263" i="1"/>
  <c r="R263" i="1"/>
  <c r="S263" i="1"/>
  <c r="T263" i="1"/>
  <c r="U263" i="1"/>
  <c r="V263" i="1"/>
  <c r="W263" i="1"/>
  <c r="X263" i="1"/>
  <c r="Y263" i="1"/>
  <c r="Z263" i="1"/>
  <c r="AI263" i="1"/>
  <c r="AJ263" i="1"/>
  <c r="AK263" i="1"/>
  <c r="AL263" i="1"/>
  <c r="AM263" i="1"/>
  <c r="H264" i="1"/>
  <c r="I264" i="1"/>
  <c r="J264" i="1"/>
  <c r="K264" i="1"/>
  <c r="L264" i="1"/>
  <c r="M264" i="1"/>
  <c r="N264" i="1"/>
  <c r="O264" i="1"/>
  <c r="P264" i="1"/>
  <c r="Q264" i="1"/>
  <c r="R264" i="1"/>
  <c r="S264" i="1"/>
  <c r="T264" i="1"/>
  <c r="U264" i="1"/>
  <c r="V264" i="1"/>
  <c r="W264" i="1"/>
  <c r="X264" i="1"/>
  <c r="Y264" i="1"/>
  <c r="Z264" i="1"/>
  <c r="AI264" i="1"/>
  <c r="AJ264" i="1"/>
  <c r="AL264" i="1"/>
  <c r="AM264" i="1"/>
  <c r="H265" i="1"/>
  <c r="I265" i="1"/>
  <c r="J265" i="1"/>
  <c r="K265" i="1"/>
  <c r="L265" i="1"/>
  <c r="M265" i="1"/>
  <c r="N265" i="1"/>
  <c r="O265" i="1"/>
  <c r="P265" i="1"/>
  <c r="Q265" i="1"/>
  <c r="R265" i="1"/>
  <c r="S265" i="1"/>
  <c r="T265" i="1"/>
  <c r="U265" i="1"/>
  <c r="V265" i="1"/>
  <c r="W265" i="1"/>
  <c r="X265" i="1"/>
  <c r="Y265" i="1"/>
  <c r="Z265" i="1"/>
  <c r="AA265" i="1"/>
  <c r="AB265" i="1"/>
  <c r="AC265" i="1"/>
  <c r="AI265" i="1"/>
  <c r="AM265" i="1"/>
  <c r="AN265" i="1"/>
  <c r="H266" i="1"/>
  <c r="I266" i="1"/>
  <c r="J266" i="1"/>
  <c r="K266" i="1"/>
  <c r="L266" i="1"/>
  <c r="M266" i="1"/>
  <c r="N266" i="1"/>
  <c r="O266" i="1"/>
  <c r="P266" i="1"/>
  <c r="Q266" i="1"/>
  <c r="R266" i="1"/>
  <c r="S266" i="1"/>
  <c r="T266" i="1"/>
  <c r="U266" i="1"/>
  <c r="V266" i="1"/>
  <c r="W266" i="1"/>
  <c r="X266" i="1"/>
  <c r="Y266" i="1"/>
  <c r="Z266" i="1"/>
  <c r="AI266" i="1"/>
  <c r="AJ266" i="1"/>
  <c r="AK266" i="1"/>
  <c r="AL266" i="1"/>
  <c r="AM266" i="1"/>
  <c r="D268" i="1"/>
  <c r="G268" i="1"/>
  <c r="I268" i="1"/>
  <c r="J268" i="1"/>
  <c r="J270" i="1" s="1"/>
  <c r="M268" i="1"/>
  <c r="N268" i="1"/>
  <c r="Q268" i="1"/>
  <c r="Q270" i="1" s="1"/>
  <c r="R268" i="1"/>
  <c r="S268" i="1"/>
  <c r="T268" i="1"/>
  <c r="Y268" i="1"/>
  <c r="Z268" i="1"/>
  <c r="Z270" i="1" s="1"/>
  <c r="AH268" i="1"/>
  <c r="AH270" i="1" s="1"/>
  <c r="R269" i="1"/>
  <c r="D270" i="1"/>
  <c r="G270" i="1"/>
  <c r="I270" i="1"/>
  <c r="N270" i="1"/>
  <c r="R270" i="1"/>
  <c r="S270" i="1"/>
  <c r="T270" i="1"/>
  <c r="Y270" i="1"/>
  <c r="V273" i="1"/>
  <c r="W273" i="1"/>
  <c r="X273" i="1"/>
  <c r="Y273" i="1"/>
  <c r="Z273" i="1"/>
  <c r="AI273" i="1"/>
  <c r="AJ273" i="1"/>
  <c r="AK273" i="1"/>
  <c r="AL273" i="1"/>
  <c r="AM273" i="1"/>
  <c r="H274" i="1"/>
  <c r="I274" i="1"/>
  <c r="J274" i="1"/>
  <c r="K274" i="1"/>
  <c r="L274" i="1"/>
  <c r="M274" i="1"/>
  <c r="N274" i="1"/>
  <c r="O274" i="1"/>
  <c r="P274" i="1"/>
  <c r="Q274" i="1"/>
  <c r="R274" i="1"/>
  <c r="S274" i="1"/>
  <c r="T274" i="1"/>
  <c r="U274" i="1"/>
  <c r="V274" i="1"/>
  <c r="W274" i="1"/>
  <c r="X274" i="1"/>
  <c r="Y274" i="1"/>
  <c r="AI274" i="1"/>
  <c r="AJ274" i="1"/>
  <c r="AK274" i="1"/>
  <c r="AL274" i="1"/>
  <c r="AM274" i="1"/>
  <c r="D275" i="1"/>
  <c r="E275" i="1"/>
  <c r="F275" i="1"/>
  <c r="G275" i="1"/>
  <c r="H275" i="1"/>
  <c r="I275" i="1"/>
  <c r="J275" i="1"/>
  <c r="K275" i="1"/>
  <c r="L275" i="1"/>
  <c r="M275" i="1"/>
  <c r="N275" i="1"/>
  <c r="O275" i="1"/>
  <c r="P275" i="1"/>
  <c r="Q275" i="1"/>
  <c r="R275" i="1"/>
  <c r="S275" i="1"/>
  <c r="T275" i="1"/>
  <c r="U275" i="1"/>
  <c r="AH275" i="1"/>
  <c r="AI275" i="1"/>
  <c r="AJ275" i="1"/>
  <c r="AK275" i="1"/>
  <c r="AL275" i="1"/>
  <c r="AM275" i="1"/>
  <c r="D276" i="1"/>
  <c r="D278" i="1" s="1"/>
  <c r="G276" i="1"/>
  <c r="G278" i="1" s="1"/>
  <c r="I276" i="1"/>
  <c r="N276" i="1"/>
  <c r="N278" i="1" s="1"/>
  <c r="Q276" i="1"/>
  <c r="R276" i="1"/>
  <c r="R277" i="1" s="1"/>
  <c r="S276" i="1"/>
  <c r="S278" i="1" s="1"/>
  <c r="T276" i="1"/>
  <c r="T278" i="1" s="1"/>
  <c r="Y276" i="1"/>
  <c r="AH276" i="1"/>
  <c r="I278" i="1"/>
  <c r="R278" i="1"/>
  <c r="Y278" i="1"/>
  <c r="AH278" i="1"/>
  <c r="M281" i="1"/>
  <c r="N281" i="1"/>
  <c r="Q281" i="1"/>
  <c r="R281" i="1"/>
  <c r="D282" i="1"/>
  <c r="G282" i="1"/>
  <c r="I282" i="1"/>
  <c r="J282" i="1"/>
  <c r="M282" i="1"/>
  <c r="N282" i="1"/>
  <c r="Q282" i="1"/>
  <c r="R282" i="1"/>
  <c r="S282" i="1"/>
  <c r="T282" i="1"/>
  <c r="Y282" i="1"/>
  <c r="Z282" i="1"/>
  <c r="AH282" i="1"/>
  <c r="AJ287" i="1"/>
  <c r="AK287" i="1"/>
  <c r="AL287" i="1"/>
  <c r="AL288" i="1" s="1"/>
  <c r="AM287" i="1"/>
  <c r="AM289" i="1" s="1"/>
  <c r="H288" i="1"/>
  <c r="I288" i="1"/>
  <c r="J288" i="1"/>
  <c r="K288" i="1"/>
  <c r="L288" i="1"/>
  <c r="M288" i="1"/>
  <c r="N288" i="1"/>
  <c r="O288" i="1"/>
  <c r="P288" i="1"/>
  <c r="Q288" i="1"/>
  <c r="R288" i="1"/>
  <c r="S288" i="1"/>
  <c r="T288" i="1"/>
  <c r="U288" i="1"/>
  <c r="V288" i="1"/>
  <c r="W288" i="1"/>
  <c r="X288" i="1"/>
  <c r="Y288" i="1"/>
  <c r="Z288" i="1"/>
  <c r="AI288" i="1"/>
  <c r="AJ288" i="1"/>
  <c r="AK288" i="1"/>
  <c r="D289" i="1"/>
  <c r="E289" i="1"/>
  <c r="F289" i="1"/>
  <c r="G289" i="1"/>
  <c r="H289" i="1"/>
  <c r="I289" i="1"/>
  <c r="J289" i="1"/>
  <c r="K289" i="1"/>
  <c r="L289" i="1"/>
  <c r="M289" i="1"/>
  <c r="N289" i="1"/>
  <c r="O289" i="1"/>
  <c r="P289" i="1"/>
  <c r="Q289" i="1"/>
  <c r="R289" i="1"/>
  <c r="S289" i="1"/>
  <c r="T289" i="1"/>
  <c r="U289" i="1"/>
  <c r="V289" i="1"/>
  <c r="W289" i="1"/>
  <c r="X289" i="1"/>
  <c r="Y289" i="1"/>
  <c r="Z289" i="1"/>
  <c r="AH289" i="1"/>
  <c r="AI289" i="1"/>
  <c r="AJ289" i="1"/>
  <c r="AK289" i="1"/>
  <c r="AL289" i="1"/>
  <c r="D294" i="1"/>
  <c r="E294" i="1"/>
  <c r="N294" i="1"/>
  <c r="AJ294" i="1"/>
  <c r="AM294" i="1"/>
  <c r="AN294" i="1"/>
  <c r="D296" i="1"/>
  <c r="D295" i="1" s="1"/>
  <c r="H300" i="1" s="1"/>
  <c r="E296" i="1"/>
  <c r="E295" i="1"/>
  <c r="E305" i="1" s="1"/>
  <c r="F296" i="1"/>
  <c r="F295" i="1"/>
  <c r="F305" i="1" s="1"/>
  <c r="G296" i="1"/>
  <c r="H296" i="1"/>
  <c r="AJ296" i="1" s="1"/>
  <c r="H295" i="1"/>
  <c r="I296" i="1"/>
  <c r="I295" i="1"/>
  <c r="I300" i="1" s="1"/>
  <c r="J296" i="1"/>
  <c r="J295" i="1" s="1"/>
  <c r="J300" i="1" s="1"/>
  <c r="K296" i="1"/>
  <c r="K295" i="1" s="1"/>
  <c r="L296" i="1"/>
  <c r="L295" i="1" s="1"/>
  <c r="M296" i="1"/>
  <c r="M295" i="1"/>
  <c r="N296" i="1"/>
  <c r="N295" i="1"/>
  <c r="O296" i="1"/>
  <c r="O306" i="1" s="1"/>
  <c r="P296" i="1"/>
  <c r="AL296" i="1" s="1"/>
  <c r="P295" i="1"/>
  <c r="Q296" i="1"/>
  <c r="Q295" i="1"/>
  <c r="R296" i="1"/>
  <c r="R295" i="1" s="1"/>
  <c r="S296" i="1"/>
  <c r="S295" i="1"/>
  <c r="T296" i="1"/>
  <c r="T295" i="1" s="1"/>
  <c r="U296" i="1"/>
  <c r="U295" i="1"/>
  <c r="U300" i="1" s="1"/>
  <c r="V296" i="1"/>
  <c r="V295" i="1"/>
  <c r="AH296" i="1"/>
  <c r="AI296" i="1"/>
  <c r="AI295" i="1"/>
  <c r="AM296" i="1"/>
  <c r="AM295" i="1" s="1"/>
  <c r="AI299" i="1"/>
  <c r="AJ299" i="1"/>
  <c r="AK299" i="1"/>
  <c r="AL299" i="1"/>
  <c r="AM299" i="1"/>
  <c r="AN299" i="1"/>
  <c r="P300" i="1"/>
  <c r="Q300" i="1"/>
  <c r="H301" i="1"/>
  <c r="I301" i="1"/>
  <c r="J301" i="1"/>
  <c r="L301" i="1"/>
  <c r="M301" i="1"/>
  <c r="N301" i="1"/>
  <c r="P301" i="1"/>
  <c r="Q301" i="1"/>
  <c r="T301" i="1"/>
  <c r="U301" i="1"/>
  <c r="V301" i="1"/>
  <c r="W301" i="1"/>
  <c r="X301" i="1"/>
  <c r="Y301" i="1"/>
  <c r="Z301" i="1"/>
  <c r="AD301" i="1"/>
  <c r="E304" i="1"/>
  <c r="F304" i="1"/>
  <c r="G304" i="1"/>
  <c r="H304" i="1"/>
  <c r="I304" i="1"/>
  <c r="J304" i="1"/>
  <c r="K304" i="1"/>
  <c r="L304" i="1"/>
  <c r="M304" i="1"/>
  <c r="N304" i="1"/>
  <c r="O304" i="1"/>
  <c r="P304" i="1"/>
  <c r="Q304" i="1"/>
  <c r="R304" i="1"/>
  <c r="S304" i="1"/>
  <c r="T304" i="1"/>
  <c r="U304" i="1"/>
  <c r="V304" i="1"/>
  <c r="W304" i="1"/>
  <c r="X304" i="1"/>
  <c r="Y304" i="1"/>
  <c r="Z304" i="1"/>
  <c r="AA304" i="1"/>
  <c r="AD304" i="1"/>
  <c r="I305" i="1"/>
  <c r="Q305" i="1"/>
  <c r="Z305" i="1"/>
  <c r="AD305" i="1"/>
  <c r="E306" i="1"/>
  <c r="F306" i="1"/>
  <c r="I306" i="1"/>
  <c r="J306" i="1"/>
  <c r="K306" i="1"/>
  <c r="L306" i="1"/>
  <c r="M306" i="1"/>
  <c r="N306" i="1"/>
  <c r="Q306" i="1"/>
  <c r="R306" i="1"/>
  <c r="S306" i="1"/>
  <c r="T306" i="1"/>
  <c r="U306" i="1"/>
  <c r="V306" i="1"/>
  <c r="W306" i="1"/>
  <c r="X306" i="1"/>
  <c r="Y306" i="1"/>
  <c r="Z306" i="1"/>
  <c r="AN309" i="1"/>
  <c r="D311" i="1"/>
  <c r="D310" i="1" s="1"/>
  <c r="E311" i="1"/>
  <c r="E310" i="1"/>
  <c r="F311" i="1"/>
  <c r="F310" i="1" s="1"/>
  <c r="G311" i="1"/>
  <c r="H311" i="1"/>
  <c r="I311" i="1"/>
  <c r="I321" i="1" s="1"/>
  <c r="J311" i="1"/>
  <c r="J310" i="1"/>
  <c r="J316" i="1" s="1"/>
  <c r="K311" i="1"/>
  <c r="K310" i="1" s="1"/>
  <c r="L311" i="1"/>
  <c r="L310" i="1" s="1"/>
  <c r="M311" i="1"/>
  <c r="M310" i="1"/>
  <c r="N311" i="1"/>
  <c r="N310" i="1" s="1"/>
  <c r="O311" i="1"/>
  <c r="O310" i="1"/>
  <c r="P311" i="1"/>
  <c r="P310" i="1"/>
  <c r="Q311" i="1"/>
  <c r="Q317" i="1" s="1"/>
  <c r="R311" i="1"/>
  <c r="R310" i="1"/>
  <c r="R316" i="1" s="1"/>
  <c r="S311" i="1"/>
  <c r="S310" i="1" s="1"/>
  <c r="S316" i="1" s="1"/>
  <c r="T311" i="1"/>
  <c r="T310" i="1" s="1"/>
  <c r="T316" i="1" s="1"/>
  <c r="U311" i="1"/>
  <c r="U310" i="1"/>
  <c r="V311" i="1"/>
  <c r="V310" i="1" s="1"/>
  <c r="W311" i="1"/>
  <c r="X311" i="1"/>
  <c r="Y311" i="1"/>
  <c r="Y321" i="1" s="1"/>
  <c r="Z311" i="1"/>
  <c r="Z310" i="1" s="1"/>
  <c r="AH311" i="1"/>
  <c r="AH310" i="1" s="1"/>
  <c r="AI311" i="1"/>
  <c r="AI310" i="1" s="1"/>
  <c r="AI316" i="1" s="1"/>
  <c r="AK311" i="1"/>
  <c r="AK310" i="1" s="1"/>
  <c r="H315" i="1"/>
  <c r="I315" i="1"/>
  <c r="J315" i="1"/>
  <c r="K315" i="1"/>
  <c r="L315" i="1"/>
  <c r="M315" i="1"/>
  <c r="N315" i="1"/>
  <c r="O315" i="1"/>
  <c r="P315" i="1"/>
  <c r="Q315" i="1"/>
  <c r="R315" i="1"/>
  <c r="S315" i="1"/>
  <c r="T315" i="1"/>
  <c r="U315" i="1"/>
  <c r="V315" i="1"/>
  <c r="W315" i="1"/>
  <c r="X315" i="1"/>
  <c r="Y315" i="1"/>
  <c r="Z315" i="1"/>
  <c r="AA315" i="1"/>
  <c r="AI315" i="1"/>
  <c r="AJ315" i="1"/>
  <c r="AK315" i="1"/>
  <c r="AL315" i="1"/>
  <c r="AM315" i="1"/>
  <c r="AN315" i="1"/>
  <c r="W316" i="1"/>
  <c r="AE316" i="1"/>
  <c r="H317" i="1"/>
  <c r="I317" i="1"/>
  <c r="K317" i="1"/>
  <c r="L317" i="1"/>
  <c r="O317" i="1"/>
  <c r="P317" i="1"/>
  <c r="S317" i="1"/>
  <c r="T317" i="1"/>
  <c r="W317" i="1"/>
  <c r="X317" i="1"/>
  <c r="Y317" i="1"/>
  <c r="AI317" i="1"/>
  <c r="D320" i="1"/>
  <c r="D322" i="1" s="1"/>
  <c r="E320" i="1"/>
  <c r="F320" i="1"/>
  <c r="H320" i="1"/>
  <c r="I320" i="1"/>
  <c r="J320" i="1"/>
  <c r="K320" i="1"/>
  <c r="K322" i="1" s="1"/>
  <c r="L320" i="1"/>
  <c r="L322" i="1" s="1"/>
  <c r="M320" i="1"/>
  <c r="N320" i="1"/>
  <c r="P320" i="1"/>
  <c r="P322" i="1" s="1"/>
  <c r="Q320" i="1"/>
  <c r="Q322" i="1" s="1"/>
  <c r="Q327" i="1" s="1"/>
  <c r="R320" i="1"/>
  <c r="S320" i="1"/>
  <c r="T320" i="1"/>
  <c r="T322" i="1" s="1"/>
  <c r="U320" i="1"/>
  <c r="V320" i="1"/>
  <c r="W320" i="1"/>
  <c r="X320" i="1"/>
  <c r="Y320" i="1"/>
  <c r="Z320" i="1"/>
  <c r="AI320" i="1"/>
  <c r="AJ320" i="1"/>
  <c r="AJ325" i="1" s="1"/>
  <c r="D321" i="1"/>
  <c r="E321" i="1"/>
  <c r="F321" i="1"/>
  <c r="G321" i="1"/>
  <c r="K326" i="1" s="1"/>
  <c r="H321" i="1"/>
  <c r="K321" i="1"/>
  <c r="L321" i="1"/>
  <c r="L326" i="1" s="1"/>
  <c r="M321" i="1"/>
  <c r="N321" i="1"/>
  <c r="N322" i="1" s="1"/>
  <c r="O321" i="1"/>
  <c r="P321" i="1"/>
  <c r="Q321" i="1"/>
  <c r="S321" i="1"/>
  <c r="T321" i="1"/>
  <c r="U321" i="1"/>
  <c r="U326" i="1" s="1"/>
  <c r="V321" i="1"/>
  <c r="W321" i="1"/>
  <c r="X321" i="1"/>
  <c r="AI321" i="1"/>
  <c r="AK321" i="1"/>
  <c r="H322" i="1"/>
  <c r="M322" i="1"/>
  <c r="S322" i="1"/>
  <c r="X322" i="1"/>
  <c r="H325" i="1"/>
  <c r="M325" i="1"/>
  <c r="N325" i="1"/>
  <c r="R325" i="1"/>
  <c r="W325" i="1"/>
  <c r="X325" i="1"/>
  <c r="AD325" i="1"/>
  <c r="H326" i="1"/>
  <c r="O326" i="1"/>
  <c r="P326" i="1"/>
  <c r="S326" i="1"/>
  <c r="T326" i="1"/>
  <c r="X326" i="1"/>
  <c r="Y326" i="1"/>
  <c r="W330" i="1"/>
  <c r="W331" i="1" s="1"/>
  <c r="AN330" i="1"/>
  <c r="AO330" i="1"/>
  <c r="AO337" i="1" s="1"/>
  <c r="D331" i="1"/>
  <c r="H338" i="1" s="1"/>
  <c r="E331" i="1"/>
  <c r="F331" i="1"/>
  <c r="G331" i="1"/>
  <c r="H331" i="1"/>
  <c r="I331" i="1"/>
  <c r="I338" i="1" s="1"/>
  <c r="J331" i="1"/>
  <c r="K331" i="1"/>
  <c r="K338" i="1" s="1"/>
  <c r="L331" i="1"/>
  <c r="M331" i="1"/>
  <c r="N331" i="1"/>
  <c r="O331" i="1"/>
  <c r="O338" i="1" s="1"/>
  <c r="P331" i="1"/>
  <c r="Q331" i="1"/>
  <c r="U338" i="1" s="1"/>
  <c r="R331" i="1"/>
  <c r="S331" i="1"/>
  <c r="S338" i="1" s="1"/>
  <c r="T331" i="1"/>
  <c r="U331" i="1"/>
  <c r="V331" i="1"/>
  <c r="X331" i="1"/>
  <c r="Y331" i="1"/>
  <c r="Z331" i="1"/>
  <c r="AD331" i="1"/>
  <c r="AH331" i="1"/>
  <c r="AI331" i="1"/>
  <c r="AJ332" i="1"/>
  <c r="AJ331" i="1"/>
  <c r="AJ338" i="1" s="1"/>
  <c r="AK332" i="1"/>
  <c r="AL332" i="1"/>
  <c r="AL331" i="1" s="1"/>
  <c r="AM332" i="1"/>
  <c r="AM331" i="1"/>
  <c r="AM338" i="1" s="1"/>
  <c r="AJ333" i="1"/>
  <c r="AJ340" i="1" s="1"/>
  <c r="AK333" i="1"/>
  <c r="AL333" i="1"/>
  <c r="AM333" i="1"/>
  <c r="AJ334" i="1"/>
  <c r="AK334" i="1"/>
  <c r="AL334" i="1"/>
  <c r="AM334" i="1"/>
  <c r="H337" i="1"/>
  <c r="I337" i="1"/>
  <c r="J337" i="1"/>
  <c r="K337" i="1"/>
  <c r="L337" i="1"/>
  <c r="M337" i="1"/>
  <c r="N337" i="1"/>
  <c r="O337" i="1"/>
  <c r="P337" i="1"/>
  <c r="Q337" i="1"/>
  <c r="R337" i="1"/>
  <c r="S337" i="1"/>
  <c r="T337" i="1"/>
  <c r="U337" i="1"/>
  <c r="V337" i="1"/>
  <c r="W337" i="1"/>
  <c r="X337" i="1"/>
  <c r="Y337" i="1"/>
  <c r="Z337" i="1"/>
  <c r="AB337" i="1"/>
  <c r="AC337" i="1"/>
  <c r="AD337" i="1"/>
  <c r="AE337" i="1"/>
  <c r="AI337" i="1"/>
  <c r="AJ337" i="1"/>
  <c r="AK337" i="1"/>
  <c r="AL337" i="1"/>
  <c r="AM337" i="1"/>
  <c r="AN337" i="1"/>
  <c r="J338" i="1"/>
  <c r="L338" i="1"/>
  <c r="M338" i="1"/>
  <c r="N338" i="1"/>
  <c r="P338" i="1"/>
  <c r="R338" i="1"/>
  <c r="V338" i="1"/>
  <c r="Z338" i="1"/>
  <c r="AD338" i="1"/>
  <c r="AI338" i="1"/>
  <c r="H339" i="1"/>
  <c r="I339" i="1"/>
  <c r="J339" i="1"/>
  <c r="K339" i="1"/>
  <c r="L339" i="1"/>
  <c r="M339" i="1"/>
  <c r="N339" i="1"/>
  <c r="O339" i="1"/>
  <c r="P339" i="1"/>
  <c r="Q339" i="1"/>
  <c r="R339" i="1"/>
  <c r="S339" i="1"/>
  <c r="T339" i="1"/>
  <c r="U339" i="1"/>
  <c r="V339" i="1"/>
  <c r="W339" i="1"/>
  <c r="X339" i="1"/>
  <c r="Y339" i="1"/>
  <c r="Z339" i="1"/>
  <c r="AD339" i="1"/>
  <c r="AI339" i="1"/>
  <c r="AJ339" i="1"/>
  <c r="AL339" i="1"/>
  <c r="AM339" i="1"/>
  <c r="H340" i="1"/>
  <c r="I340" i="1"/>
  <c r="J340" i="1"/>
  <c r="K340" i="1"/>
  <c r="L340" i="1"/>
  <c r="M340" i="1"/>
  <c r="N340" i="1"/>
  <c r="O340" i="1"/>
  <c r="P340" i="1"/>
  <c r="Q340" i="1"/>
  <c r="R340" i="1"/>
  <c r="S340" i="1"/>
  <c r="T340" i="1"/>
  <c r="U340" i="1"/>
  <c r="V340" i="1"/>
  <c r="W340" i="1"/>
  <c r="X340" i="1"/>
  <c r="Y340" i="1"/>
  <c r="Z340" i="1"/>
  <c r="AI340" i="1"/>
  <c r="AK340" i="1"/>
  <c r="AL340" i="1"/>
  <c r="AM340" i="1"/>
  <c r="H341" i="1"/>
  <c r="I341" i="1"/>
  <c r="J341" i="1"/>
  <c r="K341" i="1"/>
  <c r="L341" i="1"/>
  <c r="M341" i="1"/>
  <c r="N341" i="1"/>
  <c r="O341" i="1"/>
  <c r="P341" i="1"/>
  <c r="Q341" i="1"/>
  <c r="R341" i="1"/>
  <c r="S341" i="1"/>
  <c r="T341" i="1"/>
  <c r="U341" i="1"/>
  <c r="V341" i="1"/>
  <c r="W341" i="1"/>
  <c r="X341" i="1"/>
  <c r="Y341" i="1"/>
  <c r="Z341" i="1"/>
  <c r="AI341" i="1"/>
  <c r="AL341" i="1"/>
  <c r="AM341" i="1"/>
  <c r="D343" i="1"/>
  <c r="E343" i="1"/>
  <c r="I344" i="1" s="1"/>
  <c r="F343" i="1"/>
  <c r="F345" i="1" s="1"/>
  <c r="G343" i="1"/>
  <c r="K344" i="1" s="1"/>
  <c r="H343" i="1"/>
  <c r="H345" i="1" s="1"/>
  <c r="I343" i="1"/>
  <c r="J343" i="1"/>
  <c r="K343" i="1"/>
  <c r="M343" i="1"/>
  <c r="Q344" i="1" s="1"/>
  <c r="N343" i="1"/>
  <c r="N345" i="1" s="1"/>
  <c r="O343" i="1"/>
  <c r="P343" i="1"/>
  <c r="Q343" i="1"/>
  <c r="R343" i="1"/>
  <c r="S343" i="1"/>
  <c r="T343" i="1"/>
  <c r="U343" i="1"/>
  <c r="V343" i="1"/>
  <c r="AM343" i="1" s="1"/>
  <c r="W343" i="1"/>
  <c r="X343" i="1"/>
  <c r="Z343" i="1"/>
  <c r="AJ343" i="1"/>
  <c r="H344" i="1"/>
  <c r="J344" i="1"/>
  <c r="M344" i="1"/>
  <c r="N344" i="1"/>
  <c r="O344" i="1"/>
  <c r="U344" i="1"/>
  <c r="X344" i="1"/>
  <c r="Z344" i="1"/>
  <c r="D345" i="1"/>
  <c r="E345" i="1"/>
  <c r="G345" i="1"/>
  <c r="I345" i="1"/>
  <c r="J345" i="1"/>
  <c r="K345" i="1"/>
  <c r="M345" i="1"/>
  <c r="O345" i="1"/>
  <c r="P345" i="1"/>
  <c r="Q345" i="1"/>
  <c r="T345" i="1"/>
  <c r="U345" i="1"/>
  <c r="W345" i="1"/>
  <c r="Z345" i="1"/>
  <c r="AJ347" i="1"/>
  <c r="AL347" i="1"/>
  <c r="AM348" i="1" s="1"/>
  <c r="AM347" i="1"/>
  <c r="AM352" i="1" s="1"/>
  <c r="H348" i="1"/>
  <c r="I348" i="1"/>
  <c r="J348" i="1"/>
  <c r="K348" i="1"/>
  <c r="M348" i="1"/>
  <c r="N348" i="1"/>
  <c r="O348" i="1"/>
  <c r="Q348" i="1"/>
  <c r="T348" i="1"/>
  <c r="U348" i="1"/>
  <c r="W348" i="1"/>
  <c r="X348" i="1"/>
  <c r="Z348" i="1"/>
  <c r="D349" i="1"/>
  <c r="E349" i="1"/>
  <c r="F349" i="1"/>
  <c r="G349" i="1"/>
  <c r="H349" i="1"/>
  <c r="I349" i="1"/>
  <c r="J349" i="1"/>
  <c r="K349" i="1"/>
  <c r="L349" i="1"/>
  <c r="M349" i="1"/>
  <c r="N349" i="1"/>
  <c r="O349" i="1"/>
  <c r="P349" i="1"/>
  <c r="Q349" i="1"/>
  <c r="T349" i="1"/>
  <c r="U349" i="1"/>
  <c r="V349" i="1"/>
  <c r="W349" i="1"/>
  <c r="AJ351" i="1"/>
  <c r="AK351" i="1"/>
  <c r="AL351" i="1"/>
  <c r="AM351" i="1"/>
  <c r="AJ352" i="1"/>
  <c r="AJ354" i="1"/>
  <c r="AK354" i="1"/>
  <c r="AL354" i="1"/>
  <c r="AL355" i="1" s="1"/>
  <c r="AM354" i="1"/>
  <c r="H355" i="1"/>
  <c r="I355" i="1"/>
  <c r="J355" i="1"/>
  <c r="K355" i="1"/>
  <c r="L355" i="1"/>
  <c r="M355" i="1"/>
  <c r="N355" i="1"/>
  <c r="O355" i="1"/>
  <c r="P355" i="1"/>
  <c r="Q355" i="1"/>
  <c r="R355" i="1"/>
  <c r="S355" i="1"/>
  <c r="T355" i="1"/>
  <c r="U355" i="1"/>
  <c r="V355" i="1"/>
  <c r="W355" i="1"/>
  <c r="X355" i="1"/>
  <c r="Y355" i="1"/>
  <c r="Z355" i="1"/>
  <c r="AI355" i="1"/>
  <c r="AK355" i="1"/>
  <c r="D356" i="1"/>
  <c r="E356" i="1"/>
  <c r="F356" i="1"/>
  <c r="G356" i="1"/>
  <c r="H356" i="1"/>
  <c r="I356" i="1"/>
  <c r="J356" i="1"/>
  <c r="K356" i="1"/>
  <c r="L356" i="1"/>
  <c r="M356" i="1"/>
  <c r="N356" i="1"/>
  <c r="O356" i="1"/>
  <c r="P356" i="1"/>
  <c r="Q356" i="1"/>
  <c r="R356" i="1"/>
  <c r="S356" i="1"/>
  <c r="T356" i="1"/>
  <c r="U356" i="1"/>
  <c r="V356" i="1"/>
  <c r="W356" i="1"/>
  <c r="X356" i="1"/>
  <c r="Y356" i="1"/>
  <c r="Z356" i="1"/>
  <c r="AH356" i="1"/>
  <c r="AI356" i="1"/>
  <c r="AK356" i="1"/>
  <c r="AM356" i="1"/>
  <c r="D378" i="1"/>
  <c r="D361" i="1"/>
  <c r="E378" i="1"/>
  <c r="E361" i="1" s="1"/>
  <c r="F378" i="1"/>
  <c r="F361" i="1"/>
  <c r="G378" i="1"/>
  <c r="G361" i="1"/>
  <c r="H378" i="1"/>
  <c r="H361" i="1"/>
  <c r="I378" i="1"/>
  <c r="I361" i="1"/>
  <c r="J378" i="1"/>
  <c r="J361" i="1" s="1"/>
  <c r="J362" i="1" s="1"/>
  <c r="J366" i="1" s="1"/>
  <c r="K378" i="1"/>
  <c r="K361" i="1"/>
  <c r="K362" i="1" s="1"/>
  <c r="K366" i="1" s="1"/>
  <c r="L378" i="1"/>
  <c r="L361" i="1"/>
  <c r="M378" i="1"/>
  <c r="M361" i="1" s="1"/>
  <c r="N378" i="1"/>
  <c r="N361" i="1"/>
  <c r="O378" i="1"/>
  <c r="O361" i="1"/>
  <c r="AK361" i="1" s="1"/>
  <c r="P378" i="1"/>
  <c r="P361" i="1"/>
  <c r="Q378" i="1"/>
  <c r="Q361" i="1"/>
  <c r="R378" i="1"/>
  <c r="R361" i="1" s="1"/>
  <c r="R362" i="1" s="1"/>
  <c r="R366" i="1" s="1"/>
  <c r="S378" i="1"/>
  <c r="S361" i="1"/>
  <c r="S362" i="1" s="1"/>
  <c r="AL362" i="1" s="1"/>
  <c r="T378" i="1"/>
  <c r="T361" i="1"/>
  <c r="U378" i="1"/>
  <c r="U361" i="1" s="1"/>
  <c r="V378" i="1"/>
  <c r="V361" i="1"/>
  <c r="W731" i="1"/>
  <c r="W378" i="1"/>
  <c r="X731" i="1"/>
  <c r="X378" i="1" s="1"/>
  <c r="X361" i="1" s="1"/>
  <c r="AH378" i="1"/>
  <c r="AJ361" i="1"/>
  <c r="AL361" i="1"/>
  <c r="AN361" i="1"/>
  <c r="AO361" i="1"/>
  <c r="D363" i="1"/>
  <c r="E363" i="1"/>
  <c r="F363" i="1"/>
  <c r="G363" i="1"/>
  <c r="H363" i="1"/>
  <c r="H362" i="1" s="1"/>
  <c r="H366" i="1" s="1"/>
  <c r="I363" i="1"/>
  <c r="J363" i="1"/>
  <c r="J365" i="1" s="1"/>
  <c r="K363" i="1"/>
  <c r="L363" i="1"/>
  <c r="L362" i="1" s="1"/>
  <c r="L366" i="1" s="1"/>
  <c r="M363" i="1"/>
  <c r="M365" i="1" s="1"/>
  <c r="N363" i="1"/>
  <c r="O363" i="1"/>
  <c r="P363" i="1"/>
  <c r="P364" i="1" s="1"/>
  <c r="Q363" i="1"/>
  <c r="Q362" i="1" s="1"/>
  <c r="R363" i="1"/>
  <c r="R364" i="1" s="1"/>
  <c r="S363" i="1"/>
  <c r="T363" i="1"/>
  <c r="U363" i="1"/>
  <c r="V363" i="1"/>
  <c r="W363" i="1"/>
  <c r="X362" i="1"/>
  <c r="X366" i="1" s="1"/>
  <c r="AH363" i="1"/>
  <c r="AJ362" i="1"/>
  <c r="AN362" i="1"/>
  <c r="AO362" i="1"/>
  <c r="AI363" i="1"/>
  <c r="AJ364" i="1" s="1"/>
  <c r="AJ363" i="1"/>
  <c r="AK363" i="1"/>
  <c r="AK364" i="1" s="1"/>
  <c r="AL363" i="1"/>
  <c r="AM363" i="1"/>
  <c r="AN363" i="1"/>
  <c r="AO363" i="1"/>
  <c r="H364" i="1"/>
  <c r="J364" i="1"/>
  <c r="K364" i="1"/>
  <c r="L364" i="1"/>
  <c r="O364" i="1"/>
  <c r="S364" i="1"/>
  <c r="W364" i="1"/>
  <c r="X364" i="1"/>
  <c r="AA364" i="1"/>
  <c r="AI364" i="1"/>
  <c r="AL364" i="1"/>
  <c r="AM364" i="1"/>
  <c r="E365" i="1"/>
  <c r="H365" i="1"/>
  <c r="L365" i="1"/>
  <c r="N365" i="1"/>
  <c r="P365" i="1"/>
  <c r="S365" i="1"/>
  <c r="X365" i="1"/>
  <c r="Y365" i="1"/>
  <c r="Z365" i="1"/>
  <c r="AB365" i="1"/>
  <c r="AC365" i="1"/>
  <c r="AD365" i="1"/>
  <c r="AE365" i="1"/>
  <c r="Q366" i="1"/>
  <c r="S366" i="1"/>
  <c r="Y366" i="1"/>
  <c r="Z366" i="1"/>
  <c r="AJ366" i="1"/>
  <c r="AL366" i="1"/>
  <c r="AN366" i="1"/>
  <c r="AO366" i="1"/>
  <c r="D733" i="1"/>
  <c r="D732" i="1" s="1"/>
  <c r="D369" i="1" s="1"/>
  <c r="D372" i="1" s="1"/>
  <c r="E733" i="1"/>
  <c r="E732" i="1" s="1"/>
  <c r="E369" i="1" s="1"/>
  <c r="E372" i="1" s="1"/>
  <c r="F733" i="1"/>
  <c r="F732" i="1"/>
  <c r="F369" i="1" s="1"/>
  <c r="G733" i="1"/>
  <c r="G732" i="1"/>
  <c r="G369" i="1"/>
  <c r="H733" i="1"/>
  <c r="H732" i="1" s="1"/>
  <c r="H369" i="1" s="1"/>
  <c r="H372" i="1" s="1"/>
  <c r="I733" i="1"/>
  <c r="I732" i="1"/>
  <c r="I369" i="1" s="1"/>
  <c r="I372" i="1" s="1"/>
  <c r="J733" i="1"/>
  <c r="J732" i="1" s="1"/>
  <c r="J369" i="1" s="1"/>
  <c r="J372" i="1" s="1"/>
  <c r="K733" i="1"/>
  <c r="K732" i="1" s="1"/>
  <c r="K369" i="1" s="1"/>
  <c r="L733" i="1"/>
  <c r="L732" i="1"/>
  <c r="L369" i="1"/>
  <c r="L372" i="1" s="1"/>
  <c r="M733" i="1"/>
  <c r="M732" i="1" s="1"/>
  <c r="M369" i="1" s="1"/>
  <c r="M372" i="1" s="1"/>
  <c r="N733" i="1"/>
  <c r="N732" i="1" s="1"/>
  <c r="N369" i="1" s="1"/>
  <c r="N372" i="1" s="1"/>
  <c r="O733" i="1"/>
  <c r="O732" i="1" s="1"/>
  <c r="O369" i="1" s="1"/>
  <c r="P733" i="1"/>
  <c r="P732" i="1" s="1"/>
  <c r="P369" i="1" s="1"/>
  <c r="P372" i="1" s="1"/>
  <c r="Q733" i="1"/>
  <c r="Q732" i="1" s="1"/>
  <c r="Q369" i="1" s="1"/>
  <c r="R733" i="1"/>
  <c r="R732" i="1"/>
  <c r="R369" i="1" s="1"/>
  <c r="R372" i="1" s="1"/>
  <c r="S733" i="1"/>
  <c r="S732" i="1"/>
  <c r="S369" i="1" s="1"/>
  <c r="AL369" i="1" s="1"/>
  <c r="T733" i="1"/>
  <c r="T732" i="1" s="1"/>
  <c r="T369" i="1" s="1"/>
  <c r="U733" i="1"/>
  <c r="U732" i="1" s="1"/>
  <c r="U369" i="1" s="1"/>
  <c r="U372" i="1" s="1"/>
  <c r="V733" i="1"/>
  <c r="V732" i="1"/>
  <c r="V369" i="1" s="1"/>
  <c r="W733" i="1"/>
  <c r="W732" i="1"/>
  <c r="W369" i="1"/>
  <c r="W372" i="1" s="1"/>
  <c r="AM372" i="1" s="1"/>
  <c r="X733" i="1"/>
  <c r="X732" i="1" s="1"/>
  <c r="X369" i="1" s="1"/>
  <c r="X372" i="1" s="1"/>
  <c r="Y733" i="1"/>
  <c r="Y732" i="1"/>
  <c r="Y369" i="1" s="1"/>
  <c r="Y372" i="1" s="1"/>
  <c r="Z733" i="1"/>
  <c r="Z732" i="1" s="1"/>
  <c r="Z369" i="1" s="1"/>
  <c r="Z372" i="1" s="1"/>
  <c r="AG369" i="1"/>
  <c r="AG372" i="1" s="1"/>
  <c r="AG374" i="1" s="1"/>
  <c r="AH733" i="1"/>
  <c r="AH732" i="1"/>
  <c r="AH369" i="1" s="1"/>
  <c r="AH372" i="1" s="1"/>
  <c r="D370" i="1"/>
  <c r="E370" i="1"/>
  <c r="F370" i="1"/>
  <c r="G370" i="1"/>
  <c r="AI370" i="1" s="1"/>
  <c r="H370" i="1"/>
  <c r="I370" i="1"/>
  <c r="J370" i="1"/>
  <c r="K370" i="1"/>
  <c r="AJ370" i="1" s="1"/>
  <c r="L370" i="1"/>
  <c r="M370" i="1"/>
  <c r="N370" i="1"/>
  <c r="O370" i="1"/>
  <c r="AK370" i="1" s="1"/>
  <c r="P370" i="1"/>
  <c r="Q370" i="1"/>
  <c r="R370" i="1"/>
  <c r="S370" i="1"/>
  <c r="T370" i="1"/>
  <c r="U370" i="1"/>
  <c r="V370" i="1"/>
  <c r="W370" i="1"/>
  <c r="AM370" i="1" s="1"/>
  <c r="X370" i="1"/>
  <c r="Y370" i="1"/>
  <c r="Z370" i="1"/>
  <c r="AH370" i="1"/>
  <c r="AL370" i="1"/>
  <c r="AN370" i="1"/>
  <c r="AO370" i="1"/>
  <c r="D371" i="1"/>
  <c r="E371" i="1"/>
  <c r="F371" i="1"/>
  <c r="G371" i="1"/>
  <c r="AI371" i="1" s="1"/>
  <c r="H371" i="1"/>
  <c r="I371" i="1"/>
  <c r="J371" i="1"/>
  <c r="K371" i="1"/>
  <c r="L371" i="1"/>
  <c r="M371" i="1"/>
  <c r="N371" i="1"/>
  <c r="O371" i="1"/>
  <c r="P371" i="1"/>
  <c r="Q371" i="1"/>
  <c r="R371" i="1"/>
  <c r="S371" i="1"/>
  <c r="AL371" i="1" s="1"/>
  <c r="T371" i="1"/>
  <c r="U371" i="1"/>
  <c r="V371" i="1"/>
  <c r="W371" i="1"/>
  <c r="X371" i="1"/>
  <c r="Y371" i="1"/>
  <c r="Z371" i="1"/>
  <c r="AA371" i="1" s="1"/>
  <c r="AH371" i="1"/>
  <c r="AJ371" i="1"/>
  <c r="AK371" i="1"/>
  <c r="AM371" i="1"/>
  <c r="Q372" i="1"/>
  <c r="Q374" i="1" s="1"/>
  <c r="S372" i="1"/>
  <c r="D373" i="1"/>
  <c r="E373" i="1"/>
  <c r="E376" i="1" s="1"/>
  <c r="F373" i="1"/>
  <c r="F376" i="1" s="1"/>
  <c r="G373" i="1"/>
  <c r="AI373" i="1" s="1"/>
  <c r="AI376" i="1" s="1"/>
  <c r="H373" i="1"/>
  <c r="H376" i="1" s="1"/>
  <c r="I373" i="1"/>
  <c r="I376" i="1" s="1"/>
  <c r="J373" i="1"/>
  <c r="K373" i="1"/>
  <c r="L373" i="1"/>
  <c r="M373" i="1"/>
  <c r="N373" i="1"/>
  <c r="N376" i="1" s="1"/>
  <c r="O373" i="1"/>
  <c r="AK373" i="1" s="1"/>
  <c r="AK376" i="1" s="1"/>
  <c r="P373" i="1"/>
  <c r="P376" i="1" s="1"/>
  <c r="Q373" i="1"/>
  <c r="R373" i="1"/>
  <c r="S373" i="1"/>
  <c r="T373" i="1"/>
  <c r="U373" i="1"/>
  <c r="V373" i="1"/>
  <c r="V376" i="1" s="1"/>
  <c r="W373" i="1"/>
  <c r="W376" i="1" s="1"/>
  <c r="X373" i="1"/>
  <c r="X376" i="1" s="1"/>
  <c r="Y373" i="1"/>
  <c r="Y376" i="1" s="1"/>
  <c r="AH373" i="1"/>
  <c r="AJ373" i="1"/>
  <c r="AN373" i="1"/>
  <c r="E374" i="1"/>
  <c r="U374" i="1"/>
  <c r="U375" i="1" s="1"/>
  <c r="D376" i="1"/>
  <c r="J376" i="1"/>
  <c r="K376" i="1"/>
  <c r="L376" i="1"/>
  <c r="O376" i="1"/>
  <c r="Q376" i="1"/>
  <c r="R376" i="1"/>
  <c r="T376" i="1"/>
  <c r="Z376" i="1"/>
  <c r="AH376" i="1"/>
  <c r="AJ376" i="1"/>
  <c r="AI378" i="1"/>
  <c r="AJ378" i="1"/>
  <c r="AK378" i="1"/>
  <c r="AL378" i="1"/>
  <c r="AN378" i="1"/>
  <c r="AO378" i="1"/>
  <c r="D379" i="1"/>
  <c r="E379" i="1"/>
  <c r="E382" i="1" s="1"/>
  <c r="F379" i="1"/>
  <c r="F382" i="1" s="1"/>
  <c r="F395" i="1" s="1"/>
  <c r="G379" i="1"/>
  <c r="G382" i="1" s="1"/>
  <c r="AI382" i="1" s="1"/>
  <c r="H379" i="1"/>
  <c r="H382" i="1" s="1"/>
  <c r="I379" i="1"/>
  <c r="I382" i="1" s="1"/>
  <c r="J379" i="1"/>
  <c r="K379" i="1"/>
  <c r="L379" i="1"/>
  <c r="M379" i="1"/>
  <c r="N379" i="1"/>
  <c r="N382" i="1" s="1"/>
  <c r="O379" i="1"/>
  <c r="P379" i="1"/>
  <c r="Q379" i="1"/>
  <c r="R379" i="1"/>
  <c r="S379" i="1"/>
  <c r="T379" i="1"/>
  <c r="U379" i="1"/>
  <c r="U382" i="1" s="1"/>
  <c r="V379" i="1"/>
  <c r="V382" i="1" s="1"/>
  <c r="W379" i="1"/>
  <c r="X379" i="1"/>
  <c r="Y379" i="1"/>
  <c r="Y382" i="1" s="1"/>
  <c r="AH379" i="1"/>
  <c r="AI379" i="1"/>
  <c r="AK379" i="1"/>
  <c r="AL379" i="1"/>
  <c r="AM379" i="1"/>
  <c r="AN379" i="1"/>
  <c r="AO379" i="1"/>
  <c r="D380" i="1"/>
  <c r="E380" i="1"/>
  <c r="F380" i="1"/>
  <c r="G380" i="1"/>
  <c r="H380" i="1"/>
  <c r="I380" i="1"/>
  <c r="J380" i="1"/>
  <c r="K380" i="1"/>
  <c r="AJ380" i="1" s="1"/>
  <c r="L380" i="1"/>
  <c r="M380" i="1"/>
  <c r="N380" i="1"/>
  <c r="O380" i="1"/>
  <c r="P380" i="1"/>
  <c r="P382" i="1" s="1"/>
  <c r="T383" i="1" s="1"/>
  <c r="Q380" i="1"/>
  <c r="R380" i="1"/>
  <c r="S380" i="1"/>
  <c r="T380" i="1"/>
  <c r="U380" i="1"/>
  <c r="V380" i="1"/>
  <c r="W380" i="1"/>
  <c r="X380" i="1"/>
  <c r="Y380" i="1"/>
  <c r="AH380" i="1"/>
  <c r="AI380" i="1"/>
  <c r="AK380" i="1"/>
  <c r="AL380" i="1"/>
  <c r="AM380" i="1"/>
  <c r="AN380" i="1"/>
  <c r="AO380" i="1"/>
  <c r="D381" i="1"/>
  <c r="E381" i="1"/>
  <c r="F381" i="1"/>
  <c r="G381" i="1"/>
  <c r="H381" i="1"/>
  <c r="I381" i="1"/>
  <c r="J381" i="1"/>
  <c r="J382" i="1" s="1"/>
  <c r="K381" i="1"/>
  <c r="AJ381" i="1" s="1"/>
  <c r="L381" i="1"/>
  <c r="M381" i="1"/>
  <c r="N381" i="1"/>
  <c r="O381" i="1"/>
  <c r="P381" i="1"/>
  <c r="Q381" i="1"/>
  <c r="R381" i="1"/>
  <c r="S381" i="1"/>
  <c r="T381" i="1"/>
  <c r="U381" i="1"/>
  <c r="V381" i="1"/>
  <c r="W381" i="1"/>
  <c r="X381" i="1"/>
  <c r="Y381" i="1"/>
  <c r="AH381" i="1"/>
  <c r="AI381" i="1"/>
  <c r="AL381" i="1"/>
  <c r="AM381" i="1"/>
  <c r="AN381" i="1"/>
  <c r="AO381" i="1"/>
  <c r="D382" i="1"/>
  <c r="D395" i="1" s="1"/>
  <c r="L382" i="1"/>
  <c r="Q382" i="1"/>
  <c r="R382" i="1"/>
  <c r="S382" i="1"/>
  <c r="S395" i="1" s="1"/>
  <c r="T382" i="1"/>
  <c r="T395" i="1" s="1"/>
  <c r="AG382" i="1"/>
  <c r="AL382" i="1"/>
  <c r="AN382" i="1"/>
  <c r="V383" i="1"/>
  <c r="Q386" i="1"/>
  <c r="S386" i="1"/>
  <c r="X387" i="1"/>
  <c r="Y387" i="1"/>
  <c r="AN387" i="1" s="1"/>
  <c r="AN392" i="1" s="1"/>
  <c r="Z387" i="1"/>
  <c r="AM387" i="1"/>
  <c r="AI392" i="1"/>
  <c r="AJ392" i="1"/>
  <c r="AK392" i="1"/>
  <c r="AL392" i="1"/>
  <c r="E395" i="1"/>
  <c r="E402" i="1" s="1"/>
  <c r="G395" i="1"/>
  <c r="G402" i="1" s="1"/>
  <c r="E408" i="1"/>
  <c r="L408" i="1"/>
  <c r="R408" i="1"/>
  <c r="V408" i="1"/>
  <c r="W408" i="1"/>
  <c r="X408" i="1"/>
  <c r="Y408" i="1"/>
  <c r="Z408" i="1"/>
  <c r="AI408" i="1"/>
  <c r="V409" i="1"/>
  <c r="V400" i="1" s="1"/>
  <c r="W409" i="1"/>
  <c r="X409" i="1"/>
  <c r="AN409" i="1" s="1"/>
  <c r="Y409" i="1"/>
  <c r="Y410" i="1" s="1"/>
  <c r="Z409" i="1"/>
  <c r="Z410" i="1" s="1"/>
  <c r="Z400" i="1"/>
  <c r="AK409" i="1"/>
  <c r="AK400" i="1" s="1"/>
  <c r="AM409" i="1"/>
  <c r="AM400" i="1" s="1"/>
  <c r="E410" i="1"/>
  <c r="L410" i="1"/>
  <c r="R410" i="1"/>
  <c r="V410" i="1"/>
  <c r="V422" i="1" s="1"/>
  <c r="W410" i="1"/>
  <c r="X410" i="1"/>
  <c r="AI410" i="1"/>
  <c r="D452" i="1"/>
  <c r="D411" i="1" s="1"/>
  <c r="E452" i="1"/>
  <c r="E411" i="1"/>
  <c r="E416" i="1" s="1"/>
  <c r="F452" i="1"/>
  <c r="F411" i="1" s="1"/>
  <c r="G452" i="1"/>
  <c r="G411" i="1" s="1"/>
  <c r="G416" i="1" s="1"/>
  <c r="H452" i="1"/>
  <c r="H411" i="1" s="1"/>
  <c r="I452" i="1"/>
  <c r="I411" i="1"/>
  <c r="J452" i="1"/>
  <c r="J411" i="1" s="1"/>
  <c r="K452" i="1"/>
  <c r="K411" i="1"/>
  <c r="K423" i="1" s="1"/>
  <c r="L452" i="1"/>
  <c r="L411" i="1"/>
  <c r="M452" i="1"/>
  <c r="M411" i="1" s="1"/>
  <c r="N452" i="1"/>
  <c r="N411" i="1" s="1"/>
  <c r="O452" i="1"/>
  <c r="O411" i="1" s="1"/>
  <c r="P452" i="1"/>
  <c r="P411" i="1"/>
  <c r="Q452" i="1"/>
  <c r="Q411" i="1" s="1"/>
  <c r="R452" i="1"/>
  <c r="R411" i="1"/>
  <c r="S452" i="1"/>
  <c r="S411" i="1"/>
  <c r="S402" i="1" s="1"/>
  <c r="T452" i="1"/>
  <c r="T411" i="1" s="1"/>
  <c r="U452" i="1"/>
  <c r="U411" i="1"/>
  <c r="U416" i="1" s="1"/>
  <c r="V452" i="1"/>
  <c r="V411" i="1" s="1"/>
  <c r="W452" i="1"/>
  <c r="X452" i="1"/>
  <c r="X411" i="1" s="1"/>
  <c r="X416" i="1" s="1"/>
  <c r="Y452" i="1"/>
  <c r="Y411" i="1"/>
  <c r="Z452" i="1"/>
  <c r="Z411" i="1" s="1"/>
  <c r="AH452" i="1"/>
  <c r="AH411" i="1"/>
  <c r="AI613" i="1"/>
  <c r="AI452" i="1"/>
  <c r="AI411" i="1" s="1"/>
  <c r="AI412" i="1" s="1"/>
  <c r="D405" i="1"/>
  <c r="E405" i="1"/>
  <c r="F405" i="1"/>
  <c r="G405" i="1"/>
  <c r="H405" i="1"/>
  <c r="I405" i="1"/>
  <c r="J405" i="1"/>
  <c r="K405" i="1"/>
  <c r="L405" i="1"/>
  <c r="M405" i="1"/>
  <c r="N405" i="1"/>
  <c r="O405" i="1"/>
  <c r="P405" i="1"/>
  <c r="Q405" i="1"/>
  <c r="R405" i="1"/>
  <c r="S405" i="1"/>
  <c r="T405" i="1"/>
  <c r="U405" i="1"/>
  <c r="V405" i="1"/>
  <c r="W405" i="1"/>
  <c r="X405" i="1"/>
  <c r="Y405" i="1"/>
  <c r="Z405" i="1"/>
  <c r="D413" i="1"/>
  <c r="E413" i="1"/>
  <c r="F413" i="1"/>
  <c r="G413" i="1"/>
  <c r="K425" i="1" s="1"/>
  <c r="H413" i="1"/>
  <c r="AJ413" i="1" s="1"/>
  <c r="AJ425" i="1" s="1"/>
  <c r="I413" i="1"/>
  <c r="M425" i="1" s="1"/>
  <c r="J413" i="1"/>
  <c r="K413" i="1"/>
  <c r="L413" i="1"/>
  <c r="AK413" i="1" s="1"/>
  <c r="AK425" i="1" s="1"/>
  <c r="M413" i="1"/>
  <c r="N413" i="1"/>
  <c r="O413" i="1"/>
  <c r="P413" i="1"/>
  <c r="Q413" i="1"/>
  <c r="R413" i="1"/>
  <c r="AL413" i="1" s="1"/>
  <c r="AL425" i="1" s="1"/>
  <c r="S413" i="1"/>
  <c r="T413" i="1"/>
  <c r="U413" i="1"/>
  <c r="V413" i="1"/>
  <c r="W413" i="1"/>
  <c r="W425" i="1" s="1"/>
  <c r="X413" i="1"/>
  <c r="AN413" i="1" s="1"/>
  <c r="Y413" i="1"/>
  <c r="AC425" i="1" s="1"/>
  <c r="Z413" i="1"/>
  <c r="AH413" i="1"/>
  <c r="AI413" i="1"/>
  <c r="AO413" i="1"/>
  <c r="D414" i="1"/>
  <c r="E414" i="1"/>
  <c r="F414" i="1"/>
  <c r="G414" i="1"/>
  <c r="H414" i="1"/>
  <c r="I414" i="1"/>
  <c r="I426" i="1" s="1"/>
  <c r="J414" i="1"/>
  <c r="N426" i="1" s="1"/>
  <c r="K414" i="1"/>
  <c r="L414" i="1"/>
  <c r="AK414" i="1" s="1"/>
  <c r="M414" i="1"/>
  <c r="M426" i="1" s="1"/>
  <c r="N414" i="1"/>
  <c r="O414" i="1"/>
  <c r="P414" i="1"/>
  <c r="Q414" i="1"/>
  <c r="R414" i="1"/>
  <c r="S414" i="1"/>
  <c r="AL414" i="1" s="1"/>
  <c r="T414" i="1"/>
  <c r="AM414" i="1" s="1"/>
  <c r="U414" i="1"/>
  <c r="U426" i="1" s="1"/>
  <c r="V414" i="1"/>
  <c r="W414" i="1"/>
  <c r="X414" i="1"/>
  <c r="Y414" i="1"/>
  <c r="Y426" i="1" s="1"/>
  <c r="Z414" i="1"/>
  <c r="AD426" i="1" s="1"/>
  <c r="AH414" i="1"/>
  <c r="AI426" i="1" s="1"/>
  <c r="AI414" i="1"/>
  <c r="AO414" i="1"/>
  <c r="AI415" i="1"/>
  <c r="AI417" i="1" s="1"/>
  <c r="H416" i="1"/>
  <c r="I416" i="1"/>
  <c r="I428" i="1" s="1"/>
  <c r="N416" i="1"/>
  <c r="O416" i="1"/>
  <c r="P416" i="1"/>
  <c r="Q416" i="1"/>
  <c r="Y416" i="1"/>
  <c r="AI416" i="1"/>
  <c r="V420" i="1"/>
  <c r="Z420" i="1"/>
  <c r="I421" i="1"/>
  <c r="M421" i="1"/>
  <c r="N421" i="1"/>
  <c r="O421" i="1"/>
  <c r="P421" i="1"/>
  <c r="Q421" i="1"/>
  <c r="R421" i="1"/>
  <c r="T421" i="1"/>
  <c r="U421" i="1"/>
  <c r="V421" i="1"/>
  <c r="X421" i="1"/>
  <c r="Y421" i="1"/>
  <c r="Z421" i="1"/>
  <c r="AA421" i="1"/>
  <c r="AI421" i="1"/>
  <c r="H423" i="1"/>
  <c r="I423" i="1"/>
  <c r="J423" i="1"/>
  <c r="Q423" i="1"/>
  <c r="R423" i="1"/>
  <c r="U423" i="1"/>
  <c r="Y423" i="1"/>
  <c r="I425" i="1"/>
  <c r="J425" i="1"/>
  <c r="N425" i="1"/>
  <c r="O425" i="1"/>
  <c r="P425" i="1"/>
  <c r="Q425" i="1"/>
  <c r="R425" i="1"/>
  <c r="S425" i="1"/>
  <c r="U425" i="1"/>
  <c r="Y425" i="1"/>
  <c r="Z425" i="1"/>
  <c r="AA425" i="1"/>
  <c r="AB425" i="1"/>
  <c r="AD425" i="1"/>
  <c r="AE425" i="1"/>
  <c r="AI425" i="1"/>
  <c r="P426" i="1"/>
  <c r="Q426" i="1"/>
  <c r="R426" i="1"/>
  <c r="S426" i="1"/>
  <c r="T426" i="1"/>
  <c r="V426" i="1"/>
  <c r="Z426" i="1"/>
  <c r="AA426" i="1"/>
  <c r="AC426" i="1"/>
  <c r="AE426" i="1"/>
  <c r="AL426" i="1"/>
  <c r="AM426" i="1"/>
  <c r="AN433" i="1"/>
  <c r="AA434" i="1"/>
  <c r="AN434" i="1" s="1"/>
  <c r="AN448" i="1" s="1"/>
  <c r="AB434" i="1"/>
  <c r="AC434" i="1"/>
  <c r="AD434" i="1"/>
  <c r="AE434" i="1"/>
  <c r="AJ434" i="1"/>
  <c r="AJ448" i="1" s="1"/>
  <c r="AK434" i="1"/>
  <c r="AL434" i="1"/>
  <c r="AM434" i="1"/>
  <c r="AO434" i="1"/>
  <c r="AO448" i="1" s="1"/>
  <c r="AA435" i="1"/>
  <c r="AN435" i="1" s="1"/>
  <c r="AN449" i="1" s="1"/>
  <c r="AB435" i="1"/>
  <c r="AC435" i="1"/>
  <c r="AD435" i="1"/>
  <c r="AE435" i="1"/>
  <c r="AJ435" i="1"/>
  <c r="AK435" i="1"/>
  <c r="AK449" i="1" s="1"/>
  <c r="AL435" i="1"/>
  <c r="AM435" i="1"/>
  <c r="AJ439" i="1"/>
  <c r="AK439" i="1"/>
  <c r="AL439" i="1"/>
  <c r="AM439" i="1"/>
  <c r="AJ440" i="1"/>
  <c r="AK440" i="1"/>
  <c r="AL440" i="1"/>
  <c r="AM440" i="1"/>
  <c r="AJ441" i="1"/>
  <c r="AK441" i="1"/>
  <c r="AL441" i="1"/>
  <c r="AM441" i="1"/>
  <c r="V446" i="1"/>
  <c r="Z446" i="1"/>
  <c r="M447" i="1"/>
  <c r="V447" i="1"/>
  <c r="Z447" i="1"/>
  <c r="AA447" i="1"/>
  <c r="AI447" i="1"/>
  <c r="H448" i="1"/>
  <c r="I448" i="1"/>
  <c r="J448" i="1"/>
  <c r="K448" i="1"/>
  <c r="L448" i="1"/>
  <c r="M448" i="1"/>
  <c r="N448" i="1"/>
  <c r="O448" i="1"/>
  <c r="P448" i="1"/>
  <c r="Q448" i="1"/>
  <c r="R448" i="1"/>
  <c r="S448" i="1"/>
  <c r="T448" i="1"/>
  <c r="U448" i="1"/>
  <c r="V448" i="1"/>
  <c r="W448" i="1"/>
  <c r="X448" i="1"/>
  <c r="Y448" i="1"/>
  <c r="Z448" i="1"/>
  <c r="AB448" i="1"/>
  <c r="AC448" i="1"/>
  <c r="AD448" i="1"/>
  <c r="AI448" i="1"/>
  <c r="AM448" i="1"/>
  <c r="H449" i="1"/>
  <c r="I449" i="1"/>
  <c r="J449" i="1"/>
  <c r="K449" i="1"/>
  <c r="L449" i="1"/>
  <c r="M449" i="1"/>
  <c r="N449" i="1"/>
  <c r="O449" i="1"/>
  <c r="P449" i="1"/>
  <c r="Q449" i="1"/>
  <c r="R449" i="1"/>
  <c r="S449" i="1"/>
  <c r="T449" i="1"/>
  <c r="U449" i="1"/>
  <c r="V449" i="1"/>
  <c r="W449" i="1"/>
  <c r="X449" i="1"/>
  <c r="Y449" i="1"/>
  <c r="Z449" i="1"/>
  <c r="AA449" i="1"/>
  <c r="AB449" i="1"/>
  <c r="AC449" i="1"/>
  <c r="AD449" i="1"/>
  <c r="AE449" i="1"/>
  <c r="AI449" i="1"/>
  <c r="AJ449" i="1"/>
  <c r="V450" i="1"/>
  <c r="Z450" i="1"/>
  <c r="AJ452" i="1"/>
  <c r="AK458" i="1" s="1"/>
  <c r="AK452" i="1"/>
  <c r="AL452" i="1"/>
  <c r="AL458" i="1" s="1"/>
  <c r="AM452" i="1"/>
  <c r="AN452" i="1"/>
  <c r="D453" i="1"/>
  <c r="E453" i="1"/>
  <c r="I459" i="1" s="1"/>
  <c r="F453" i="1"/>
  <c r="G453" i="1"/>
  <c r="H453" i="1"/>
  <c r="I453" i="1"/>
  <c r="J453" i="1"/>
  <c r="K453" i="1"/>
  <c r="L453" i="1"/>
  <c r="M453" i="1"/>
  <c r="N453" i="1"/>
  <c r="O453" i="1"/>
  <c r="P453" i="1"/>
  <c r="T459" i="1" s="1"/>
  <c r="Q453" i="1"/>
  <c r="R453" i="1"/>
  <c r="S453" i="1"/>
  <c r="T453" i="1"/>
  <c r="U453" i="1"/>
  <c r="V453" i="1"/>
  <c r="V459" i="1" s="1"/>
  <c r="W453" i="1"/>
  <c r="X453" i="1"/>
  <c r="Y453" i="1"/>
  <c r="Z453" i="1"/>
  <c r="AH453" i="1"/>
  <c r="AI619" i="1"/>
  <c r="AI453" i="1" s="1"/>
  <c r="AJ453" i="1"/>
  <c r="AJ459" i="1" s="1"/>
  <c r="AM453" i="1"/>
  <c r="L455" i="1"/>
  <c r="L454" i="1"/>
  <c r="R455" i="1"/>
  <c r="R454" i="1"/>
  <c r="V455" i="1"/>
  <c r="V454" i="1" s="1"/>
  <c r="V460" i="1" s="1"/>
  <c r="W455" i="1"/>
  <c r="W454" i="1" s="1"/>
  <c r="X455" i="1"/>
  <c r="Y455" i="1"/>
  <c r="Y454" i="1" s="1"/>
  <c r="Z455" i="1"/>
  <c r="Z461" i="1" s="1"/>
  <c r="Z454" i="1"/>
  <c r="H458" i="1"/>
  <c r="I458" i="1"/>
  <c r="J458" i="1"/>
  <c r="K458" i="1"/>
  <c r="L458" i="1"/>
  <c r="M458" i="1"/>
  <c r="N458" i="1"/>
  <c r="O458" i="1"/>
  <c r="P458" i="1"/>
  <c r="Q458" i="1"/>
  <c r="R458" i="1"/>
  <c r="S458" i="1"/>
  <c r="T458" i="1"/>
  <c r="U458" i="1"/>
  <c r="V458" i="1"/>
  <c r="X458" i="1"/>
  <c r="Y458" i="1"/>
  <c r="Z458" i="1"/>
  <c r="AI458" i="1"/>
  <c r="AJ458" i="1"/>
  <c r="H459" i="1"/>
  <c r="J459" i="1"/>
  <c r="K459" i="1"/>
  <c r="M459" i="1"/>
  <c r="N459" i="1"/>
  <c r="O459" i="1"/>
  <c r="P459" i="1"/>
  <c r="R459" i="1"/>
  <c r="X459" i="1"/>
  <c r="Z459" i="1"/>
  <c r="AI459" i="1"/>
  <c r="D464" i="1"/>
  <c r="E464" i="1"/>
  <c r="F464" i="1"/>
  <c r="G464" i="1"/>
  <c r="G465" i="1" s="1"/>
  <c r="G466" i="1" s="1"/>
  <c r="H464" i="1"/>
  <c r="I464" i="1"/>
  <c r="J465" i="1" s="1"/>
  <c r="J466" i="1" s="1"/>
  <c r="J464" i="1"/>
  <c r="K464" i="1"/>
  <c r="K465" i="1" s="1"/>
  <c r="K466" i="1" s="1"/>
  <c r="L464" i="1"/>
  <c r="L465" i="1" s="1"/>
  <c r="AK465" i="1" s="1"/>
  <c r="M464" i="1"/>
  <c r="M465" i="1" s="1"/>
  <c r="M466" i="1" s="1"/>
  <c r="N464" i="1"/>
  <c r="N465" i="1" s="1"/>
  <c r="O464" i="1"/>
  <c r="P465" i="1" s="1"/>
  <c r="P464" i="1"/>
  <c r="Q464" i="1"/>
  <c r="Q465" i="1" s="1"/>
  <c r="R464" i="1"/>
  <c r="S464" i="1"/>
  <c r="AL464" i="1" s="1"/>
  <c r="T464" i="1"/>
  <c r="U465" i="1" s="1"/>
  <c r="U466" i="1" s="1"/>
  <c r="U464" i="1"/>
  <c r="V464" i="1"/>
  <c r="W464" i="1"/>
  <c r="W465" i="1" s="1"/>
  <c r="W466" i="1" s="1"/>
  <c r="X464" i="1"/>
  <c r="Y464" i="1"/>
  <c r="AH464" i="1"/>
  <c r="AJ464" i="1"/>
  <c r="AK464" i="1"/>
  <c r="AM464" i="1"/>
  <c r="AN464" i="1"/>
  <c r="F465" i="1"/>
  <c r="F466" i="1" s="1"/>
  <c r="H465" i="1"/>
  <c r="AJ465" i="1" s="1"/>
  <c r="I465" i="1"/>
  <c r="O465" i="1"/>
  <c r="O466" i="1" s="1"/>
  <c r="T465" i="1"/>
  <c r="V465" i="1"/>
  <c r="V466" i="1" s="1"/>
  <c r="X465" i="1"/>
  <c r="Y465" i="1"/>
  <c r="Z465" i="1"/>
  <c r="AH465" i="1"/>
  <c r="I466" i="1"/>
  <c r="Y466" i="1"/>
  <c r="Z466" i="1"/>
  <c r="AH466" i="1"/>
  <c r="AJ468" i="1"/>
  <c r="AK468" i="1"/>
  <c r="AK469" i="1" s="1"/>
  <c r="AL468" i="1"/>
  <c r="AM468" i="1"/>
  <c r="H469" i="1"/>
  <c r="I469" i="1"/>
  <c r="J469" i="1"/>
  <c r="K469" i="1"/>
  <c r="L469" i="1"/>
  <c r="M469" i="1"/>
  <c r="N469" i="1"/>
  <c r="O469" i="1"/>
  <c r="P469" i="1"/>
  <c r="Q469" i="1"/>
  <c r="R469" i="1"/>
  <c r="S469" i="1"/>
  <c r="T469" i="1"/>
  <c r="U469" i="1"/>
  <c r="V469" i="1"/>
  <c r="W469" i="1"/>
  <c r="X469" i="1"/>
  <c r="Y469" i="1"/>
  <c r="Z469" i="1"/>
  <c r="L470" i="1"/>
  <c r="R470" i="1"/>
  <c r="V470" i="1"/>
  <c r="W470" i="1"/>
  <c r="X470" i="1"/>
  <c r="Y470" i="1"/>
  <c r="Z470" i="1"/>
  <c r="AA473" i="1"/>
  <c r="AB473" i="1"/>
  <c r="AC473" i="1"/>
  <c r="AD473" i="1"/>
  <c r="AE473" i="1"/>
  <c r="AJ472" i="1"/>
  <c r="AK472" i="1"/>
  <c r="AK473" i="1" s="1"/>
  <c r="AL472" i="1"/>
  <c r="AM472" i="1"/>
  <c r="AM473" i="1" s="1"/>
  <c r="AJ473" i="1"/>
  <c r="AJ475" i="1"/>
  <c r="AK475" i="1"/>
  <c r="AL475" i="1"/>
  <c r="AM475" i="1"/>
  <c r="H476" i="1"/>
  <c r="I476" i="1"/>
  <c r="J476" i="1"/>
  <c r="K476" i="1"/>
  <c r="L476" i="1"/>
  <c r="M476" i="1"/>
  <c r="N476" i="1"/>
  <c r="O476" i="1"/>
  <c r="P476" i="1"/>
  <c r="Q476" i="1"/>
  <c r="R476" i="1"/>
  <c r="S476" i="1"/>
  <c r="T476" i="1"/>
  <c r="U476" i="1"/>
  <c r="V476" i="1"/>
  <c r="W476" i="1"/>
  <c r="X476" i="1"/>
  <c r="Y476" i="1"/>
  <c r="Z476" i="1"/>
  <c r="AI476" i="1"/>
  <c r="AL476" i="1"/>
  <c r="AM476" i="1"/>
  <c r="L477" i="1"/>
  <c r="R477" i="1"/>
  <c r="V477" i="1"/>
  <c r="W477" i="1"/>
  <c r="X477" i="1"/>
  <c r="Y477" i="1"/>
  <c r="Z477" i="1"/>
  <c r="D482" i="1"/>
  <c r="E482" i="1"/>
  <c r="AI482" i="1"/>
  <c r="AI489" i="1" s="1"/>
  <c r="AJ482" i="1"/>
  <c r="AK482" i="1"/>
  <c r="AL482" i="1"/>
  <c r="AM482" i="1"/>
  <c r="D483" i="1"/>
  <c r="D484" i="1" s="1"/>
  <c r="E483" i="1"/>
  <c r="AI483" i="1"/>
  <c r="AJ483" i="1"/>
  <c r="AK483" i="1"/>
  <c r="AL483" i="1"/>
  <c r="AM483" i="1"/>
  <c r="E484" i="1"/>
  <c r="AI484" i="1"/>
  <c r="AJ484" i="1"/>
  <c r="AK484" i="1"/>
  <c r="AL484" i="1"/>
  <c r="AM484" i="1"/>
  <c r="D485" i="1"/>
  <c r="E485" i="1"/>
  <c r="AI485" i="1"/>
  <c r="AI492" i="1" s="1"/>
  <c r="AJ485" i="1"/>
  <c r="AK485" i="1"/>
  <c r="AL485" i="1"/>
  <c r="AM485" i="1"/>
  <c r="AI486" i="1"/>
  <c r="AJ486" i="1"/>
  <c r="AK486" i="1"/>
  <c r="AL486" i="1"/>
  <c r="AM486" i="1"/>
  <c r="AJ489" i="1"/>
  <c r="AK489" i="1"/>
  <c r="AL489" i="1"/>
  <c r="AM489" i="1"/>
  <c r="AI490" i="1"/>
  <c r="AJ490" i="1"/>
  <c r="AK490" i="1"/>
  <c r="AL490" i="1"/>
  <c r="AM490" i="1"/>
  <c r="H491" i="1"/>
  <c r="I491" i="1"/>
  <c r="J491" i="1"/>
  <c r="K491" i="1"/>
  <c r="AJ491" i="1" s="1"/>
  <c r="L491" i="1"/>
  <c r="M491" i="1"/>
  <c r="N491" i="1"/>
  <c r="O491" i="1"/>
  <c r="AK491" i="1" s="1"/>
  <c r="P491" i="1"/>
  <c r="Q491" i="1"/>
  <c r="R491" i="1"/>
  <c r="S491" i="1"/>
  <c r="T491" i="1"/>
  <c r="U491" i="1"/>
  <c r="V491" i="1"/>
  <c r="W491" i="1"/>
  <c r="X491" i="1"/>
  <c r="Y491" i="1"/>
  <c r="Z491" i="1"/>
  <c r="AI491" i="1"/>
  <c r="AL491" i="1"/>
  <c r="AM491" i="1"/>
  <c r="X492" i="1"/>
  <c r="Y492" i="1"/>
  <c r="Z492" i="1"/>
  <c r="AJ492" i="1"/>
  <c r="AK492" i="1"/>
  <c r="AL492" i="1"/>
  <c r="AM492" i="1"/>
  <c r="AI493" i="1"/>
  <c r="AJ493" i="1"/>
  <c r="AK493" i="1"/>
  <c r="AL493" i="1"/>
  <c r="AM493" i="1"/>
  <c r="D496" i="1"/>
  <c r="E496" i="1"/>
  <c r="AI496" i="1"/>
  <c r="AI497" i="1" s="1"/>
  <c r="AI505" i="1" s="1"/>
  <c r="AJ496" i="1"/>
  <c r="AJ497" i="1" s="1"/>
  <c r="AJ505" i="1" s="1"/>
  <c r="AK496" i="1"/>
  <c r="AK497" i="1" s="1"/>
  <c r="AL496" i="1"/>
  <c r="AM496" i="1"/>
  <c r="AH497" i="1"/>
  <c r="AK498" i="1"/>
  <c r="AL498" i="1"/>
  <c r="AM498" i="1"/>
  <c r="AM497" i="1" s="1"/>
  <c r="D500" i="1"/>
  <c r="D512" i="1" s="1"/>
  <c r="E500" i="1"/>
  <c r="AI500" i="1" s="1"/>
  <c r="AI499" i="1" s="1"/>
  <c r="E499" i="1"/>
  <c r="F500" i="1"/>
  <c r="F499" i="1"/>
  <c r="G500" i="1"/>
  <c r="G499" i="1"/>
  <c r="H500" i="1"/>
  <c r="H499" i="1" s="1"/>
  <c r="I500" i="1"/>
  <c r="I499" i="1"/>
  <c r="J500" i="1"/>
  <c r="J499" i="1" s="1"/>
  <c r="K500" i="1"/>
  <c r="K512" i="1" s="1"/>
  <c r="K516" i="1" s="1"/>
  <c r="L500" i="1"/>
  <c r="L512" i="1" s="1"/>
  <c r="L516" i="1" s="1"/>
  <c r="M500" i="1"/>
  <c r="M513" i="1" s="1"/>
  <c r="M499" i="1"/>
  <c r="N500" i="1"/>
  <c r="N499" i="1"/>
  <c r="O500" i="1"/>
  <c r="O499" i="1"/>
  <c r="P500" i="1"/>
  <c r="AL500" i="1" s="1"/>
  <c r="AL499" i="1" s="1"/>
  <c r="Q500" i="1"/>
  <c r="Q499" i="1"/>
  <c r="R500" i="1"/>
  <c r="R499" i="1" s="1"/>
  <c r="S500" i="1"/>
  <c r="S512" i="1" s="1"/>
  <c r="T500" i="1"/>
  <c r="AM500" i="1" s="1"/>
  <c r="AM499" i="1" s="1"/>
  <c r="U500" i="1"/>
  <c r="U513" i="1" s="1"/>
  <c r="U499" i="1"/>
  <c r="V500" i="1"/>
  <c r="V499" i="1"/>
  <c r="W500" i="1"/>
  <c r="W499" i="1"/>
  <c r="X500" i="1"/>
  <c r="X499" i="1" s="1"/>
  <c r="Y500" i="1"/>
  <c r="Y499" i="1"/>
  <c r="Z500" i="1"/>
  <c r="Z499" i="1" s="1"/>
  <c r="AH500" i="1"/>
  <c r="AH512" i="1" s="1"/>
  <c r="AJ500" i="1"/>
  <c r="AJ499" i="1"/>
  <c r="AI501" i="1"/>
  <c r="AJ501" i="1"/>
  <c r="AK501" i="1"/>
  <c r="AL501" i="1"/>
  <c r="AM501" i="1"/>
  <c r="AJ504" i="1"/>
  <c r="AK504" i="1"/>
  <c r="AL504" i="1"/>
  <c r="AM504" i="1"/>
  <c r="H505" i="1"/>
  <c r="I505" i="1"/>
  <c r="J505" i="1"/>
  <c r="K505" i="1"/>
  <c r="L505" i="1"/>
  <c r="M505" i="1"/>
  <c r="N505" i="1"/>
  <c r="O505" i="1"/>
  <c r="P505" i="1"/>
  <c r="Q505" i="1"/>
  <c r="R505" i="1"/>
  <c r="S505" i="1"/>
  <c r="T505" i="1"/>
  <c r="U505" i="1"/>
  <c r="V505" i="1"/>
  <c r="W505" i="1"/>
  <c r="X505" i="1"/>
  <c r="Y505" i="1"/>
  <c r="Z505" i="1"/>
  <c r="AI506" i="1"/>
  <c r="AJ506" i="1"/>
  <c r="H508" i="1"/>
  <c r="H507" i="1" s="1"/>
  <c r="I508" i="1"/>
  <c r="I507" i="1" s="1"/>
  <c r="L508" i="1"/>
  <c r="L507" i="1"/>
  <c r="M508" i="1"/>
  <c r="M507" i="1" s="1"/>
  <c r="N508" i="1"/>
  <c r="N507" i="1"/>
  <c r="O508" i="1"/>
  <c r="O507" i="1" s="1"/>
  <c r="P508" i="1"/>
  <c r="P507" i="1" s="1"/>
  <c r="Q508" i="1"/>
  <c r="Q507" i="1" s="1"/>
  <c r="R508" i="1"/>
  <c r="R507" i="1"/>
  <c r="S508" i="1"/>
  <c r="S507" i="1"/>
  <c r="T508" i="1"/>
  <c r="T507" i="1"/>
  <c r="U508" i="1"/>
  <c r="U507" i="1" s="1"/>
  <c r="V508" i="1"/>
  <c r="V507" i="1"/>
  <c r="W508" i="1"/>
  <c r="W507" i="1" s="1"/>
  <c r="X508" i="1"/>
  <c r="X507" i="1" s="1"/>
  <c r="Y508" i="1"/>
  <c r="Y507" i="1" s="1"/>
  <c r="Z508" i="1"/>
  <c r="Z507" i="1"/>
  <c r="AK508" i="1"/>
  <c r="AK507" i="1"/>
  <c r="AM508" i="1"/>
  <c r="AM507" i="1"/>
  <c r="H509" i="1"/>
  <c r="I509" i="1"/>
  <c r="J509" i="1"/>
  <c r="K509" i="1"/>
  <c r="AJ509" i="1" s="1"/>
  <c r="L509" i="1"/>
  <c r="W509" i="1"/>
  <c r="AM509" i="1" s="1"/>
  <c r="X509" i="1"/>
  <c r="Y509" i="1"/>
  <c r="Z509" i="1"/>
  <c r="AI509" i="1"/>
  <c r="AK509" i="1"/>
  <c r="AL509" i="1"/>
  <c r="D523" i="1"/>
  <c r="E523" i="1"/>
  <c r="AI523" i="1" s="1"/>
  <c r="F523" i="1"/>
  <c r="F512" i="1" s="1"/>
  <c r="G523" i="1"/>
  <c r="G512" i="1"/>
  <c r="H523" i="1"/>
  <c r="H512" i="1"/>
  <c r="I523" i="1"/>
  <c r="I512" i="1"/>
  <c r="J523" i="1"/>
  <c r="J512" i="1"/>
  <c r="K523" i="1"/>
  <c r="L523" i="1"/>
  <c r="M523" i="1"/>
  <c r="M522" i="1" s="1"/>
  <c r="N523" i="1"/>
  <c r="N512" i="1" s="1"/>
  <c r="O523" i="1"/>
  <c r="O522" i="1" s="1"/>
  <c r="O512" i="1"/>
  <c r="P523" i="1"/>
  <c r="P512" i="1"/>
  <c r="Q523" i="1"/>
  <c r="Q512" i="1"/>
  <c r="R523" i="1"/>
  <c r="R512" i="1"/>
  <c r="S523" i="1"/>
  <c r="T523" i="1"/>
  <c r="U523" i="1"/>
  <c r="U512" i="1" s="1"/>
  <c r="V523" i="1"/>
  <c r="V512" i="1" s="1"/>
  <c r="W523" i="1"/>
  <c r="W512" i="1"/>
  <c r="W516" i="1" s="1"/>
  <c r="X523" i="1"/>
  <c r="X512" i="1"/>
  <c r="X516" i="1" s="1"/>
  <c r="Z523" i="1"/>
  <c r="Z512" i="1"/>
  <c r="AH523" i="1"/>
  <c r="AJ523" i="1"/>
  <c r="AJ522" i="1" s="1"/>
  <c r="AL523" i="1"/>
  <c r="AL522" i="1" s="1"/>
  <c r="AL512" i="1"/>
  <c r="F537" i="1"/>
  <c r="F513" i="1"/>
  <c r="G537" i="1"/>
  <c r="G513" i="1"/>
  <c r="H537" i="1"/>
  <c r="AJ537" i="1" s="1"/>
  <c r="I537" i="1"/>
  <c r="I513" i="1" s="1"/>
  <c r="J537" i="1"/>
  <c r="J513" i="1"/>
  <c r="J516" i="1" s="1"/>
  <c r="K537" i="1"/>
  <c r="K513" i="1"/>
  <c r="L537" i="1"/>
  <c r="L513" i="1"/>
  <c r="M537" i="1"/>
  <c r="N537" i="1"/>
  <c r="N513" i="1"/>
  <c r="O537" i="1"/>
  <c r="O513" i="1"/>
  <c r="P537" i="1"/>
  <c r="AL537" i="1" s="1"/>
  <c r="Q537" i="1"/>
  <c r="Q513" i="1" s="1"/>
  <c r="R537" i="1"/>
  <c r="R513" i="1"/>
  <c r="R516" i="1" s="1"/>
  <c r="S537" i="1"/>
  <c r="S513" i="1"/>
  <c r="T537" i="1"/>
  <c r="T513" i="1"/>
  <c r="U537" i="1"/>
  <c r="V537" i="1"/>
  <c r="V513" i="1"/>
  <c r="W537" i="1"/>
  <c r="W513" i="1"/>
  <c r="X537" i="1"/>
  <c r="X513" i="1" s="1"/>
  <c r="Y537" i="1"/>
  <c r="Y513" i="1" s="1"/>
  <c r="Z537" i="1"/>
  <c r="Z513" i="1"/>
  <c r="Z516" i="1" s="1"/>
  <c r="AH537" i="1"/>
  <c r="AH513" i="1"/>
  <c r="AK537" i="1"/>
  <c r="AM537" i="1"/>
  <c r="AM513" i="1" s="1"/>
  <c r="D549" i="1"/>
  <c r="D514" i="1" s="1"/>
  <c r="E549" i="1"/>
  <c r="AI549" i="1" s="1"/>
  <c r="E514" i="1"/>
  <c r="F549" i="1"/>
  <c r="F514" i="1"/>
  <c r="G549" i="1"/>
  <c r="G514" i="1"/>
  <c r="H549" i="1"/>
  <c r="H514" i="1"/>
  <c r="I549" i="1"/>
  <c r="I514" i="1"/>
  <c r="J549" i="1"/>
  <c r="J514" i="1" s="1"/>
  <c r="K549" i="1"/>
  <c r="K514" i="1" s="1"/>
  <c r="L549" i="1"/>
  <c r="L514" i="1" s="1"/>
  <c r="M549" i="1"/>
  <c r="M514" i="1"/>
  <c r="N549" i="1"/>
  <c r="N514" i="1"/>
  <c r="O549" i="1"/>
  <c r="O514" i="1"/>
  <c r="P549" i="1"/>
  <c r="P514" i="1"/>
  <c r="Q549" i="1"/>
  <c r="Q514" i="1"/>
  <c r="R549" i="1"/>
  <c r="R514" i="1"/>
  <c r="S549" i="1"/>
  <c r="AL549" i="1" s="1"/>
  <c r="T549" i="1"/>
  <c r="AM549" i="1" s="1"/>
  <c r="U549" i="1"/>
  <c r="U514" i="1"/>
  <c r="V549" i="1"/>
  <c r="V514" i="1"/>
  <c r="V516" i="1" s="1"/>
  <c r="W549" i="1"/>
  <c r="W514" i="1"/>
  <c r="X549" i="1"/>
  <c r="X514" i="1"/>
  <c r="Y549" i="1"/>
  <c r="Y514" i="1"/>
  <c r="Z549" i="1"/>
  <c r="Z514" i="1"/>
  <c r="AH549" i="1"/>
  <c r="AH514" i="1" s="1"/>
  <c r="AJ549" i="1"/>
  <c r="AJ514" i="1"/>
  <c r="D561" i="1"/>
  <c r="D515" i="1"/>
  <c r="E561" i="1"/>
  <c r="E515" i="1" s="1"/>
  <c r="F561" i="1"/>
  <c r="F515" i="1" s="1"/>
  <c r="G561" i="1"/>
  <c r="G515" i="1" s="1"/>
  <c r="H561" i="1"/>
  <c r="AJ561" i="1" s="1"/>
  <c r="H515" i="1"/>
  <c r="I561" i="1"/>
  <c r="I515" i="1"/>
  <c r="J561" i="1"/>
  <c r="J515" i="1"/>
  <c r="K561" i="1"/>
  <c r="K515" i="1"/>
  <c r="L561" i="1"/>
  <c r="L515" i="1"/>
  <c r="M561" i="1"/>
  <c r="M515" i="1" s="1"/>
  <c r="N561" i="1"/>
  <c r="AK561" i="1" s="1"/>
  <c r="O561" i="1"/>
  <c r="O515" i="1" s="1"/>
  <c r="P561" i="1"/>
  <c r="AL561" i="1" s="1"/>
  <c r="P515" i="1"/>
  <c r="Q561" i="1"/>
  <c r="Q515" i="1"/>
  <c r="R561" i="1"/>
  <c r="R515" i="1"/>
  <c r="S561" i="1"/>
  <c r="S515" i="1"/>
  <c r="T561" i="1"/>
  <c r="T515" i="1"/>
  <c r="U561" i="1"/>
  <c r="U515" i="1"/>
  <c r="V561" i="1"/>
  <c r="V515" i="1" s="1"/>
  <c r="W561" i="1"/>
  <c r="W515" i="1" s="1"/>
  <c r="X515" i="1"/>
  <c r="Y515" i="1"/>
  <c r="Z515" i="1"/>
  <c r="AH561" i="1"/>
  <c r="AI561" i="1"/>
  <c r="AI515" i="1" s="1"/>
  <c r="F516" i="1"/>
  <c r="AI519" i="1"/>
  <c r="AI526" i="1" s="1"/>
  <c r="AJ519" i="1"/>
  <c r="AK519" i="1"/>
  <c r="AL519" i="1"/>
  <c r="AM519" i="1"/>
  <c r="AH520" i="1"/>
  <c r="AJ520" i="1"/>
  <c r="AK521" i="1"/>
  <c r="AK520" i="1"/>
  <c r="AL521" i="1"/>
  <c r="AL520" i="1"/>
  <c r="W559" i="1"/>
  <c r="W521" i="1"/>
  <c r="AM521" i="1" s="1"/>
  <c r="X521" i="1"/>
  <c r="X528" i="1" s="1"/>
  <c r="Y521" i="1"/>
  <c r="Z521" i="1"/>
  <c r="D522" i="1"/>
  <c r="E522" i="1"/>
  <c r="F522" i="1"/>
  <c r="G522" i="1"/>
  <c r="H522" i="1"/>
  <c r="I522" i="1"/>
  <c r="J522" i="1"/>
  <c r="K522" i="1"/>
  <c r="L522" i="1"/>
  <c r="N522" i="1"/>
  <c r="P522" i="1"/>
  <c r="Q522" i="1"/>
  <c r="R522" i="1"/>
  <c r="S522" i="1"/>
  <c r="T522" i="1"/>
  <c r="U522" i="1"/>
  <c r="V522" i="1"/>
  <c r="W522" i="1"/>
  <c r="X522" i="1"/>
  <c r="Z522" i="1"/>
  <c r="AH522" i="1"/>
  <c r="H526" i="1"/>
  <c r="I526" i="1"/>
  <c r="J526" i="1"/>
  <c r="K526" i="1"/>
  <c r="L526" i="1"/>
  <c r="M526" i="1"/>
  <c r="N526" i="1"/>
  <c r="O526" i="1"/>
  <c r="P526" i="1"/>
  <c r="Q526" i="1"/>
  <c r="R526" i="1"/>
  <c r="S526" i="1"/>
  <c r="T526" i="1"/>
  <c r="U526" i="1"/>
  <c r="V526" i="1"/>
  <c r="W526" i="1"/>
  <c r="X526" i="1"/>
  <c r="Y526" i="1"/>
  <c r="Z526" i="1"/>
  <c r="AJ526" i="1"/>
  <c r="AK526" i="1"/>
  <c r="AL526" i="1"/>
  <c r="AM526" i="1"/>
  <c r="H527" i="1"/>
  <c r="I527" i="1"/>
  <c r="J527" i="1"/>
  <c r="K527" i="1"/>
  <c r="L527" i="1"/>
  <c r="M527" i="1"/>
  <c r="N527" i="1"/>
  <c r="O527" i="1"/>
  <c r="P527" i="1"/>
  <c r="Q527" i="1"/>
  <c r="R527" i="1"/>
  <c r="S527" i="1"/>
  <c r="T527" i="1"/>
  <c r="U527" i="1"/>
  <c r="V527" i="1"/>
  <c r="W527" i="1"/>
  <c r="X527" i="1"/>
  <c r="Y527" i="1"/>
  <c r="Z527" i="1"/>
  <c r="H528" i="1"/>
  <c r="I528" i="1"/>
  <c r="J528" i="1"/>
  <c r="K528" i="1"/>
  <c r="L528" i="1"/>
  <c r="M528" i="1"/>
  <c r="N528" i="1"/>
  <c r="U528" i="1"/>
  <c r="V528" i="1"/>
  <c r="W528" i="1"/>
  <c r="W529" i="1" s="1"/>
  <c r="Y528" i="1"/>
  <c r="Z528" i="1"/>
  <c r="AI528" i="1"/>
  <c r="AJ528" i="1"/>
  <c r="H530" i="1"/>
  <c r="H529" i="1" s="1"/>
  <c r="I530" i="1"/>
  <c r="I529" i="1" s="1"/>
  <c r="J530" i="1"/>
  <c r="J529" i="1"/>
  <c r="K530" i="1"/>
  <c r="K529" i="1"/>
  <c r="L530" i="1"/>
  <c r="L529" i="1"/>
  <c r="M530" i="1"/>
  <c r="N530" i="1"/>
  <c r="N529" i="1" s="1"/>
  <c r="O530" i="1"/>
  <c r="O529" i="1" s="1"/>
  <c r="P530" i="1"/>
  <c r="P529" i="1" s="1"/>
  <c r="Q530" i="1"/>
  <c r="Q529" i="1" s="1"/>
  <c r="R530" i="1"/>
  <c r="R529" i="1"/>
  <c r="S530" i="1"/>
  <c r="S529" i="1"/>
  <c r="T530" i="1"/>
  <c r="T529" i="1"/>
  <c r="U530" i="1"/>
  <c r="U529" i="1" s="1"/>
  <c r="V530" i="1"/>
  <c r="V529" i="1" s="1"/>
  <c r="W530" i="1"/>
  <c r="AK530" i="1"/>
  <c r="AK529" i="1" s="1"/>
  <c r="AL530" i="1"/>
  <c r="AL529" i="1" s="1"/>
  <c r="AM530" i="1"/>
  <c r="AI533" i="1"/>
  <c r="AI540" i="1" s="1"/>
  <c r="AJ533" i="1"/>
  <c r="AJ534" i="1" s="1"/>
  <c r="AJ541" i="1" s="1"/>
  <c r="AK533" i="1"/>
  <c r="AL533" i="1"/>
  <c r="AM533" i="1"/>
  <c r="AM540" i="1" s="1"/>
  <c r="AH534" i="1"/>
  <c r="AI541" i="1" s="1"/>
  <c r="AI535" i="1"/>
  <c r="AI534" i="1"/>
  <c r="AK535" i="1"/>
  <c r="AK534" i="1" s="1"/>
  <c r="AL535" i="1"/>
  <c r="AL534" i="1"/>
  <c r="AM535" i="1"/>
  <c r="AM534" i="1" s="1"/>
  <c r="AM541" i="1" s="1"/>
  <c r="F536" i="1"/>
  <c r="G536" i="1"/>
  <c r="H536" i="1"/>
  <c r="I536" i="1"/>
  <c r="J536" i="1"/>
  <c r="K536" i="1"/>
  <c r="L536" i="1"/>
  <c r="M536" i="1"/>
  <c r="N536" i="1"/>
  <c r="O536" i="1"/>
  <c r="P536" i="1"/>
  <c r="Q536" i="1"/>
  <c r="R536" i="1"/>
  <c r="S536" i="1"/>
  <c r="T536" i="1"/>
  <c r="U536" i="1"/>
  <c r="V536" i="1"/>
  <c r="W536" i="1"/>
  <c r="X536" i="1"/>
  <c r="Y536" i="1"/>
  <c r="Z536" i="1"/>
  <c r="AH536" i="1"/>
  <c r="AK536" i="1"/>
  <c r="AM536" i="1"/>
  <c r="H540" i="1"/>
  <c r="I540" i="1"/>
  <c r="J540" i="1"/>
  <c r="K540" i="1"/>
  <c r="L540" i="1"/>
  <c r="M540" i="1"/>
  <c r="N540" i="1"/>
  <c r="O540" i="1"/>
  <c r="P540" i="1"/>
  <c r="Q540" i="1"/>
  <c r="R540" i="1"/>
  <c r="S540" i="1"/>
  <c r="T540" i="1"/>
  <c r="U540" i="1"/>
  <c r="V540" i="1"/>
  <c r="W540" i="1"/>
  <c r="X540" i="1"/>
  <c r="Y540" i="1"/>
  <c r="Z540" i="1"/>
  <c r="AJ540" i="1"/>
  <c r="AK540" i="1"/>
  <c r="AL540" i="1"/>
  <c r="H541" i="1"/>
  <c r="I541" i="1"/>
  <c r="J541" i="1"/>
  <c r="K541" i="1"/>
  <c r="L541" i="1"/>
  <c r="M541" i="1"/>
  <c r="N541" i="1"/>
  <c r="O541" i="1"/>
  <c r="P541" i="1"/>
  <c r="Q541" i="1"/>
  <c r="R541" i="1"/>
  <c r="S541" i="1"/>
  <c r="T541" i="1"/>
  <c r="U541" i="1"/>
  <c r="V541" i="1"/>
  <c r="W541" i="1"/>
  <c r="X541" i="1"/>
  <c r="Y541" i="1"/>
  <c r="Z541" i="1"/>
  <c r="H542" i="1"/>
  <c r="I542" i="1"/>
  <c r="J542" i="1"/>
  <c r="K542" i="1"/>
  <c r="K543" i="1" s="1"/>
  <c r="L542" i="1"/>
  <c r="M542" i="1"/>
  <c r="M543" i="1" s="1"/>
  <c r="AI542" i="1"/>
  <c r="AI543" i="1" s="1"/>
  <c r="AJ542" i="1"/>
  <c r="J544" i="1"/>
  <c r="J543" i="1"/>
  <c r="K544" i="1"/>
  <c r="L544" i="1"/>
  <c r="L543" i="1" s="1"/>
  <c r="M544" i="1"/>
  <c r="N544" i="1"/>
  <c r="N543" i="1" s="1"/>
  <c r="O544" i="1"/>
  <c r="O543" i="1" s="1"/>
  <c r="P544" i="1"/>
  <c r="P543" i="1"/>
  <c r="Q544" i="1"/>
  <c r="Q543" i="1"/>
  <c r="R544" i="1"/>
  <c r="R543" i="1"/>
  <c r="S544" i="1"/>
  <c r="S543" i="1"/>
  <c r="T544" i="1"/>
  <c r="T543" i="1" s="1"/>
  <c r="U544" i="1"/>
  <c r="U543" i="1"/>
  <c r="V544" i="1"/>
  <c r="V543" i="1" s="1"/>
  <c r="W544" i="1"/>
  <c r="W543" i="1" s="1"/>
  <c r="X544" i="1"/>
  <c r="X543" i="1"/>
  <c r="Y544" i="1"/>
  <c r="Y543" i="1"/>
  <c r="Z544" i="1"/>
  <c r="Z543" i="1"/>
  <c r="AI544" i="1"/>
  <c r="AJ544" i="1"/>
  <c r="AJ543" i="1" s="1"/>
  <c r="AK544" i="1"/>
  <c r="AK543" i="1"/>
  <c r="AL544" i="1"/>
  <c r="AL543" i="1" s="1"/>
  <c r="AM544" i="1"/>
  <c r="AM543" i="1" s="1"/>
  <c r="AI547" i="1"/>
  <c r="AI552" i="1" s="1"/>
  <c r="AJ547" i="1"/>
  <c r="AK547" i="1"/>
  <c r="AL547" i="1"/>
  <c r="AM547" i="1"/>
  <c r="D548" i="1"/>
  <c r="E548" i="1"/>
  <c r="F548" i="1"/>
  <c r="G548" i="1"/>
  <c r="H548" i="1"/>
  <c r="I548" i="1"/>
  <c r="J548" i="1"/>
  <c r="K548" i="1"/>
  <c r="L548" i="1"/>
  <c r="M548" i="1"/>
  <c r="N548" i="1"/>
  <c r="O548" i="1"/>
  <c r="P548" i="1"/>
  <c r="Q548" i="1"/>
  <c r="R548" i="1"/>
  <c r="S548" i="1"/>
  <c r="T548" i="1"/>
  <c r="U548" i="1"/>
  <c r="V548" i="1"/>
  <c r="W548" i="1"/>
  <c r="X548" i="1"/>
  <c r="Y548" i="1"/>
  <c r="Z548" i="1"/>
  <c r="AH548" i="1"/>
  <c r="AM548" i="1"/>
  <c r="H552" i="1"/>
  <c r="I552" i="1"/>
  <c r="I553" i="1" s="1"/>
  <c r="J552" i="1"/>
  <c r="K552" i="1"/>
  <c r="L552" i="1"/>
  <c r="M552" i="1"/>
  <c r="N552" i="1"/>
  <c r="O552" i="1"/>
  <c r="H554" i="1"/>
  <c r="H553" i="1"/>
  <c r="I554" i="1"/>
  <c r="J554" i="1"/>
  <c r="J553" i="1" s="1"/>
  <c r="K554" i="1"/>
  <c r="K553" i="1" s="1"/>
  <c r="L554" i="1"/>
  <c r="L553" i="1" s="1"/>
  <c r="M554" i="1"/>
  <c r="M553" i="1"/>
  <c r="N554" i="1"/>
  <c r="N553" i="1" s="1"/>
  <c r="O554" i="1"/>
  <c r="O553" i="1"/>
  <c r="P554" i="1"/>
  <c r="P553" i="1"/>
  <c r="Q554" i="1"/>
  <c r="Q553" i="1"/>
  <c r="R554" i="1"/>
  <c r="R553" i="1" s="1"/>
  <c r="S554" i="1"/>
  <c r="S553" i="1" s="1"/>
  <c r="T554" i="1"/>
  <c r="T553" i="1" s="1"/>
  <c r="U554" i="1"/>
  <c r="U553" i="1"/>
  <c r="V554" i="1"/>
  <c r="V553" i="1" s="1"/>
  <c r="W554" i="1"/>
  <c r="W553" i="1"/>
  <c r="X554" i="1"/>
  <c r="X553" i="1"/>
  <c r="Y554" i="1"/>
  <c r="Y553" i="1"/>
  <c r="Z554" i="1"/>
  <c r="Z553" i="1" s="1"/>
  <c r="AI554" i="1"/>
  <c r="AI553" i="1" s="1"/>
  <c r="AJ554" i="1"/>
  <c r="AK554" i="1"/>
  <c r="AL554" i="1"/>
  <c r="AL553" i="1" s="1"/>
  <c r="AM554" i="1"/>
  <c r="AM553" i="1"/>
  <c r="AI557" i="1"/>
  <c r="AJ557" i="1"/>
  <c r="AK564" i="1" s="1"/>
  <c r="AK557" i="1"/>
  <c r="AL557" i="1"/>
  <c r="AM557" i="1"/>
  <c r="AM558" i="1" s="1"/>
  <c r="AM565" i="1" s="1"/>
  <c r="AH558" i="1"/>
  <c r="AI559" i="1"/>
  <c r="AJ559" i="1"/>
  <c r="AJ558" i="1" s="1"/>
  <c r="AK559" i="1"/>
  <c r="AK558" i="1"/>
  <c r="AL559" i="1"/>
  <c r="AL558" i="1" s="1"/>
  <c r="AL565" i="1" s="1"/>
  <c r="AM559" i="1"/>
  <c r="D560" i="1"/>
  <c r="E560" i="1"/>
  <c r="F560" i="1"/>
  <c r="G560" i="1"/>
  <c r="H560" i="1"/>
  <c r="I560" i="1"/>
  <c r="J560" i="1"/>
  <c r="K560" i="1"/>
  <c r="L560" i="1"/>
  <c r="M560" i="1"/>
  <c r="N560" i="1"/>
  <c r="O560" i="1"/>
  <c r="P560" i="1"/>
  <c r="Q560" i="1"/>
  <c r="R560" i="1"/>
  <c r="S560" i="1"/>
  <c r="T560" i="1"/>
  <c r="U560" i="1"/>
  <c r="V560" i="1"/>
  <c r="W560" i="1"/>
  <c r="X560" i="1"/>
  <c r="Y560" i="1"/>
  <c r="Z560" i="1"/>
  <c r="H564" i="1"/>
  <c r="I564" i="1"/>
  <c r="J564" i="1"/>
  <c r="K564" i="1"/>
  <c r="L564" i="1"/>
  <c r="M564" i="1"/>
  <c r="N564" i="1"/>
  <c r="O564" i="1"/>
  <c r="P564" i="1"/>
  <c r="Q564" i="1"/>
  <c r="R564" i="1"/>
  <c r="S564" i="1"/>
  <c r="T564" i="1"/>
  <c r="U564" i="1"/>
  <c r="V564" i="1"/>
  <c r="W564" i="1"/>
  <c r="X564" i="1"/>
  <c r="Y564" i="1"/>
  <c r="Z564" i="1"/>
  <c r="AI564" i="1"/>
  <c r="AJ564" i="1"/>
  <c r="AL564" i="1"/>
  <c r="H565" i="1"/>
  <c r="I565" i="1"/>
  <c r="J565" i="1"/>
  <c r="K565" i="1"/>
  <c r="L565" i="1"/>
  <c r="M565" i="1"/>
  <c r="N565" i="1"/>
  <c r="O565" i="1"/>
  <c r="P565" i="1"/>
  <c r="Q565" i="1"/>
  <c r="R565" i="1"/>
  <c r="S565" i="1"/>
  <c r="T565" i="1"/>
  <c r="U565" i="1"/>
  <c r="V565" i="1"/>
  <c r="W565" i="1"/>
  <c r="X565" i="1"/>
  <c r="Y565" i="1"/>
  <c r="Z565" i="1"/>
  <c r="H566" i="1"/>
  <c r="I566" i="1"/>
  <c r="J566" i="1"/>
  <c r="K566" i="1"/>
  <c r="K567" i="1" s="1"/>
  <c r="L566" i="1"/>
  <c r="M566" i="1"/>
  <c r="N566" i="1"/>
  <c r="O566" i="1"/>
  <c r="P566" i="1"/>
  <c r="Q566" i="1"/>
  <c r="R566" i="1"/>
  <c r="S566" i="1"/>
  <c r="S567" i="1" s="1"/>
  <c r="T566" i="1"/>
  <c r="U566" i="1"/>
  <c r="V566" i="1"/>
  <c r="W566" i="1"/>
  <c r="X566" i="1"/>
  <c r="AL566" i="1"/>
  <c r="AM566" i="1"/>
  <c r="H568" i="1"/>
  <c r="H567" i="1"/>
  <c r="I568" i="1"/>
  <c r="I567" i="1"/>
  <c r="J568" i="1"/>
  <c r="J567" i="1"/>
  <c r="K568" i="1"/>
  <c r="L568" i="1"/>
  <c r="L567" i="1" s="1"/>
  <c r="M568" i="1"/>
  <c r="M567" i="1"/>
  <c r="N568" i="1"/>
  <c r="N567" i="1" s="1"/>
  <c r="O568" i="1"/>
  <c r="O567" i="1" s="1"/>
  <c r="P568" i="1"/>
  <c r="P567" i="1"/>
  <c r="Q568" i="1"/>
  <c r="Q567" i="1"/>
  <c r="R568" i="1"/>
  <c r="R567" i="1"/>
  <c r="S568" i="1"/>
  <c r="T568" i="1"/>
  <c r="T567" i="1" s="1"/>
  <c r="U568" i="1"/>
  <c r="U567" i="1"/>
  <c r="V568" i="1"/>
  <c r="V567" i="1" s="1"/>
  <c r="W568" i="1"/>
  <c r="W567" i="1" s="1"/>
  <c r="X568" i="1"/>
  <c r="X567" i="1"/>
  <c r="Z568" i="1"/>
  <c r="Z567" i="1"/>
  <c r="AI568" i="1"/>
  <c r="AJ568" i="1"/>
  <c r="AK568" i="1"/>
  <c r="AL568" i="1"/>
  <c r="AL567" i="1" s="1"/>
  <c r="AM568" i="1"/>
  <c r="AM567" i="1" s="1"/>
  <c r="D573" i="1"/>
  <c r="E573" i="1"/>
  <c r="AI573" i="1"/>
  <c r="AJ573" i="1"/>
  <c r="AJ574" i="1" s="1"/>
  <c r="AJ581" i="1" s="1"/>
  <c r="AK573" i="1"/>
  <c r="AL573" i="1"/>
  <c r="AL574" i="1" s="1"/>
  <c r="AM573" i="1"/>
  <c r="AH574" i="1"/>
  <c r="AI574" i="1"/>
  <c r="AK574" i="1"/>
  <c r="AM575" i="1"/>
  <c r="AM576" i="1" s="1"/>
  <c r="M575" i="1"/>
  <c r="M582" i="1" s="1"/>
  <c r="X575" i="1"/>
  <c r="Y575" i="1"/>
  <c r="Z575" i="1"/>
  <c r="D577" i="1"/>
  <c r="D576" i="1"/>
  <c r="E577" i="1"/>
  <c r="E576" i="1"/>
  <c r="F577" i="1"/>
  <c r="F576" i="1"/>
  <c r="G577" i="1"/>
  <c r="G576" i="1" s="1"/>
  <c r="H577" i="1"/>
  <c r="H576" i="1"/>
  <c r="I577" i="1"/>
  <c r="I576" i="1" s="1"/>
  <c r="J577" i="1"/>
  <c r="J576" i="1" s="1"/>
  <c r="K577" i="1"/>
  <c r="K576" i="1"/>
  <c r="L577" i="1"/>
  <c r="L576" i="1"/>
  <c r="M577" i="1"/>
  <c r="M576" i="1"/>
  <c r="N577" i="1"/>
  <c r="N576" i="1"/>
  <c r="O577" i="1"/>
  <c r="O576" i="1" s="1"/>
  <c r="P577" i="1"/>
  <c r="P576" i="1"/>
  <c r="Q577" i="1"/>
  <c r="Q576" i="1" s="1"/>
  <c r="R577" i="1"/>
  <c r="R576" i="1" s="1"/>
  <c r="S577" i="1"/>
  <c r="S576" i="1"/>
  <c r="T577" i="1"/>
  <c r="T576" i="1"/>
  <c r="U577" i="1"/>
  <c r="U576" i="1"/>
  <c r="V577" i="1"/>
  <c r="V576" i="1"/>
  <c r="W577" i="1"/>
  <c r="W576" i="1" s="1"/>
  <c r="X577" i="1"/>
  <c r="X576" i="1"/>
  <c r="Y577" i="1"/>
  <c r="Y576" i="1" s="1"/>
  <c r="Z577" i="1"/>
  <c r="AH577" i="1"/>
  <c r="AH576" i="1"/>
  <c r="AI577" i="1"/>
  <c r="AI576" i="1"/>
  <c r="AJ577" i="1"/>
  <c r="AJ576" i="1"/>
  <c r="AK577" i="1"/>
  <c r="AK576" i="1"/>
  <c r="AL577" i="1"/>
  <c r="AL576" i="1" s="1"/>
  <c r="AM577" i="1"/>
  <c r="AJ580" i="1"/>
  <c r="AK580" i="1"/>
  <c r="AL580" i="1"/>
  <c r="AL581" i="1" s="1"/>
  <c r="AM580" i="1"/>
  <c r="H582" i="1"/>
  <c r="H581" i="1"/>
  <c r="I582" i="1"/>
  <c r="I581" i="1"/>
  <c r="J582" i="1"/>
  <c r="J581" i="1"/>
  <c r="K582" i="1"/>
  <c r="K581" i="1"/>
  <c r="L582" i="1"/>
  <c r="L581" i="1" s="1"/>
  <c r="N582" i="1"/>
  <c r="N581" i="1" s="1"/>
  <c r="O582" i="1"/>
  <c r="O581" i="1" s="1"/>
  <c r="P582" i="1"/>
  <c r="P581" i="1"/>
  <c r="Q581" i="1"/>
  <c r="R581" i="1"/>
  <c r="S581" i="1"/>
  <c r="T581" i="1"/>
  <c r="U581" i="1"/>
  <c r="V581" i="1"/>
  <c r="W581" i="1"/>
  <c r="X581" i="1"/>
  <c r="Y581" i="1"/>
  <c r="Z581" i="1"/>
  <c r="AI581" i="1"/>
  <c r="AK581" i="1"/>
  <c r="AM581" i="1"/>
  <c r="AI582" i="1"/>
  <c r="AI583" i="1" s="1"/>
  <c r="AJ582" i="1"/>
  <c r="H584" i="1"/>
  <c r="H583" i="1" s="1"/>
  <c r="I584" i="1"/>
  <c r="I583" i="1" s="1"/>
  <c r="J584" i="1"/>
  <c r="J583" i="1"/>
  <c r="K584" i="1"/>
  <c r="K583" i="1"/>
  <c r="L584" i="1"/>
  <c r="L583" i="1"/>
  <c r="M584" i="1"/>
  <c r="N584" i="1"/>
  <c r="N583" i="1"/>
  <c r="O584" i="1"/>
  <c r="O583" i="1" s="1"/>
  <c r="P584" i="1"/>
  <c r="P583" i="1" s="1"/>
  <c r="Q584" i="1"/>
  <c r="Q583" i="1" s="1"/>
  <c r="R584" i="1"/>
  <c r="R583" i="1"/>
  <c r="S584" i="1"/>
  <c r="S583" i="1"/>
  <c r="T584" i="1"/>
  <c r="T583" i="1"/>
  <c r="U584" i="1"/>
  <c r="U583" i="1"/>
  <c r="V584" i="1"/>
  <c r="V583" i="1"/>
  <c r="W584" i="1"/>
  <c r="W583" i="1" s="1"/>
  <c r="X584" i="1"/>
  <c r="X583" i="1" s="1"/>
  <c r="Y584" i="1"/>
  <c r="Y583" i="1" s="1"/>
  <c r="Z584" i="1"/>
  <c r="Z583" i="1"/>
  <c r="AI584" i="1"/>
  <c r="AJ584" i="1"/>
  <c r="AJ583" i="1"/>
  <c r="AK584" i="1"/>
  <c r="AK583" i="1"/>
  <c r="AL584" i="1"/>
  <c r="AL583" i="1"/>
  <c r="AM584" i="1"/>
  <c r="AM583" i="1" s="1"/>
  <c r="AI587" i="1"/>
  <c r="AJ587" i="1"/>
  <c r="AK587" i="1"/>
  <c r="AL587" i="1"/>
  <c r="AM587" i="1"/>
  <c r="AH589" i="1"/>
  <c r="AH588" i="1" s="1"/>
  <c r="AI589" i="1"/>
  <c r="AJ589" i="1"/>
  <c r="AJ588" i="1" s="1"/>
  <c r="AK589" i="1"/>
  <c r="AL589" i="1"/>
  <c r="AL588" i="1"/>
  <c r="AM589" i="1"/>
  <c r="AM588" i="1"/>
  <c r="AM598" i="1" s="1"/>
  <c r="D589" i="1"/>
  <c r="E589" i="1"/>
  <c r="F589" i="1"/>
  <c r="G589" i="1"/>
  <c r="H589" i="1"/>
  <c r="I589" i="1"/>
  <c r="J589" i="1"/>
  <c r="K589" i="1"/>
  <c r="L589" i="1"/>
  <c r="M589" i="1"/>
  <c r="N589" i="1"/>
  <c r="O589" i="1"/>
  <c r="P589" i="1"/>
  <c r="Q589" i="1"/>
  <c r="R589" i="1"/>
  <c r="T589" i="1"/>
  <c r="U589" i="1"/>
  <c r="V589" i="1"/>
  <c r="X589" i="1"/>
  <c r="Y589" i="1"/>
  <c r="Z589" i="1"/>
  <c r="AI590" i="1"/>
  <c r="AJ590" i="1"/>
  <c r="AJ591" i="1" s="1"/>
  <c r="AK590" i="1"/>
  <c r="AL590" i="1"/>
  <c r="AL591" i="1" s="1"/>
  <c r="AL601" i="1" s="1"/>
  <c r="AM590" i="1"/>
  <c r="AH591" i="1"/>
  <c r="AI591" i="1"/>
  <c r="AK591" i="1"/>
  <c r="AM592" i="1"/>
  <c r="AM591" i="1" s="1"/>
  <c r="M592" i="1"/>
  <c r="N592" i="1"/>
  <c r="O592" i="1"/>
  <c r="P592" i="1"/>
  <c r="Q592" i="1"/>
  <c r="U592" i="1" s="1"/>
  <c r="R592" i="1"/>
  <c r="S592" i="1"/>
  <c r="T592" i="1"/>
  <c r="X592" i="1" s="1"/>
  <c r="V592" i="1"/>
  <c r="Z592" i="1" s="1"/>
  <c r="W592" i="1"/>
  <c r="Y592" i="1"/>
  <c r="D593" i="1"/>
  <c r="E593" i="1"/>
  <c r="N593" i="1"/>
  <c r="O593" i="1"/>
  <c r="P593" i="1"/>
  <c r="Q593" i="1"/>
  <c r="R593" i="1"/>
  <c r="V593" i="1" s="1"/>
  <c r="Z593" i="1" s="1"/>
  <c r="S593" i="1"/>
  <c r="T593" i="1"/>
  <c r="U593" i="1"/>
  <c r="W593" i="1"/>
  <c r="X593" i="1"/>
  <c r="AI594" i="1"/>
  <c r="AJ594" i="1"/>
  <c r="AK594" i="1"/>
  <c r="AL594" i="1"/>
  <c r="AM594" i="1"/>
  <c r="H597" i="1"/>
  <c r="I597" i="1"/>
  <c r="J597" i="1"/>
  <c r="K597" i="1"/>
  <c r="AJ597" i="1" s="1"/>
  <c r="L597" i="1"/>
  <c r="M597" i="1"/>
  <c r="N597" i="1"/>
  <c r="O597" i="1"/>
  <c r="AK597" i="1" s="1"/>
  <c r="P597" i="1"/>
  <c r="Q597" i="1"/>
  <c r="R597" i="1"/>
  <c r="S597" i="1"/>
  <c r="AL597" i="1" s="1"/>
  <c r="T597" i="1"/>
  <c r="U597" i="1"/>
  <c r="AM597" i="1"/>
  <c r="H598" i="1"/>
  <c r="I598" i="1"/>
  <c r="J598" i="1"/>
  <c r="K598" i="1"/>
  <c r="L598" i="1"/>
  <c r="M598" i="1"/>
  <c r="N598" i="1"/>
  <c r="O598" i="1"/>
  <c r="P598" i="1"/>
  <c r="Q598" i="1"/>
  <c r="R598" i="1"/>
  <c r="S598" i="1"/>
  <c r="T598" i="1"/>
  <c r="U598" i="1"/>
  <c r="V598" i="1"/>
  <c r="W598" i="1"/>
  <c r="X598" i="1"/>
  <c r="Y598" i="1"/>
  <c r="Z598" i="1"/>
  <c r="H599" i="1"/>
  <c r="I599" i="1"/>
  <c r="J599" i="1"/>
  <c r="K599" i="1"/>
  <c r="L599" i="1"/>
  <c r="M599" i="1"/>
  <c r="N599" i="1"/>
  <c r="O599" i="1"/>
  <c r="P599" i="1"/>
  <c r="Q599" i="1"/>
  <c r="R599" i="1"/>
  <c r="S599" i="1"/>
  <c r="T599" i="1"/>
  <c r="U599" i="1"/>
  <c r="V599" i="1"/>
  <c r="W599" i="1"/>
  <c r="X599" i="1"/>
  <c r="Y599" i="1"/>
  <c r="Z599" i="1"/>
  <c r="AI599" i="1"/>
  <c r="AJ599" i="1"/>
  <c r="AK599" i="1"/>
  <c r="AL599" i="1"/>
  <c r="AM599" i="1"/>
  <c r="H600" i="1"/>
  <c r="I600" i="1"/>
  <c r="J600" i="1"/>
  <c r="K600" i="1"/>
  <c r="AJ600" i="1" s="1"/>
  <c r="L600" i="1"/>
  <c r="M600" i="1"/>
  <c r="N600" i="1"/>
  <c r="O600" i="1"/>
  <c r="P600" i="1"/>
  <c r="Q600" i="1"/>
  <c r="R600" i="1"/>
  <c r="S600" i="1"/>
  <c r="T600" i="1"/>
  <c r="U600" i="1"/>
  <c r="AI600" i="1"/>
  <c r="AK600" i="1"/>
  <c r="AL600" i="1"/>
  <c r="AM600" i="1"/>
  <c r="H601" i="1"/>
  <c r="I601" i="1"/>
  <c r="J601" i="1"/>
  <c r="K601" i="1"/>
  <c r="L601" i="1"/>
  <c r="M601" i="1"/>
  <c r="N601" i="1"/>
  <c r="O601" i="1"/>
  <c r="P601" i="1"/>
  <c r="Q601" i="1"/>
  <c r="R601" i="1"/>
  <c r="S601" i="1"/>
  <c r="T601" i="1"/>
  <c r="U601" i="1"/>
  <c r="V601" i="1"/>
  <c r="W601" i="1"/>
  <c r="X601" i="1"/>
  <c r="Y601" i="1"/>
  <c r="Z601" i="1"/>
  <c r="AI601" i="1"/>
  <c r="AK601" i="1"/>
  <c r="H602" i="1"/>
  <c r="I602" i="1"/>
  <c r="J602" i="1"/>
  <c r="AI602" i="1"/>
  <c r="AI603" i="1"/>
  <c r="H604" i="1"/>
  <c r="I604" i="1"/>
  <c r="J604" i="1"/>
  <c r="K604" i="1"/>
  <c r="L604" i="1"/>
  <c r="M604" i="1"/>
  <c r="N604" i="1"/>
  <c r="O604" i="1"/>
  <c r="P604" i="1"/>
  <c r="Q604" i="1"/>
  <c r="R604" i="1"/>
  <c r="S604" i="1"/>
  <c r="T604" i="1"/>
  <c r="U604" i="1"/>
  <c r="V604" i="1"/>
  <c r="W604" i="1"/>
  <c r="X604" i="1"/>
  <c r="Y604" i="1"/>
  <c r="Z604" i="1"/>
  <c r="AI604" i="1"/>
  <c r="AJ604" i="1"/>
  <c r="AK604" i="1"/>
  <c r="AL604" i="1"/>
  <c r="AM604" i="1"/>
  <c r="AI608" i="1"/>
  <c r="AJ608" i="1"/>
  <c r="AK608" i="1"/>
  <c r="AL608" i="1"/>
  <c r="AM608" i="1"/>
  <c r="AI609" i="1"/>
  <c r="AJ609" i="1"/>
  <c r="AK609" i="1"/>
  <c r="AL609" i="1"/>
  <c r="AM609" i="1"/>
  <c r="AI610" i="1"/>
  <c r="AJ610" i="1"/>
  <c r="AK610" i="1"/>
  <c r="AL610" i="1"/>
  <c r="AM610" i="1"/>
  <c r="AI611" i="1"/>
  <c r="AJ611" i="1"/>
  <c r="AK611" i="1"/>
  <c r="AL611" i="1"/>
  <c r="AM611" i="1"/>
  <c r="AJ613" i="1"/>
  <c r="AK613" i="1"/>
  <c r="AL613" i="1"/>
  <c r="AM613" i="1"/>
  <c r="AI614" i="1"/>
  <c r="AJ614" i="1"/>
  <c r="AK614" i="1"/>
  <c r="AL614" i="1"/>
  <c r="AM614" i="1"/>
  <c r="AI615" i="1"/>
  <c r="AJ615" i="1"/>
  <c r="AK615" i="1"/>
  <c r="AL615" i="1"/>
  <c r="AM615" i="1"/>
  <c r="AI616" i="1"/>
  <c r="AJ616" i="1"/>
  <c r="AK616" i="1"/>
  <c r="AL616" i="1"/>
  <c r="AM616" i="1"/>
  <c r="AI617" i="1"/>
  <c r="AJ617" i="1"/>
  <c r="AK617" i="1"/>
  <c r="AL617" i="1"/>
  <c r="AM617" i="1"/>
  <c r="AI618" i="1"/>
  <c r="AJ618" i="1"/>
  <c r="AK618" i="1"/>
  <c r="AL618" i="1"/>
  <c r="AM618" i="1"/>
  <c r="AJ619" i="1"/>
  <c r="AK619" i="1"/>
  <c r="AL619" i="1"/>
  <c r="AM619" i="1"/>
  <c r="AJ620" i="1"/>
  <c r="AK620" i="1"/>
  <c r="AL620" i="1"/>
  <c r="AM620" i="1"/>
  <c r="AJ621" i="1"/>
  <c r="AK621" i="1"/>
  <c r="AL621" i="1"/>
  <c r="AM621" i="1"/>
  <c r="X622" i="1"/>
  <c r="X624" i="1" s="1"/>
  <c r="X628" i="1" s="1"/>
  <c r="AH622" i="1"/>
  <c r="AH624" i="1" s="1"/>
  <c r="AH628" i="1" s="1"/>
  <c r="AK622" i="1"/>
  <c r="AL622" i="1"/>
  <c r="AI623" i="1"/>
  <c r="AJ623" i="1"/>
  <c r="AK623" i="1"/>
  <c r="AL623" i="1"/>
  <c r="AM623" i="1"/>
  <c r="P627" i="1"/>
  <c r="T627" i="1"/>
  <c r="X627" i="1"/>
  <c r="D631" i="1"/>
  <c r="H631" i="1"/>
  <c r="I631" i="1"/>
  <c r="J631" i="1"/>
  <c r="L631" i="1"/>
  <c r="M631" i="1"/>
  <c r="N631" i="1"/>
  <c r="Q631" i="1"/>
  <c r="R631" i="1"/>
  <c r="V631" i="1"/>
  <c r="Y631" i="1"/>
  <c r="Z631" i="1"/>
  <c r="AI635" i="1"/>
  <c r="AJ635" i="1"/>
  <c r="AK635" i="1"/>
  <c r="AL635" i="1"/>
  <c r="AM635" i="1"/>
  <c r="AI636" i="1"/>
  <c r="AJ636" i="1"/>
  <c r="AK636" i="1"/>
  <c r="AL636" i="1"/>
  <c r="AM636" i="1"/>
  <c r="AI637" i="1"/>
  <c r="AJ637" i="1"/>
  <c r="AK637" i="1"/>
  <c r="AL637" i="1"/>
  <c r="AM637" i="1"/>
  <c r="AI638" i="1"/>
  <c r="AJ638" i="1"/>
  <c r="AK638" i="1"/>
  <c r="AL638" i="1"/>
  <c r="AM638" i="1"/>
  <c r="AI641" i="1"/>
  <c r="AJ641" i="1"/>
  <c r="AK641" i="1"/>
  <c r="AL641" i="1"/>
  <c r="AM641" i="1"/>
  <c r="AI642" i="1"/>
  <c r="AJ642" i="1"/>
  <c r="AK642" i="1"/>
  <c r="AL642" i="1"/>
  <c r="AM642" i="1"/>
  <c r="AI643" i="1"/>
  <c r="AJ643" i="1"/>
  <c r="AK643" i="1"/>
  <c r="AL643" i="1"/>
  <c r="AM643" i="1"/>
  <c r="D644" i="1"/>
  <c r="E644" i="1"/>
  <c r="AI644" i="1" s="1"/>
  <c r="F644" i="1"/>
  <c r="G644" i="1"/>
  <c r="H644" i="1"/>
  <c r="I644" i="1"/>
  <c r="J644" i="1"/>
  <c r="K644" i="1"/>
  <c r="L644" i="1"/>
  <c r="AK644" i="1" s="1"/>
  <c r="M644" i="1"/>
  <c r="N644" i="1"/>
  <c r="O644" i="1"/>
  <c r="P644" i="1"/>
  <c r="Q644" i="1"/>
  <c r="R644" i="1"/>
  <c r="S644" i="1"/>
  <c r="T644" i="1"/>
  <c r="AM644" i="1" s="1"/>
  <c r="U644" i="1"/>
  <c r="V644" i="1"/>
  <c r="W644" i="1"/>
  <c r="X644" i="1"/>
  <c r="Y644" i="1"/>
  <c r="Z644" i="1"/>
  <c r="AH644" i="1"/>
  <c r="AL644" i="1"/>
  <c r="AI647" i="1"/>
  <c r="AJ647" i="1"/>
  <c r="AK647" i="1"/>
  <c r="AL647" i="1"/>
  <c r="AM647" i="1"/>
  <c r="AI648" i="1"/>
  <c r="AJ648" i="1"/>
  <c r="AK648" i="1"/>
  <c r="AL648" i="1"/>
  <c r="AM648" i="1"/>
  <c r="AI649" i="1"/>
  <c r="AJ649" i="1"/>
  <c r="AK649" i="1"/>
  <c r="AL649" i="1"/>
  <c r="AM649" i="1"/>
  <c r="AI650" i="1"/>
  <c r="AJ650" i="1"/>
  <c r="AK650" i="1"/>
  <c r="AL650" i="1"/>
  <c r="AM650" i="1"/>
  <c r="AI653" i="1"/>
  <c r="AJ653" i="1"/>
  <c r="AK653" i="1"/>
  <c r="AL653" i="1"/>
  <c r="AM653" i="1"/>
  <c r="AI654" i="1"/>
  <c r="AJ654" i="1"/>
  <c r="AK654" i="1"/>
  <c r="AL654" i="1"/>
  <c r="AM654" i="1"/>
  <c r="AI655" i="1"/>
  <c r="AJ655" i="1"/>
  <c r="AK655" i="1"/>
  <c r="AL655" i="1"/>
  <c r="AM655" i="1"/>
  <c r="D656" i="1"/>
  <c r="E656" i="1"/>
  <c r="AI656" i="1" s="1"/>
  <c r="F656" i="1"/>
  <c r="G656" i="1"/>
  <c r="H656" i="1"/>
  <c r="AJ656" i="1" s="1"/>
  <c r="I656" i="1"/>
  <c r="J656" i="1"/>
  <c r="K656" i="1"/>
  <c r="L656" i="1"/>
  <c r="AK656" i="1" s="1"/>
  <c r="M656" i="1"/>
  <c r="N656" i="1"/>
  <c r="O656" i="1"/>
  <c r="P656" i="1"/>
  <c r="Q656" i="1"/>
  <c r="R656" i="1"/>
  <c r="S656" i="1"/>
  <c r="T656" i="1"/>
  <c r="AM656" i="1" s="1"/>
  <c r="U656" i="1"/>
  <c r="V656" i="1"/>
  <c r="W656" i="1"/>
  <c r="X656" i="1"/>
  <c r="Y656" i="1"/>
  <c r="Z656" i="1"/>
  <c r="AH656" i="1"/>
  <c r="AL656" i="1"/>
  <c r="AI659" i="1"/>
  <c r="AJ659" i="1"/>
  <c r="AK659" i="1"/>
  <c r="AL659" i="1"/>
  <c r="AM659" i="1"/>
  <c r="AI660" i="1"/>
  <c r="AJ660" i="1"/>
  <c r="AK660" i="1"/>
  <c r="AL660" i="1"/>
  <c r="AM660" i="1"/>
  <c r="AI661" i="1"/>
  <c r="AJ661" i="1"/>
  <c r="AK661" i="1"/>
  <c r="AL661" i="1"/>
  <c r="AM661" i="1"/>
  <c r="AI662" i="1"/>
  <c r="AJ662" i="1"/>
  <c r="AK662" i="1"/>
  <c r="AL662" i="1"/>
  <c r="AM662" i="1"/>
  <c r="AI665" i="1"/>
  <c r="AJ665" i="1"/>
  <c r="AK665" i="1"/>
  <c r="AL665" i="1"/>
  <c r="AM665" i="1"/>
  <c r="AI666" i="1"/>
  <c r="AJ666" i="1"/>
  <c r="AK666" i="1"/>
  <c r="AL666" i="1"/>
  <c r="AM666" i="1"/>
  <c r="AI667" i="1"/>
  <c r="AJ667" i="1"/>
  <c r="AK667" i="1"/>
  <c r="AL667" i="1"/>
  <c r="AM667" i="1"/>
  <c r="D668" i="1"/>
  <c r="E668" i="1"/>
  <c r="AI668" i="1" s="1"/>
  <c r="F668" i="1"/>
  <c r="G668" i="1"/>
  <c r="H668" i="1"/>
  <c r="AJ668" i="1" s="1"/>
  <c r="I668" i="1"/>
  <c r="J668" i="1"/>
  <c r="K668" i="1"/>
  <c r="L668" i="1"/>
  <c r="AK668" i="1" s="1"/>
  <c r="M668" i="1"/>
  <c r="N668" i="1"/>
  <c r="O668" i="1"/>
  <c r="P668" i="1"/>
  <c r="Q668" i="1"/>
  <c r="R668" i="1"/>
  <c r="S668" i="1"/>
  <c r="T668" i="1"/>
  <c r="AM668" i="1" s="1"/>
  <c r="U668" i="1"/>
  <c r="V668" i="1"/>
  <c r="W668" i="1"/>
  <c r="X668" i="1"/>
  <c r="Y668" i="1"/>
  <c r="Z668" i="1"/>
  <c r="AH668" i="1"/>
  <c r="AL668" i="1"/>
  <c r="AI675" i="1"/>
  <c r="AJ675" i="1"/>
  <c r="AK675" i="1"/>
  <c r="AL675" i="1"/>
  <c r="AM675" i="1"/>
  <c r="AI676" i="1"/>
  <c r="AJ676" i="1"/>
  <c r="AK676" i="1"/>
  <c r="AL676" i="1"/>
  <c r="AM676" i="1"/>
  <c r="AI677" i="1"/>
  <c r="AJ677" i="1"/>
  <c r="AK677" i="1"/>
  <c r="AL677" i="1"/>
  <c r="AM677" i="1"/>
  <c r="AI678" i="1"/>
  <c r="AJ678" i="1"/>
  <c r="AK678" i="1"/>
  <c r="AL678" i="1"/>
  <c r="AM678" i="1"/>
  <c r="AI679" i="1"/>
  <c r="AJ679" i="1"/>
  <c r="AK679" i="1"/>
  <c r="AL679" i="1"/>
  <c r="AM679" i="1"/>
  <c r="AI680" i="1"/>
  <c r="AJ680" i="1"/>
  <c r="AK680" i="1"/>
  <c r="AL680" i="1"/>
  <c r="AM680" i="1"/>
  <c r="AI681" i="1"/>
  <c r="AJ681" i="1"/>
  <c r="AK681" i="1"/>
  <c r="AL681" i="1"/>
  <c r="AM681" i="1"/>
  <c r="AI682" i="1"/>
  <c r="AJ682" i="1"/>
  <c r="AK682" i="1"/>
  <c r="AL682" i="1"/>
  <c r="AM682" i="1"/>
  <c r="AI683" i="1"/>
  <c r="AJ683" i="1"/>
  <c r="AK683" i="1"/>
  <c r="AL683" i="1"/>
  <c r="AM683" i="1"/>
  <c r="AM686" i="1"/>
  <c r="AM684" i="1" s="1"/>
  <c r="AL686" i="1"/>
  <c r="AI685" i="1"/>
  <c r="AJ685" i="1"/>
  <c r="AK685" i="1"/>
  <c r="AL685" i="1"/>
  <c r="AM685" i="1"/>
  <c r="AI686" i="1"/>
  <c r="AJ686" i="1"/>
  <c r="AK686" i="1"/>
  <c r="AI687" i="1"/>
  <c r="AJ687" i="1"/>
  <c r="AK687" i="1"/>
  <c r="AL687" i="1"/>
  <c r="AM687" i="1"/>
  <c r="AI688" i="1"/>
  <c r="AJ688" i="1"/>
  <c r="AK688" i="1"/>
  <c r="AL688" i="1"/>
  <c r="AM688" i="1"/>
  <c r="AI689" i="1"/>
  <c r="AJ689" i="1"/>
  <c r="AK689" i="1"/>
  <c r="AL689" i="1"/>
  <c r="AM689" i="1"/>
  <c r="AI690" i="1"/>
  <c r="AJ690" i="1"/>
  <c r="AK690" i="1"/>
  <c r="AL690" i="1"/>
  <c r="AM690" i="1"/>
  <c r="AI691" i="1"/>
  <c r="AJ691" i="1"/>
  <c r="AK691" i="1"/>
  <c r="AL691" i="1"/>
  <c r="AM691" i="1"/>
  <c r="AI692" i="1"/>
  <c r="AJ692" i="1"/>
  <c r="AK692" i="1"/>
  <c r="AL692" i="1"/>
  <c r="AM692" i="1"/>
  <c r="AI693" i="1"/>
  <c r="AJ693" i="1"/>
  <c r="AK693" i="1"/>
  <c r="AL693" i="1"/>
  <c r="AM693" i="1"/>
  <c r="X695" i="1"/>
  <c r="X701" i="1" s="1"/>
  <c r="X703" i="1" s="1"/>
  <c r="X705" i="1" s="1"/>
  <c r="Y695" i="1"/>
  <c r="Y701" i="1" s="1"/>
  <c r="Y703" i="1" s="1"/>
  <c r="Y705" i="1" s="1"/>
  <c r="Z695" i="1"/>
  <c r="AI695" i="1"/>
  <c r="AJ695" i="1"/>
  <c r="AK695" i="1"/>
  <c r="AL695" i="1"/>
  <c r="AM695" i="1"/>
  <c r="AI696" i="1"/>
  <c r="AJ696" i="1"/>
  <c r="AK696" i="1"/>
  <c r="AL696" i="1"/>
  <c r="AM696" i="1"/>
  <c r="AI697" i="1"/>
  <c r="AJ697" i="1"/>
  <c r="AK697" i="1"/>
  <c r="AL697" i="1"/>
  <c r="AM697" i="1"/>
  <c r="AI698" i="1"/>
  <c r="AJ698" i="1"/>
  <c r="AK698" i="1"/>
  <c r="AL698" i="1"/>
  <c r="AM698" i="1"/>
  <c r="AI699" i="1"/>
  <c r="AJ699" i="1"/>
  <c r="AK699" i="1"/>
  <c r="AL699" i="1"/>
  <c r="AM699" i="1"/>
  <c r="AI700" i="1"/>
  <c r="AJ700" i="1"/>
  <c r="AK700" i="1"/>
  <c r="AL700" i="1"/>
  <c r="AM700" i="1"/>
  <c r="D701" i="1"/>
  <c r="E701" i="1"/>
  <c r="E703" i="1" s="1"/>
  <c r="E705" i="1" s="1"/>
  <c r="F701" i="1"/>
  <c r="F703" i="1" s="1"/>
  <c r="F705" i="1" s="1"/>
  <c r="G701" i="1"/>
  <c r="H701" i="1"/>
  <c r="I701" i="1"/>
  <c r="J701" i="1"/>
  <c r="J703" i="1" s="1"/>
  <c r="J705" i="1" s="1"/>
  <c r="K701" i="1"/>
  <c r="L701" i="1"/>
  <c r="L703" i="1" s="1"/>
  <c r="L705" i="1" s="1"/>
  <c r="M701" i="1"/>
  <c r="M703" i="1" s="1"/>
  <c r="M705" i="1" s="1"/>
  <c r="N701" i="1"/>
  <c r="O701" i="1"/>
  <c r="AK701" i="1" s="1"/>
  <c r="P701" i="1"/>
  <c r="P703" i="1" s="1"/>
  <c r="P705" i="1" s="1"/>
  <c r="Q701" i="1"/>
  <c r="R701" i="1"/>
  <c r="R703" i="1" s="1"/>
  <c r="R705" i="1" s="1"/>
  <c r="S701" i="1"/>
  <c r="S703" i="1" s="1"/>
  <c r="AL703" i="1" s="1"/>
  <c r="T701" i="1"/>
  <c r="U701" i="1"/>
  <c r="U703" i="1" s="1"/>
  <c r="U705" i="1" s="1"/>
  <c r="V701" i="1"/>
  <c r="V703" i="1" s="1"/>
  <c r="V705" i="1" s="1"/>
  <c r="W701" i="1"/>
  <c r="Z701" i="1"/>
  <c r="Z703" i="1" s="1"/>
  <c r="Z705" i="1" s="1"/>
  <c r="AH701" i="1"/>
  <c r="AI701" i="1"/>
  <c r="AJ701" i="1"/>
  <c r="AL701" i="1"/>
  <c r="AM701" i="1"/>
  <c r="AI702" i="1"/>
  <c r="AJ702" i="1"/>
  <c r="AK702" i="1"/>
  <c r="AL702" i="1"/>
  <c r="AM702" i="1"/>
  <c r="D703" i="1"/>
  <c r="D705" i="1" s="1"/>
  <c r="G703" i="1"/>
  <c r="AI703" i="1" s="1"/>
  <c r="H703" i="1"/>
  <c r="H705" i="1" s="1"/>
  <c r="I703" i="1"/>
  <c r="I705" i="1" s="1"/>
  <c r="K703" i="1"/>
  <c r="AJ703" i="1" s="1"/>
  <c r="N703" i="1"/>
  <c r="N705" i="1" s="1"/>
  <c r="Q703" i="1"/>
  <c r="T703" i="1"/>
  <c r="T705" i="1" s="1"/>
  <c r="W703" i="1"/>
  <c r="AH703" i="1"/>
  <c r="AM703" i="1"/>
  <c r="G705" i="1"/>
  <c r="AI705" i="1" s="1"/>
  <c r="K705" i="1"/>
  <c r="AJ705" i="1" s="1"/>
  <c r="Q705" i="1"/>
  <c r="S705" i="1"/>
  <c r="AL705" i="1" s="1"/>
  <c r="W705" i="1"/>
  <c r="AM705" i="1" s="1"/>
  <c r="AH705" i="1"/>
  <c r="AI708" i="1"/>
  <c r="AJ708" i="1"/>
  <c r="AK708" i="1"/>
  <c r="AK723" i="1" s="1"/>
  <c r="AL708" i="1"/>
  <c r="AM708" i="1"/>
  <c r="AI709" i="1"/>
  <c r="AJ709" i="1"/>
  <c r="AK709" i="1"/>
  <c r="AL709" i="1"/>
  <c r="AM709" i="1"/>
  <c r="D710" i="1"/>
  <c r="E710" i="1"/>
  <c r="F710" i="1"/>
  <c r="G710" i="1"/>
  <c r="H710" i="1"/>
  <c r="I710" i="1"/>
  <c r="J710" i="1"/>
  <c r="K710" i="1"/>
  <c r="L710" i="1"/>
  <c r="M710" i="1"/>
  <c r="N710" i="1"/>
  <c r="O710" i="1"/>
  <c r="P710" i="1"/>
  <c r="Q710" i="1"/>
  <c r="R710" i="1"/>
  <c r="S710" i="1"/>
  <c r="AL710" i="1" s="1"/>
  <c r="T710" i="1"/>
  <c r="U710" i="1"/>
  <c r="V710" i="1"/>
  <c r="W710" i="1"/>
  <c r="X710" i="1"/>
  <c r="Y710" i="1"/>
  <c r="Z710" i="1"/>
  <c r="AH710" i="1"/>
  <c r="AI710" i="1"/>
  <c r="AJ710" i="1"/>
  <c r="AK710" i="1"/>
  <c r="AM710" i="1"/>
  <c r="D713" i="1"/>
  <c r="E713" i="1"/>
  <c r="F713" i="1"/>
  <c r="G713" i="1"/>
  <c r="H713" i="1"/>
  <c r="I713" i="1"/>
  <c r="J713" i="1"/>
  <c r="K713" i="1"/>
  <c r="L713" i="1"/>
  <c r="M713" i="1"/>
  <c r="N713" i="1"/>
  <c r="O713" i="1"/>
  <c r="P713" i="1"/>
  <c r="Q713" i="1"/>
  <c r="R713" i="1"/>
  <c r="S713" i="1"/>
  <c r="T713" i="1"/>
  <c r="U713" i="1"/>
  <c r="V713" i="1"/>
  <c r="W713" i="1"/>
  <c r="X713" i="1"/>
  <c r="Y713" i="1"/>
  <c r="Z713" i="1"/>
  <c r="AI713" i="1"/>
  <c r="AJ713" i="1"/>
  <c r="AK713" i="1"/>
  <c r="AL713" i="1"/>
  <c r="AM713" i="1"/>
  <c r="X714" i="1"/>
  <c r="Y714" i="1" s="1"/>
  <c r="Z714" i="1" s="1"/>
  <c r="Z718" i="1" s="1"/>
  <c r="AJ714" i="1"/>
  <c r="AK714" i="1"/>
  <c r="AL714" i="1"/>
  <c r="AM714" i="1"/>
  <c r="Y715" i="1"/>
  <c r="Z715" i="1" s="1"/>
  <c r="AJ715" i="1"/>
  <c r="AK715" i="1"/>
  <c r="AL715" i="1"/>
  <c r="AM715" i="1"/>
  <c r="X716" i="1"/>
  <c r="Y716" i="1" s="1"/>
  <c r="Z716" i="1"/>
  <c r="AJ716" i="1"/>
  <c r="AK716" i="1"/>
  <c r="AL716" i="1"/>
  <c r="AM716" i="1"/>
  <c r="Y717" i="1"/>
  <c r="Z717" i="1"/>
  <c r="AJ717" i="1"/>
  <c r="AK717" i="1"/>
  <c r="AL717" i="1"/>
  <c r="AM717" i="1"/>
  <c r="D718" i="1"/>
  <c r="E718" i="1"/>
  <c r="F718" i="1"/>
  <c r="G718" i="1"/>
  <c r="H718" i="1"/>
  <c r="I718" i="1"/>
  <c r="AJ718" i="1" s="1"/>
  <c r="J718" i="1"/>
  <c r="K718" i="1"/>
  <c r="L718" i="1"/>
  <c r="AK718" i="1" s="1"/>
  <c r="M718" i="1"/>
  <c r="N718" i="1"/>
  <c r="O718" i="1"/>
  <c r="P718" i="1"/>
  <c r="AL718" i="1" s="1"/>
  <c r="Q718" i="1"/>
  <c r="R718" i="1"/>
  <c r="S718" i="1"/>
  <c r="T718" i="1"/>
  <c r="U718" i="1"/>
  <c r="V718" i="1"/>
  <c r="W718" i="1"/>
  <c r="AH718" i="1"/>
  <c r="AI718" i="1"/>
  <c r="Y719" i="1"/>
  <c r="Z719" i="1" s="1"/>
  <c r="AJ719" i="1"/>
  <c r="AK719" i="1"/>
  <c r="AL719" i="1"/>
  <c r="AM719" i="1"/>
  <c r="Y720" i="1"/>
  <c r="Z720" i="1" s="1"/>
  <c r="AJ720" i="1"/>
  <c r="AK720" i="1"/>
  <c r="AL720" i="1"/>
  <c r="AM720" i="1"/>
  <c r="AJ721" i="1"/>
  <c r="AK721" i="1"/>
  <c r="AL721" i="1"/>
  <c r="AM721" i="1"/>
  <c r="D722" i="1"/>
  <c r="D724" i="1" s="1"/>
  <c r="E722" i="1"/>
  <c r="E724" i="1" s="1"/>
  <c r="F722" i="1"/>
  <c r="F723" i="1" s="1"/>
  <c r="G722" i="1"/>
  <c r="G724" i="1" s="1"/>
  <c r="H722" i="1"/>
  <c r="H724" i="1" s="1"/>
  <c r="I722" i="1"/>
  <c r="I724" i="1" s="1"/>
  <c r="J722" i="1"/>
  <c r="K722" i="1"/>
  <c r="K724" i="1" s="1"/>
  <c r="L722" i="1"/>
  <c r="M722" i="1"/>
  <c r="N722" i="1"/>
  <c r="N724" i="1" s="1"/>
  <c r="O722" i="1"/>
  <c r="P722" i="1"/>
  <c r="P723" i="1" s="1"/>
  <c r="Q722" i="1"/>
  <c r="R722" i="1"/>
  <c r="S722" i="1"/>
  <c r="AL722" i="1" s="1"/>
  <c r="T722" i="1"/>
  <c r="T724" i="1" s="1"/>
  <c r="U722" i="1"/>
  <c r="U724" i="1" s="1"/>
  <c r="V722" i="1"/>
  <c r="V723" i="1" s="1"/>
  <c r="W722" i="1"/>
  <c r="W724" i="1" s="1"/>
  <c r="X722" i="1"/>
  <c r="X724" i="1" s="1"/>
  <c r="Y722" i="1"/>
  <c r="Y724" i="1" s="1"/>
  <c r="Z722" i="1"/>
  <c r="AH722" i="1"/>
  <c r="AH724" i="1" s="1"/>
  <c r="AI722" i="1"/>
  <c r="AJ722" i="1"/>
  <c r="AK722" i="1"/>
  <c r="AM722" i="1"/>
  <c r="AM723" i="1" s="1"/>
  <c r="G723" i="1"/>
  <c r="H723" i="1"/>
  <c r="M723" i="1"/>
  <c r="N723" i="1"/>
  <c r="O723" i="1"/>
  <c r="Q723" i="1"/>
  <c r="R723" i="1"/>
  <c r="S723" i="1"/>
  <c r="W723" i="1"/>
  <c r="X723" i="1"/>
  <c r="AJ723" i="1"/>
  <c r="AL723" i="1"/>
  <c r="F724" i="1"/>
  <c r="M724" i="1"/>
  <c r="O724" i="1"/>
  <c r="P724" i="1"/>
  <c r="Q724" i="1"/>
  <c r="R724" i="1"/>
  <c r="S724" i="1"/>
  <c r="V724" i="1"/>
  <c r="AI727" i="1"/>
  <c r="AJ727" i="1"/>
  <c r="AJ724" i="1"/>
  <c r="AK727" i="1"/>
  <c r="AL727" i="1"/>
  <c r="AL728" i="1" s="1"/>
  <c r="AM727" i="1"/>
  <c r="D728" i="1"/>
  <c r="E728" i="1"/>
  <c r="F728" i="1"/>
  <c r="G728" i="1"/>
  <c r="H728" i="1"/>
  <c r="I728" i="1"/>
  <c r="J728" i="1"/>
  <c r="K728" i="1"/>
  <c r="L728" i="1"/>
  <c r="M728" i="1"/>
  <c r="N728" i="1"/>
  <c r="O728" i="1"/>
  <c r="P728" i="1"/>
  <c r="Q728" i="1"/>
  <c r="R728" i="1"/>
  <c r="S728" i="1"/>
  <c r="T728" i="1"/>
  <c r="U728" i="1"/>
  <c r="V728" i="1"/>
  <c r="W728" i="1"/>
  <c r="X728" i="1"/>
  <c r="Y728" i="1"/>
  <c r="Z728" i="1"/>
  <c r="AH728" i="1"/>
  <c r="AJ728" i="1"/>
  <c r="AM728" i="1"/>
  <c r="AI731" i="1"/>
  <c r="AJ731" i="1"/>
  <c r="AK731" i="1"/>
  <c r="AL731" i="1"/>
  <c r="AM731" i="1"/>
  <c r="AI732" i="1"/>
  <c r="AJ732" i="1"/>
  <c r="AK732" i="1"/>
  <c r="AL732" i="1"/>
  <c r="AM732" i="1"/>
  <c r="AI733" i="1"/>
  <c r="AJ733" i="1"/>
  <c r="AK733" i="1"/>
  <c r="AL733" i="1"/>
  <c r="AM733" i="1"/>
  <c r="AI737" i="1"/>
  <c r="AJ737" i="1"/>
  <c r="AK737" i="1"/>
  <c r="AL737" i="1"/>
  <c r="AM737" i="1"/>
  <c r="AI738" i="1"/>
  <c r="AJ738" i="1"/>
  <c r="AK738" i="1"/>
  <c r="AL738" i="1"/>
  <c r="AM738" i="1"/>
  <c r="AI740" i="1"/>
  <c r="AJ740" i="1"/>
  <c r="AK740" i="1"/>
  <c r="AL740" i="1"/>
  <c r="AM740" i="1"/>
  <c r="AI741" i="1"/>
  <c r="AJ741" i="1"/>
  <c r="AK741" i="1"/>
  <c r="AL741" i="1"/>
  <c r="AM741" i="1"/>
  <c r="D749" i="1"/>
  <c r="E749" i="1"/>
  <c r="F749" i="1"/>
  <c r="G749" i="1"/>
  <c r="H749" i="1"/>
  <c r="I749" i="1"/>
  <c r="J749" i="1"/>
  <c r="K749" i="1"/>
  <c r="L749" i="1"/>
  <c r="M749" i="1"/>
  <c r="N749" i="1"/>
  <c r="O749" i="1"/>
  <c r="P749" i="1"/>
  <c r="Q749" i="1"/>
  <c r="R749" i="1"/>
  <c r="S749" i="1"/>
  <c r="T749" i="1"/>
  <c r="U749" i="1"/>
  <c r="V749" i="1"/>
  <c r="W749" i="1"/>
  <c r="X749" i="1"/>
  <c r="Y749" i="1"/>
  <c r="Z749" i="1"/>
  <c r="AH749" i="1"/>
  <c r="AI806" i="1"/>
  <c r="AI749" i="1"/>
  <c r="AJ806" i="1"/>
  <c r="AJ749" i="1" s="1"/>
  <c r="AK806" i="1"/>
  <c r="AK749" i="1" s="1"/>
  <c r="AL806" i="1"/>
  <c r="AL749" i="1" s="1"/>
  <c r="AM806" i="1"/>
  <c r="AM749" i="1" s="1"/>
  <c r="D750" i="1"/>
  <c r="E750" i="1"/>
  <c r="F750" i="1"/>
  <c r="G750" i="1"/>
  <c r="H750" i="1"/>
  <c r="I750" i="1"/>
  <c r="J750" i="1"/>
  <c r="K750" i="1"/>
  <c r="L750" i="1"/>
  <c r="M750" i="1"/>
  <c r="N750" i="1"/>
  <c r="O750" i="1"/>
  <c r="P750" i="1"/>
  <c r="Q750" i="1"/>
  <c r="R750" i="1"/>
  <c r="S750" i="1"/>
  <c r="T750" i="1"/>
  <c r="U750" i="1"/>
  <c r="V750" i="1"/>
  <c r="W750" i="1"/>
  <c r="X750" i="1"/>
  <c r="Y750" i="1"/>
  <c r="Z750" i="1"/>
  <c r="AH750" i="1"/>
  <c r="AI807" i="1"/>
  <c r="AI750" i="1" s="1"/>
  <c r="AJ807" i="1"/>
  <c r="AJ750" i="1" s="1"/>
  <c r="AK807" i="1"/>
  <c r="AK750" i="1" s="1"/>
  <c r="AL807" i="1"/>
  <c r="AL750" i="1" s="1"/>
  <c r="AM807" i="1"/>
  <c r="AM750" i="1"/>
  <c r="D751" i="1"/>
  <c r="E751" i="1"/>
  <c r="F751" i="1"/>
  <c r="G751" i="1"/>
  <c r="H751" i="1"/>
  <c r="I751" i="1"/>
  <c r="J751" i="1"/>
  <c r="K751" i="1"/>
  <c r="L751" i="1"/>
  <c r="M751" i="1"/>
  <c r="N751" i="1"/>
  <c r="O751" i="1"/>
  <c r="P751" i="1"/>
  <c r="Q751" i="1"/>
  <c r="R751" i="1"/>
  <c r="S751" i="1"/>
  <c r="T751" i="1"/>
  <c r="U751" i="1"/>
  <c r="V751" i="1"/>
  <c r="W751" i="1"/>
  <c r="X751" i="1"/>
  <c r="Y751" i="1"/>
  <c r="Z751" i="1"/>
  <c r="AH751" i="1"/>
  <c r="AI808" i="1"/>
  <c r="AI751" i="1" s="1"/>
  <c r="AJ808" i="1"/>
  <c r="AJ751" i="1" s="1"/>
  <c r="AK808" i="1"/>
  <c r="AK751" i="1" s="1"/>
  <c r="AL808" i="1"/>
  <c r="AL751" i="1"/>
  <c r="AM808" i="1"/>
  <c r="AM751" i="1" s="1"/>
  <c r="D752" i="1"/>
  <c r="E752" i="1"/>
  <c r="F752" i="1"/>
  <c r="G752" i="1"/>
  <c r="H752" i="1"/>
  <c r="I752" i="1"/>
  <c r="J752" i="1"/>
  <c r="K752" i="1"/>
  <c r="L752" i="1"/>
  <c r="M752" i="1"/>
  <c r="N752" i="1"/>
  <c r="O752" i="1"/>
  <c r="P752" i="1"/>
  <c r="Q752" i="1"/>
  <c r="R752" i="1"/>
  <c r="S752" i="1"/>
  <c r="T752" i="1"/>
  <c r="U752" i="1"/>
  <c r="V752" i="1"/>
  <c r="W752" i="1"/>
  <c r="X752" i="1"/>
  <c r="Y752" i="1"/>
  <c r="Z752" i="1"/>
  <c r="AH752" i="1"/>
  <c r="AI809" i="1"/>
  <c r="AI752" i="1" s="1"/>
  <c r="AJ809" i="1"/>
  <c r="AJ752" i="1" s="1"/>
  <c r="AK809" i="1"/>
  <c r="AK752" i="1"/>
  <c r="AL809" i="1"/>
  <c r="AL752" i="1" s="1"/>
  <c r="AM809" i="1"/>
  <c r="AM752" i="1"/>
  <c r="D753" i="1"/>
  <c r="E753" i="1"/>
  <c r="F753" i="1"/>
  <c r="G753" i="1"/>
  <c r="H753" i="1"/>
  <c r="I753" i="1"/>
  <c r="J753" i="1"/>
  <c r="K753" i="1"/>
  <c r="L753" i="1"/>
  <c r="M753" i="1"/>
  <c r="N753" i="1"/>
  <c r="O753" i="1"/>
  <c r="P753" i="1"/>
  <c r="Q753" i="1"/>
  <c r="R753" i="1"/>
  <c r="S753" i="1"/>
  <c r="T753" i="1"/>
  <c r="U753" i="1"/>
  <c r="V753" i="1"/>
  <c r="W753" i="1"/>
  <c r="X753" i="1"/>
  <c r="Y753" i="1"/>
  <c r="Z753" i="1"/>
  <c r="AH753" i="1"/>
  <c r="AI810" i="1"/>
  <c r="AI753" i="1" s="1"/>
  <c r="AJ810" i="1"/>
  <c r="AJ753" i="1"/>
  <c r="AK810" i="1"/>
  <c r="AK753" i="1" s="1"/>
  <c r="AL810" i="1"/>
  <c r="AL753" i="1"/>
  <c r="AM810" i="1"/>
  <c r="AM753" i="1"/>
  <c r="D754" i="1"/>
  <c r="E754" i="1"/>
  <c r="F754" i="1"/>
  <c r="G754" i="1"/>
  <c r="H754" i="1"/>
  <c r="I754" i="1"/>
  <c r="J754" i="1"/>
  <c r="K754" i="1"/>
  <c r="L754" i="1"/>
  <c r="M754" i="1"/>
  <c r="N754" i="1"/>
  <c r="O754" i="1"/>
  <c r="P754" i="1"/>
  <c r="Q754" i="1"/>
  <c r="R754" i="1"/>
  <c r="S754" i="1"/>
  <c r="T754" i="1"/>
  <c r="U754" i="1"/>
  <c r="V754" i="1"/>
  <c r="W754" i="1"/>
  <c r="X754" i="1"/>
  <c r="Y754" i="1"/>
  <c r="Z754" i="1"/>
  <c r="AH754" i="1"/>
  <c r="AI811" i="1"/>
  <c r="AI754" i="1"/>
  <c r="AJ811" i="1"/>
  <c r="AJ754" i="1" s="1"/>
  <c r="AK811" i="1"/>
  <c r="AK754" i="1"/>
  <c r="AL811" i="1"/>
  <c r="AL754" i="1"/>
  <c r="AM811" i="1"/>
  <c r="AM754" i="1" s="1"/>
  <c r="D755" i="1"/>
  <c r="E755" i="1"/>
  <c r="F755" i="1"/>
  <c r="G755" i="1"/>
  <c r="H755" i="1"/>
  <c r="I755" i="1"/>
  <c r="J755" i="1"/>
  <c r="K755" i="1"/>
  <c r="L755" i="1"/>
  <c r="M755" i="1"/>
  <c r="N755" i="1"/>
  <c r="O755" i="1"/>
  <c r="P755" i="1"/>
  <c r="Q755" i="1"/>
  <c r="R755" i="1"/>
  <c r="S755" i="1"/>
  <c r="T755" i="1"/>
  <c r="U755" i="1"/>
  <c r="V755" i="1"/>
  <c r="W755" i="1"/>
  <c r="X755" i="1"/>
  <c r="Y755" i="1"/>
  <c r="Z755" i="1"/>
  <c r="AH755" i="1"/>
  <c r="AI812" i="1"/>
  <c r="AI755" i="1" s="1"/>
  <c r="AJ812" i="1"/>
  <c r="AJ755" i="1"/>
  <c r="AK812" i="1"/>
  <c r="AK755" i="1"/>
  <c r="AL812" i="1"/>
  <c r="AL755" i="1" s="1"/>
  <c r="AM812" i="1"/>
  <c r="AM755" i="1" s="1"/>
  <c r="D756" i="1"/>
  <c r="E756" i="1"/>
  <c r="F756" i="1"/>
  <c r="G756" i="1"/>
  <c r="H756" i="1"/>
  <c r="I756" i="1"/>
  <c r="J756" i="1"/>
  <c r="K756" i="1"/>
  <c r="L756" i="1"/>
  <c r="M756" i="1"/>
  <c r="N756" i="1"/>
  <c r="O756" i="1"/>
  <c r="P756" i="1"/>
  <c r="Q756" i="1"/>
  <c r="R756" i="1"/>
  <c r="S756" i="1"/>
  <c r="T756" i="1"/>
  <c r="U756" i="1"/>
  <c r="V756" i="1"/>
  <c r="W756" i="1"/>
  <c r="X756" i="1"/>
  <c r="Y756" i="1"/>
  <c r="Z756" i="1"/>
  <c r="AH756" i="1"/>
  <c r="AI813" i="1"/>
  <c r="AI756" i="1"/>
  <c r="AJ813" i="1"/>
  <c r="AJ756" i="1"/>
  <c r="AK813" i="1"/>
  <c r="AK756" i="1" s="1"/>
  <c r="AL813" i="1"/>
  <c r="AL756" i="1" s="1"/>
  <c r="AM813" i="1"/>
  <c r="AM756" i="1" s="1"/>
  <c r="D757" i="1"/>
  <c r="E757" i="1"/>
  <c r="F757" i="1"/>
  <c r="G757" i="1"/>
  <c r="H757" i="1"/>
  <c r="I757" i="1"/>
  <c r="J757" i="1"/>
  <c r="K757" i="1"/>
  <c r="L757" i="1"/>
  <c r="M757" i="1"/>
  <c r="N757" i="1"/>
  <c r="O757" i="1"/>
  <c r="P757" i="1"/>
  <c r="Q757" i="1"/>
  <c r="R757" i="1"/>
  <c r="S757" i="1"/>
  <c r="T757" i="1"/>
  <c r="U757" i="1"/>
  <c r="V757" i="1"/>
  <c r="W757" i="1"/>
  <c r="X757" i="1"/>
  <c r="Y757" i="1"/>
  <c r="Z757" i="1"/>
  <c r="AH757" i="1"/>
  <c r="AI814" i="1"/>
  <c r="AI757" i="1"/>
  <c r="AJ814" i="1"/>
  <c r="AJ757" i="1" s="1"/>
  <c r="AK814" i="1"/>
  <c r="AK757" i="1" s="1"/>
  <c r="AL814" i="1"/>
  <c r="AL757" i="1" s="1"/>
  <c r="AM814" i="1"/>
  <c r="AM757" i="1" s="1"/>
  <c r="D758" i="1"/>
  <c r="E758" i="1"/>
  <c r="F758" i="1"/>
  <c r="G758" i="1"/>
  <c r="H758" i="1"/>
  <c r="I758" i="1"/>
  <c r="J758" i="1"/>
  <c r="K758" i="1"/>
  <c r="L758" i="1"/>
  <c r="M758" i="1"/>
  <c r="N758" i="1"/>
  <c r="O758" i="1"/>
  <c r="P758" i="1"/>
  <c r="Q758" i="1"/>
  <c r="R758" i="1"/>
  <c r="S758" i="1"/>
  <c r="T758" i="1"/>
  <c r="U758" i="1"/>
  <c r="V758" i="1"/>
  <c r="W758" i="1"/>
  <c r="X758" i="1"/>
  <c r="Y758" i="1"/>
  <c r="Z758" i="1"/>
  <c r="AH758" i="1"/>
  <c r="AI815" i="1"/>
  <c r="AI758" i="1" s="1"/>
  <c r="AJ815" i="1"/>
  <c r="AJ758" i="1" s="1"/>
  <c r="AK815" i="1"/>
  <c r="AK758" i="1" s="1"/>
  <c r="AL815" i="1"/>
  <c r="AL758" i="1" s="1"/>
  <c r="AM815" i="1"/>
  <c r="AM758" i="1"/>
  <c r="D759" i="1"/>
  <c r="E759" i="1"/>
  <c r="F759" i="1"/>
  <c r="G759" i="1"/>
  <c r="H759" i="1"/>
  <c r="I759" i="1"/>
  <c r="J759" i="1"/>
  <c r="K759" i="1"/>
  <c r="L759" i="1"/>
  <c r="M759" i="1"/>
  <c r="N759" i="1"/>
  <c r="O759" i="1"/>
  <c r="P759" i="1"/>
  <c r="Q759" i="1"/>
  <c r="R759" i="1"/>
  <c r="S759" i="1"/>
  <c r="T759" i="1"/>
  <c r="U759" i="1"/>
  <c r="V759" i="1"/>
  <c r="W759" i="1"/>
  <c r="X759" i="1"/>
  <c r="Y759" i="1"/>
  <c r="Z759" i="1"/>
  <c r="AH759" i="1"/>
  <c r="AI816" i="1"/>
  <c r="AI759" i="1" s="1"/>
  <c r="AJ816" i="1"/>
  <c r="AJ759" i="1" s="1"/>
  <c r="AK816" i="1"/>
  <c r="AK759" i="1" s="1"/>
  <c r="AL816" i="1"/>
  <c r="AL759" i="1"/>
  <c r="AM816" i="1"/>
  <c r="AM759" i="1" s="1"/>
  <c r="D760" i="1"/>
  <c r="E760" i="1"/>
  <c r="F760" i="1"/>
  <c r="G760" i="1"/>
  <c r="H760" i="1"/>
  <c r="I760" i="1"/>
  <c r="J760" i="1"/>
  <c r="K760" i="1"/>
  <c r="L760" i="1"/>
  <c r="M760" i="1"/>
  <c r="N760" i="1"/>
  <c r="O760" i="1"/>
  <c r="P760" i="1"/>
  <c r="Q760" i="1"/>
  <c r="R760" i="1"/>
  <c r="S760" i="1"/>
  <c r="T760" i="1"/>
  <c r="U760" i="1"/>
  <c r="V760" i="1"/>
  <c r="W760" i="1"/>
  <c r="X760" i="1"/>
  <c r="Y760" i="1"/>
  <c r="Z760" i="1"/>
  <c r="AH760" i="1"/>
  <c r="AI817" i="1"/>
  <c r="AI760" i="1" s="1"/>
  <c r="AJ817" i="1"/>
  <c r="AJ760" i="1" s="1"/>
  <c r="AK817" i="1"/>
  <c r="AK760" i="1"/>
  <c r="AL817" i="1"/>
  <c r="AL760" i="1" s="1"/>
  <c r="AM817" i="1"/>
  <c r="AM760" i="1"/>
  <c r="D761" i="1"/>
  <c r="E761" i="1"/>
  <c r="F761" i="1"/>
  <c r="G761" i="1"/>
  <c r="H761" i="1"/>
  <c r="I761" i="1"/>
  <c r="J761" i="1"/>
  <c r="K761" i="1"/>
  <c r="L761" i="1"/>
  <c r="M761" i="1"/>
  <c r="N761" i="1"/>
  <c r="O761" i="1"/>
  <c r="P761" i="1"/>
  <c r="Q761" i="1"/>
  <c r="R761" i="1"/>
  <c r="S761" i="1"/>
  <c r="T761" i="1"/>
  <c r="U761" i="1"/>
  <c r="V761" i="1"/>
  <c r="W761" i="1"/>
  <c r="X761" i="1"/>
  <c r="Y761" i="1"/>
  <c r="Z761" i="1"/>
  <c r="AH761" i="1"/>
  <c r="AI818" i="1"/>
  <c r="AI761" i="1" s="1"/>
  <c r="AJ818" i="1"/>
  <c r="AJ761" i="1"/>
  <c r="AK818" i="1"/>
  <c r="AK761" i="1" s="1"/>
  <c r="AL818" i="1"/>
  <c r="AL761" i="1"/>
  <c r="AM818" i="1"/>
  <c r="AM761" i="1"/>
  <c r="D762" i="1"/>
  <c r="E762" i="1"/>
  <c r="F762" i="1"/>
  <c r="G762" i="1"/>
  <c r="H762" i="1"/>
  <c r="I762" i="1"/>
  <c r="J762" i="1"/>
  <c r="K762" i="1"/>
  <c r="L762" i="1"/>
  <c r="M762" i="1"/>
  <c r="N762" i="1"/>
  <c r="O762" i="1"/>
  <c r="P762" i="1"/>
  <c r="Q762" i="1"/>
  <c r="R762" i="1"/>
  <c r="S762" i="1"/>
  <c r="T762" i="1"/>
  <c r="U762" i="1"/>
  <c r="V762" i="1"/>
  <c r="W762" i="1"/>
  <c r="X762" i="1"/>
  <c r="Y762" i="1"/>
  <c r="Z762" i="1"/>
  <c r="AH762" i="1"/>
  <c r="AI819" i="1"/>
  <c r="AI762" i="1"/>
  <c r="AJ819" i="1"/>
  <c r="AJ762" i="1" s="1"/>
  <c r="AK819" i="1"/>
  <c r="AK762" i="1"/>
  <c r="AL819" i="1"/>
  <c r="AL762" i="1"/>
  <c r="AM819" i="1"/>
  <c r="AM762" i="1" s="1"/>
  <c r="D763" i="1"/>
  <c r="E763" i="1"/>
  <c r="F763" i="1"/>
  <c r="G763" i="1"/>
  <c r="H763" i="1"/>
  <c r="I763" i="1"/>
  <c r="J763" i="1"/>
  <c r="K763" i="1"/>
  <c r="L763" i="1"/>
  <c r="M763" i="1"/>
  <c r="N763" i="1"/>
  <c r="O763" i="1"/>
  <c r="P763" i="1"/>
  <c r="Q763" i="1"/>
  <c r="R763" i="1"/>
  <c r="S763" i="1"/>
  <c r="T763" i="1"/>
  <c r="U763" i="1"/>
  <c r="V763" i="1"/>
  <c r="W763" i="1"/>
  <c r="X763" i="1"/>
  <c r="Y763" i="1"/>
  <c r="Z763" i="1"/>
  <c r="AH763" i="1"/>
  <c r="AI820" i="1"/>
  <c r="AI763" i="1" s="1"/>
  <c r="AJ820" i="1"/>
  <c r="AJ763" i="1"/>
  <c r="AK820" i="1"/>
  <c r="AK763" i="1"/>
  <c r="AL820" i="1"/>
  <c r="AL763" i="1" s="1"/>
  <c r="AM820" i="1"/>
  <c r="AM763" i="1" s="1"/>
  <c r="D764" i="1"/>
  <c r="E764" i="1"/>
  <c r="F764" i="1"/>
  <c r="G764" i="1"/>
  <c r="H764" i="1"/>
  <c r="I764" i="1"/>
  <c r="J764" i="1"/>
  <c r="K764" i="1"/>
  <c r="L764" i="1"/>
  <c r="M764" i="1"/>
  <c r="N764" i="1"/>
  <c r="O764" i="1"/>
  <c r="P764" i="1"/>
  <c r="Q764" i="1"/>
  <c r="R764" i="1"/>
  <c r="S764" i="1"/>
  <c r="T764" i="1"/>
  <c r="U764" i="1"/>
  <c r="V764" i="1"/>
  <c r="W764" i="1"/>
  <c r="X764" i="1"/>
  <c r="Y764" i="1"/>
  <c r="Z764" i="1"/>
  <c r="AH764" i="1"/>
  <c r="AI821" i="1"/>
  <c r="AI764" i="1"/>
  <c r="AJ821" i="1"/>
  <c r="AJ764" i="1"/>
  <c r="AK821" i="1"/>
  <c r="AK764" i="1" s="1"/>
  <c r="AL821" i="1"/>
  <c r="AL764" i="1" s="1"/>
  <c r="AM821" i="1"/>
  <c r="AM764" i="1" s="1"/>
  <c r="D765" i="1"/>
  <c r="E765" i="1"/>
  <c r="F765" i="1"/>
  <c r="G765" i="1"/>
  <c r="H765" i="1"/>
  <c r="I765" i="1"/>
  <c r="J765" i="1"/>
  <c r="K765" i="1"/>
  <c r="L765" i="1"/>
  <c r="M765" i="1"/>
  <c r="N765" i="1"/>
  <c r="O765" i="1"/>
  <c r="P765" i="1"/>
  <c r="Q765" i="1"/>
  <c r="R765" i="1"/>
  <c r="S765" i="1"/>
  <c r="T765" i="1"/>
  <c r="U765" i="1"/>
  <c r="V765" i="1"/>
  <c r="W765" i="1"/>
  <c r="X765" i="1"/>
  <c r="Y765" i="1"/>
  <c r="Z765" i="1"/>
  <c r="AH765" i="1"/>
  <c r="AI822" i="1"/>
  <c r="AI765" i="1"/>
  <c r="AJ822" i="1"/>
  <c r="AJ765" i="1" s="1"/>
  <c r="AK822" i="1"/>
  <c r="AK765" i="1" s="1"/>
  <c r="AL822" i="1"/>
  <c r="AL765" i="1" s="1"/>
  <c r="AM822" i="1"/>
  <c r="AM765" i="1" s="1"/>
  <c r="D766" i="1"/>
  <c r="E766" i="1"/>
  <c r="F766" i="1"/>
  <c r="G766" i="1"/>
  <c r="H766" i="1"/>
  <c r="I766" i="1"/>
  <c r="J766" i="1"/>
  <c r="K766" i="1"/>
  <c r="L766" i="1"/>
  <c r="M766" i="1"/>
  <c r="N766" i="1"/>
  <c r="O766" i="1"/>
  <c r="P766" i="1"/>
  <c r="Q766" i="1"/>
  <c r="R766" i="1"/>
  <c r="S766" i="1"/>
  <c r="T766" i="1"/>
  <c r="U766" i="1"/>
  <c r="V766" i="1"/>
  <c r="W766" i="1"/>
  <c r="X766" i="1"/>
  <c r="Y766" i="1"/>
  <c r="Z766" i="1"/>
  <c r="AH766" i="1"/>
  <c r="AI823" i="1"/>
  <c r="AI766" i="1" s="1"/>
  <c r="AJ823" i="1"/>
  <c r="AJ766" i="1" s="1"/>
  <c r="AK823" i="1"/>
  <c r="AK766" i="1" s="1"/>
  <c r="AL823" i="1"/>
  <c r="AL766" i="1" s="1"/>
  <c r="AM823" i="1"/>
  <c r="AM766" i="1"/>
  <c r="D767" i="1"/>
  <c r="E767" i="1"/>
  <c r="F767" i="1"/>
  <c r="G767" i="1"/>
  <c r="H767" i="1"/>
  <c r="I767" i="1"/>
  <c r="J767" i="1"/>
  <c r="K767" i="1"/>
  <c r="L767" i="1"/>
  <c r="M767" i="1"/>
  <c r="N767" i="1"/>
  <c r="O767" i="1"/>
  <c r="P767" i="1"/>
  <c r="Q767" i="1"/>
  <c r="R767" i="1"/>
  <c r="S767" i="1"/>
  <c r="T767" i="1"/>
  <c r="U767" i="1"/>
  <c r="V767" i="1"/>
  <c r="W767" i="1"/>
  <c r="X767" i="1"/>
  <c r="Y767" i="1"/>
  <c r="Z767" i="1"/>
  <c r="AH767" i="1"/>
  <c r="AI824" i="1"/>
  <c r="AI767" i="1" s="1"/>
  <c r="AJ824" i="1"/>
  <c r="AJ767" i="1" s="1"/>
  <c r="AK824" i="1"/>
  <c r="AK767" i="1" s="1"/>
  <c r="AL824" i="1"/>
  <c r="AL767" i="1"/>
  <c r="AM824" i="1"/>
  <c r="AM767" i="1" s="1"/>
  <c r="D768" i="1"/>
  <c r="E768" i="1"/>
  <c r="F768" i="1"/>
  <c r="G768" i="1"/>
  <c r="H768" i="1"/>
  <c r="I768" i="1"/>
  <c r="J768" i="1"/>
  <c r="K768" i="1"/>
  <c r="L768" i="1"/>
  <c r="M768" i="1"/>
  <c r="N768" i="1"/>
  <c r="O768" i="1"/>
  <c r="P768" i="1"/>
  <c r="Q768" i="1"/>
  <c r="R768" i="1"/>
  <c r="S768" i="1"/>
  <c r="T768" i="1"/>
  <c r="U768" i="1"/>
  <c r="V768" i="1"/>
  <c r="W768" i="1"/>
  <c r="X768" i="1"/>
  <c r="Y768" i="1"/>
  <c r="Z768" i="1"/>
  <c r="AH768" i="1"/>
  <c r="AI825" i="1"/>
  <c r="AI768" i="1" s="1"/>
  <c r="AJ825" i="1"/>
  <c r="AJ768" i="1" s="1"/>
  <c r="AK825" i="1"/>
  <c r="AK768" i="1"/>
  <c r="AL825" i="1"/>
  <c r="AL768" i="1" s="1"/>
  <c r="AM825" i="1"/>
  <c r="AM768" i="1"/>
  <c r="D769" i="1"/>
  <c r="E769" i="1"/>
  <c r="F769" i="1"/>
  <c r="G769" i="1"/>
  <c r="H769" i="1"/>
  <c r="I769" i="1"/>
  <c r="J769" i="1"/>
  <c r="K769" i="1"/>
  <c r="L769" i="1"/>
  <c r="M769" i="1"/>
  <c r="N769" i="1"/>
  <c r="O769" i="1"/>
  <c r="P769" i="1"/>
  <c r="Q769" i="1"/>
  <c r="R769" i="1"/>
  <c r="S769" i="1"/>
  <c r="T769" i="1"/>
  <c r="U769" i="1"/>
  <c r="V769" i="1"/>
  <c r="W769" i="1"/>
  <c r="X769" i="1"/>
  <c r="Y769" i="1"/>
  <c r="Z769" i="1"/>
  <c r="AH769" i="1"/>
  <c r="AI826" i="1"/>
  <c r="AI769" i="1" s="1"/>
  <c r="AJ826" i="1"/>
  <c r="AJ769" i="1"/>
  <c r="AK826" i="1"/>
  <c r="AK769" i="1" s="1"/>
  <c r="AL826" i="1"/>
  <c r="AL769" i="1"/>
  <c r="AM826" i="1"/>
  <c r="AM769" i="1"/>
  <c r="D770" i="1"/>
  <c r="E770" i="1"/>
  <c r="F770" i="1"/>
  <c r="G770" i="1"/>
  <c r="H770" i="1"/>
  <c r="I770" i="1"/>
  <c r="J770" i="1"/>
  <c r="K770" i="1"/>
  <c r="L770" i="1"/>
  <c r="M770" i="1"/>
  <c r="N770" i="1"/>
  <c r="O770" i="1"/>
  <c r="P770" i="1"/>
  <c r="Q770" i="1"/>
  <c r="R770" i="1"/>
  <c r="S770" i="1"/>
  <c r="T770" i="1"/>
  <c r="U770" i="1"/>
  <c r="V770" i="1"/>
  <c r="W770" i="1"/>
  <c r="X770" i="1"/>
  <c r="Y770" i="1"/>
  <c r="Z770" i="1"/>
  <c r="AH770" i="1"/>
  <c r="AI827" i="1"/>
  <c r="AI770" i="1"/>
  <c r="AJ827" i="1"/>
  <c r="AJ770" i="1" s="1"/>
  <c r="AK827" i="1"/>
  <c r="AK770" i="1"/>
  <c r="AL827" i="1"/>
  <c r="AL770" i="1"/>
  <c r="AM827" i="1"/>
  <c r="AM770" i="1" s="1"/>
  <c r="D771" i="1"/>
  <c r="E771" i="1"/>
  <c r="F771" i="1"/>
  <c r="G771" i="1"/>
  <c r="H771" i="1"/>
  <c r="I771" i="1"/>
  <c r="J771" i="1"/>
  <c r="K771" i="1"/>
  <c r="L771" i="1"/>
  <c r="M771" i="1"/>
  <c r="N771" i="1"/>
  <c r="O771" i="1"/>
  <c r="P771" i="1"/>
  <c r="Q771" i="1"/>
  <c r="R771" i="1"/>
  <c r="S771" i="1"/>
  <c r="T771" i="1"/>
  <c r="U771" i="1"/>
  <c r="V771" i="1"/>
  <c r="W771" i="1"/>
  <c r="X771" i="1"/>
  <c r="Y771" i="1"/>
  <c r="Z771" i="1"/>
  <c r="AH771" i="1"/>
  <c r="AI828" i="1"/>
  <c r="AI771" i="1" s="1"/>
  <c r="AJ828" i="1"/>
  <c r="AJ771" i="1"/>
  <c r="AK828" i="1"/>
  <c r="AK771" i="1"/>
  <c r="AL828" i="1"/>
  <c r="AL771" i="1" s="1"/>
  <c r="AM828" i="1"/>
  <c r="AM771" i="1" s="1"/>
  <c r="D772" i="1"/>
  <c r="E772" i="1"/>
  <c r="F772" i="1"/>
  <c r="G772" i="1"/>
  <c r="H772" i="1"/>
  <c r="I772" i="1"/>
  <c r="J772" i="1"/>
  <c r="K772" i="1"/>
  <c r="L772" i="1"/>
  <c r="M772" i="1"/>
  <c r="N772" i="1"/>
  <c r="O772" i="1"/>
  <c r="P772" i="1"/>
  <c r="Q772" i="1"/>
  <c r="R772" i="1"/>
  <c r="S772" i="1"/>
  <c r="T772" i="1"/>
  <c r="U772" i="1"/>
  <c r="V772" i="1"/>
  <c r="W772" i="1"/>
  <c r="X772" i="1"/>
  <c r="Y772" i="1"/>
  <c r="Z772" i="1"/>
  <c r="AH772" i="1"/>
  <c r="AI829" i="1"/>
  <c r="AI772" i="1"/>
  <c r="AJ829" i="1"/>
  <c r="AJ772" i="1"/>
  <c r="AK829" i="1"/>
  <c r="AK772" i="1" s="1"/>
  <c r="AL829" i="1"/>
  <c r="AL772" i="1" s="1"/>
  <c r="AM829" i="1"/>
  <c r="AM772" i="1"/>
  <c r="D773" i="1"/>
  <c r="E773" i="1"/>
  <c r="F773" i="1"/>
  <c r="G773" i="1"/>
  <c r="H773" i="1"/>
  <c r="I773" i="1"/>
  <c r="J773" i="1"/>
  <c r="K773" i="1"/>
  <c r="L773" i="1"/>
  <c r="M773" i="1"/>
  <c r="N773" i="1"/>
  <c r="O773" i="1"/>
  <c r="P773" i="1"/>
  <c r="Q773" i="1"/>
  <c r="R773" i="1"/>
  <c r="S773" i="1"/>
  <c r="T773" i="1"/>
  <c r="U773" i="1"/>
  <c r="V773" i="1"/>
  <c r="W773" i="1"/>
  <c r="X773" i="1"/>
  <c r="Y773" i="1"/>
  <c r="Z773" i="1"/>
  <c r="AH773" i="1"/>
  <c r="AI830" i="1"/>
  <c r="AI773" i="1"/>
  <c r="AJ830" i="1"/>
  <c r="AJ773" i="1" s="1"/>
  <c r="AK830" i="1"/>
  <c r="AK773" i="1" s="1"/>
  <c r="AL830" i="1"/>
  <c r="AL773" i="1"/>
  <c r="AM830" i="1"/>
  <c r="AM773" i="1" s="1"/>
  <c r="D774" i="1"/>
  <c r="E774" i="1"/>
  <c r="F774" i="1"/>
  <c r="G774" i="1"/>
  <c r="H774" i="1"/>
  <c r="I774" i="1"/>
  <c r="J774" i="1"/>
  <c r="K774" i="1"/>
  <c r="L774" i="1"/>
  <c r="M774" i="1"/>
  <c r="N774" i="1"/>
  <c r="O774" i="1"/>
  <c r="P774" i="1"/>
  <c r="Q774" i="1"/>
  <c r="R774" i="1"/>
  <c r="S774" i="1"/>
  <c r="T774" i="1"/>
  <c r="U774" i="1"/>
  <c r="V774" i="1"/>
  <c r="W774" i="1"/>
  <c r="X774" i="1"/>
  <c r="Y774" i="1"/>
  <c r="Z774" i="1"/>
  <c r="AH774" i="1"/>
  <c r="AI831" i="1"/>
  <c r="AI774" i="1" s="1"/>
  <c r="AJ831" i="1"/>
  <c r="AJ774" i="1" s="1"/>
  <c r="AK831" i="1"/>
  <c r="AK774" i="1"/>
  <c r="AL831" i="1"/>
  <c r="AL774" i="1" s="1"/>
  <c r="AM831" i="1"/>
  <c r="AM774" i="1"/>
  <c r="D775" i="1"/>
  <c r="E775" i="1"/>
  <c r="F775" i="1"/>
  <c r="G775" i="1"/>
  <c r="H775" i="1"/>
  <c r="I775" i="1"/>
  <c r="J775" i="1"/>
  <c r="K775" i="1"/>
  <c r="L775" i="1"/>
  <c r="M775" i="1"/>
  <c r="N775" i="1"/>
  <c r="O775" i="1"/>
  <c r="P775" i="1"/>
  <c r="Q775" i="1"/>
  <c r="R775" i="1"/>
  <c r="S775" i="1"/>
  <c r="T775" i="1"/>
  <c r="U775" i="1"/>
  <c r="V775" i="1"/>
  <c r="W775" i="1"/>
  <c r="X775" i="1"/>
  <c r="Y775" i="1"/>
  <c r="Z775" i="1"/>
  <c r="AH775" i="1"/>
  <c r="AI832" i="1"/>
  <c r="AI775" i="1" s="1"/>
  <c r="AJ832" i="1"/>
  <c r="AJ775" i="1"/>
  <c r="AK832" i="1"/>
  <c r="AK775" i="1" s="1"/>
  <c r="AL832" i="1"/>
  <c r="AL775" i="1"/>
  <c r="AM832" i="1"/>
  <c r="AM775" i="1" s="1"/>
  <c r="D776" i="1"/>
  <c r="E776" i="1"/>
  <c r="F776" i="1"/>
  <c r="G776" i="1"/>
  <c r="H776" i="1"/>
  <c r="I776" i="1"/>
  <c r="J776" i="1"/>
  <c r="K776" i="1"/>
  <c r="L776" i="1"/>
  <c r="M776" i="1"/>
  <c r="N776" i="1"/>
  <c r="O776" i="1"/>
  <c r="P776" i="1"/>
  <c r="Q776" i="1"/>
  <c r="R776" i="1"/>
  <c r="S776" i="1"/>
  <c r="T776" i="1"/>
  <c r="U776" i="1"/>
  <c r="V776" i="1"/>
  <c r="W776" i="1"/>
  <c r="X776" i="1"/>
  <c r="Y776" i="1"/>
  <c r="Z776" i="1"/>
  <c r="AH776" i="1"/>
  <c r="AI833" i="1"/>
  <c r="AI776" i="1"/>
  <c r="AJ833" i="1"/>
  <c r="AJ776" i="1" s="1"/>
  <c r="AK833" i="1"/>
  <c r="AK776" i="1"/>
  <c r="AL833" i="1"/>
  <c r="AL776" i="1" s="1"/>
  <c r="AM833" i="1"/>
  <c r="AM776" i="1"/>
  <c r="D777" i="1"/>
  <c r="E777" i="1"/>
  <c r="F777" i="1"/>
  <c r="G777" i="1"/>
  <c r="H777" i="1"/>
  <c r="I777" i="1"/>
  <c r="J777" i="1"/>
  <c r="K777" i="1"/>
  <c r="L777" i="1"/>
  <c r="M777" i="1"/>
  <c r="N777" i="1"/>
  <c r="O777" i="1"/>
  <c r="P777" i="1"/>
  <c r="Q777" i="1"/>
  <c r="R777" i="1"/>
  <c r="S777" i="1"/>
  <c r="T777" i="1"/>
  <c r="U777" i="1"/>
  <c r="V777" i="1"/>
  <c r="W777" i="1"/>
  <c r="X777" i="1"/>
  <c r="Y777" i="1"/>
  <c r="Z777" i="1"/>
  <c r="AH777" i="1"/>
  <c r="AI834" i="1"/>
  <c r="AI777" i="1" s="1"/>
  <c r="AJ834" i="1"/>
  <c r="AJ777" i="1"/>
  <c r="AK834" i="1"/>
  <c r="AK777" i="1" s="1"/>
  <c r="AL834" i="1"/>
  <c r="AL777" i="1"/>
  <c r="AM834" i="1"/>
  <c r="AM777" i="1"/>
  <c r="D778" i="1"/>
  <c r="E778" i="1"/>
  <c r="F778" i="1"/>
  <c r="G778" i="1"/>
  <c r="H778" i="1"/>
  <c r="I778" i="1"/>
  <c r="J778" i="1"/>
  <c r="K778" i="1"/>
  <c r="L778" i="1"/>
  <c r="M778" i="1"/>
  <c r="N778" i="1"/>
  <c r="O778" i="1"/>
  <c r="P778" i="1"/>
  <c r="Q778" i="1"/>
  <c r="R778" i="1"/>
  <c r="S778" i="1"/>
  <c r="T778" i="1"/>
  <c r="U778" i="1"/>
  <c r="V778" i="1"/>
  <c r="W778" i="1"/>
  <c r="X778" i="1"/>
  <c r="Y778" i="1"/>
  <c r="Z778" i="1"/>
  <c r="AH778" i="1"/>
  <c r="AI835" i="1"/>
  <c r="AI778" i="1"/>
  <c r="AJ835" i="1"/>
  <c r="AJ778" i="1" s="1"/>
  <c r="AK835" i="1"/>
  <c r="AK778" i="1"/>
  <c r="AL835" i="1"/>
  <c r="AL778" i="1"/>
  <c r="AM835" i="1"/>
  <c r="AM778" i="1" s="1"/>
  <c r="AJ836" i="1"/>
  <c r="AJ779" i="1" s="1"/>
  <c r="AK836" i="1"/>
  <c r="AK779" i="1"/>
  <c r="AL836" i="1"/>
  <c r="AL779" i="1" s="1"/>
  <c r="AM836" i="1"/>
  <c r="AM779" i="1"/>
  <c r="D781" i="1"/>
  <c r="E781" i="1"/>
  <c r="AI838" i="1"/>
  <c r="AI781" i="1"/>
  <c r="AJ838" i="1"/>
  <c r="AJ781" i="1"/>
  <c r="AK838" i="1"/>
  <c r="AK781" i="1" s="1"/>
  <c r="AL838" i="1"/>
  <c r="AL781" i="1" s="1"/>
  <c r="AM838" i="1"/>
  <c r="AM781" i="1"/>
  <c r="D782" i="1"/>
  <c r="E782" i="1"/>
  <c r="F782" i="1"/>
  <c r="G782" i="1"/>
  <c r="H782" i="1"/>
  <c r="I782" i="1"/>
  <c r="J782" i="1"/>
  <c r="K782" i="1"/>
  <c r="L782" i="1"/>
  <c r="M782" i="1"/>
  <c r="N782" i="1"/>
  <c r="O782" i="1"/>
  <c r="P782" i="1"/>
  <c r="Q782" i="1"/>
  <c r="R782" i="1"/>
  <c r="S782" i="1"/>
  <c r="T782" i="1"/>
  <c r="U782" i="1"/>
  <c r="V782" i="1"/>
  <c r="W782" i="1"/>
  <c r="X782" i="1"/>
  <c r="Y782" i="1"/>
  <c r="Z782" i="1"/>
  <c r="AH782" i="1"/>
  <c r="AI839" i="1"/>
  <c r="AI782" i="1"/>
  <c r="AJ839" i="1"/>
  <c r="AJ782" i="1" s="1"/>
  <c r="AK839" i="1"/>
  <c r="AK782" i="1" s="1"/>
  <c r="AL839" i="1"/>
  <c r="AL782" i="1"/>
  <c r="AM839" i="1"/>
  <c r="AM782" i="1" s="1"/>
  <c r="AJ840" i="1"/>
  <c r="AJ783" i="1"/>
  <c r="AK840" i="1"/>
  <c r="AK783" i="1"/>
  <c r="AL840" i="1"/>
  <c r="AL783" i="1"/>
  <c r="AM840" i="1"/>
  <c r="AM783" i="1"/>
  <c r="AJ841" i="1"/>
  <c r="AJ784" i="1" s="1"/>
  <c r="AK841" i="1"/>
  <c r="AK784" i="1" s="1"/>
  <c r="AL841" i="1"/>
  <c r="AL784" i="1"/>
  <c r="AM841" i="1"/>
  <c r="AM784" i="1" s="1"/>
  <c r="AJ842" i="1"/>
  <c r="AJ785" i="1"/>
  <c r="AK842" i="1"/>
  <c r="AK785" i="1"/>
  <c r="AL842" i="1"/>
  <c r="AL785" i="1"/>
  <c r="AM842" i="1"/>
  <c r="AM785" i="1"/>
  <c r="D786" i="1"/>
  <c r="E786" i="1"/>
  <c r="F786" i="1"/>
  <c r="G786" i="1"/>
  <c r="H786" i="1"/>
  <c r="I786" i="1"/>
  <c r="J786" i="1"/>
  <c r="K786" i="1"/>
  <c r="L786" i="1"/>
  <c r="M786" i="1"/>
  <c r="N786" i="1"/>
  <c r="O786" i="1"/>
  <c r="P786" i="1"/>
  <c r="Q786" i="1"/>
  <c r="R786" i="1"/>
  <c r="S786" i="1"/>
  <c r="T786" i="1"/>
  <c r="U786" i="1"/>
  <c r="V786" i="1"/>
  <c r="W786" i="1"/>
  <c r="X786" i="1"/>
  <c r="Y786" i="1"/>
  <c r="Z786" i="1"/>
  <c r="AH786" i="1"/>
  <c r="AI843" i="1"/>
  <c r="AI786" i="1"/>
  <c r="AJ843" i="1"/>
  <c r="AJ786" i="1"/>
  <c r="AK843" i="1"/>
  <c r="AK786" i="1"/>
  <c r="AL843" i="1"/>
  <c r="AL786" i="1"/>
  <c r="AM843" i="1"/>
  <c r="AM786" i="1" s="1"/>
  <c r="D787" i="1"/>
  <c r="E787" i="1"/>
  <c r="F787" i="1"/>
  <c r="G787" i="1"/>
  <c r="H787" i="1"/>
  <c r="I787" i="1"/>
  <c r="J787" i="1"/>
  <c r="K787" i="1"/>
  <c r="L787" i="1"/>
  <c r="M787" i="1"/>
  <c r="N787" i="1"/>
  <c r="O787" i="1"/>
  <c r="P787" i="1"/>
  <c r="Q787" i="1"/>
  <c r="R787" i="1"/>
  <c r="S787" i="1"/>
  <c r="T787" i="1"/>
  <c r="U787" i="1"/>
  <c r="V787" i="1"/>
  <c r="W787" i="1"/>
  <c r="X787" i="1"/>
  <c r="Y787" i="1"/>
  <c r="Z787" i="1"/>
  <c r="AH787" i="1"/>
  <c r="AI844" i="1"/>
  <c r="AI787" i="1"/>
  <c r="AJ844" i="1"/>
  <c r="AJ787" i="1"/>
  <c r="AK844" i="1"/>
  <c r="AK787" i="1"/>
  <c r="AL844" i="1"/>
  <c r="AL787" i="1" s="1"/>
  <c r="AM844" i="1"/>
  <c r="AM787" i="1" s="1"/>
  <c r="D845" i="1"/>
  <c r="D788" i="1"/>
  <c r="E845" i="1"/>
  <c r="E788" i="1" s="1"/>
  <c r="F845" i="1"/>
  <c r="G845" i="1"/>
  <c r="AI845" i="1" s="1"/>
  <c r="AI788" i="1" s="1"/>
  <c r="G788" i="1"/>
  <c r="H845" i="1"/>
  <c r="H788" i="1"/>
  <c r="I845" i="1"/>
  <c r="I788" i="1"/>
  <c r="J845" i="1"/>
  <c r="K845" i="1"/>
  <c r="L845" i="1"/>
  <c r="L788" i="1"/>
  <c r="M845" i="1"/>
  <c r="M788" i="1" s="1"/>
  <c r="N845" i="1"/>
  <c r="O845" i="1"/>
  <c r="AK845" i="1" s="1"/>
  <c r="AK788" i="1" s="1"/>
  <c r="O788" i="1"/>
  <c r="P845" i="1"/>
  <c r="P788" i="1"/>
  <c r="Q845" i="1"/>
  <c r="Q788" i="1"/>
  <c r="R845" i="1"/>
  <c r="S845" i="1"/>
  <c r="T845" i="1"/>
  <c r="T788" i="1"/>
  <c r="U845" i="1"/>
  <c r="U788" i="1" s="1"/>
  <c r="V845" i="1"/>
  <c r="W845" i="1"/>
  <c r="AM845" i="1" s="1"/>
  <c r="AM788" i="1" s="1"/>
  <c r="W788" i="1"/>
  <c r="X845" i="1"/>
  <c r="X788" i="1"/>
  <c r="Y845" i="1"/>
  <c r="Y788" i="1"/>
  <c r="Z845" i="1"/>
  <c r="AH845" i="1"/>
  <c r="AJ847" i="1"/>
  <c r="AJ790" i="1"/>
  <c r="AK847" i="1"/>
  <c r="AK790" i="1" s="1"/>
  <c r="AL847" i="1"/>
  <c r="AL790" i="1" s="1"/>
  <c r="AM847" i="1"/>
  <c r="AM790" i="1"/>
  <c r="AJ848" i="1"/>
  <c r="AJ791" i="1" s="1"/>
  <c r="AK848" i="1"/>
  <c r="AK791" i="1"/>
  <c r="AL848" i="1"/>
  <c r="AL791" i="1"/>
  <c r="AM848" i="1"/>
  <c r="AM791" i="1"/>
  <c r="AJ849" i="1"/>
  <c r="AJ792" i="1"/>
  <c r="AK849" i="1"/>
  <c r="AK792" i="1" s="1"/>
  <c r="AL849" i="1"/>
  <c r="AL792" i="1" s="1"/>
  <c r="AM849" i="1"/>
  <c r="AM792" i="1"/>
  <c r="D793" i="1"/>
  <c r="E793" i="1"/>
  <c r="F793" i="1"/>
  <c r="G793" i="1"/>
  <c r="H793" i="1"/>
  <c r="I793" i="1"/>
  <c r="J793" i="1"/>
  <c r="K793" i="1"/>
  <c r="L793" i="1"/>
  <c r="M793" i="1"/>
  <c r="N793" i="1"/>
  <c r="O793" i="1"/>
  <c r="P793" i="1"/>
  <c r="Q793" i="1"/>
  <c r="R793" i="1"/>
  <c r="S793" i="1"/>
  <c r="T793" i="1"/>
  <c r="U793" i="1"/>
  <c r="V793" i="1"/>
  <c r="W793" i="1"/>
  <c r="X793" i="1"/>
  <c r="Y793" i="1"/>
  <c r="Z793" i="1"/>
  <c r="AH793" i="1"/>
  <c r="AI850" i="1"/>
  <c r="AI793" i="1"/>
  <c r="AJ850" i="1"/>
  <c r="AJ793" i="1" s="1"/>
  <c r="AK850" i="1"/>
  <c r="AK793" i="1" s="1"/>
  <c r="AL850" i="1"/>
  <c r="AL793" i="1"/>
  <c r="AM850" i="1"/>
  <c r="AM793" i="1" s="1"/>
  <c r="D794" i="1"/>
  <c r="E794" i="1"/>
  <c r="F794" i="1"/>
  <c r="G794" i="1"/>
  <c r="H794" i="1"/>
  <c r="I794" i="1"/>
  <c r="J794" i="1"/>
  <c r="K794" i="1"/>
  <c r="L794" i="1"/>
  <c r="M794" i="1"/>
  <c r="N794" i="1"/>
  <c r="O794" i="1"/>
  <c r="P794" i="1"/>
  <c r="Q794" i="1"/>
  <c r="R794" i="1"/>
  <c r="S794" i="1"/>
  <c r="T794" i="1"/>
  <c r="U794" i="1"/>
  <c r="V794" i="1"/>
  <c r="W794" i="1"/>
  <c r="X794" i="1"/>
  <c r="Y794" i="1"/>
  <c r="Z794" i="1"/>
  <c r="AH794" i="1"/>
  <c r="AI851" i="1"/>
  <c r="AI794" i="1" s="1"/>
  <c r="AJ851" i="1"/>
  <c r="AJ794" i="1" s="1"/>
  <c r="AK851" i="1"/>
  <c r="AK794" i="1"/>
  <c r="AL851" i="1"/>
  <c r="AL794" i="1" s="1"/>
  <c r="AM851" i="1"/>
  <c r="AM794" i="1"/>
  <c r="D795" i="1"/>
  <c r="E795" i="1"/>
  <c r="F795" i="1"/>
  <c r="G795" i="1"/>
  <c r="H795" i="1"/>
  <c r="I795" i="1"/>
  <c r="J795" i="1"/>
  <c r="K795" i="1"/>
  <c r="L795" i="1"/>
  <c r="M795" i="1"/>
  <c r="N795" i="1"/>
  <c r="O795" i="1"/>
  <c r="P795" i="1"/>
  <c r="Q795" i="1"/>
  <c r="R795" i="1"/>
  <c r="S795" i="1"/>
  <c r="T795" i="1"/>
  <c r="U795" i="1"/>
  <c r="V795" i="1"/>
  <c r="W795" i="1"/>
  <c r="X795" i="1"/>
  <c r="Y795" i="1"/>
  <c r="Z795" i="1"/>
  <c r="AH795" i="1"/>
  <c r="AI852" i="1"/>
  <c r="AI795" i="1" s="1"/>
  <c r="AJ852" i="1"/>
  <c r="AJ795" i="1"/>
  <c r="AK852" i="1"/>
  <c r="AK795" i="1" s="1"/>
  <c r="AL852" i="1"/>
  <c r="AL795" i="1"/>
  <c r="AM852" i="1"/>
  <c r="AM795" i="1"/>
  <c r="D796" i="1"/>
  <c r="E796" i="1"/>
  <c r="F796" i="1"/>
  <c r="G796" i="1"/>
  <c r="H796" i="1"/>
  <c r="I796" i="1"/>
  <c r="J796" i="1"/>
  <c r="K796" i="1"/>
  <c r="L796" i="1"/>
  <c r="M796" i="1"/>
  <c r="N796" i="1"/>
  <c r="O796" i="1"/>
  <c r="P796" i="1"/>
  <c r="Q796" i="1"/>
  <c r="R796" i="1"/>
  <c r="S796" i="1"/>
  <c r="T796" i="1"/>
  <c r="U796" i="1"/>
  <c r="V796" i="1"/>
  <c r="W796" i="1"/>
  <c r="X796" i="1"/>
  <c r="Y796" i="1"/>
  <c r="Z796" i="1"/>
  <c r="AH796" i="1"/>
  <c r="AI853" i="1"/>
  <c r="AI796" i="1"/>
  <c r="AJ853" i="1"/>
  <c r="AJ796" i="1" s="1"/>
  <c r="AK853" i="1"/>
  <c r="AK796" i="1"/>
  <c r="AL853" i="1"/>
  <c r="AL796" i="1"/>
  <c r="AM853" i="1"/>
  <c r="AM796" i="1"/>
  <c r="D797" i="1"/>
  <c r="E797" i="1"/>
  <c r="F797" i="1"/>
  <c r="G797" i="1"/>
  <c r="H797" i="1"/>
  <c r="I797" i="1"/>
  <c r="J797" i="1"/>
  <c r="K797" i="1"/>
  <c r="L797" i="1"/>
  <c r="M797" i="1"/>
  <c r="N797" i="1"/>
  <c r="O797" i="1"/>
  <c r="P797" i="1"/>
  <c r="Q797" i="1"/>
  <c r="R797" i="1"/>
  <c r="S797" i="1"/>
  <c r="T797" i="1"/>
  <c r="U797" i="1"/>
  <c r="V797" i="1"/>
  <c r="W797" i="1"/>
  <c r="X797" i="1"/>
  <c r="Y797" i="1"/>
  <c r="Z797" i="1"/>
  <c r="AH797" i="1"/>
  <c r="AI854" i="1"/>
  <c r="AI797" i="1" s="1"/>
  <c r="AJ854" i="1"/>
  <c r="AJ797" i="1"/>
  <c r="AK854" i="1"/>
  <c r="AK797" i="1"/>
  <c r="AL854" i="1"/>
  <c r="AL797" i="1"/>
  <c r="AM854" i="1"/>
  <c r="AM797" i="1"/>
  <c r="D855" i="1"/>
  <c r="E855" i="1"/>
  <c r="F855" i="1"/>
  <c r="G855" i="1"/>
  <c r="G798" i="1" s="1"/>
  <c r="H855" i="1"/>
  <c r="H798" i="1"/>
  <c r="I855" i="1"/>
  <c r="I798" i="1"/>
  <c r="J855" i="1"/>
  <c r="J798" i="1"/>
  <c r="K855" i="1"/>
  <c r="K798" i="1"/>
  <c r="L855" i="1"/>
  <c r="M855" i="1"/>
  <c r="M798" i="1" s="1"/>
  <c r="N855" i="1"/>
  <c r="N798" i="1" s="1"/>
  <c r="O855" i="1"/>
  <c r="AK855" i="1" s="1"/>
  <c r="AK798" i="1" s="1"/>
  <c r="P855" i="1"/>
  <c r="P798" i="1"/>
  <c r="Q855" i="1"/>
  <c r="Q798" i="1"/>
  <c r="R855" i="1"/>
  <c r="R798" i="1"/>
  <c r="S855" i="1"/>
  <c r="S798" i="1"/>
  <c r="T855" i="1"/>
  <c r="U855" i="1"/>
  <c r="U798" i="1" s="1"/>
  <c r="V855" i="1"/>
  <c r="W855" i="1"/>
  <c r="W798" i="1" s="1"/>
  <c r="X855" i="1"/>
  <c r="X798" i="1"/>
  <c r="Y855" i="1"/>
  <c r="Y798" i="1"/>
  <c r="Z855" i="1"/>
  <c r="Z798" i="1"/>
  <c r="AH855" i="1"/>
  <c r="AH798" i="1"/>
  <c r="AI855" i="1"/>
  <c r="AI798" i="1" s="1"/>
  <c r="AJ855" i="1"/>
  <c r="AJ798" i="1" s="1"/>
  <c r="AL855" i="1"/>
  <c r="AL798" i="1" s="1"/>
  <c r="D800" i="1"/>
  <c r="E800" i="1"/>
  <c r="F800" i="1"/>
  <c r="G800" i="1"/>
  <c r="H800" i="1"/>
  <c r="I800" i="1"/>
  <c r="J800" i="1"/>
  <c r="K800" i="1"/>
  <c r="L800" i="1"/>
  <c r="M800" i="1"/>
  <c r="N800" i="1"/>
  <c r="O800" i="1"/>
  <c r="P800" i="1"/>
  <c r="Q800" i="1"/>
  <c r="R800" i="1"/>
  <c r="S800" i="1"/>
  <c r="T800" i="1"/>
  <c r="U800" i="1"/>
  <c r="V800" i="1"/>
  <c r="W800" i="1"/>
  <c r="X800" i="1"/>
  <c r="Y800" i="1"/>
  <c r="Z800" i="1"/>
  <c r="AH800" i="1"/>
  <c r="AI857" i="1"/>
  <c r="AI800" i="1" s="1"/>
  <c r="AJ857" i="1"/>
  <c r="AJ800" i="1" s="1"/>
  <c r="AK857" i="1"/>
  <c r="AK800" i="1" s="1"/>
  <c r="AL857" i="1"/>
  <c r="AL800" i="1"/>
  <c r="AM857" i="1"/>
  <c r="AM800" i="1"/>
  <c r="F858" i="1"/>
  <c r="G858" i="1"/>
  <c r="H858" i="1"/>
  <c r="H801" i="1" s="1"/>
  <c r="I858" i="1"/>
  <c r="I801" i="1" s="1"/>
  <c r="N858" i="1"/>
  <c r="O858" i="1"/>
  <c r="O801" i="1" s="1"/>
  <c r="P858" i="1"/>
  <c r="P801" i="1" s="1"/>
  <c r="Q858" i="1"/>
  <c r="Q801" i="1" s="1"/>
  <c r="V858" i="1"/>
  <c r="W858" i="1"/>
  <c r="X858" i="1"/>
  <c r="X801" i="1" s="1"/>
  <c r="Y858" i="1"/>
  <c r="Y801" i="1" s="1"/>
  <c r="AI856" i="1"/>
  <c r="AJ856" i="1"/>
  <c r="AK856" i="1"/>
  <c r="AL856" i="1"/>
  <c r="AM856" i="1"/>
  <c r="D9" i="3"/>
  <c r="E9" i="3"/>
  <c r="E17" i="3" s="1"/>
  <c r="F9" i="3"/>
  <c r="H9" i="3"/>
  <c r="I9" i="3"/>
  <c r="I17" i="3" s="1"/>
  <c r="S17" i="3"/>
  <c r="T17" i="3" s="1"/>
  <c r="U17" i="3" s="1"/>
  <c r="D10" i="3"/>
  <c r="E10" i="3"/>
  <c r="F10" i="3"/>
  <c r="G18" i="3" s="1"/>
  <c r="G10" i="3"/>
  <c r="H10" i="3"/>
  <c r="I10" i="3"/>
  <c r="Q18" i="3"/>
  <c r="R18" i="3" s="1"/>
  <c r="S18" i="3" s="1"/>
  <c r="D23" i="3"/>
  <c r="D37" i="3" s="1"/>
  <c r="M37" i="3"/>
  <c r="N37" i="3" s="1"/>
  <c r="M38" i="3"/>
  <c r="N38" i="3" s="1"/>
  <c r="O38" i="3" s="1"/>
  <c r="P38" i="3" s="1"/>
  <c r="D25" i="3"/>
  <c r="D42" i="3"/>
  <c r="D68" i="3" s="1"/>
  <c r="E42" i="3"/>
  <c r="F42" i="3"/>
  <c r="F68" i="3" s="1"/>
  <c r="G42" i="3"/>
  <c r="G68" i="3" s="1"/>
  <c r="H42" i="3"/>
  <c r="H68" i="3" s="1"/>
  <c r="I42" i="3"/>
  <c r="I68" i="3" s="1"/>
  <c r="J42" i="3"/>
  <c r="J68" i="3" s="1"/>
  <c r="D49" i="3"/>
  <c r="D67" i="3" s="1"/>
  <c r="H49" i="3"/>
  <c r="H67" i="3" s="1"/>
  <c r="I80" i="3"/>
  <c r="J56" i="3" s="1"/>
  <c r="K57" i="3"/>
  <c r="K56" i="3" s="1"/>
  <c r="K80" i="3"/>
  <c r="L80" i="3" s="1"/>
  <c r="M80" i="3" s="1"/>
  <c r="N80" i="3" s="1"/>
  <c r="O80" i="3" s="1"/>
  <c r="E60" i="3"/>
  <c r="F60" i="3" s="1"/>
  <c r="G60" i="3" s="1"/>
  <c r="H60" i="3" s="1"/>
  <c r="I60" i="3" s="1"/>
  <c r="J60" i="3" s="1"/>
  <c r="K60" i="3" s="1"/>
  <c r="L60" i="3" s="1"/>
  <c r="M60" i="3" s="1"/>
  <c r="N60" i="3" s="1"/>
  <c r="O60" i="3" s="1"/>
  <c r="P60" i="3" s="1"/>
  <c r="Q60" i="3" s="1"/>
  <c r="R60" i="3" s="1"/>
  <c r="S60" i="3" s="1"/>
  <c r="T60" i="3" s="1"/>
  <c r="U60" i="3" s="1"/>
  <c r="E68" i="3"/>
  <c r="V68" i="3"/>
  <c r="D76" i="3"/>
  <c r="E76" i="3"/>
  <c r="G76" i="3"/>
  <c r="D80" i="3"/>
  <c r="E80" i="3"/>
  <c r="F80" i="3"/>
  <c r="G80" i="3"/>
  <c r="H80" i="3"/>
  <c r="G110" i="3"/>
  <c r="G116" i="3"/>
  <c r="F108" i="3" s="1"/>
  <c r="F111" i="3"/>
  <c r="F113" i="3" s="1"/>
  <c r="AO64" i="1"/>
  <c r="AD64" i="1"/>
  <c r="AE64" i="1"/>
  <c r="AN64" i="1"/>
  <c r="AA64" i="1"/>
  <c r="AB64" i="1"/>
  <c r="AC64" i="1"/>
  <c r="E18" i="3" l="1"/>
  <c r="G113" i="3"/>
  <c r="G112" i="3"/>
  <c r="H18" i="3"/>
  <c r="AC65" i="1"/>
  <c r="AB65" i="1"/>
  <c r="AA65" i="1"/>
  <c r="AD65" i="1"/>
  <c r="O37" i="3"/>
  <c r="P80" i="3"/>
  <c r="Y428" i="1"/>
  <c r="U428" i="1"/>
  <c r="G111" i="3"/>
  <c r="F110" i="3"/>
  <c r="H409" i="1"/>
  <c r="H310" i="1"/>
  <c r="H316" i="1" s="1"/>
  <c r="H466" i="1"/>
  <c r="Q38" i="3"/>
  <c r="D13" i="1"/>
  <c r="D141" i="1"/>
  <c r="D163" i="1"/>
  <c r="F18" i="3"/>
  <c r="I18" i="3"/>
  <c r="F17" i="3"/>
  <c r="L57" i="3"/>
  <c r="AK724" i="1"/>
  <c r="AK728" i="1"/>
  <c r="F433" i="1"/>
  <c r="F432" i="1"/>
  <c r="F408" i="1" s="1"/>
  <c r="J421" i="1"/>
  <c r="D858" i="1"/>
  <c r="D801" i="1" s="1"/>
  <c r="D798" i="1"/>
  <c r="S788" i="1"/>
  <c r="AL845" i="1"/>
  <c r="AL788" i="1" s="1"/>
  <c r="S858" i="1"/>
  <c r="Q388" i="1"/>
  <c r="X310" i="1"/>
  <c r="X400" i="1"/>
  <c r="X466" i="1"/>
  <c r="W801" i="1"/>
  <c r="AM858" i="1"/>
  <c r="AM801" i="1" s="1"/>
  <c r="R858" i="1"/>
  <c r="R801" i="1" s="1"/>
  <c r="R788" i="1"/>
  <c r="AI728" i="1"/>
  <c r="L858" i="1"/>
  <c r="L801" i="1" s="1"/>
  <c r="L798" i="1"/>
  <c r="AH788" i="1"/>
  <c r="AH858" i="1"/>
  <c r="AH801" i="1" s="1"/>
  <c r="AL724" i="1"/>
  <c r="Y718" i="1"/>
  <c r="Z858" i="1"/>
  <c r="Z801" i="1" s="1"/>
  <c r="Z788" i="1"/>
  <c r="V798" i="1"/>
  <c r="AI548" i="1"/>
  <c r="AI514" i="1"/>
  <c r="E465" i="1"/>
  <c r="E466" i="1" s="1"/>
  <c r="D465" i="1"/>
  <c r="D466" i="1" s="1"/>
  <c r="AJ560" i="1"/>
  <c r="AJ515" i="1"/>
  <c r="AM465" i="1"/>
  <c r="T466" i="1"/>
  <c r="T858" i="1"/>
  <c r="T801" i="1" s="1"/>
  <c r="T798" i="1"/>
  <c r="AM718" i="1"/>
  <c r="R465" i="1"/>
  <c r="R466" i="1" s="1"/>
  <c r="S465" i="1"/>
  <c r="AL465" i="1" s="1"/>
  <c r="G801" i="1"/>
  <c r="AI858" i="1"/>
  <c r="AI801" i="1" s="1"/>
  <c r="AH515" i="1"/>
  <c r="AH560" i="1"/>
  <c r="F801" i="1"/>
  <c r="AJ644" i="1"/>
  <c r="AM520" i="1"/>
  <c r="AM527" i="1" s="1"/>
  <c r="AM528" i="1"/>
  <c r="AM529" i="1" s="1"/>
  <c r="AI724" i="1"/>
  <c r="AI723" i="1"/>
  <c r="L724" i="1"/>
  <c r="L723" i="1"/>
  <c r="AL469" i="1"/>
  <c r="AL473" i="1"/>
  <c r="K788" i="1"/>
  <c r="AJ845" i="1"/>
  <c r="AJ788" i="1" s="1"/>
  <c r="K858" i="1"/>
  <c r="J858" i="1"/>
  <c r="J801" i="1" s="1"/>
  <c r="J788" i="1"/>
  <c r="Z724" i="1"/>
  <c r="Z723" i="1"/>
  <c r="J724" i="1"/>
  <c r="J723" i="1"/>
  <c r="AK858" i="1"/>
  <c r="AK801" i="1" s="1"/>
  <c r="F798" i="1"/>
  <c r="E798" i="1"/>
  <c r="X718" i="1"/>
  <c r="O703" i="1"/>
  <c r="AA454" i="1"/>
  <c r="AE454" i="1" s="1"/>
  <c r="AM601" i="1"/>
  <c r="AL560" i="1"/>
  <c r="AL515" i="1"/>
  <c r="AJ536" i="1"/>
  <c r="AJ513" i="1"/>
  <c r="H374" i="1"/>
  <c r="U858" i="1"/>
  <c r="U801" i="1" s="1"/>
  <c r="M858" i="1"/>
  <c r="M801" i="1" s="1"/>
  <c r="E858" i="1"/>
  <c r="AH723" i="1"/>
  <c r="K723" i="1"/>
  <c r="AK527" i="1"/>
  <c r="U516" i="1"/>
  <c r="AK505" i="1"/>
  <c r="U459" i="1"/>
  <c r="AK560" i="1"/>
  <c r="AK515" i="1"/>
  <c r="I516" i="1"/>
  <c r="P466" i="1"/>
  <c r="Y412" i="1"/>
  <c r="Y723" i="1"/>
  <c r="I723" i="1"/>
  <c r="AK588" i="1"/>
  <c r="M581" i="1"/>
  <c r="M583" i="1"/>
  <c r="AM514" i="1"/>
  <c r="AL536" i="1"/>
  <c r="AL513" i="1"/>
  <c r="AL516" i="1" s="1"/>
  <c r="S516" i="1"/>
  <c r="S459" i="1"/>
  <c r="W459" i="1"/>
  <c r="S466" i="1"/>
  <c r="AJ345" i="1"/>
  <c r="M529" i="1"/>
  <c r="AL514" i="1"/>
  <c r="AL548" i="1"/>
  <c r="Q459" i="1"/>
  <c r="Q466" i="1"/>
  <c r="AL453" i="1"/>
  <c r="AM458" i="1"/>
  <c r="AN458" i="1"/>
  <c r="V788" i="1"/>
  <c r="N788" i="1"/>
  <c r="F788" i="1"/>
  <c r="Q516" i="1"/>
  <c r="G516" i="1"/>
  <c r="AJ379" i="1"/>
  <c r="K382" i="1"/>
  <c r="AM855" i="1"/>
  <c r="AM798" i="1" s="1"/>
  <c r="U723" i="1"/>
  <c r="E723" i="1"/>
  <c r="AJ601" i="1"/>
  <c r="AM564" i="1"/>
  <c r="AK565" i="1"/>
  <c r="AJ552" i="1"/>
  <c r="AJ553" i="1" s="1"/>
  <c r="AK552" i="1"/>
  <c r="AK553" i="1" s="1"/>
  <c r="AJ548" i="1"/>
  <c r="AH516" i="1"/>
  <c r="N374" i="1"/>
  <c r="N386" i="1"/>
  <c r="O798" i="1"/>
  <c r="T723" i="1"/>
  <c r="D723" i="1"/>
  <c r="AM459" i="1"/>
  <c r="AM466" i="1"/>
  <c r="N466" i="1"/>
  <c r="K426" i="1"/>
  <c r="O426" i="1"/>
  <c r="O382" i="1"/>
  <c r="AK381" i="1"/>
  <c r="Y383" i="1"/>
  <c r="Z395" i="1"/>
  <c r="I395" i="1"/>
  <c r="I396" i="1" s="1"/>
  <c r="I383" i="1"/>
  <c r="X374" i="1"/>
  <c r="X386" i="1"/>
  <c r="AK541" i="1"/>
  <c r="AL541" i="1"/>
  <c r="AI522" i="1"/>
  <c r="AI512" i="1"/>
  <c r="AM724" i="1"/>
  <c r="AI558" i="1"/>
  <c r="AI565" i="1" s="1"/>
  <c r="AI560" i="1"/>
  <c r="AI566" i="1"/>
  <c r="AI567" i="1" s="1"/>
  <c r="O516" i="1"/>
  <c r="AD454" i="1"/>
  <c r="Z460" i="1"/>
  <c r="L466" i="1"/>
  <c r="AK411" i="1"/>
  <c r="L423" i="1"/>
  <c r="L412" i="1"/>
  <c r="L402" i="1"/>
  <c r="L416" i="1"/>
  <c r="P423" i="1"/>
  <c r="AN364" i="1"/>
  <c r="AN376" i="1"/>
  <c r="AM593" i="1"/>
  <c r="AI597" i="1"/>
  <c r="AI588" i="1"/>
  <c r="Z576" i="1"/>
  <c r="W411" i="1"/>
  <c r="W458" i="1"/>
  <c r="AA458" i="1"/>
  <c r="AH627" i="1"/>
  <c r="N516" i="1"/>
  <c r="AL497" i="1"/>
  <c r="AL505" i="1" s="1"/>
  <c r="AC454" i="1"/>
  <c r="AO435" i="1"/>
  <c r="AO449" i="1" s="1"/>
  <c r="R399" i="1"/>
  <c r="K372" i="1"/>
  <c r="AJ369" i="1"/>
  <c r="Y593" i="1"/>
  <c r="AI520" i="1"/>
  <c r="AI527" i="1" s="1"/>
  <c r="AK549" i="1"/>
  <c r="AM523" i="1"/>
  <c r="AK500" i="1"/>
  <c r="V461" i="1"/>
  <c r="AA448" i="1"/>
  <c r="T425" i="1"/>
  <c r="AM413" i="1"/>
  <c r="AM425" i="1" s="1"/>
  <c r="V416" i="1"/>
  <c r="V428" i="1" s="1"/>
  <c r="V423" i="1"/>
  <c r="Z412" i="1"/>
  <c r="V372" i="1"/>
  <c r="W326" i="1"/>
  <c r="W322" i="1"/>
  <c r="W327" i="1" s="1"/>
  <c r="L327" i="1"/>
  <c r="AN414" i="1"/>
  <c r="X426" i="1"/>
  <c r="AJ414" i="1"/>
  <c r="H426" i="1"/>
  <c r="AN421" i="1"/>
  <c r="AN400" i="1"/>
  <c r="H395" i="1"/>
  <c r="H383" i="1"/>
  <c r="J374" i="1"/>
  <c r="J386" i="1"/>
  <c r="T514" i="1"/>
  <c r="T499" i="1"/>
  <c r="L499" i="1"/>
  <c r="D499" i="1"/>
  <c r="L459" i="1"/>
  <c r="AK453" i="1"/>
  <c r="T416" i="1"/>
  <c r="X428" i="1" s="1"/>
  <c r="T402" i="1"/>
  <c r="T423" i="1"/>
  <c r="J416" i="1"/>
  <c r="AI395" i="1"/>
  <c r="AI396" i="1" s="1"/>
  <c r="AB371" i="1"/>
  <c r="AC371" i="1" s="1"/>
  <c r="AD371" i="1" s="1"/>
  <c r="AE371" i="1" s="1"/>
  <c r="AO371" i="1" s="1"/>
  <c r="AN371" i="1"/>
  <c r="T372" i="1"/>
  <c r="I374" i="1"/>
  <c r="I375" i="1" s="1"/>
  <c r="I386" i="1"/>
  <c r="AI361" i="1"/>
  <c r="G362" i="1"/>
  <c r="Z316" i="1"/>
  <c r="AD316" i="1"/>
  <c r="R300" i="1"/>
  <c r="R305" i="1"/>
  <c r="S305" i="1"/>
  <c r="AJ295" i="1"/>
  <c r="AJ300" i="1" s="1"/>
  <c r="AJ301" i="1"/>
  <c r="E126" i="1"/>
  <c r="I281" i="1"/>
  <c r="E268" i="1"/>
  <c r="E282" i="1"/>
  <c r="AK523" i="1"/>
  <c r="AK476" i="1"/>
  <c r="I402" i="1"/>
  <c r="Z383" i="1"/>
  <c r="V395" i="1"/>
  <c r="V402" i="1" s="1"/>
  <c r="AM574" i="1"/>
  <c r="AK566" i="1"/>
  <c r="AK567" i="1" s="1"/>
  <c r="AM561" i="1"/>
  <c r="N515" i="1"/>
  <c r="S514" i="1"/>
  <c r="P513" i="1"/>
  <c r="P516" i="1" s="1"/>
  <c r="H513" i="1"/>
  <c r="H516" i="1" s="1"/>
  <c r="AJ512" i="1"/>
  <c r="M512" i="1"/>
  <c r="M516" i="1" s="1"/>
  <c r="E512" i="1"/>
  <c r="AI504" i="1"/>
  <c r="AH499" i="1"/>
  <c r="S499" i="1"/>
  <c r="K499" i="1"/>
  <c r="AJ476" i="1"/>
  <c r="X454" i="1"/>
  <c r="L426" i="1"/>
  <c r="U383" i="1"/>
  <c r="AH374" i="1"/>
  <c r="AH386" i="1"/>
  <c r="AH388" i="1" s="1"/>
  <c r="AH361" i="1"/>
  <c r="AH362" i="1" s="1"/>
  <c r="AH366" i="1" s="1"/>
  <c r="AH382" i="1"/>
  <c r="AH395" i="1" s="1"/>
  <c r="AH402" i="1" s="1"/>
  <c r="AJ566" i="1"/>
  <c r="AJ567" i="1" s="1"/>
  <c r="Y459" i="1"/>
  <c r="R402" i="1"/>
  <c r="R416" i="1"/>
  <c r="R412" i="1"/>
  <c r="AJ411" i="1"/>
  <c r="H402" i="1"/>
  <c r="J395" i="1"/>
  <c r="J396" i="1" s="1"/>
  <c r="J383" i="1"/>
  <c r="R374" i="1"/>
  <c r="R386" i="1"/>
  <c r="V203" i="1"/>
  <c r="W203" i="1"/>
  <c r="V191" i="1"/>
  <c r="T512" i="1"/>
  <c r="T516" i="1" s="1"/>
  <c r="AK448" i="1"/>
  <c r="AL448" i="1"/>
  <c r="H428" i="1"/>
  <c r="J426" i="1"/>
  <c r="AO425" i="1"/>
  <c r="G372" i="1"/>
  <c r="W361" i="1"/>
  <c r="AM378" i="1"/>
  <c r="W382" i="1"/>
  <c r="AL527" i="1"/>
  <c r="AM469" i="1"/>
  <c r="AI464" i="1"/>
  <c r="AI465" i="1" s="1"/>
  <c r="AI466" i="1" s="1"/>
  <c r="Z399" i="1"/>
  <c r="Z374" i="1"/>
  <c r="Z386" i="1"/>
  <c r="AJ466" i="1"/>
  <c r="Z422" i="1"/>
  <c r="F416" i="1"/>
  <c r="F402" i="1"/>
  <c r="U376" i="1"/>
  <c r="Y374" i="1"/>
  <c r="Y375" i="1" s="1"/>
  <c r="Y386" i="1"/>
  <c r="P374" i="1"/>
  <c r="Q428" i="1"/>
  <c r="Z402" i="1"/>
  <c r="Z416" i="1"/>
  <c r="Z428" i="1" s="1"/>
  <c r="AL411" i="1"/>
  <c r="X399" i="1"/>
  <c r="AK369" i="1"/>
  <c r="O372" i="1"/>
  <c r="P386" i="1" s="1"/>
  <c r="F372" i="1"/>
  <c r="W338" i="1"/>
  <c r="I322" i="1"/>
  <c r="I327" i="1" s="1"/>
  <c r="I326" i="1"/>
  <c r="AI237" i="1"/>
  <c r="AI248" i="1" s="1"/>
  <c r="H248" i="1"/>
  <c r="P499" i="1"/>
  <c r="AM449" i="1"/>
  <c r="AB426" i="1"/>
  <c r="AI423" i="1"/>
  <c r="P428" i="1"/>
  <c r="U395" i="1"/>
  <c r="R383" i="1"/>
  <c r="S376" i="1"/>
  <c r="AL373" i="1"/>
  <c r="AL376" i="1" s="1"/>
  <c r="I362" i="1"/>
  <c r="I366" i="1" s="1"/>
  <c r="I364" i="1"/>
  <c r="I365" i="1"/>
  <c r="AE448" i="1"/>
  <c r="AL449" i="1"/>
  <c r="Z423" i="1"/>
  <c r="O428" i="1"/>
  <c r="AN425" i="1"/>
  <c r="V412" i="1"/>
  <c r="O423" i="1"/>
  <c r="D416" i="1"/>
  <c r="D402" i="1"/>
  <c r="Q395" i="1"/>
  <c r="R395" i="1"/>
  <c r="N383" i="1"/>
  <c r="S374" i="1"/>
  <c r="AL372" i="1"/>
  <c r="E386" i="1"/>
  <c r="N428" i="1"/>
  <c r="X412" i="1"/>
  <c r="AN411" i="1"/>
  <c r="N423" i="1"/>
  <c r="P395" i="1"/>
  <c r="P383" i="1"/>
  <c r="W386" i="1"/>
  <c r="M374" i="1"/>
  <c r="M386" i="1"/>
  <c r="D386" i="1"/>
  <c r="D388" i="1" s="1"/>
  <c r="D374" i="1"/>
  <c r="X423" i="1"/>
  <c r="M423" i="1"/>
  <c r="M416" i="1"/>
  <c r="M428" i="1" s="1"/>
  <c r="L395" i="1"/>
  <c r="W374" i="1"/>
  <c r="L374" i="1"/>
  <c r="L375" i="1" s="1"/>
  <c r="L386" i="1"/>
  <c r="U362" i="1"/>
  <c r="U366" i="1" s="1"/>
  <c r="U364" i="1"/>
  <c r="Y364" i="1"/>
  <c r="U365" i="1"/>
  <c r="AO364" i="1"/>
  <c r="V362" i="1"/>
  <c r="V366" i="1" s="1"/>
  <c r="V365" i="1"/>
  <c r="W365" i="1"/>
  <c r="AJ355" i="1"/>
  <c r="AJ356" i="1"/>
  <c r="V326" i="1"/>
  <c r="J305" i="1"/>
  <c r="W217" i="1"/>
  <c r="W232" i="1" s="1"/>
  <c r="W243" i="1"/>
  <c r="W254" i="1" s="1"/>
  <c r="W252" i="1"/>
  <c r="O230" i="1"/>
  <c r="G409" i="1"/>
  <c r="G310" i="1"/>
  <c r="K316" i="1" s="1"/>
  <c r="AH416" i="1"/>
  <c r="AI428" i="1" s="1"/>
  <c r="K416" i="1"/>
  <c r="K428" i="1" s="1"/>
  <c r="S383" i="1"/>
  <c r="AM369" i="1"/>
  <c r="R365" i="1"/>
  <c r="T362" i="1"/>
  <c r="T366" i="1" s="1"/>
  <c r="AM321" i="1"/>
  <c r="R317" i="1"/>
  <c r="R321" i="1"/>
  <c r="V317" i="1"/>
  <c r="G295" i="1"/>
  <c r="G320" i="1"/>
  <c r="G322" i="1" s="1"/>
  <c r="K327" i="1" s="1"/>
  <c r="K301" i="1"/>
  <c r="G306" i="1"/>
  <c r="H306" i="1"/>
  <c r="AK265" i="1"/>
  <c r="AL265" i="1"/>
  <c r="AK247" i="1"/>
  <c r="L425" i="1"/>
  <c r="S423" i="1"/>
  <c r="E412" i="1"/>
  <c r="Y400" i="1"/>
  <c r="L399" i="1"/>
  <c r="M382" i="1"/>
  <c r="M376" i="1"/>
  <c r="Q365" i="1"/>
  <c r="Z364" i="1"/>
  <c r="AM344" i="1"/>
  <c r="AM345" i="1"/>
  <c r="AK331" i="1"/>
  <c r="AK339" i="1"/>
  <c r="AM355" i="1"/>
  <c r="AL321" i="1"/>
  <c r="AL326" i="1" s="1"/>
  <c r="J325" i="1"/>
  <c r="F322" i="1"/>
  <c r="M270" i="1"/>
  <c r="M269" i="1"/>
  <c r="M276" i="1"/>
  <c r="Q269" i="1"/>
  <c r="AM373" i="1"/>
  <c r="AM376" i="1" s="1"/>
  <c r="AL352" i="1"/>
  <c r="I325" i="1"/>
  <c r="E322" i="1"/>
  <c r="AL295" i="1"/>
  <c r="AM300" i="1" s="1"/>
  <c r="AM301" i="1"/>
  <c r="L191" i="1"/>
  <c r="I203" i="1"/>
  <c r="X200" i="1"/>
  <c r="X172" i="1"/>
  <c r="X209" i="1" s="1"/>
  <c r="X188" i="1"/>
  <c r="X530" i="1" s="1"/>
  <c r="X529" i="1" s="1"/>
  <c r="X235" i="1"/>
  <c r="AI369" i="1"/>
  <c r="F362" i="1"/>
  <c r="F366" i="1" s="1"/>
  <c r="F365" i="1"/>
  <c r="G365" i="1"/>
  <c r="S345" i="1"/>
  <c r="W344" i="1"/>
  <c r="X327" i="1"/>
  <c r="Z325" i="1"/>
  <c r="V322" i="1"/>
  <c r="V325" i="1"/>
  <c r="O295" i="1"/>
  <c r="P306" i="1"/>
  <c r="AK296" i="1"/>
  <c r="O301" i="1"/>
  <c r="O320" i="1"/>
  <c r="S301" i="1"/>
  <c r="S254" i="1"/>
  <c r="X425" i="1"/>
  <c r="H425" i="1"/>
  <c r="V364" i="1"/>
  <c r="P362" i="1"/>
  <c r="P366" i="1" s="1"/>
  <c r="E362" i="1"/>
  <c r="E366" i="1" s="1"/>
  <c r="S344" i="1"/>
  <c r="R345" i="1"/>
  <c r="V344" i="1"/>
  <c r="Y325" i="1"/>
  <c r="AM320" i="1"/>
  <c r="AM325" i="1" s="1"/>
  <c r="U322" i="1"/>
  <c r="U327" i="1" s="1"/>
  <c r="U325" i="1"/>
  <c r="N305" i="1"/>
  <c r="N300" i="1"/>
  <c r="Q254" i="1"/>
  <c r="K249" i="1"/>
  <c r="L127" i="1"/>
  <c r="L348" i="1"/>
  <c r="P348" i="1"/>
  <c r="L343" i="1"/>
  <c r="AK347" i="1"/>
  <c r="X382" i="1"/>
  <c r="K365" i="1"/>
  <c r="D362" i="1"/>
  <c r="D366" i="1" s="1"/>
  <c r="AL356" i="1"/>
  <c r="R344" i="1"/>
  <c r="M326" i="1"/>
  <c r="T327" i="1"/>
  <c r="Z317" i="1"/>
  <c r="Z321" i="1"/>
  <c r="N316" i="1"/>
  <c r="W426" i="1"/>
  <c r="V425" i="1"/>
  <c r="L383" i="1"/>
  <c r="G376" i="1"/>
  <c r="Q364" i="1"/>
  <c r="O362" i="1"/>
  <c r="AL349" i="1"/>
  <c r="AL343" i="1"/>
  <c r="M327" i="1"/>
  <c r="Y322" i="1"/>
  <c r="Y327" i="1" s="1"/>
  <c r="AH295" i="1"/>
  <c r="AI300" i="1" s="1"/>
  <c r="AH320" i="1"/>
  <c r="AI325" i="1" s="1"/>
  <c r="AI301" i="1"/>
  <c r="M305" i="1"/>
  <c r="Q278" i="1"/>
  <c r="Q277" i="1"/>
  <c r="AM253" i="1"/>
  <c r="S416" i="1"/>
  <c r="S428" i="1" s="1"/>
  <c r="AJ349" i="1"/>
  <c r="AJ341" i="1"/>
  <c r="AK341" i="1"/>
  <c r="H327" i="1"/>
  <c r="V300" i="1"/>
  <c r="Z300" i="1"/>
  <c r="V305" i="1"/>
  <c r="O365" i="1"/>
  <c r="N364" i="1"/>
  <c r="N362" i="1"/>
  <c r="N366" i="1" s="1"/>
  <c r="L316" i="1"/>
  <c r="P316" i="1"/>
  <c r="L305" i="1"/>
  <c r="L300" i="1"/>
  <c r="S127" i="1"/>
  <c r="S348" i="1"/>
  <c r="S349" i="1"/>
  <c r="M364" i="1"/>
  <c r="M362" i="1"/>
  <c r="M366" i="1" s="1"/>
  <c r="P327" i="1"/>
  <c r="V316" i="1"/>
  <c r="O316" i="1"/>
  <c r="K305" i="1"/>
  <c r="K300" i="1"/>
  <c r="R127" i="1"/>
  <c r="R348" i="1"/>
  <c r="R349" i="1"/>
  <c r="V348" i="1"/>
  <c r="O253" i="1"/>
  <c r="O243" i="1"/>
  <c r="O254" i="1" s="1"/>
  <c r="Z249" i="1"/>
  <c r="I246" i="1"/>
  <c r="I238" i="1"/>
  <c r="N230" i="1"/>
  <c r="S247" i="1"/>
  <c r="AL236" i="1"/>
  <c r="S238" i="1"/>
  <c r="S249" i="1" s="1"/>
  <c r="V238" i="1"/>
  <c r="V249" i="1" s="1"/>
  <c r="V246" i="1"/>
  <c r="Z246" i="1"/>
  <c r="M191" i="1"/>
  <c r="M203" i="1"/>
  <c r="N203" i="1"/>
  <c r="Q134" i="1"/>
  <c r="Q129" i="1"/>
  <c r="AH127" i="1"/>
  <c r="AH349" i="1"/>
  <c r="AH343" i="1"/>
  <c r="AH345" i="1" s="1"/>
  <c r="AL348" i="1"/>
  <c r="T338" i="1"/>
  <c r="X338" i="1"/>
  <c r="J317" i="1"/>
  <c r="J321" i="1"/>
  <c r="N317" i="1"/>
  <c r="T300" i="1"/>
  <c r="T305" i="1"/>
  <c r="AK242" i="1"/>
  <c r="AK253" i="1" s="1"/>
  <c r="N253" i="1"/>
  <c r="N243" i="1"/>
  <c r="R253" i="1"/>
  <c r="W249" i="1"/>
  <c r="AJ235" i="1"/>
  <c r="H238" i="1"/>
  <c r="H246" i="1"/>
  <c r="H156" i="1"/>
  <c r="Q338" i="1"/>
  <c r="Y310" i="1"/>
  <c r="Q310" i="1"/>
  <c r="I310" i="1"/>
  <c r="J246" i="1"/>
  <c r="AB231" i="1"/>
  <c r="AA210" i="1"/>
  <c r="R191" i="1"/>
  <c r="R203" i="1"/>
  <c r="AA311" i="1"/>
  <c r="AN311" i="1" s="1"/>
  <c r="AB309" i="1"/>
  <c r="I117" i="1"/>
  <c r="E160" i="1"/>
  <c r="AM213" i="1"/>
  <c r="AE237" i="1"/>
  <c r="AE248" i="1" s="1"/>
  <c r="AM235" i="1"/>
  <c r="Q191" i="1"/>
  <c r="U191" i="1"/>
  <c r="G177" i="1"/>
  <c r="G203" i="1" s="1"/>
  <c r="K192" i="1"/>
  <c r="G204" i="1"/>
  <c r="G215" i="1"/>
  <c r="K230" i="1" s="1"/>
  <c r="Y140" i="1"/>
  <c r="Y134" i="1"/>
  <c r="AL128" i="1"/>
  <c r="Q84" i="1"/>
  <c r="Q82" i="1"/>
  <c r="T325" i="1"/>
  <c r="U317" i="1"/>
  <c r="M300" i="1"/>
  <c r="Z274" i="1"/>
  <c r="AI253" i="1"/>
  <c r="P253" i="1"/>
  <c r="S231" i="1"/>
  <c r="W220" i="1"/>
  <c r="T230" i="1"/>
  <c r="AL226" i="1"/>
  <c r="AL194" i="1"/>
  <c r="AL508" i="1" s="1"/>
  <c r="AL507" i="1" s="1"/>
  <c r="G206" i="1"/>
  <c r="H206" i="1"/>
  <c r="K194" i="1"/>
  <c r="K508" i="1" s="1"/>
  <c r="K507" i="1" s="1"/>
  <c r="E198" i="1"/>
  <c r="F198" i="1"/>
  <c r="X140" i="1"/>
  <c r="X134" i="1"/>
  <c r="I134" i="1"/>
  <c r="I129" i="1"/>
  <c r="Z349" i="1"/>
  <c r="AD349" i="1" s="1"/>
  <c r="Z127" i="1"/>
  <c r="F61" i="1"/>
  <c r="J157" i="1"/>
  <c r="AM311" i="1"/>
  <c r="U305" i="1"/>
  <c r="R301" i="1"/>
  <c r="S230" i="1"/>
  <c r="W230" i="1"/>
  <c r="H241" i="1"/>
  <c r="AJ239" i="1"/>
  <c r="H134" i="1"/>
  <c r="AJ128" i="1"/>
  <c r="AC352" i="1"/>
  <c r="Y351" i="1"/>
  <c r="AJ127" i="1"/>
  <c r="H133" i="1"/>
  <c r="H139" i="1"/>
  <c r="N269" i="1"/>
  <c r="L243" i="1"/>
  <c r="AM241" i="1"/>
  <c r="AO236" i="1"/>
  <c r="S203" i="1"/>
  <c r="AJ194" i="1"/>
  <c r="AJ508" i="1" s="1"/>
  <c r="AJ507" i="1" s="1"/>
  <c r="W140" i="1"/>
  <c r="W134" i="1"/>
  <c r="X349" i="1"/>
  <c r="AB349" i="1" s="1"/>
  <c r="X127" i="1"/>
  <c r="AJ118" i="1"/>
  <c r="AI118" i="1"/>
  <c r="AA337" i="1"/>
  <c r="Q325" i="1"/>
  <c r="AI322" i="1"/>
  <c r="AL320" i="1"/>
  <c r="AL325" i="1" s="1"/>
  <c r="AL311" i="1"/>
  <c r="Z276" i="1"/>
  <c r="J276" i="1"/>
  <c r="AJ237" i="1"/>
  <c r="X177" i="1"/>
  <c r="V84" i="1"/>
  <c r="V82" i="1"/>
  <c r="T364" i="1"/>
  <c r="X345" i="1"/>
  <c r="Q326" i="1"/>
  <c r="P325" i="1"/>
  <c r="AK320" i="1"/>
  <c r="AK325" i="1" s="1"/>
  <c r="Y300" i="1"/>
  <c r="AB253" i="1"/>
  <c r="J243" i="1"/>
  <c r="J254" i="1" s="1"/>
  <c r="AM238" i="1"/>
  <c r="V134" i="1"/>
  <c r="V140" i="1"/>
  <c r="E139" i="1"/>
  <c r="I133" i="1"/>
  <c r="AH82" i="1"/>
  <c r="AH84" i="1"/>
  <c r="AL237" i="1"/>
  <c r="T248" i="1"/>
  <c r="AA178" i="1"/>
  <c r="AN178" i="1" s="1"/>
  <c r="AN192" i="1" s="1"/>
  <c r="Q192" i="1"/>
  <c r="M204" i="1"/>
  <c r="N204" i="1"/>
  <c r="M215" i="1"/>
  <c r="M192" i="1"/>
  <c r="D178" i="1"/>
  <c r="E206" i="1"/>
  <c r="AI180" i="1"/>
  <c r="AI194" i="1" s="1"/>
  <c r="AI508" i="1" s="1"/>
  <c r="AI507" i="1" s="1"/>
  <c r="AE188" i="1"/>
  <c r="AE178" i="1"/>
  <c r="P209" i="1"/>
  <c r="P223" i="1" s="1"/>
  <c r="P198" i="1"/>
  <c r="Q198" i="1"/>
  <c r="AL172" i="1"/>
  <c r="J134" i="1"/>
  <c r="W139" i="1"/>
  <c r="T365" i="1"/>
  <c r="AM349" i="1"/>
  <c r="V345" i="1"/>
  <c r="Y338" i="1"/>
  <c r="N277" i="1"/>
  <c r="AD265" i="1"/>
  <c r="Z253" i="1"/>
  <c r="P241" i="1"/>
  <c r="P238" i="1"/>
  <c r="AL239" i="1"/>
  <c r="D215" i="1"/>
  <c r="H230" i="1" s="1"/>
  <c r="AK177" i="1"/>
  <c r="U134" i="1"/>
  <c r="N139" i="1"/>
  <c r="N129" i="1"/>
  <c r="N133" i="1"/>
  <c r="AH102" i="1"/>
  <c r="AH96" i="1"/>
  <c r="H96" i="1"/>
  <c r="H102" i="1"/>
  <c r="H103" i="1" s="1"/>
  <c r="AJ311" i="1"/>
  <c r="AM288" i="1"/>
  <c r="Y253" i="1"/>
  <c r="Z230" i="1"/>
  <c r="E175" i="1"/>
  <c r="AD187" i="1"/>
  <c r="Z199" i="1"/>
  <c r="AA199" i="1"/>
  <c r="AK128" i="1"/>
  <c r="M134" i="1"/>
  <c r="Q133" i="1"/>
  <c r="M139" i="1"/>
  <c r="M129" i="1"/>
  <c r="M133" i="1"/>
  <c r="AH129" i="1"/>
  <c r="AH138" i="1"/>
  <c r="AN96" i="1"/>
  <c r="AB96" i="1"/>
  <c r="AC96" i="1" s="1"/>
  <c r="AD96" i="1" s="1"/>
  <c r="AE96" i="1" s="1"/>
  <c r="AO96" i="1" s="1"/>
  <c r="L325" i="1"/>
  <c r="AH321" i="1"/>
  <c r="AI326" i="1" s="1"/>
  <c r="M317" i="1"/>
  <c r="AI235" i="1"/>
  <c r="AI246" i="1" s="1"/>
  <c r="O232" i="1"/>
  <c r="S232" i="1"/>
  <c r="AK226" i="1"/>
  <c r="AK209" i="1"/>
  <c r="AK223" i="1" s="1"/>
  <c r="V192" i="1"/>
  <c r="Z192" i="1"/>
  <c r="V204" i="1"/>
  <c r="W204" i="1"/>
  <c r="K191" i="1"/>
  <c r="O191" i="1"/>
  <c r="Z172" i="1"/>
  <c r="Z209" i="1" s="1"/>
  <c r="Z223" i="1" s="1"/>
  <c r="Z220" i="1" s="1"/>
  <c r="Z177" i="1"/>
  <c r="Z188" i="1"/>
  <c r="Z530" i="1" s="1"/>
  <c r="Z529" i="1" s="1"/>
  <c r="K325" i="1"/>
  <c r="M232" i="1"/>
  <c r="AM195" i="1"/>
  <c r="AB182" i="1"/>
  <c r="O102" i="1"/>
  <c r="O100" i="1"/>
  <c r="AK100" i="1" s="1"/>
  <c r="AK101" i="1"/>
  <c r="V243" i="1"/>
  <c r="V254" i="1" s="1"/>
  <c r="AI217" i="1"/>
  <c r="AI232" i="1" s="1"/>
  <c r="AK178" i="1"/>
  <c r="AK192" i="1" s="1"/>
  <c r="J204" i="1"/>
  <c r="K204" i="1"/>
  <c r="J177" i="1"/>
  <c r="J192" i="1"/>
  <c r="N192" i="1"/>
  <c r="AC237" i="1"/>
  <c r="AC248" i="1" s="1"/>
  <c r="AC202" i="1"/>
  <c r="S134" i="1"/>
  <c r="T344" i="1"/>
  <c r="Q232" i="1"/>
  <c r="AB223" i="1"/>
  <c r="AB209" i="1" s="1"/>
  <c r="AC221" i="1"/>
  <c r="AJ182" i="1"/>
  <c r="AM178" i="1"/>
  <c r="AB237" i="1"/>
  <c r="AO176" i="1"/>
  <c r="AO190" i="1" s="1"/>
  <c r="AB202" i="1"/>
  <c r="Z204" i="1"/>
  <c r="Y215" i="1"/>
  <c r="Y230" i="1" s="1"/>
  <c r="Y192" i="1"/>
  <c r="K134" i="1"/>
  <c r="T133" i="1"/>
  <c r="AM127" i="1"/>
  <c r="T139" i="1"/>
  <c r="AI123" i="1"/>
  <c r="AJ123" i="1"/>
  <c r="K133" i="1"/>
  <c r="K139" i="1"/>
  <c r="N102" i="1"/>
  <c r="N103" i="1" s="1"/>
  <c r="N100" i="1"/>
  <c r="AA101" i="1"/>
  <c r="AB100" i="1"/>
  <c r="AC100" i="1" s="1"/>
  <c r="AN100" i="1"/>
  <c r="Y112" i="1"/>
  <c r="Y117" i="1"/>
  <c r="AN173" i="1"/>
  <c r="AN187" i="1" s="1"/>
  <c r="T129" i="1"/>
  <c r="S100" i="1"/>
  <c r="AL100" i="1" s="1"/>
  <c r="AL99" i="1"/>
  <c r="K622" i="1"/>
  <c r="K285" i="1"/>
  <c r="T217" i="1"/>
  <c r="AN210" i="1"/>
  <c r="L192" i="1"/>
  <c r="T177" i="1"/>
  <c r="AN175" i="1"/>
  <c r="AN189" i="1" s="1"/>
  <c r="Y174" i="1"/>
  <c r="AN174" i="1" s="1"/>
  <c r="AN188" i="1" s="1"/>
  <c r="AM155" i="1"/>
  <c r="E433" i="1"/>
  <c r="Z82" i="1"/>
  <c r="Z84" i="1"/>
  <c r="AK239" i="1"/>
  <c r="J133" i="1"/>
  <c r="J139" i="1"/>
  <c r="W295" i="1"/>
  <c r="D100" i="1"/>
  <c r="AI161" i="1"/>
  <c r="AE294" i="1"/>
  <c r="H82" i="1"/>
  <c r="H84" i="1"/>
  <c r="R138" i="1"/>
  <c r="R132" i="1"/>
  <c r="L203" i="1"/>
  <c r="J194" i="1"/>
  <c r="J508" i="1" s="1"/>
  <c r="J507" i="1" s="1"/>
  <c r="Y193" i="1"/>
  <c r="Y568" i="1" s="1"/>
  <c r="Y567" i="1" s="1"/>
  <c r="X192" i="1"/>
  <c r="H192" i="1"/>
  <c r="AN176" i="1"/>
  <c r="AN190" i="1" s="1"/>
  <c r="AJ157" i="1"/>
  <c r="D433" i="1"/>
  <c r="D432" i="1"/>
  <c r="D408" i="1" s="1"/>
  <c r="AJ101" i="1"/>
  <c r="K100" i="1"/>
  <c r="AJ100" i="1" s="1"/>
  <c r="S82" i="1"/>
  <c r="S84" i="1"/>
  <c r="G779" i="1"/>
  <c r="AI836" i="1"/>
  <c r="AI779" i="1" s="1"/>
  <c r="AJ61" i="1"/>
  <c r="H62" i="1"/>
  <c r="AI151" i="1"/>
  <c r="P134" i="1"/>
  <c r="U133" i="1"/>
  <c r="U139" i="1"/>
  <c r="V61" i="1"/>
  <c r="V62" i="1" s="1"/>
  <c r="Z157" i="1"/>
  <c r="AM39" i="1"/>
  <c r="O204" i="1"/>
  <c r="AA183" i="1"/>
  <c r="AA179" i="1" s="1"/>
  <c r="AI174" i="1"/>
  <c r="O134" i="1"/>
  <c r="AC296" i="1"/>
  <c r="AK71" i="1"/>
  <c r="Q61" i="1"/>
  <c r="Q62" i="1" s="1"/>
  <c r="Q157" i="1"/>
  <c r="AM128" i="1"/>
  <c r="X82" i="1"/>
  <c r="X84" i="1"/>
  <c r="P177" i="1"/>
  <c r="Q203" i="1" s="1"/>
  <c r="AL178" i="1"/>
  <c r="G129" i="1"/>
  <c r="G138" i="1"/>
  <c r="AI436" i="1"/>
  <c r="AJ178" i="1"/>
  <c r="AL97" i="1"/>
  <c r="H76" i="3" s="1"/>
  <c r="S96" i="1"/>
  <c r="AL96" i="1" s="1"/>
  <c r="S102" i="1"/>
  <c r="K96" i="1"/>
  <c r="AJ96" i="1" s="1"/>
  <c r="AJ97" i="1"/>
  <c r="F76" i="3" s="1"/>
  <c r="K102" i="1"/>
  <c r="AD69" i="1"/>
  <c r="AE69" i="1" s="1"/>
  <c r="Y62" i="1"/>
  <c r="Y64" i="1"/>
  <c r="Y65" i="1" s="1"/>
  <c r="L134" i="1"/>
  <c r="AB294" i="1"/>
  <c r="X295" i="1"/>
  <c r="AJ117" i="1"/>
  <c r="AM101" i="1"/>
  <c r="J96" i="1"/>
  <c r="I156" i="1"/>
  <c r="AI117" i="1"/>
  <c r="J82" i="1"/>
  <c r="J84" i="1"/>
  <c r="H63" i="1"/>
  <c r="H284" i="1"/>
  <c r="T102" i="1"/>
  <c r="T103" i="1" s="1"/>
  <c r="P100" i="1"/>
  <c r="K779" i="1"/>
  <c r="X63" i="1"/>
  <c r="X284" i="1"/>
  <c r="AB285" i="1"/>
  <c r="Z64" i="1"/>
  <c r="Z65" i="1" s="1"/>
  <c r="AL39" i="1"/>
  <c r="V100" i="1"/>
  <c r="AK90" i="1"/>
  <c r="F779" i="1"/>
  <c r="AJ71" i="1"/>
  <c r="P284" i="1"/>
  <c r="K62" i="1"/>
  <c r="U622" i="1"/>
  <c r="AI101" i="1"/>
  <c r="I102" i="1"/>
  <c r="I103" i="1" s="1"/>
  <c r="I96" i="1"/>
  <c r="AM88" i="1"/>
  <c r="P82" i="1"/>
  <c r="P84" i="1"/>
  <c r="U63" i="1"/>
  <c r="U284" i="1"/>
  <c r="Y102" i="1"/>
  <c r="Y103" i="1" s="1"/>
  <c r="Y96" i="1"/>
  <c r="P151" i="1"/>
  <c r="O779" i="1"/>
  <c r="P628" i="1"/>
  <c r="AL624" i="1"/>
  <c r="R13" i="1"/>
  <c r="R113" i="1"/>
  <c r="G102" i="1"/>
  <c r="G96" i="1"/>
  <c r="AI96" i="1" s="1"/>
  <c r="U779" i="1"/>
  <c r="E779" i="1"/>
  <c r="L112" i="1"/>
  <c r="AK108" i="1"/>
  <c r="AM97" i="1"/>
  <c r="I76" i="3" s="1"/>
  <c r="W102" i="1"/>
  <c r="W96" i="1"/>
  <c r="AM96" i="1" s="1"/>
  <c r="AJ88" i="1"/>
  <c r="Y779" i="1"/>
  <c r="AI71" i="1"/>
  <c r="X65" i="1"/>
  <c r="T82" i="1"/>
  <c r="T84" i="1"/>
  <c r="N84" i="1"/>
  <c r="N82" i="1"/>
  <c r="D82" i="1"/>
  <c r="D84" i="1"/>
  <c r="D83" i="1" s="1"/>
  <c r="AI285" i="1"/>
  <c r="E96" i="1"/>
  <c r="AN89" i="1"/>
  <c r="I779" i="1"/>
  <c r="AM61" i="1"/>
  <c r="AN65" i="1" s="1"/>
  <c r="J62" i="1"/>
  <c r="AM38" i="1"/>
  <c r="M84" i="1"/>
  <c r="M82" i="1"/>
  <c r="F622" i="1"/>
  <c r="AI620" i="1"/>
  <c r="F285" i="1"/>
  <c r="F102" i="1"/>
  <c r="F103" i="1" s="1"/>
  <c r="E151" i="1"/>
  <c r="E624" i="1"/>
  <c r="E102" i="1"/>
  <c r="E103" i="1" s="1"/>
  <c r="AM71" i="1"/>
  <c r="D632" i="1"/>
  <c r="D56" i="1" s="1"/>
  <c r="W84" i="1"/>
  <c r="W82" i="1"/>
  <c r="R779" i="1"/>
  <c r="M62" i="1"/>
  <c r="M436" i="1"/>
  <c r="X102" i="1"/>
  <c r="X103" i="1" s="1"/>
  <c r="L102" i="1"/>
  <c r="L103" i="1" s="1"/>
  <c r="L84" i="1"/>
  <c r="R62" i="1"/>
  <c r="L62" i="1"/>
  <c r="AK61" i="1"/>
  <c r="AK62" i="1" s="1"/>
  <c r="V284" i="1"/>
  <c r="V280" i="1" s="1"/>
  <c r="W285" i="1"/>
  <c r="O285" i="1"/>
  <c r="AD382" i="1"/>
  <c r="AL240" i="1"/>
  <c r="I38" i="1"/>
  <c r="AJ30" i="1"/>
  <c r="M38" i="1"/>
  <c r="AD285" i="1"/>
  <c r="N63" i="1"/>
  <c r="R144" i="1"/>
  <c r="R33" i="1" s="1"/>
  <c r="AL639" i="1"/>
  <c r="AL144" i="1" s="1"/>
  <c r="AL33" i="1" s="1"/>
  <c r="X45" i="1"/>
  <c r="AB45" i="1" s="1"/>
  <c r="AK23" i="1"/>
  <c r="P433" i="1"/>
  <c r="P432" i="1"/>
  <c r="AN38" i="1"/>
  <c r="AI38" i="1"/>
  <c r="V112" i="1"/>
  <c r="M63" i="1"/>
  <c r="AC373" i="1"/>
  <c r="AC362" i="1"/>
  <c r="AC361" i="1" s="1"/>
  <c r="AC378" i="1" s="1"/>
  <c r="AC382" i="1" s="1"/>
  <c r="X43" i="1"/>
  <c r="X32" i="1"/>
  <c r="X18" i="1"/>
  <c r="X44" i="1"/>
  <c r="M432" i="1"/>
  <c r="Z113" i="1"/>
  <c r="T38" i="1"/>
  <c r="X38" i="1"/>
  <c r="U433" i="1"/>
  <c r="U432" i="1"/>
  <c r="Q433" i="1"/>
  <c r="Q432" i="1"/>
  <c r="L285" i="1"/>
  <c r="G144" i="1"/>
  <c r="G33" i="1" s="1"/>
  <c r="AN23" i="1"/>
  <c r="O433" i="1"/>
  <c r="O432" i="1"/>
  <c r="E13" i="14"/>
  <c r="AA465" i="1"/>
  <c r="AA453" i="1" s="1"/>
  <c r="AB464" i="1"/>
  <c r="Z112" i="1"/>
  <c r="W144" i="1"/>
  <c r="W33" i="1" s="1"/>
  <c r="J39" i="1"/>
  <c r="N39" i="1"/>
  <c r="AJ31" i="1"/>
  <c r="N433" i="1"/>
  <c r="N432" i="1"/>
  <c r="W112" i="1"/>
  <c r="T433" i="1"/>
  <c r="T432" i="1"/>
  <c r="AK624" i="1"/>
  <c r="L632" i="1"/>
  <c r="L56" i="1" s="1"/>
  <c r="I432" i="1"/>
  <c r="Y113" i="1"/>
  <c r="E18" i="1"/>
  <c r="E44" i="1"/>
  <c r="E43" i="1"/>
  <c r="E45" i="1"/>
  <c r="W113" i="1"/>
  <c r="Y39" i="1"/>
  <c r="AK16" i="1"/>
  <c r="K433" i="1"/>
  <c r="K432" i="1"/>
  <c r="AE382" i="1"/>
  <c r="S38" i="1"/>
  <c r="W38" i="1"/>
  <c r="J433" i="1"/>
  <c r="J432" i="1"/>
  <c r="I436" i="1"/>
  <c r="AB373" i="1"/>
  <c r="AE373" i="1"/>
  <c r="AB361" i="1"/>
  <c r="AB378" i="1" s="1"/>
  <c r="AB382" i="1" s="1"/>
  <c r="AH432" i="1"/>
  <c r="AH436" i="1" s="1"/>
  <c r="S387" i="1"/>
  <c r="S388" i="1" s="1"/>
  <c r="AB30" i="1"/>
  <c r="AC395" i="1" l="1"/>
  <c r="AC383" i="1"/>
  <c r="X223" i="1"/>
  <c r="AN317" i="1"/>
  <c r="AN310" i="1"/>
  <c r="P388" i="1"/>
  <c r="P391" i="1"/>
  <c r="AL386" i="1"/>
  <c r="AA240" i="1"/>
  <c r="AA193" i="1"/>
  <c r="AA205" i="1"/>
  <c r="AN179" i="1"/>
  <c r="AN193" i="1" s="1"/>
  <c r="AK82" i="1"/>
  <c r="AH110" i="1"/>
  <c r="AH455" i="1"/>
  <c r="AH454" i="1" s="1"/>
  <c r="AH477" i="1"/>
  <c r="AH470" i="1"/>
  <c r="Z29" i="1"/>
  <c r="AD122" i="1"/>
  <c r="AE192" i="1"/>
  <c r="N254" i="1"/>
  <c r="R254" i="1"/>
  <c r="S133" i="1"/>
  <c r="S139" i="1"/>
  <c r="S129" i="1"/>
  <c r="AK362" i="1"/>
  <c r="AK366" i="1" s="1"/>
  <c r="O366" i="1"/>
  <c r="AK522" i="1"/>
  <c r="AK512" i="1"/>
  <c r="T386" i="1"/>
  <c r="X391" i="1" s="1"/>
  <c r="T374" i="1"/>
  <c r="T375" i="1" s="1"/>
  <c r="AK423" i="1"/>
  <c r="Y84" i="1"/>
  <c r="Y82" i="1"/>
  <c r="Q80" i="3"/>
  <c r="AB395" i="1"/>
  <c r="AB383" i="1"/>
  <c r="T436" i="1"/>
  <c r="AM433" i="1"/>
  <c r="X447" i="1"/>
  <c r="T447" i="1"/>
  <c r="O436" i="1"/>
  <c r="O447" i="1"/>
  <c r="AD63" i="1"/>
  <c r="O82" i="1"/>
  <c r="O84" i="1"/>
  <c r="G49" i="3"/>
  <c r="AI157" i="1"/>
  <c r="U203" i="1"/>
  <c r="AM177" i="1"/>
  <c r="AM191" i="1" s="1"/>
  <c r="T191" i="1"/>
  <c r="T203" i="1"/>
  <c r="AN101" i="1"/>
  <c r="O103" i="1"/>
  <c r="AK102" i="1"/>
  <c r="AH83" i="1"/>
  <c r="D73" i="3"/>
  <c r="X133" i="1"/>
  <c r="X139" i="1"/>
  <c r="F25" i="3"/>
  <c r="AB210" i="1"/>
  <c r="AA211" i="1"/>
  <c r="AN213" i="1"/>
  <c r="AN228" i="1" s="1"/>
  <c r="S300" i="1"/>
  <c r="O305" i="1"/>
  <c r="P305" i="1"/>
  <c r="O300" i="1"/>
  <c r="AL374" i="1"/>
  <c r="AL253" i="1"/>
  <c r="AK513" i="1"/>
  <c r="AK499" i="1"/>
  <c r="AN416" i="1"/>
  <c r="V801" i="1"/>
  <c r="F436" i="1"/>
  <c r="D43" i="1"/>
  <c r="D18" i="1"/>
  <c r="D45" i="1"/>
  <c r="D44" i="1"/>
  <c r="AE95" i="1"/>
  <c r="AO95" i="1" s="1"/>
  <c r="AE387" i="1"/>
  <c r="AO373" i="1"/>
  <c r="AO376" i="1" s="1"/>
  <c r="W29" i="1"/>
  <c r="AA122" i="1"/>
  <c r="W13" i="1"/>
  <c r="W163" i="1"/>
  <c r="AK432" i="1"/>
  <c r="M408" i="1"/>
  <c r="M446" i="1"/>
  <c r="AI63" i="1"/>
  <c r="AI284" i="1"/>
  <c r="AI280" i="1" s="1"/>
  <c r="AM102" i="1"/>
  <c r="W103" i="1"/>
  <c r="P61" i="1"/>
  <c r="AL151" i="1"/>
  <c r="P157" i="1"/>
  <c r="T157" i="1"/>
  <c r="U624" i="1"/>
  <c r="AM622" i="1"/>
  <c r="AB295" i="1"/>
  <c r="X300" i="1"/>
  <c r="X305" i="1"/>
  <c r="Y305" i="1"/>
  <c r="AJ192" i="1"/>
  <c r="M135" i="1"/>
  <c r="V83" i="1"/>
  <c r="V85" i="1"/>
  <c r="I135" i="1"/>
  <c r="X395" i="1"/>
  <c r="X383" i="1"/>
  <c r="AB172" i="1"/>
  <c r="X221" i="1"/>
  <c r="X222" i="1"/>
  <c r="X198" i="1"/>
  <c r="X186" i="1"/>
  <c r="G433" i="1"/>
  <c r="G432" i="1"/>
  <c r="G408" i="1" s="1"/>
  <c r="K421" i="1"/>
  <c r="E276" i="1"/>
  <c r="I269" i="1"/>
  <c r="E270" i="1"/>
  <c r="AM522" i="1"/>
  <c r="AM512" i="1"/>
  <c r="AA423" i="1"/>
  <c r="W412" i="1"/>
  <c r="W416" i="1"/>
  <c r="W423" i="1"/>
  <c r="AJ565" i="1"/>
  <c r="K395" i="1"/>
  <c r="K383" i="1"/>
  <c r="AJ382" i="1"/>
  <c r="AJ383" i="1" s="1"/>
  <c r="K801" i="1"/>
  <c r="AJ858" i="1"/>
  <c r="AJ801" i="1" s="1"/>
  <c r="R38" i="3"/>
  <c r="F410" i="1"/>
  <c r="AB95" i="1"/>
  <c r="AB387" i="1"/>
  <c r="AC387" i="1"/>
  <c r="N408" i="1"/>
  <c r="N446" i="1"/>
  <c r="R446" i="1"/>
  <c r="M110" i="1"/>
  <c r="M470" i="1"/>
  <c r="M455" i="1"/>
  <c r="M477" i="1"/>
  <c r="M450" i="1"/>
  <c r="U62" i="1"/>
  <c r="K82" i="1"/>
  <c r="K84" i="1"/>
  <c r="AB304" i="1"/>
  <c r="AC304" i="1"/>
  <c r="AO294" i="1"/>
  <c r="AO299" i="1" s="1"/>
  <c r="AC320" i="1"/>
  <c r="AC301" i="1"/>
  <c r="AD306" i="1"/>
  <c r="AA295" i="1"/>
  <c r="W300" i="1"/>
  <c r="W305" i="1"/>
  <c r="AC182" i="1"/>
  <c r="AH103" i="1"/>
  <c r="D77" i="3"/>
  <c r="D78" i="3" s="1"/>
  <c r="AJ215" i="1"/>
  <c r="AJ250" i="1"/>
  <c r="R133" i="1"/>
  <c r="V133" i="1"/>
  <c r="R139" i="1"/>
  <c r="R129" i="1"/>
  <c r="AK349" i="1"/>
  <c r="AK348" i="1"/>
  <c r="AK352" i="1"/>
  <c r="M395" i="1"/>
  <c r="M383" i="1"/>
  <c r="M391" i="1"/>
  <c r="M388" i="1"/>
  <c r="Q393" i="1" s="1"/>
  <c r="N395" i="1"/>
  <c r="P375" i="1"/>
  <c r="AJ516" i="1"/>
  <c r="AI383" i="1"/>
  <c r="J388" i="1"/>
  <c r="V386" i="1"/>
  <c r="V374" i="1"/>
  <c r="V375" i="1" s="1"/>
  <c r="AK548" i="1"/>
  <c r="AK514" i="1"/>
  <c r="AN465" i="1"/>
  <c r="X388" i="1"/>
  <c r="AJ527" i="1"/>
  <c r="N801" i="1"/>
  <c r="E632" i="1"/>
  <c r="E56" i="1" s="1"/>
  <c r="E631" i="1"/>
  <c r="I110" i="1"/>
  <c r="I477" i="1"/>
  <c r="I455" i="1"/>
  <c r="I470" i="1"/>
  <c r="N436" i="1"/>
  <c r="AK436" i="1" s="1"/>
  <c r="R447" i="1"/>
  <c r="N447" i="1"/>
  <c r="AK433" i="1"/>
  <c r="AJ38" i="1"/>
  <c r="AK38" i="1"/>
  <c r="AK117" i="1"/>
  <c r="AL117" i="1"/>
  <c r="G9" i="3"/>
  <c r="AL284" i="1"/>
  <c r="P280" i="1"/>
  <c r="AI110" i="1"/>
  <c r="AI450" i="1"/>
  <c r="AI477" i="1"/>
  <c r="AL127" i="1"/>
  <c r="H217" i="1"/>
  <c r="AJ241" i="1"/>
  <c r="H243" i="1"/>
  <c r="H252" i="1"/>
  <c r="L252" i="1"/>
  <c r="AM211" i="1"/>
  <c r="AM246" i="1"/>
  <c r="L344" i="1"/>
  <c r="L345" i="1"/>
  <c r="P344" i="1"/>
  <c r="AK343" i="1"/>
  <c r="M278" i="1"/>
  <c r="M277" i="1"/>
  <c r="M375" i="1"/>
  <c r="R396" i="1"/>
  <c r="Y391" i="1"/>
  <c r="Y388" i="1"/>
  <c r="E138" i="1"/>
  <c r="I132" i="1"/>
  <c r="AM505" i="1"/>
  <c r="X375" i="1"/>
  <c r="AL213" i="1"/>
  <c r="AL228" i="1" s="1"/>
  <c r="AL248" i="1"/>
  <c r="V13" i="1"/>
  <c r="V113" i="1"/>
  <c r="Z122" i="1" s="1"/>
  <c r="V121" i="1"/>
  <c r="V163" i="1"/>
  <c r="J408" i="1"/>
  <c r="J446" i="1"/>
  <c r="AJ39" i="1"/>
  <c r="R84" i="1"/>
  <c r="R82" i="1"/>
  <c r="F63" i="1"/>
  <c r="F284" i="1"/>
  <c r="F280" i="1" s="1"/>
  <c r="L13" i="1"/>
  <c r="L113" i="1"/>
  <c r="L163" i="1"/>
  <c r="F49" i="3"/>
  <c r="AI84" i="1"/>
  <c r="AI82" i="1"/>
  <c r="K63" i="1"/>
  <c r="K284" i="1"/>
  <c r="K280" i="1" s="1"/>
  <c r="AO237" i="1"/>
  <c r="AB248" i="1"/>
  <c r="N191" i="1"/>
  <c r="J203" i="1"/>
  <c r="J191" i="1"/>
  <c r="N135" i="1"/>
  <c r="E204" i="1"/>
  <c r="AI178" i="1"/>
  <c r="X203" i="1"/>
  <c r="AB177" i="1"/>
  <c r="X191" i="1"/>
  <c r="I316" i="1"/>
  <c r="M316" i="1"/>
  <c r="G305" i="1"/>
  <c r="H305" i="1"/>
  <c r="W391" i="1"/>
  <c r="W388" i="1"/>
  <c r="Q383" i="1"/>
  <c r="U386" i="1"/>
  <c r="N391" i="1"/>
  <c r="N388" i="1"/>
  <c r="N393" i="1" s="1"/>
  <c r="L56" i="3"/>
  <c r="M57" i="3"/>
  <c r="H433" i="1"/>
  <c r="H432" i="1"/>
  <c r="AJ409" i="1"/>
  <c r="H421" i="1"/>
  <c r="L421" i="1"/>
  <c r="Y172" i="1"/>
  <c r="Y200" i="1"/>
  <c r="Y209" i="1"/>
  <c r="Y188" i="1"/>
  <c r="Y530" i="1" s="1"/>
  <c r="Y529" i="1" s="1"/>
  <c r="Y235" i="1"/>
  <c r="Y523" i="1"/>
  <c r="AI446" i="1"/>
  <c r="AH408" i="1"/>
  <c r="AD100" i="1"/>
  <c r="AC101" i="1"/>
  <c r="J436" i="1"/>
  <c r="J447" i="1"/>
  <c r="E25" i="1"/>
  <c r="E21" i="1"/>
  <c r="E20" i="1"/>
  <c r="X21" i="1"/>
  <c r="AB21" i="1" s="1"/>
  <c r="X25" i="1"/>
  <c r="X20" i="1"/>
  <c r="AI473" i="1"/>
  <c r="AI472" i="1" s="1"/>
  <c r="AI468" i="1" s="1"/>
  <c r="AI455" i="1" s="1"/>
  <c r="AI352" i="1"/>
  <c r="AI351" i="1" s="1"/>
  <c r="AI347" i="1" s="1"/>
  <c r="H280" i="1"/>
  <c r="AK160" i="1"/>
  <c r="G84" i="1"/>
  <c r="G82" i="1"/>
  <c r="K624" i="1"/>
  <c r="AJ622" i="1"/>
  <c r="AM192" i="1"/>
  <c r="AM215" i="1"/>
  <c r="AK248" i="1"/>
  <c r="AJ248" i="1"/>
  <c r="AM228" i="1"/>
  <c r="Q316" i="1"/>
  <c r="U316" i="1"/>
  <c r="J326" i="1"/>
  <c r="J322" i="1"/>
  <c r="N326" i="1"/>
  <c r="AJ321" i="1"/>
  <c r="H203" i="1"/>
  <c r="Q375" i="1"/>
  <c r="Q402" i="1"/>
  <c r="R388" i="1"/>
  <c r="R391" i="1"/>
  <c r="J428" i="1"/>
  <c r="AI598" i="1"/>
  <c r="AJ598" i="1"/>
  <c r="N375" i="1"/>
  <c r="AK598" i="1"/>
  <c r="AL598" i="1"/>
  <c r="O705" i="1"/>
  <c r="AK705" i="1" s="1"/>
  <c r="AK703" i="1"/>
  <c r="AB316" i="1"/>
  <c r="X316" i="1"/>
  <c r="AK39" i="1"/>
  <c r="L284" i="1"/>
  <c r="L63" i="1"/>
  <c r="X46" i="1"/>
  <c r="W83" i="1"/>
  <c r="W85" i="1"/>
  <c r="F624" i="1"/>
  <c r="AI622" i="1"/>
  <c r="N85" i="1"/>
  <c r="N83" i="1"/>
  <c r="E84" i="1"/>
  <c r="E83" i="1" s="1"/>
  <c r="E82" i="1"/>
  <c r="F84" i="1"/>
  <c r="F83" i="1" s="1"/>
  <c r="F82" i="1"/>
  <c r="AL192" i="1"/>
  <c r="AI188" i="1"/>
  <c r="AJ188" i="1"/>
  <c r="AK134" i="1"/>
  <c r="G25" i="3"/>
  <c r="M230" i="1"/>
  <c r="Q230" i="1"/>
  <c r="AO189" i="1"/>
  <c r="J278" i="1"/>
  <c r="AO212" i="1"/>
  <c r="AO247" i="1"/>
  <c r="AM248" i="1"/>
  <c r="Y316" i="1"/>
  <c r="AC316" i="1"/>
  <c r="AK127" i="1"/>
  <c r="L133" i="1"/>
  <c r="P133" i="1"/>
  <c r="L139" i="1"/>
  <c r="AJ177" i="1"/>
  <c r="R326" i="1"/>
  <c r="R322" i="1"/>
  <c r="F386" i="1"/>
  <c r="F388" i="1" s="1"/>
  <c r="F374" i="1"/>
  <c r="J375" i="1" s="1"/>
  <c r="W383" i="1"/>
  <c r="AA383" i="1"/>
  <c r="AM382" i="1"/>
  <c r="W395" i="1"/>
  <c r="W402" i="1" s="1"/>
  <c r="R375" i="1"/>
  <c r="J402" i="1"/>
  <c r="AJ395" i="1"/>
  <c r="AJ396" i="1" s="1"/>
  <c r="H396" i="1"/>
  <c r="Z415" i="1"/>
  <c r="Z424" i="1"/>
  <c r="K374" i="1"/>
  <c r="K386" i="1"/>
  <c r="AJ372" i="1"/>
  <c r="Z396" i="1"/>
  <c r="Q391" i="1"/>
  <c r="P37" i="3"/>
  <c r="Y177" i="1"/>
  <c r="AN177" i="1" s="1"/>
  <c r="AN191" i="1" s="1"/>
  <c r="AK295" i="1"/>
  <c r="AK300" i="1" s="1"/>
  <c r="AK301" i="1"/>
  <c r="AM432" i="1"/>
  <c r="T408" i="1"/>
  <c r="T446" i="1"/>
  <c r="X446" i="1"/>
  <c r="D46" i="1"/>
  <c r="Q408" i="1"/>
  <c r="Q446" i="1"/>
  <c r="AL216" i="1"/>
  <c r="AL251" i="1"/>
  <c r="AM251" i="1"/>
  <c r="T85" i="1"/>
  <c r="AM84" i="1"/>
  <c r="T83" i="1"/>
  <c r="U84" i="1"/>
  <c r="U82" i="1"/>
  <c r="AM82" i="1" s="1"/>
  <c r="J83" i="1"/>
  <c r="AL177" i="1"/>
  <c r="AL191" i="1" s="1"/>
  <c r="P191" i="1"/>
  <c r="P203" i="1"/>
  <c r="AB183" i="1"/>
  <c r="AN183" i="1"/>
  <c r="AC223" i="1"/>
  <c r="AC209" i="1" s="1"/>
  <c r="AD221" i="1"/>
  <c r="Z278" i="1"/>
  <c r="AM217" i="1"/>
  <c r="AL212" i="1"/>
  <c r="AL247" i="1"/>
  <c r="AM247" i="1"/>
  <c r="Z326" i="1"/>
  <c r="Z322" i="1"/>
  <c r="Z327" i="1" s="1"/>
  <c r="E415" i="1"/>
  <c r="E417" i="1" s="1"/>
  <c r="P396" i="1"/>
  <c r="AL395" i="1"/>
  <c r="P402" i="1"/>
  <c r="U396" i="1"/>
  <c r="U402" i="1"/>
  <c r="O374" i="1"/>
  <c r="S375" i="1" s="1"/>
  <c r="AK372" i="1"/>
  <c r="O386" i="1"/>
  <c r="T396" i="1"/>
  <c r="AM560" i="1"/>
  <c r="AM515" i="1"/>
  <c r="AB63" i="1"/>
  <c r="AJ310" i="1"/>
  <c r="AJ317" i="1"/>
  <c r="Q436" i="1"/>
  <c r="Q447" i="1"/>
  <c r="P408" i="1"/>
  <c r="P446" i="1"/>
  <c r="AD395" i="1"/>
  <c r="AD383" i="1"/>
  <c r="M83" i="1"/>
  <c r="AB101" i="1"/>
  <c r="U280" i="1"/>
  <c r="AM284" i="1"/>
  <c r="AO69" i="1"/>
  <c r="K42" i="3" s="1"/>
  <c r="X83" i="1"/>
  <c r="X85" i="1"/>
  <c r="S85" i="1"/>
  <c r="S83" i="1"/>
  <c r="AK215" i="1"/>
  <c r="AK230" i="1" s="1"/>
  <c r="AK250" i="1"/>
  <c r="W133" i="1"/>
  <c r="AL310" i="1"/>
  <c r="AL316" i="1" s="1"/>
  <c r="AL317" i="1"/>
  <c r="AK243" i="1"/>
  <c r="Q83" i="1"/>
  <c r="Q85" i="1"/>
  <c r="AH322" i="1"/>
  <c r="AI327" i="1" s="1"/>
  <c r="AM326" i="1"/>
  <c r="L391" i="1"/>
  <c r="L388" i="1"/>
  <c r="W399" i="1"/>
  <c r="Y399" i="1"/>
  <c r="W362" i="1"/>
  <c r="AM361" i="1"/>
  <c r="AI402" i="1"/>
  <c r="AM411" i="1"/>
  <c r="Y395" i="1"/>
  <c r="S801" i="1"/>
  <c r="AL858" i="1"/>
  <c r="AL801" i="1" s="1"/>
  <c r="D94" i="3"/>
  <c r="F114" i="3"/>
  <c r="J100" i="3"/>
  <c r="F109" i="3"/>
  <c r="S409" i="1"/>
  <c r="W387" i="1"/>
  <c r="S589" i="1"/>
  <c r="L85" i="1"/>
  <c r="AK84" i="1"/>
  <c r="L83" i="1"/>
  <c r="AE395" i="1"/>
  <c r="AO382" i="1"/>
  <c r="AO383" i="1" s="1"/>
  <c r="AE383" i="1"/>
  <c r="Y29" i="1"/>
  <c r="AN113" i="1"/>
  <c r="AC122" i="1"/>
  <c r="Z13" i="1"/>
  <c r="Z121" i="1"/>
  <c r="Z163" i="1"/>
  <c r="P436" i="1"/>
  <c r="P447" i="1"/>
  <c r="O284" i="1"/>
  <c r="O280" i="1" s="1"/>
  <c r="O63" i="1"/>
  <c r="AI624" i="1"/>
  <c r="K103" i="1"/>
  <c r="AJ102" i="1"/>
  <c r="H83" i="1"/>
  <c r="H85" i="1"/>
  <c r="AM139" i="1"/>
  <c r="AM133" i="1"/>
  <c r="I24" i="3"/>
  <c r="X232" i="1"/>
  <c r="AK191" i="1"/>
  <c r="AK317" i="1"/>
  <c r="AL134" i="1"/>
  <c r="H25" i="3"/>
  <c r="AB311" i="1"/>
  <c r="AC309" i="1"/>
  <c r="AB315" i="1"/>
  <c r="AM322" i="1"/>
  <c r="AM243" i="1"/>
  <c r="G386" i="1"/>
  <c r="G388" i="1" s="1"/>
  <c r="AI372" i="1"/>
  <c r="AI386" i="1" s="1"/>
  <c r="G374" i="1"/>
  <c r="AI374" i="1" s="1"/>
  <c r="AI375" i="1" s="1"/>
  <c r="E801" i="1"/>
  <c r="Z133" i="1"/>
  <c r="Z139" i="1"/>
  <c r="Z129" i="1"/>
  <c r="E61" i="1"/>
  <c r="I157" i="1"/>
  <c r="E163" i="1"/>
  <c r="K408" i="1"/>
  <c r="I408" i="1"/>
  <c r="I446" i="1"/>
  <c r="AC464" i="1"/>
  <c r="AB465" i="1"/>
  <c r="AA285" i="1"/>
  <c r="W284" i="1"/>
  <c r="W280" i="1" s="1"/>
  <c r="W63" i="1"/>
  <c r="AI102" i="1"/>
  <c r="G103" i="1"/>
  <c r="P85" i="1"/>
  <c r="AL84" i="1"/>
  <c r="P83" i="1"/>
  <c r="AJ82" i="1"/>
  <c r="Z83" i="1"/>
  <c r="Z85" i="1"/>
  <c r="Z203" i="1"/>
  <c r="Z191" i="1"/>
  <c r="AD177" i="1"/>
  <c r="D175" i="1"/>
  <c r="E236" i="1"/>
  <c r="I189" i="1"/>
  <c r="I544" i="1" s="1"/>
  <c r="I543" i="1" s="1"/>
  <c r="E177" i="1"/>
  <c r="E201" i="1"/>
  <c r="F201" i="1"/>
  <c r="E537" i="1"/>
  <c r="AA204" i="1"/>
  <c r="AA180" i="1"/>
  <c r="AA192" i="1"/>
  <c r="AM317" i="1"/>
  <c r="AM310" i="1"/>
  <c r="AM316" i="1" s="1"/>
  <c r="AA321" i="1"/>
  <c r="AA317" i="1"/>
  <c r="M249" i="1"/>
  <c r="AM374" i="1"/>
  <c r="AM375" i="1" s="1"/>
  <c r="W375" i="1"/>
  <c r="AN423" i="1"/>
  <c r="V415" i="1"/>
  <c r="V424" i="1"/>
  <c r="AN454" i="1"/>
  <c r="AB454" i="1"/>
  <c r="AO454" i="1" s="1"/>
  <c r="V396" i="1"/>
  <c r="AM416" i="1"/>
  <c r="T428" i="1"/>
  <c r="O395" i="1"/>
  <c r="O383" i="1"/>
  <c r="AK382" i="1"/>
  <c r="Y404" i="1"/>
  <c r="Y415" i="1"/>
  <c r="E388" i="1"/>
  <c r="E401" i="1" s="1"/>
  <c r="E403" i="1" s="1"/>
  <c r="E399" i="1"/>
  <c r="K436" i="1"/>
  <c r="K447" i="1"/>
  <c r="AA24" i="1"/>
  <c r="AN24" i="1" s="1"/>
  <c r="AA459" i="1"/>
  <c r="AN453" i="1"/>
  <c r="AA455" i="1"/>
  <c r="Y446" i="1"/>
  <c r="U408" i="1"/>
  <c r="U446" i="1"/>
  <c r="AC95" i="1"/>
  <c r="AD387" i="1"/>
  <c r="V126" i="1"/>
  <c r="V281" i="1"/>
  <c r="Z281" i="1"/>
  <c r="V268" i="1"/>
  <c r="V282" i="1"/>
  <c r="I49" i="3"/>
  <c r="E49" i="3"/>
  <c r="R29" i="1"/>
  <c r="AM134" i="1"/>
  <c r="I25" i="3"/>
  <c r="Y13" i="1"/>
  <c r="Y163" i="1"/>
  <c r="Z200" i="1"/>
  <c r="AL215" i="1"/>
  <c r="AL230" i="1" s="1"/>
  <c r="AL250" i="1"/>
  <c r="AM250" i="1"/>
  <c r="AL221" i="1"/>
  <c r="AL222" i="1"/>
  <c r="AA203" i="1"/>
  <c r="AL209" i="1"/>
  <c r="AL223" i="1" s="1"/>
  <c r="AO187" i="1"/>
  <c r="L249" i="1"/>
  <c r="AJ238" i="1"/>
  <c r="AL301" i="1"/>
  <c r="AK395" i="1"/>
  <c r="AK396" i="1" s="1"/>
  <c r="L396" i="1"/>
  <c r="AL402" i="1"/>
  <c r="AL423" i="1"/>
  <c r="AJ402" i="1"/>
  <c r="AJ423" i="1"/>
  <c r="AI362" i="1"/>
  <c r="AI366" i="1" s="1"/>
  <c r="G366" i="1"/>
  <c r="AK459" i="1"/>
  <c r="AK466" i="1"/>
  <c r="AJ426" i="1"/>
  <c r="AK426" i="1"/>
  <c r="AK416" i="1"/>
  <c r="L428" i="1"/>
  <c r="Z375" i="1"/>
  <c r="O408" i="1"/>
  <c r="O446" i="1"/>
  <c r="X280" i="1"/>
  <c r="U436" i="1"/>
  <c r="Y447" i="1"/>
  <c r="U447" i="1"/>
  <c r="D75" i="1"/>
  <c r="R18" i="1"/>
  <c r="R45" i="1"/>
  <c r="R44" i="1"/>
  <c r="R75" i="1"/>
  <c r="S103" i="1"/>
  <c r="AL102" i="1"/>
  <c r="D410" i="1"/>
  <c r="D399" i="1"/>
  <c r="AE304" i="1"/>
  <c r="E436" i="1"/>
  <c r="I447" i="1"/>
  <c r="Z186" i="1"/>
  <c r="AD172" i="1"/>
  <c r="Z198" i="1"/>
  <c r="AA198" i="1"/>
  <c r="P249" i="1"/>
  <c r="AL238" i="1"/>
  <c r="AL249" i="1" s="1"/>
  <c r="T249" i="1"/>
  <c r="AN212" i="1"/>
  <c r="AN227" i="1" s="1"/>
  <c r="AJ139" i="1"/>
  <c r="F24" i="3"/>
  <c r="AJ246" i="1"/>
  <c r="AK246" i="1"/>
  <c r="AH139" i="1"/>
  <c r="D24" i="3"/>
  <c r="O322" i="1"/>
  <c r="O325" i="1"/>
  <c r="S325" i="1"/>
  <c r="AL300" i="1"/>
  <c r="AK338" i="1"/>
  <c r="AL338" i="1"/>
  <c r="X415" i="1"/>
  <c r="R404" i="1"/>
  <c r="R415" i="1"/>
  <c r="H386" i="1"/>
  <c r="AO30" i="1"/>
  <c r="AK628" i="1"/>
  <c r="O628" i="1" s="1"/>
  <c r="O632" i="1" s="1"/>
  <c r="O56" i="1" s="1"/>
  <c r="AK627" i="1"/>
  <c r="O627" i="1" s="1"/>
  <c r="O631" i="1" s="1"/>
  <c r="I84" i="1"/>
  <c r="M85" i="1" s="1"/>
  <c r="I82" i="1"/>
  <c r="AL628" i="1"/>
  <c r="S628" i="1" s="1"/>
  <c r="S632" i="1" s="1"/>
  <c r="S56" i="1" s="1"/>
  <c r="AL627" i="1"/>
  <c r="S627" i="1" s="1"/>
  <c r="S631" i="1" s="1"/>
  <c r="Z62" i="1"/>
  <c r="D436" i="1"/>
  <c r="K203" i="1"/>
  <c r="AL241" i="1"/>
  <c r="P217" i="1"/>
  <c r="P232" i="1" s="1"/>
  <c r="P252" i="1"/>
  <c r="T252" i="1"/>
  <c r="P243" i="1"/>
  <c r="Y347" i="1"/>
  <c r="Q135" i="1"/>
  <c r="AJ322" i="1"/>
  <c r="AJ327" i="1" s="1"/>
  <c r="AL345" i="1"/>
  <c r="AL344" i="1"/>
  <c r="X238" i="1"/>
  <c r="X246" i="1"/>
  <c r="Z254" i="1"/>
  <c r="Z391" i="1"/>
  <c r="Z388" i="1"/>
  <c r="Z404" i="1" s="1"/>
  <c r="R428" i="1"/>
  <c r="AL416" i="1"/>
  <c r="AL428" i="1" s="1"/>
  <c r="I391" i="1"/>
  <c r="I388" i="1"/>
  <c r="AN426" i="1"/>
  <c r="AO426" i="1"/>
  <c r="AJ416" i="1"/>
  <c r="AJ428" i="1" s="1"/>
  <c r="L404" i="1"/>
  <c r="L415" i="1"/>
  <c r="AL459" i="1"/>
  <c r="AL466" i="1"/>
  <c r="H375" i="1"/>
  <c r="AI454" i="1" l="1"/>
  <c r="AI460" i="1" s="1"/>
  <c r="AI461" i="1"/>
  <c r="AK470" i="1"/>
  <c r="AK477" i="1"/>
  <c r="AJ103" i="1"/>
  <c r="F77" i="3"/>
  <c r="F78" i="3" s="1"/>
  <c r="AI126" i="1"/>
  <c r="AI282" i="1"/>
  <c r="AI281" i="1"/>
  <c r="AI268" i="1"/>
  <c r="D21" i="1"/>
  <c r="D20" i="1"/>
  <c r="D25" i="1"/>
  <c r="AN447" i="1"/>
  <c r="AH112" i="1"/>
  <c r="AH162" i="1"/>
  <c r="D11" i="3"/>
  <c r="AH140" i="1"/>
  <c r="O327" i="1"/>
  <c r="S327" i="1"/>
  <c r="AK322" i="1"/>
  <c r="AK327" i="1" s="1"/>
  <c r="R43" i="1"/>
  <c r="R32" i="1"/>
  <c r="AN459" i="1"/>
  <c r="AN466" i="1"/>
  <c r="AO460" i="1"/>
  <c r="H33" i="3"/>
  <c r="AE411" i="1"/>
  <c r="AE396" i="1"/>
  <c r="AM249" i="1"/>
  <c r="F632" i="1"/>
  <c r="F56" i="1" s="1"/>
  <c r="F631" i="1"/>
  <c r="M454" i="1"/>
  <c r="M461" i="1"/>
  <c r="G436" i="1"/>
  <c r="AA235" i="1"/>
  <c r="AA226" i="1"/>
  <c r="T110" i="1"/>
  <c r="T450" i="1"/>
  <c r="AM436" i="1"/>
  <c r="T455" i="1"/>
  <c r="X450" i="1"/>
  <c r="T470" i="1"/>
  <c r="T477" i="1"/>
  <c r="E110" i="1"/>
  <c r="E455" i="1"/>
  <c r="E454" i="1" s="1"/>
  <c r="E470" i="1"/>
  <c r="E477" i="1"/>
  <c r="E67" i="3"/>
  <c r="AN180" i="1"/>
  <c r="AN194" i="1" s="1"/>
  <c r="AA206" i="1"/>
  <c r="AA181" i="1"/>
  <c r="AA194" i="1"/>
  <c r="P410" i="1"/>
  <c r="P399" i="1"/>
  <c r="P420" i="1"/>
  <c r="AD223" i="1"/>
  <c r="AD209" i="1" s="1"/>
  <c r="AE221" i="1"/>
  <c r="AE223" i="1" s="1"/>
  <c r="AE209" i="1" s="1"/>
  <c r="R327" i="1"/>
  <c r="AL322" i="1"/>
  <c r="Y223" i="1"/>
  <c r="H254" i="1"/>
  <c r="AJ243" i="1"/>
  <c r="AJ254" i="1" s="1"/>
  <c r="X401" i="1"/>
  <c r="M396" i="1"/>
  <c r="M402" i="1"/>
  <c r="AC210" i="1"/>
  <c r="AD210" i="1" s="1"/>
  <c r="AE210" i="1" s="1"/>
  <c r="AO210" i="1"/>
  <c r="AA461" i="1"/>
  <c r="AN455" i="1"/>
  <c r="D38" i="3"/>
  <c r="D26" i="3"/>
  <c r="AI628" i="1"/>
  <c r="G628" i="1" s="1"/>
  <c r="G632" i="1" s="1"/>
  <c r="G56" i="1" s="1"/>
  <c r="AI627" i="1"/>
  <c r="G627" i="1" s="1"/>
  <c r="G631" i="1" s="1"/>
  <c r="I393" i="1"/>
  <c r="Y127" i="1"/>
  <c r="Y349" i="1"/>
  <c r="AC349" i="1" s="1"/>
  <c r="Y343" i="1"/>
  <c r="Y348" i="1"/>
  <c r="AO38" i="1"/>
  <c r="U110" i="1"/>
  <c r="U450" i="1"/>
  <c r="U455" i="1"/>
  <c r="Y450" i="1"/>
  <c r="U470" i="1"/>
  <c r="U477" i="1"/>
  <c r="AL85" i="1"/>
  <c r="H73" i="3"/>
  <c r="I62" i="1"/>
  <c r="AI61" i="1"/>
  <c r="G73" i="3"/>
  <c r="AL396" i="1"/>
  <c r="AL231" i="1"/>
  <c r="AM231" i="1"/>
  <c r="K391" i="1"/>
  <c r="K388" i="1"/>
  <c r="K393" i="1" s="1"/>
  <c r="AM230" i="1"/>
  <c r="AO213" i="1"/>
  <c r="AO228" i="1" s="1"/>
  <c r="AO248" i="1"/>
  <c r="R83" i="1"/>
  <c r="AL83" i="1" s="1"/>
  <c r="R85" i="1"/>
  <c r="Y393" i="1"/>
  <c r="Y401" i="1"/>
  <c r="Y403" i="1" s="1"/>
  <c r="AJ217" i="1"/>
  <c r="AK252" i="1"/>
  <c r="AJ252" i="1"/>
  <c r="AE295" i="1"/>
  <c r="AA305" i="1"/>
  <c r="AA296" i="1"/>
  <c r="K396" i="1"/>
  <c r="K402" i="1"/>
  <c r="M420" i="1"/>
  <c r="M410" i="1"/>
  <c r="M399" i="1"/>
  <c r="AK408" i="1"/>
  <c r="F110" i="1"/>
  <c r="F455" i="1"/>
  <c r="F454" i="1" s="1"/>
  <c r="F470" i="1"/>
  <c r="F477" i="1"/>
  <c r="AB411" i="1"/>
  <c r="AO395" i="1"/>
  <c r="AB396" i="1"/>
  <c r="AL243" i="1"/>
  <c r="AL254" i="1" s="1"/>
  <c r="P254" i="1"/>
  <c r="T254" i="1"/>
  <c r="H391" i="1"/>
  <c r="H388" i="1"/>
  <c r="H393" i="1" s="1"/>
  <c r="AJ386" i="1"/>
  <c r="I67" i="3"/>
  <c r="E513" i="1"/>
  <c r="E516" i="1" s="1"/>
  <c r="E536" i="1"/>
  <c r="Z141" i="1"/>
  <c r="Z135" i="1"/>
  <c r="O126" i="1"/>
  <c r="O268" i="1"/>
  <c r="O282" i="1"/>
  <c r="O281" i="1"/>
  <c r="S281" i="1"/>
  <c r="Q110" i="1"/>
  <c r="Q470" i="1"/>
  <c r="Q455" i="1"/>
  <c r="Q477" i="1"/>
  <c r="Q450" i="1"/>
  <c r="AJ374" i="1"/>
  <c r="AJ375" i="1" s="1"/>
  <c r="K375" i="1"/>
  <c r="G33" i="3"/>
  <c r="X27" i="1"/>
  <c r="X48" i="1"/>
  <c r="AC172" i="1"/>
  <c r="Y186" i="1"/>
  <c r="Y221" i="1"/>
  <c r="AN221" i="1" s="1"/>
  <c r="Y222" i="1"/>
  <c r="Y198" i="1"/>
  <c r="K126" i="1"/>
  <c r="K282" i="1"/>
  <c r="K281" i="1"/>
  <c r="K268" i="1"/>
  <c r="H232" i="1"/>
  <c r="L232" i="1"/>
  <c r="M119" i="1"/>
  <c r="M162" i="1"/>
  <c r="M112" i="1"/>
  <c r="M140" i="1"/>
  <c r="AN172" i="1"/>
  <c r="AN186" i="1" s="1"/>
  <c r="G410" i="1"/>
  <c r="G399" i="1"/>
  <c r="K110" i="1"/>
  <c r="K477" i="1"/>
  <c r="K455" i="1"/>
  <c r="K470" i="1"/>
  <c r="V427" i="1"/>
  <c r="V417" i="1"/>
  <c r="V429" i="1" s="1"/>
  <c r="AK254" i="1"/>
  <c r="K68" i="3"/>
  <c r="AC183" i="1"/>
  <c r="AD183" i="1" s="1"/>
  <c r="AE183" i="1" s="1"/>
  <c r="Q410" i="1"/>
  <c r="Q399" i="1"/>
  <c r="Q420" i="1"/>
  <c r="R393" i="1"/>
  <c r="R401" i="1"/>
  <c r="R403" i="1" s="1"/>
  <c r="T232" i="1"/>
  <c r="AN222" i="1"/>
  <c r="AN428" i="1"/>
  <c r="R80" i="3"/>
  <c r="Y246" i="1"/>
  <c r="Y238" i="1"/>
  <c r="X126" i="1"/>
  <c r="X282" i="1"/>
  <c r="X281" i="1"/>
  <c r="X268" i="1"/>
  <c r="R417" i="1"/>
  <c r="F38" i="3"/>
  <c r="D412" i="1"/>
  <c r="D401" i="1"/>
  <c r="D403" i="1" s="1"/>
  <c r="AI103" i="1"/>
  <c r="E77" i="3"/>
  <c r="E78" i="3" s="1"/>
  <c r="AA392" i="1"/>
  <c r="W589" i="1"/>
  <c r="W400" i="1"/>
  <c r="L254" i="1"/>
  <c r="AJ316" i="1"/>
  <c r="AK316" i="1"/>
  <c r="E404" i="1"/>
  <c r="Z427" i="1"/>
  <c r="Z417" i="1"/>
  <c r="AJ624" i="1"/>
  <c r="R141" i="1"/>
  <c r="R135" i="1"/>
  <c r="W428" i="1"/>
  <c r="AA428" i="1"/>
  <c r="AB305" i="1"/>
  <c r="AC305" i="1"/>
  <c r="G67" i="3"/>
  <c r="AN240" i="1"/>
  <c r="AA251" i="1"/>
  <c r="AA258" i="1"/>
  <c r="I38" i="3"/>
  <c r="P110" i="1"/>
  <c r="P470" i="1"/>
  <c r="P455" i="1"/>
  <c r="P477" i="1"/>
  <c r="P450" i="1"/>
  <c r="S433" i="1"/>
  <c r="S432" i="1"/>
  <c r="AL409" i="1"/>
  <c r="S421" i="1"/>
  <c r="W421" i="1"/>
  <c r="Y396" i="1"/>
  <c r="Y402" i="1"/>
  <c r="AM285" i="1"/>
  <c r="AM63" i="1" s="1"/>
  <c r="AJ186" i="1"/>
  <c r="AJ530" i="1"/>
  <c r="AJ529" i="1" s="1"/>
  <c r="Q396" i="1"/>
  <c r="AK421" i="1"/>
  <c r="AJ400" i="1"/>
  <c r="AJ421" i="1"/>
  <c r="AB203" i="1"/>
  <c r="AI85" i="1"/>
  <c r="AI83" i="1"/>
  <c r="E73" i="3"/>
  <c r="J420" i="1"/>
  <c r="J410" i="1"/>
  <c r="J399" i="1"/>
  <c r="AL133" i="1"/>
  <c r="AL139" i="1"/>
  <c r="H24" i="3"/>
  <c r="N110" i="1"/>
  <c r="AK110" i="1" s="1"/>
  <c r="N470" i="1"/>
  <c r="N455" i="1"/>
  <c r="N477" i="1"/>
  <c r="N450" i="1"/>
  <c r="R450" i="1"/>
  <c r="AC332" i="1"/>
  <c r="AC325" i="1"/>
  <c r="N420" i="1"/>
  <c r="R420" i="1"/>
  <c r="N410" i="1"/>
  <c r="N399" i="1"/>
  <c r="W404" i="1"/>
  <c r="W415" i="1"/>
  <c r="AO172" i="1"/>
  <c r="AO186" i="1" s="1"/>
  <c r="AB198" i="1"/>
  <c r="AB174" i="1"/>
  <c r="W18" i="1"/>
  <c r="W45" i="1"/>
  <c r="AA45" i="1" s="1"/>
  <c r="W44" i="1"/>
  <c r="W75" i="1"/>
  <c r="Y83" i="1"/>
  <c r="Y85" i="1"/>
  <c r="AL388" i="1"/>
  <c r="AL217" i="1"/>
  <c r="AL232" i="1" s="1"/>
  <c r="AL252" i="1"/>
  <c r="Y417" i="1"/>
  <c r="W281" i="1"/>
  <c r="W268" i="1"/>
  <c r="W126" i="1"/>
  <c r="W282" i="1"/>
  <c r="AM402" i="1"/>
  <c r="AM423" i="1"/>
  <c r="U126" i="1"/>
  <c r="U281" i="1"/>
  <c r="Y281" i="1"/>
  <c r="U268" i="1"/>
  <c r="U282" i="1"/>
  <c r="AM280" i="1"/>
  <c r="AI186" i="1"/>
  <c r="AI530" i="1"/>
  <c r="AI529" i="1" s="1"/>
  <c r="AK284" i="1"/>
  <c r="L280" i="1"/>
  <c r="G83" i="1"/>
  <c r="E27" i="1"/>
  <c r="E48" i="1"/>
  <c r="H408" i="1"/>
  <c r="H446" i="1"/>
  <c r="L446" i="1"/>
  <c r="AJ432" i="1"/>
  <c r="AJ446" i="1" s="1"/>
  <c r="F67" i="3"/>
  <c r="V388" i="1"/>
  <c r="V399" i="1"/>
  <c r="V391" i="1"/>
  <c r="AC409" i="1"/>
  <c r="AC392" i="1"/>
  <c r="U632" i="1"/>
  <c r="U56" i="1" s="1"/>
  <c r="U631" i="1"/>
  <c r="AM624" i="1"/>
  <c r="O85" i="1"/>
  <c r="O83" i="1"/>
  <c r="AK83" i="1" s="1"/>
  <c r="AB321" i="1"/>
  <c r="AB317" i="1"/>
  <c r="Z393" i="1"/>
  <c r="Z401" i="1"/>
  <c r="Z403" i="1" s="1"/>
  <c r="AL103" i="1"/>
  <c r="H77" i="3"/>
  <c r="H78" i="3" s="1"/>
  <c r="AK249" i="1"/>
  <c r="Y44" i="1"/>
  <c r="Y45" i="1"/>
  <c r="AC45" i="1" s="1"/>
  <c r="Y18" i="1"/>
  <c r="Y75" i="1"/>
  <c r="I247" i="1"/>
  <c r="E238" i="1"/>
  <c r="I249" i="1" s="1"/>
  <c r="AA63" i="1"/>
  <c r="AE285" i="1"/>
  <c r="AI391" i="1"/>
  <c r="AI388" i="1"/>
  <c r="AI399" i="1"/>
  <c r="J85" i="1"/>
  <c r="AM408" i="1"/>
  <c r="T410" i="1"/>
  <c r="T399" i="1"/>
  <c r="X420" i="1"/>
  <c r="T420" i="1"/>
  <c r="AK139" i="1"/>
  <c r="AK133" i="1"/>
  <c r="G24" i="3"/>
  <c r="H436" i="1"/>
  <c r="H447" i="1"/>
  <c r="L447" i="1"/>
  <c r="AJ433" i="1"/>
  <c r="AJ447" i="1" s="1"/>
  <c r="V327" i="1"/>
  <c r="I461" i="1"/>
  <c r="I454" i="1"/>
  <c r="I460" i="1" s="1"/>
  <c r="J393" i="1"/>
  <c r="AB409" i="1"/>
  <c r="AO387" i="1"/>
  <c r="AO392" i="1" s="1"/>
  <c r="AB392" i="1"/>
  <c r="AN395" i="1"/>
  <c r="X396" i="1"/>
  <c r="X402" i="1"/>
  <c r="AK402" i="1"/>
  <c r="P393" i="1"/>
  <c r="F126" i="1"/>
  <c r="J281" i="1"/>
  <c r="F268" i="1"/>
  <c r="F282" i="1"/>
  <c r="V269" i="1"/>
  <c r="V276" i="1"/>
  <c r="V270" i="1"/>
  <c r="Z269" i="1"/>
  <c r="E203" i="1"/>
  <c r="F203" i="1"/>
  <c r="I191" i="1"/>
  <c r="AN235" i="1"/>
  <c r="D110" i="1"/>
  <c r="D455" i="1"/>
  <c r="D454" i="1" s="1"/>
  <c r="D470" i="1"/>
  <c r="D477" i="1"/>
  <c r="X417" i="1"/>
  <c r="V129" i="1"/>
  <c r="V132" i="1"/>
  <c r="V138" i="1"/>
  <c r="Z132" i="1"/>
  <c r="H189" i="1"/>
  <c r="H544" i="1" s="1"/>
  <c r="H543" i="1" s="1"/>
  <c r="D236" i="1"/>
  <c r="D537" i="1"/>
  <c r="AB453" i="1"/>
  <c r="Z44" i="1"/>
  <c r="Z18" i="1"/>
  <c r="Z14" i="1"/>
  <c r="Z75" i="1"/>
  <c r="Z45" i="1"/>
  <c r="AD45" i="1" s="1"/>
  <c r="AJ326" i="1"/>
  <c r="AK326" i="1"/>
  <c r="J110" i="1"/>
  <c r="J477" i="1"/>
  <c r="J450" i="1"/>
  <c r="J455" i="1"/>
  <c r="J470" i="1"/>
  <c r="M56" i="3"/>
  <c r="N57" i="3"/>
  <c r="AI192" i="1"/>
  <c r="AI215" i="1"/>
  <c r="AI230" i="1" s="1"/>
  <c r="V29" i="1"/>
  <c r="Z37" i="1" s="1"/>
  <c r="V122" i="1"/>
  <c r="AK345" i="1"/>
  <c r="AK344" i="1"/>
  <c r="I450" i="1"/>
  <c r="J391" i="1"/>
  <c r="AM516" i="1"/>
  <c r="W43" i="1"/>
  <c r="W32" i="1"/>
  <c r="AN316" i="1"/>
  <c r="X404" i="1"/>
  <c r="AK428" i="1"/>
  <c r="I33" i="3"/>
  <c r="AD409" i="1"/>
  <c r="AD392" i="1"/>
  <c r="AK383" i="1"/>
  <c r="AL383" i="1"/>
  <c r="AE203" i="1"/>
  <c r="AC465" i="1"/>
  <c r="AC453" i="1" s="1"/>
  <c r="AD464" i="1"/>
  <c r="AM254" i="1"/>
  <c r="AM362" i="1"/>
  <c r="AM366" i="1" s="1"/>
  <c r="W366" i="1"/>
  <c r="AL227" i="1"/>
  <c r="AM227" i="1"/>
  <c r="AJ280" i="1"/>
  <c r="H126" i="1"/>
  <c r="H282" i="1"/>
  <c r="H281" i="1"/>
  <c r="H268" i="1"/>
  <c r="V44" i="1"/>
  <c r="V18" i="1"/>
  <c r="AP15" i="1"/>
  <c r="V14" i="1"/>
  <c r="V45" i="1"/>
  <c r="V75" i="1"/>
  <c r="AI119" i="1"/>
  <c r="AI162" i="1"/>
  <c r="E11" i="3"/>
  <c r="AI112" i="1"/>
  <c r="AJ230" i="1"/>
  <c r="AB296" i="1"/>
  <c r="F399" i="1"/>
  <c r="AL157" i="1"/>
  <c r="AM157" i="1"/>
  <c r="T388" i="1"/>
  <c r="T393" i="1" s="1"/>
  <c r="AM386" i="1"/>
  <c r="T391" i="1"/>
  <c r="Z32" i="1"/>
  <c r="Z43" i="1"/>
  <c r="W393" i="1"/>
  <c r="W401" i="1"/>
  <c r="W403" i="1" s="1"/>
  <c r="O410" i="1"/>
  <c r="O399" i="1"/>
  <c r="O420" i="1"/>
  <c r="L417" i="1"/>
  <c r="AN238" i="1"/>
  <c r="X249" i="1"/>
  <c r="AB249" i="1"/>
  <c r="R20" i="1"/>
  <c r="R25" i="1"/>
  <c r="R21" i="1"/>
  <c r="AM327" i="1"/>
  <c r="AJ84" i="1"/>
  <c r="AO122" i="1"/>
  <c r="U83" i="1"/>
  <c r="AM83" i="1" s="1"/>
  <c r="U85" i="1"/>
  <c r="W396" i="1"/>
  <c r="AA396" i="1"/>
  <c r="J327" i="1"/>
  <c r="N327" i="1"/>
  <c r="AJ284" i="1"/>
  <c r="AJ285" i="1" s="1"/>
  <c r="AJ63" i="1" s="1"/>
  <c r="AE100" i="1"/>
  <c r="AD101" i="1"/>
  <c r="D177" i="1"/>
  <c r="AL280" i="1"/>
  <c r="P126" i="1"/>
  <c r="T281" i="1"/>
  <c r="P268" i="1"/>
  <c r="P282" i="1"/>
  <c r="P281" i="1"/>
  <c r="I119" i="1"/>
  <c r="I162" i="1"/>
  <c r="I112" i="1"/>
  <c r="I140" i="1"/>
  <c r="K85" i="1"/>
  <c r="K83" i="1"/>
  <c r="F401" i="1"/>
  <c r="F403" i="1" s="1"/>
  <c r="F412" i="1"/>
  <c r="AE409" i="1"/>
  <c r="AE392" i="1"/>
  <c r="AK103" i="1"/>
  <c r="G77" i="3"/>
  <c r="G78" i="3" s="1"/>
  <c r="AK516" i="1"/>
  <c r="AM395" i="1"/>
  <c r="AM396" i="1" s="1"/>
  <c r="AN209" i="1"/>
  <c r="AL220" i="1"/>
  <c r="O396" i="1"/>
  <c r="S396" i="1"/>
  <c r="O402" i="1"/>
  <c r="I410" i="1"/>
  <c r="I399" i="1"/>
  <c r="I420" i="1"/>
  <c r="O391" i="1"/>
  <c r="O388" i="1"/>
  <c r="S391" i="1"/>
  <c r="AM252" i="1"/>
  <c r="Y203" i="1"/>
  <c r="AC177" i="1"/>
  <c r="AC203" i="1" s="1"/>
  <c r="Y191" i="1"/>
  <c r="AM383" i="1"/>
  <c r="AN383" i="1"/>
  <c r="AH410" i="1"/>
  <c r="AH399" i="1"/>
  <c r="AI420" i="1"/>
  <c r="L29" i="1"/>
  <c r="AL285" i="1"/>
  <c r="AL63" i="1" s="1"/>
  <c r="S38" i="3"/>
  <c r="P62" i="1"/>
  <c r="AL61" i="1"/>
  <c r="T62" i="1"/>
  <c r="O110" i="1"/>
  <c r="O470" i="1"/>
  <c r="O455" i="1"/>
  <c r="O477" i="1"/>
  <c r="O450" i="1"/>
  <c r="X220" i="1"/>
  <c r="U410" i="1"/>
  <c r="U420" i="1"/>
  <c r="U399" i="1"/>
  <c r="Y420" i="1"/>
  <c r="AA333" i="1"/>
  <c r="AA326" i="1"/>
  <c r="AN321" i="1"/>
  <c r="AN326" i="1" s="1"/>
  <c r="K420" i="1"/>
  <c r="K410" i="1"/>
  <c r="K399" i="1"/>
  <c r="Y43" i="1"/>
  <c r="Y32" i="1"/>
  <c r="G114" i="3"/>
  <c r="L393" i="1"/>
  <c r="L401" i="1"/>
  <c r="L403" i="1" s="1"/>
  <c r="AM232" i="1"/>
  <c r="AM85" i="1"/>
  <c r="I73" i="3"/>
  <c r="Q37" i="3"/>
  <c r="AO227" i="1"/>
  <c r="AI127" i="1"/>
  <c r="AI349" i="1"/>
  <c r="AI348" i="1"/>
  <c r="AJ348" i="1"/>
  <c r="AI343" i="1"/>
  <c r="U388" i="1"/>
  <c r="U393" i="1" s="1"/>
  <c r="U391" i="1"/>
  <c r="L18" i="1"/>
  <c r="L45" i="1"/>
  <c r="L44" i="1"/>
  <c r="L75" i="1"/>
  <c r="G17" i="3"/>
  <c r="H17" i="3"/>
  <c r="N396" i="1"/>
  <c r="N402" i="1"/>
  <c r="AD182" i="1"/>
  <c r="I277" i="1"/>
  <c r="E278" i="1"/>
  <c r="I83" i="1"/>
  <c r="AJ83" i="1" s="1"/>
  <c r="I85" i="1"/>
  <c r="AD198" i="1"/>
  <c r="AD174" i="1"/>
  <c r="AE198" i="1"/>
  <c r="AL82" i="1"/>
  <c r="AM428" i="1"/>
  <c r="K446" i="1"/>
  <c r="AC311" i="1"/>
  <c r="AD309" i="1"/>
  <c r="AC315" i="1"/>
  <c r="AK386" i="1"/>
  <c r="AL391" i="1" s="1"/>
  <c r="AD411" i="1"/>
  <c r="AD396" i="1"/>
  <c r="O375" i="1"/>
  <c r="AK374" i="1"/>
  <c r="AK375" i="1" s="1"/>
  <c r="AI128" i="1"/>
  <c r="AI469" i="1"/>
  <c r="AI470" i="1"/>
  <c r="AJ469" i="1"/>
  <c r="Y522" i="1"/>
  <c r="Y512" i="1"/>
  <c r="Y516" i="1" s="1"/>
  <c r="AM209" i="1"/>
  <c r="AM223" i="1" s="1"/>
  <c r="AM226" i="1"/>
  <c r="M393" i="1"/>
  <c r="AB179" i="1"/>
  <c r="AM103" i="1"/>
  <c r="I77" i="3"/>
  <c r="I78" i="3" s="1"/>
  <c r="AC411" i="1"/>
  <c r="AC396" i="1"/>
  <c r="AK162" i="1" l="1"/>
  <c r="G11" i="3"/>
  <c r="AK140" i="1"/>
  <c r="R37" i="3"/>
  <c r="AL62" i="1"/>
  <c r="AM62" i="1"/>
  <c r="AL126" i="1"/>
  <c r="P138" i="1"/>
  <c r="P129" i="1"/>
  <c r="T132" i="1"/>
  <c r="Z25" i="1"/>
  <c r="Z21" i="1"/>
  <c r="AD21" i="1" s="1"/>
  <c r="Z20" i="1"/>
  <c r="Z19" i="1"/>
  <c r="AB333" i="1"/>
  <c r="AB326" i="1"/>
  <c r="H410" i="1"/>
  <c r="H399" i="1"/>
  <c r="AJ408" i="1"/>
  <c r="H420" i="1"/>
  <c r="L420" i="1"/>
  <c r="AE45" i="1"/>
  <c r="Y249" i="1"/>
  <c r="AC249" i="1"/>
  <c r="AO396" i="1"/>
  <c r="AE305" i="1"/>
  <c r="AE296" i="1"/>
  <c r="D27" i="1"/>
  <c r="D48" i="1"/>
  <c r="AJ85" i="1"/>
  <c r="F73" i="3"/>
  <c r="Y73" i="3"/>
  <c r="I94" i="3"/>
  <c r="AL282" i="1"/>
  <c r="Z46" i="1"/>
  <c r="D140" i="1"/>
  <c r="D162" i="1"/>
  <c r="E53" i="1"/>
  <c r="E57" i="1" s="1"/>
  <c r="E52" i="1"/>
  <c r="E77" i="1" s="1"/>
  <c r="E68" i="1"/>
  <c r="E70" i="1" s="1"/>
  <c r="E72" i="1" s="1"/>
  <c r="E50" i="1"/>
  <c r="W129" i="1"/>
  <c r="W138" i="1"/>
  <c r="W132" i="1"/>
  <c r="W25" i="1"/>
  <c r="W20" i="1"/>
  <c r="W21" i="1"/>
  <c r="P461" i="1"/>
  <c r="P454" i="1"/>
  <c r="X50" i="1"/>
  <c r="X52" i="1"/>
  <c r="X53" i="1" s="1"/>
  <c r="X68" i="1"/>
  <c r="O270" i="1"/>
  <c r="O269" i="1"/>
  <c r="O276" i="1"/>
  <c r="S269" i="1"/>
  <c r="AB416" i="1"/>
  <c r="AB423" i="1"/>
  <c r="AO411" i="1"/>
  <c r="G94" i="3"/>
  <c r="Y344" i="1"/>
  <c r="Y345" i="1"/>
  <c r="X119" i="1"/>
  <c r="AM110" i="1"/>
  <c r="T119" i="1"/>
  <c r="T162" i="1"/>
  <c r="T112" i="1"/>
  <c r="T140" i="1"/>
  <c r="AM477" i="1"/>
  <c r="AM470" i="1"/>
  <c r="AA340" i="1"/>
  <c r="AN333" i="1"/>
  <c r="AN340" i="1" s="1"/>
  <c r="T38" i="3"/>
  <c r="AI177" i="1"/>
  <c r="H191" i="1"/>
  <c r="R27" i="1"/>
  <c r="R48" i="1"/>
  <c r="AL375" i="1"/>
  <c r="J461" i="1"/>
  <c r="J454" i="1"/>
  <c r="J460" i="1" s="1"/>
  <c r="AN246" i="1"/>
  <c r="AN211" i="1"/>
  <c r="AN226" i="1" s="1"/>
  <c r="W269" i="1"/>
  <c r="W276" i="1"/>
  <c r="W270" i="1"/>
  <c r="AB200" i="1"/>
  <c r="AB178" i="1"/>
  <c r="AB188" i="1"/>
  <c r="N454" i="1"/>
  <c r="N461" i="1"/>
  <c r="R461" i="1"/>
  <c r="O129" i="1"/>
  <c r="O132" i="1"/>
  <c r="O138" i="1"/>
  <c r="S132" i="1"/>
  <c r="AK85" i="1"/>
  <c r="X403" i="1"/>
  <c r="N56" i="3"/>
  <c r="O57" i="3"/>
  <c r="AD188" i="1"/>
  <c r="AD178" i="1"/>
  <c r="AE200" i="1"/>
  <c r="AE433" i="1"/>
  <c r="AE421" i="1"/>
  <c r="AB24" i="1"/>
  <c r="AB459" i="1"/>
  <c r="AN396" i="1"/>
  <c r="AN402" i="1"/>
  <c r="AM628" i="1"/>
  <c r="W628" i="1" s="1"/>
  <c r="W632" i="1" s="1"/>
  <c r="W56" i="1" s="1"/>
  <c r="AM627" i="1"/>
  <c r="W627" i="1" s="1"/>
  <c r="W631" i="1" s="1"/>
  <c r="S80" i="3"/>
  <c r="AK447" i="1"/>
  <c r="AJ232" i="1"/>
  <c r="AK232" i="1"/>
  <c r="AI62" i="1"/>
  <c r="AJ62" i="1"/>
  <c r="Y129" i="1"/>
  <c r="Y133" i="1"/>
  <c r="Y139" i="1"/>
  <c r="X393" i="1"/>
  <c r="AA246" i="1"/>
  <c r="AA239" i="1"/>
  <c r="R46" i="1"/>
  <c r="L21" i="1"/>
  <c r="L25" i="1"/>
  <c r="L20" i="1"/>
  <c r="O393" i="1"/>
  <c r="S393" i="1"/>
  <c r="F404" i="1"/>
  <c r="F415" i="1"/>
  <c r="F417" i="1" s="1"/>
  <c r="AO100" i="1"/>
  <c r="AE101" i="1"/>
  <c r="AM388" i="1"/>
  <c r="AM393" i="1" s="1"/>
  <c r="AM391" i="1"/>
  <c r="AD465" i="1"/>
  <c r="AD453" i="1" s="1"/>
  <c r="AE464" i="1"/>
  <c r="W46" i="1"/>
  <c r="AI537" i="1"/>
  <c r="D513" i="1"/>
  <c r="D516" i="1" s="1"/>
  <c r="D536" i="1"/>
  <c r="Y25" i="1"/>
  <c r="Y21" i="1"/>
  <c r="AC21" i="1" s="1"/>
  <c r="Y20" i="1"/>
  <c r="AK280" i="1"/>
  <c r="AK285" i="1" s="1"/>
  <c r="AK63" i="1" s="1"/>
  <c r="L126" i="1"/>
  <c r="P132" i="1" s="1"/>
  <c r="L282" i="1"/>
  <c r="L281" i="1"/>
  <c r="L268" i="1"/>
  <c r="R119" i="1"/>
  <c r="N119" i="1"/>
  <c r="N162" i="1"/>
  <c r="N140" i="1"/>
  <c r="N112" i="1"/>
  <c r="P119" i="1"/>
  <c r="P162" i="1"/>
  <c r="P140" i="1"/>
  <c r="P112" i="1"/>
  <c r="G110" i="1"/>
  <c r="G477" i="1"/>
  <c r="G455" i="1"/>
  <c r="G454" i="1" s="1"/>
  <c r="G470" i="1"/>
  <c r="AI270" i="1"/>
  <c r="AI269" i="1"/>
  <c r="V20" i="1"/>
  <c r="V21" i="1"/>
  <c r="V25" i="1"/>
  <c r="V19" i="1"/>
  <c r="AC24" i="1"/>
  <c r="AC459" i="1"/>
  <c r="J112" i="1"/>
  <c r="J119" i="1"/>
  <c r="J162" i="1"/>
  <c r="J140" i="1"/>
  <c r="H247" i="1"/>
  <c r="D238" i="1"/>
  <c r="AI236" i="1"/>
  <c r="AM410" i="1"/>
  <c r="T422" i="1"/>
  <c r="T412" i="1"/>
  <c r="T401" i="1"/>
  <c r="T403" i="1" s="1"/>
  <c r="X422" i="1"/>
  <c r="H38" i="3"/>
  <c r="H32" i="3"/>
  <c r="D415" i="1"/>
  <c r="D417" i="1" s="1"/>
  <c r="D404" i="1"/>
  <c r="H94" i="3"/>
  <c r="AK455" i="1"/>
  <c r="M13" i="1"/>
  <c r="M121" i="1"/>
  <c r="M163" i="1"/>
  <c r="M113" i="1"/>
  <c r="M141" i="1"/>
  <c r="AI134" i="1"/>
  <c r="AI140" i="1"/>
  <c r="E25" i="3"/>
  <c r="AJ134" i="1"/>
  <c r="U422" i="1"/>
  <c r="U412" i="1"/>
  <c r="U401" i="1"/>
  <c r="U403" i="1" s="1"/>
  <c r="Y422" i="1"/>
  <c r="AB433" i="1"/>
  <c r="AO409" i="1"/>
  <c r="AB421" i="1"/>
  <c r="AM399" i="1"/>
  <c r="W417" i="1"/>
  <c r="I32" i="3"/>
  <c r="AJ628" i="1"/>
  <c r="K628" i="1" s="1"/>
  <c r="K632" i="1" s="1"/>
  <c r="K56" i="1" s="1"/>
  <c r="AJ627" i="1"/>
  <c r="K627" i="1" s="1"/>
  <c r="K631" i="1" s="1"/>
  <c r="K454" i="1"/>
  <c r="K270" i="1"/>
  <c r="K269" i="1"/>
  <c r="K276" i="1"/>
  <c r="Y220" i="1"/>
  <c r="AO220" i="1" s="1"/>
  <c r="AO223" i="1"/>
  <c r="X138" i="1"/>
  <c r="X129" i="1"/>
  <c r="X132" i="1"/>
  <c r="AN249" i="1"/>
  <c r="AO249" i="1"/>
  <c r="AD203" i="1"/>
  <c r="AC433" i="1"/>
  <c r="AC421" i="1"/>
  <c r="K450" i="1"/>
  <c r="F162" i="1"/>
  <c r="F112" i="1"/>
  <c r="F140" i="1"/>
  <c r="AO209" i="1"/>
  <c r="M460" i="1"/>
  <c r="AK454" i="1"/>
  <c r="AI132" i="1"/>
  <c r="AI129" i="1"/>
  <c r="AI138" i="1"/>
  <c r="E23" i="3"/>
  <c r="AN223" i="1"/>
  <c r="L43" i="1"/>
  <c r="L32" i="1"/>
  <c r="I412" i="1"/>
  <c r="I401" i="1"/>
  <c r="I403" i="1" s="1"/>
  <c r="I422" i="1"/>
  <c r="H269" i="1"/>
  <c r="H276" i="1"/>
  <c r="AJ268" i="1"/>
  <c r="H270" i="1"/>
  <c r="V278" i="1"/>
  <c r="V277" i="1"/>
  <c r="Z277" i="1"/>
  <c r="AM282" i="1"/>
  <c r="AM281" i="1"/>
  <c r="AA264" i="1"/>
  <c r="AN258" i="1"/>
  <c r="AN264" i="1" s="1"/>
  <c r="AA273" i="1"/>
  <c r="AK420" i="1"/>
  <c r="AK399" i="1"/>
  <c r="AL327" i="1"/>
  <c r="AI345" i="1"/>
  <c r="AI344" i="1"/>
  <c r="AJ344" i="1"/>
  <c r="AN220" i="1"/>
  <c r="I13" i="1"/>
  <c r="I121" i="1"/>
  <c r="I163" i="1"/>
  <c r="I113" i="1"/>
  <c r="I141" i="1"/>
  <c r="N422" i="1"/>
  <c r="N412" i="1"/>
  <c r="R422" i="1"/>
  <c r="N401" i="1"/>
  <c r="N403" i="1" s="1"/>
  <c r="J412" i="1"/>
  <c r="J401" i="1"/>
  <c r="J403" i="1" s="1"/>
  <c r="J422" i="1"/>
  <c r="Z429" i="1"/>
  <c r="K162" i="1"/>
  <c r="K112" i="1"/>
  <c r="K140" i="1"/>
  <c r="K132" i="1"/>
  <c r="K129" i="1"/>
  <c r="K138" i="1"/>
  <c r="AJ391" i="1"/>
  <c r="AJ388" i="1"/>
  <c r="AJ393" i="1" s="1"/>
  <c r="D39" i="3"/>
  <c r="D12" i="3"/>
  <c r="AC416" i="1"/>
  <c r="AC423" i="1"/>
  <c r="AD416" i="1"/>
  <c r="AD423" i="1"/>
  <c r="AC179" i="1"/>
  <c r="Y46" i="1"/>
  <c r="AB320" i="1"/>
  <c r="AB301" i="1"/>
  <c r="AB306" i="1"/>
  <c r="AO296" i="1"/>
  <c r="AC306" i="1"/>
  <c r="AB211" i="1"/>
  <c r="V141" i="1"/>
  <c r="V135" i="1"/>
  <c r="AI393" i="1"/>
  <c r="AI404" i="1"/>
  <c r="AI401" i="1"/>
  <c r="AI403" i="1" s="1"/>
  <c r="V393" i="1"/>
  <c r="V401" i="1"/>
  <c r="V403" i="1" s="1"/>
  <c r="V404" i="1"/>
  <c r="U269" i="1"/>
  <c r="U276" i="1"/>
  <c r="Y269" i="1"/>
  <c r="U270" i="1"/>
  <c r="AM268" i="1"/>
  <c r="AN216" i="1"/>
  <c r="AN231" i="1" s="1"/>
  <c r="AN251" i="1"/>
  <c r="Q461" i="1"/>
  <c r="Q454" i="1"/>
  <c r="Q460" i="1" s="1"/>
  <c r="M412" i="1"/>
  <c r="M401" i="1"/>
  <c r="M403" i="1" s="1"/>
  <c r="M422" i="1"/>
  <c r="AK410" i="1"/>
  <c r="Y461" i="1"/>
  <c r="U454" i="1"/>
  <c r="U461" i="1"/>
  <c r="D40" i="3"/>
  <c r="D59" i="3"/>
  <c r="D43" i="3"/>
  <c r="AE211" i="1"/>
  <c r="E162" i="1"/>
  <c r="E140" i="1"/>
  <c r="AK391" i="1"/>
  <c r="AK388" i="1"/>
  <c r="AK393" i="1" s="1"/>
  <c r="AD179" i="1"/>
  <c r="AE182" i="1"/>
  <c r="AE179" i="1" s="1"/>
  <c r="AO182" i="1"/>
  <c r="AH412" i="1"/>
  <c r="AH401" i="1"/>
  <c r="AH403" i="1" s="1"/>
  <c r="AI422" i="1"/>
  <c r="H138" i="1"/>
  <c r="AJ126" i="1"/>
  <c r="H129" i="1"/>
  <c r="H132" i="1"/>
  <c r="AD433" i="1"/>
  <c r="AD421" i="1"/>
  <c r="F276" i="1"/>
  <c r="F270" i="1"/>
  <c r="J269" i="1"/>
  <c r="E94" i="3"/>
  <c r="G401" i="1"/>
  <c r="G403" i="1" s="1"/>
  <c r="G412" i="1"/>
  <c r="AO222" i="1"/>
  <c r="AD211" i="1"/>
  <c r="AH13" i="1"/>
  <c r="AH163" i="1"/>
  <c r="AH113" i="1"/>
  <c r="AH29" i="1" s="1"/>
  <c r="AH141" i="1"/>
  <c r="O454" i="1"/>
  <c r="O461" i="1"/>
  <c r="AI121" i="1"/>
  <c r="AI113" i="1"/>
  <c r="AI163" i="1"/>
  <c r="AJ282" i="1"/>
  <c r="AJ281" i="1"/>
  <c r="V43" i="1"/>
  <c r="V32" i="1"/>
  <c r="V37" i="1"/>
  <c r="AL400" i="1"/>
  <c r="AL421" i="1"/>
  <c r="AM421" i="1"/>
  <c r="X269" i="1"/>
  <c r="X276" i="1"/>
  <c r="X270" i="1"/>
  <c r="Q412" i="1"/>
  <c r="Q401" i="1"/>
  <c r="Q403" i="1" s="1"/>
  <c r="Q422" i="1"/>
  <c r="AK446" i="1"/>
  <c r="AO221" i="1"/>
  <c r="Q119" i="1"/>
  <c r="Q162" i="1"/>
  <c r="Q112" i="1"/>
  <c r="Q140" i="1"/>
  <c r="U119" i="1"/>
  <c r="U162" i="1"/>
  <c r="Y119" i="1"/>
  <c r="U140" i="1"/>
  <c r="U112" i="1"/>
  <c r="AN461" i="1"/>
  <c r="AE416" i="1"/>
  <c r="AE423" i="1"/>
  <c r="G32" i="3"/>
  <c r="G38" i="3"/>
  <c r="AB193" i="1"/>
  <c r="AB205" i="1"/>
  <c r="AB240" i="1"/>
  <c r="AE309" i="1"/>
  <c r="AD315" i="1"/>
  <c r="AD311" i="1"/>
  <c r="AO309" i="1"/>
  <c r="AO315" i="1" s="1"/>
  <c r="AI139" i="1"/>
  <c r="AI133" i="1"/>
  <c r="E24" i="3"/>
  <c r="AJ133" i="1"/>
  <c r="O401" i="1"/>
  <c r="O403" i="1" s="1"/>
  <c r="O412" i="1"/>
  <c r="O422" i="1"/>
  <c r="E19" i="3"/>
  <c r="E12" i="3"/>
  <c r="F129" i="1"/>
  <c r="F138" i="1"/>
  <c r="J132" i="1"/>
  <c r="AE63" i="1"/>
  <c r="U129" i="1"/>
  <c r="U132" i="1"/>
  <c r="U138" i="1"/>
  <c r="Y132" i="1"/>
  <c r="AM126" i="1"/>
  <c r="S408" i="1"/>
  <c r="S446" i="1"/>
  <c r="W446" i="1"/>
  <c r="AL432" i="1"/>
  <c r="AO183" i="1"/>
  <c r="AC321" i="1"/>
  <c r="AC317" i="1"/>
  <c r="K412" i="1"/>
  <c r="K401" i="1"/>
  <c r="K403" i="1" s="1"/>
  <c r="K422" i="1"/>
  <c r="O119" i="1"/>
  <c r="O162" i="1"/>
  <c r="O112" i="1"/>
  <c r="O140" i="1"/>
  <c r="AL268" i="1"/>
  <c r="P270" i="1"/>
  <c r="P269" i="1"/>
  <c r="P276" i="1"/>
  <c r="T269" i="1"/>
  <c r="H110" i="1"/>
  <c r="H477" i="1"/>
  <c r="H450" i="1"/>
  <c r="AJ436" i="1"/>
  <c r="L450" i="1"/>
  <c r="H455" i="1"/>
  <c r="H470" i="1"/>
  <c r="AC331" i="1"/>
  <c r="AC338" i="1" s="1"/>
  <c r="AC339" i="1"/>
  <c r="AO177" i="1"/>
  <c r="AO191" i="1" s="1"/>
  <c r="S436" i="1"/>
  <c r="S447" i="1"/>
  <c r="W447" i="1"/>
  <c r="AL433" i="1"/>
  <c r="AC198" i="1"/>
  <c r="AC174" i="1"/>
  <c r="AO174" i="1" s="1"/>
  <c r="AO188" i="1" s="1"/>
  <c r="AA320" i="1"/>
  <c r="AA301" i="1"/>
  <c r="AN296" i="1"/>
  <c r="AA306" i="1"/>
  <c r="P412" i="1"/>
  <c r="P401" i="1"/>
  <c r="P403" i="1" s="1"/>
  <c r="P422" i="1"/>
  <c r="T454" i="1"/>
  <c r="AM455" i="1"/>
  <c r="T461" i="1"/>
  <c r="X461" i="1"/>
  <c r="X57" i="1" l="1"/>
  <c r="O141" i="1"/>
  <c r="O135" i="1"/>
  <c r="S135" i="1"/>
  <c r="Q13" i="1"/>
  <c r="Q121" i="1"/>
  <c r="Q163" i="1"/>
  <c r="Q113" i="1"/>
  <c r="Q141" i="1"/>
  <c r="AN295" i="1"/>
  <c r="AN300" i="1" s="1"/>
  <c r="AN301" i="1"/>
  <c r="K404" i="1"/>
  <c r="K415" i="1"/>
  <c r="K424" i="1"/>
  <c r="AH404" i="1"/>
  <c r="AI424" i="1"/>
  <c r="AH415" i="1"/>
  <c r="AE447" i="1"/>
  <c r="N460" i="1"/>
  <c r="R460" i="1"/>
  <c r="Z48" i="1"/>
  <c r="Z27" i="1"/>
  <c r="Z26" i="1"/>
  <c r="AJ450" i="1"/>
  <c r="AJ470" i="1"/>
  <c r="AJ477" i="1"/>
  <c r="AK450" i="1"/>
  <c r="F141" i="1"/>
  <c r="J135" i="1"/>
  <c r="G404" i="1"/>
  <c r="G415" i="1"/>
  <c r="G417" i="1" s="1"/>
  <c r="AD452" i="1"/>
  <c r="AD428" i="1"/>
  <c r="F13" i="1"/>
  <c r="F113" i="1"/>
  <c r="F29" i="1" s="1"/>
  <c r="F163" i="1"/>
  <c r="U404" i="1"/>
  <c r="U424" i="1"/>
  <c r="U415" i="1"/>
  <c r="Y424" i="1"/>
  <c r="J13" i="1"/>
  <c r="J121" i="1"/>
  <c r="J163" i="1"/>
  <c r="J141" i="1"/>
  <c r="J113" i="1"/>
  <c r="AC193" i="1"/>
  <c r="AC205" i="1"/>
  <c r="AC240" i="1"/>
  <c r="AJ276" i="1"/>
  <c r="H278" i="1"/>
  <c r="H277" i="1"/>
  <c r="Y141" i="1"/>
  <c r="Y135" i="1"/>
  <c r="AA332" i="1"/>
  <c r="AA322" i="1"/>
  <c r="AA325" i="1"/>
  <c r="AN320" i="1"/>
  <c r="AN325" i="1" s="1"/>
  <c r="AC333" i="1"/>
  <c r="AC326" i="1"/>
  <c r="AC322" i="1"/>
  <c r="AC327" i="1" s="1"/>
  <c r="E20" i="3"/>
  <c r="E47" i="3"/>
  <c r="E89" i="3"/>
  <c r="E50" i="3"/>
  <c r="AO179" i="1"/>
  <c r="AO193" i="1" s="1"/>
  <c r="V46" i="1"/>
  <c r="V40" i="1"/>
  <c r="AE205" i="1"/>
  <c r="AE193" i="1"/>
  <c r="AE240" i="1"/>
  <c r="AE180" i="1"/>
  <c r="M415" i="1"/>
  <c r="M424" i="1"/>
  <c r="M404" i="1"/>
  <c r="AK412" i="1"/>
  <c r="K460" i="1"/>
  <c r="Y27" i="1"/>
  <c r="Y48" i="1"/>
  <c r="AD180" i="1"/>
  <c r="AD204" i="1"/>
  <c r="AD192" i="1"/>
  <c r="AE204" i="1"/>
  <c r="AI191" i="1"/>
  <c r="AJ191" i="1"/>
  <c r="P460" i="1"/>
  <c r="Z40" i="1"/>
  <c r="AO421" i="1"/>
  <c r="AO400" i="1"/>
  <c r="AC188" i="1"/>
  <c r="AC200" i="1"/>
  <c r="AC178" i="1"/>
  <c r="AC211" i="1"/>
  <c r="AD193" i="1"/>
  <c r="AD205" i="1"/>
  <c r="AD240" i="1"/>
  <c r="AC452" i="1"/>
  <c r="AC428" i="1"/>
  <c r="J404" i="1"/>
  <c r="J415" i="1"/>
  <c r="J424" i="1"/>
  <c r="I404" i="1"/>
  <c r="I415" i="1"/>
  <c r="I424" i="1"/>
  <c r="K461" i="1"/>
  <c r="N13" i="1"/>
  <c r="N121" i="1"/>
  <c r="N163" i="1"/>
  <c r="R121" i="1"/>
  <c r="N113" i="1"/>
  <c r="N141" i="1"/>
  <c r="AD200" i="1"/>
  <c r="AO178" i="1"/>
  <c r="AO192" i="1" s="1"/>
  <c r="AB204" i="1"/>
  <c r="AB180" i="1"/>
  <c r="AB192" i="1"/>
  <c r="U38" i="3"/>
  <c r="AL129" i="1"/>
  <c r="P141" i="1"/>
  <c r="T135" i="1"/>
  <c r="AB235" i="1"/>
  <c r="AB226" i="1"/>
  <c r="D50" i="3"/>
  <c r="D47" i="3"/>
  <c r="D89" i="3"/>
  <c r="AA274" i="1"/>
  <c r="AN273" i="1"/>
  <c r="L46" i="1"/>
  <c r="E39" i="3"/>
  <c r="E33" i="3"/>
  <c r="F33" i="3"/>
  <c r="AL281" i="1"/>
  <c r="AC447" i="1"/>
  <c r="V27" i="1"/>
  <c r="V26" i="1"/>
  <c r="V48" i="1"/>
  <c r="AI513" i="1"/>
  <c r="AI516" i="1" s="1"/>
  <c r="AI536" i="1"/>
  <c r="L27" i="1"/>
  <c r="L48" i="1"/>
  <c r="O56" i="3"/>
  <c r="P57" i="3"/>
  <c r="AO402" i="1"/>
  <c r="AO423" i="1"/>
  <c r="AL138" i="1"/>
  <c r="H23" i="3"/>
  <c r="G162" i="1"/>
  <c r="G112" i="1"/>
  <c r="G140" i="1"/>
  <c r="H119" i="1"/>
  <c r="AJ110" i="1"/>
  <c r="L119" i="1"/>
  <c r="H162" i="1"/>
  <c r="H112" i="1"/>
  <c r="H140" i="1"/>
  <c r="N424" i="1"/>
  <c r="N404" i="1"/>
  <c r="N415" i="1"/>
  <c r="R424" i="1"/>
  <c r="T80" i="3"/>
  <c r="W278" i="1"/>
  <c r="W277" i="1"/>
  <c r="X70" i="1"/>
  <c r="O404" i="1"/>
  <c r="O415" i="1"/>
  <c r="O424" i="1"/>
  <c r="P278" i="1"/>
  <c r="AL276" i="1"/>
  <c r="T277" i="1"/>
  <c r="AO301" i="1"/>
  <c r="AO295" i="1"/>
  <c r="AO300" i="1" s="1"/>
  <c r="S410" i="1"/>
  <c r="S399" i="1"/>
  <c r="S420" i="1"/>
  <c r="W420" i="1"/>
  <c r="AL408" i="1"/>
  <c r="AE452" i="1"/>
  <c r="AE428" i="1"/>
  <c r="AI122" i="1"/>
  <c r="F278" i="1"/>
  <c r="J277" i="1"/>
  <c r="AI276" i="1"/>
  <c r="AM270" i="1"/>
  <c r="AM269" i="1"/>
  <c r="AL393" i="1"/>
  <c r="AB452" i="1"/>
  <c r="AO416" i="1"/>
  <c r="AO428" i="1" s="1"/>
  <c r="AB428" i="1"/>
  <c r="AJ420" i="1"/>
  <c r="AJ399" i="1"/>
  <c r="R52" i="1"/>
  <c r="R77" i="1" s="1"/>
  <c r="R50" i="1"/>
  <c r="R68" i="1"/>
  <c r="R70" i="1" s="1"/>
  <c r="R72" i="1" s="1"/>
  <c r="Q404" i="1"/>
  <c r="Q415" i="1"/>
  <c r="Q424" i="1"/>
  <c r="S110" i="1"/>
  <c r="W450" i="1"/>
  <c r="S470" i="1"/>
  <c r="S477" i="1"/>
  <c r="S455" i="1"/>
  <c r="S450" i="1"/>
  <c r="AL436" i="1"/>
  <c r="AM138" i="1"/>
  <c r="AM132" i="1"/>
  <c r="I23" i="3"/>
  <c r="E32" i="3"/>
  <c r="E38" i="3"/>
  <c r="E26" i="3"/>
  <c r="F32" i="3"/>
  <c r="AE226" i="1"/>
  <c r="AE235" i="1"/>
  <c r="AK112" i="1"/>
  <c r="AM412" i="1"/>
  <c r="T415" i="1"/>
  <c r="T404" i="1"/>
  <c r="T424" i="1"/>
  <c r="X424" i="1"/>
  <c r="AE465" i="1"/>
  <c r="AE453" i="1" s="1"/>
  <c r="AO464" i="1"/>
  <c r="W27" i="1"/>
  <c r="W48" i="1"/>
  <c r="AK282" i="1"/>
  <c r="AK281" i="1"/>
  <c r="H461" i="1"/>
  <c r="AJ455" i="1"/>
  <c r="AJ461" i="1" s="1"/>
  <c r="L461" i="1"/>
  <c r="H454" i="1"/>
  <c r="AO240" i="1"/>
  <c r="AB251" i="1"/>
  <c r="AB258" i="1"/>
  <c r="AK401" i="1"/>
  <c r="AK403" i="1" s="1"/>
  <c r="K277" i="1"/>
  <c r="K278" i="1"/>
  <c r="AL446" i="1"/>
  <c r="AM446" i="1"/>
  <c r="AL270" i="1"/>
  <c r="AL269" i="1"/>
  <c r="U13" i="1"/>
  <c r="U121" i="1"/>
  <c r="U163" i="1"/>
  <c r="U113" i="1"/>
  <c r="Y121" i="1"/>
  <c r="X278" i="1"/>
  <c r="X277" i="1"/>
  <c r="AD447" i="1"/>
  <c r="D52" i="3"/>
  <c r="D45" i="3"/>
  <c r="D90" i="3"/>
  <c r="AB332" i="1"/>
  <c r="AB322" i="1"/>
  <c r="AB325" i="1"/>
  <c r="K135" i="1"/>
  <c r="K141" i="1"/>
  <c r="I29" i="1"/>
  <c r="I122" i="1"/>
  <c r="E31" i="3"/>
  <c r="E37" i="3"/>
  <c r="M29" i="1"/>
  <c r="M122" i="1"/>
  <c r="AK268" i="1"/>
  <c r="L270" i="1"/>
  <c r="L269" i="1"/>
  <c r="L276" i="1"/>
  <c r="P277" i="1" s="1"/>
  <c r="AD24" i="1"/>
  <c r="AD459" i="1"/>
  <c r="AA241" i="1"/>
  <c r="AN239" i="1"/>
  <c r="AA215" i="1"/>
  <c r="AA230" i="1" s="1"/>
  <c r="AA257" i="1"/>
  <c r="AA250" i="1"/>
  <c r="O278" i="1"/>
  <c r="O277" i="1"/>
  <c r="S277" i="1"/>
  <c r="F94" i="3"/>
  <c r="H412" i="1"/>
  <c r="H401" i="1"/>
  <c r="H403" i="1" s="1"/>
  <c r="AJ410" i="1"/>
  <c r="H422" i="1"/>
  <c r="L422" i="1"/>
  <c r="S37" i="3"/>
  <c r="P404" i="1"/>
  <c r="P415" i="1"/>
  <c r="P424" i="1"/>
  <c r="AD235" i="1"/>
  <c r="AD226" i="1"/>
  <c r="AL447" i="1"/>
  <c r="AM447" i="1"/>
  <c r="T460" i="1"/>
  <c r="AM454" i="1"/>
  <c r="X460" i="1"/>
  <c r="O460" i="1"/>
  <c r="Y277" i="1"/>
  <c r="U278" i="1"/>
  <c r="U277" i="1"/>
  <c r="AM276" i="1"/>
  <c r="AM401" i="1"/>
  <c r="AM403" i="1" s="1"/>
  <c r="AO465" i="1"/>
  <c r="O13" i="1"/>
  <c r="O163" i="1"/>
  <c r="O121" i="1"/>
  <c r="O113" i="1"/>
  <c r="AK113" i="1" s="1"/>
  <c r="H135" i="1"/>
  <c r="AJ129" i="1"/>
  <c r="H141" i="1"/>
  <c r="AI135" i="1"/>
  <c r="AI141" i="1"/>
  <c r="X141" i="1"/>
  <c r="X135" i="1"/>
  <c r="AI247" i="1"/>
  <c r="AJ247" i="1"/>
  <c r="T13" i="1"/>
  <c r="T121" i="1"/>
  <c r="AM112" i="1"/>
  <c r="X121" i="1"/>
  <c r="T163" i="1"/>
  <c r="T113" i="1"/>
  <c r="T141" i="1"/>
  <c r="W141" i="1"/>
  <c r="W135" i="1"/>
  <c r="D50" i="1"/>
  <c r="D52" i="1"/>
  <c r="D68" i="1"/>
  <c r="G39" i="3"/>
  <c r="G12" i="3"/>
  <c r="U141" i="1"/>
  <c r="U135" i="1"/>
  <c r="AM129" i="1"/>
  <c r="AD317" i="1"/>
  <c r="AD321" i="1"/>
  <c r="AH32" i="1"/>
  <c r="AH46" i="1" s="1"/>
  <c r="AH43" i="1"/>
  <c r="AJ132" i="1"/>
  <c r="AJ138" i="1"/>
  <c r="F23" i="3"/>
  <c r="K113" i="1"/>
  <c r="K13" i="1"/>
  <c r="K121" i="1"/>
  <c r="K163" i="1"/>
  <c r="I45" i="1"/>
  <c r="I18" i="1"/>
  <c r="I14" i="1"/>
  <c r="I44" i="1"/>
  <c r="I75" i="1"/>
  <c r="M18" i="1"/>
  <c r="M14" i="1"/>
  <c r="M45" i="1"/>
  <c r="M44" i="1"/>
  <c r="M75" i="1"/>
  <c r="AI238" i="1"/>
  <c r="H249" i="1"/>
  <c r="L129" i="1"/>
  <c r="AK126" i="1"/>
  <c r="L132" i="1"/>
  <c r="L138" i="1"/>
  <c r="AO101" i="1"/>
  <c r="AB340" i="1"/>
  <c r="U460" i="1"/>
  <c r="Y460" i="1"/>
  <c r="E74" i="1"/>
  <c r="E78" i="1"/>
  <c r="E81" i="1" s="1"/>
  <c r="AE311" i="1"/>
  <c r="AE315" i="1"/>
  <c r="AH18" i="1"/>
  <c r="AT13" i="1"/>
  <c r="AT15" i="1" s="1"/>
  <c r="AH25" i="1"/>
  <c r="AH45" i="1"/>
  <c r="AH75" i="1"/>
  <c r="AH44" i="1"/>
  <c r="K119" i="1"/>
  <c r="AJ270" i="1"/>
  <c r="AJ269" i="1"/>
  <c r="AO433" i="1"/>
  <c r="AO447" i="1" s="1"/>
  <c r="AB447" i="1"/>
  <c r="P13" i="1"/>
  <c r="P121" i="1"/>
  <c r="P113" i="1"/>
  <c r="P163" i="1"/>
  <c r="AM162" i="1"/>
  <c r="I11" i="3"/>
  <c r="AM140" i="1"/>
  <c r="X77" i="1"/>
  <c r="AE320" i="1"/>
  <c r="AO320" i="1" s="1"/>
  <c r="AO325" i="1" s="1"/>
  <c r="AE301" i="1"/>
  <c r="AE306" i="1"/>
  <c r="E13" i="3" l="1"/>
  <c r="AM415" i="1"/>
  <c r="T417" i="1"/>
  <c r="T427" i="1"/>
  <c r="X427" i="1"/>
  <c r="AO216" i="1"/>
  <c r="AO231" i="1" s="1"/>
  <c r="AO251" i="1"/>
  <c r="AM404" i="1"/>
  <c r="AE181" i="1"/>
  <c r="AE194" i="1"/>
  <c r="AE206" i="1"/>
  <c r="AA327" i="1"/>
  <c r="AN322" i="1"/>
  <c r="AN327" i="1" s="1"/>
  <c r="O14" i="1"/>
  <c r="O45" i="1"/>
  <c r="O44" i="1"/>
  <c r="O18" i="1"/>
  <c r="O75" i="1"/>
  <c r="I20" i="1"/>
  <c r="I25" i="1"/>
  <c r="I21" i="1"/>
  <c r="I19" i="1"/>
  <c r="G47" i="3"/>
  <c r="G50" i="3"/>
  <c r="G89" i="3"/>
  <c r="AM13" i="1"/>
  <c r="T18" i="1"/>
  <c r="T14" i="1"/>
  <c r="T45" i="1"/>
  <c r="T44" i="1"/>
  <c r="T75" i="1"/>
  <c r="X14" i="1"/>
  <c r="AN257" i="1"/>
  <c r="AN263" i="1" s="1"/>
  <c r="AA263" i="1"/>
  <c r="AA260" i="1"/>
  <c r="I32" i="1"/>
  <c r="I37" i="1"/>
  <c r="I43" i="1"/>
  <c r="U29" i="1"/>
  <c r="U122" i="1"/>
  <c r="Y122" i="1"/>
  <c r="H460" i="1"/>
  <c r="AJ454" i="1"/>
  <c r="L460" i="1"/>
  <c r="AK163" i="1"/>
  <c r="S119" i="1"/>
  <c r="W119" i="1"/>
  <c r="S162" i="1"/>
  <c r="S140" i="1"/>
  <c r="S112" i="1"/>
  <c r="AL110" i="1"/>
  <c r="AL278" i="1"/>
  <c r="AL277" i="1"/>
  <c r="L50" i="1"/>
  <c r="L52" i="1"/>
  <c r="L68" i="1"/>
  <c r="J427" i="1"/>
  <c r="J417" i="1"/>
  <c r="J429" i="1" s="1"/>
  <c r="AE258" i="1"/>
  <c r="AE251" i="1"/>
  <c r="AA334" i="1"/>
  <c r="AA331" i="1"/>
  <c r="AA339" i="1"/>
  <c r="AN332" i="1"/>
  <c r="AN339" i="1" s="1"/>
  <c r="U417" i="1"/>
  <c r="U427" i="1"/>
  <c r="Y427" i="1"/>
  <c r="AK461" i="1"/>
  <c r="AB23" i="1"/>
  <c r="AO23" i="1" s="1"/>
  <c r="AB458" i="1"/>
  <c r="AB455" i="1"/>
  <c r="AO452" i="1"/>
  <c r="AO458" i="1" s="1"/>
  <c r="AM163" i="1"/>
  <c r="J18" i="1"/>
  <c r="J44" i="1"/>
  <c r="J14" i="1"/>
  <c r="J45" i="1"/>
  <c r="J75" i="1"/>
  <c r="P417" i="1"/>
  <c r="P427" i="1"/>
  <c r="AE246" i="1"/>
  <c r="AE239" i="1"/>
  <c r="H13" i="1"/>
  <c r="H121" i="1"/>
  <c r="H163" i="1"/>
  <c r="AJ112" i="1"/>
  <c r="H113" i="1"/>
  <c r="L121" i="1"/>
  <c r="AO180" i="1"/>
  <c r="AO194" i="1" s="1"/>
  <c r="AB206" i="1"/>
  <c r="AB181" i="1"/>
  <c r="AB194" i="1"/>
  <c r="I12" i="3"/>
  <c r="I39" i="3"/>
  <c r="AN215" i="1"/>
  <c r="AN230" i="1" s="1"/>
  <c r="AN250" i="1"/>
  <c r="Q417" i="1"/>
  <c r="Q429" i="1" s="1"/>
  <c r="Q427" i="1"/>
  <c r="AI277" i="1"/>
  <c r="AI278" i="1"/>
  <c r="Q29" i="1"/>
  <c r="Q122" i="1"/>
  <c r="AH48" i="1"/>
  <c r="AH27" i="1"/>
  <c r="AK132" i="1"/>
  <c r="AK138" i="1"/>
  <c r="G23" i="3"/>
  <c r="H31" i="3" s="1"/>
  <c r="D70" i="1"/>
  <c r="AM278" i="1"/>
  <c r="AM277" i="1"/>
  <c r="T37" i="3"/>
  <c r="AA243" i="1"/>
  <c r="AA217" i="1"/>
  <c r="AA232" i="1" s="1"/>
  <c r="AN241" i="1"/>
  <c r="AA252" i="1"/>
  <c r="U44" i="1"/>
  <c r="U18" i="1"/>
  <c r="U14" i="1"/>
  <c r="U75" i="1"/>
  <c r="U45" i="1"/>
  <c r="Y14" i="1"/>
  <c r="AN275" i="1"/>
  <c r="AN274" i="1"/>
  <c r="AC23" i="1"/>
  <c r="AC455" i="1"/>
  <c r="AC461" i="1" s="1"/>
  <c r="AC458" i="1"/>
  <c r="Z52" i="1"/>
  <c r="Z77" i="1" s="1"/>
  <c r="Z50" i="1"/>
  <c r="Z49" i="1"/>
  <c r="Z68" i="1"/>
  <c r="Z70" i="1" s="1"/>
  <c r="Z72" i="1" s="1"/>
  <c r="AM141" i="1"/>
  <c r="AM135" i="1"/>
  <c r="AL135" i="1"/>
  <c r="L135" i="1"/>
  <c r="L141" i="1"/>
  <c r="AK129" i="1"/>
  <c r="K18" i="1"/>
  <c r="K45" i="1"/>
  <c r="K44" i="1"/>
  <c r="K75" i="1"/>
  <c r="D77" i="1"/>
  <c r="E40" i="3"/>
  <c r="E34" i="3"/>
  <c r="E59" i="3"/>
  <c r="E43" i="3"/>
  <c r="R74" i="1"/>
  <c r="R78" i="1"/>
  <c r="O427" i="1"/>
  <c r="O417" i="1"/>
  <c r="AJ119" i="1"/>
  <c r="F11" i="3"/>
  <c r="AJ162" i="1"/>
  <c r="AJ140" i="1"/>
  <c r="AK119" i="1"/>
  <c r="AD258" i="1"/>
  <c r="AD251" i="1"/>
  <c r="F43" i="1"/>
  <c r="F32" i="1"/>
  <c r="AH21" i="1"/>
  <c r="AH20" i="1"/>
  <c r="K29" i="1"/>
  <c r="AB327" i="1"/>
  <c r="AD181" i="1"/>
  <c r="AD194" i="1"/>
  <c r="AD206" i="1"/>
  <c r="AJ278" i="1"/>
  <c r="AJ277" i="1"/>
  <c r="F44" i="1"/>
  <c r="F18" i="1"/>
  <c r="F45" i="1"/>
  <c r="F75" i="1"/>
  <c r="Q14" i="1"/>
  <c r="Q45" i="1"/>
  <c r="Q18" i="1"/>
  <c r="Q44" i="1"/>
  <c r="Q75" i="1"/>
  <c r="N427" i="1"/>
  <c r="N417" i="1"/>
  <c r="R427" i="1"/>
  <c r="P29" i="1"/>
  <c r="P122" i="1"/>
  <c r="AI249" i="1"/>
  <c r="AJ249" i="1"/>
  <c r="F31" i="3"/>
  <c r="F37" i="3"/>
  <c r="F26" i="3"/>
  <c r="D53" i="1"/>
  <c r="L277" i="1"/>
  <c r="AK276" i="1"/>
  <c r="L278" i="1"/>
  <c r="AB334" i="1"/>
  <c r="AB331" i="1"/>
  <c r="AB339" i="1"/>
  <c r="W50" i="1"/>
  <c r="W52" i="1"/>
  <c r="W77" i="1" s="1"/>
  <c r="W68" i="1"/>
  <c r="W70" i="1" s="1"/>
  <c r="W72" i="1" s="1"/>
  <c r="V52" i="1"/>
  <c r="V77" i="1" s="1"/>
  <c r="AP48" i="1"/>
  <c r="V49" i="1"/>
  <c r="V53" i="1"/>
  <c r="V68" i="1"/>
  <c r="V70" i="1" s="1"/>
  <c r="V72" i="1" s="1"/>
  <c r="V50" i="1"/>
  <c r="N29" i="1"/>
  <c r="N122" i="1"/>
  <c r="R122" i="1"/>
  <c r="AC258" i="1"/>
  <c r="AO258" i="1" s="1"/>
  <c r="AO264" i="1" s="1"/>
  <c r="AC251" i="1"/>
  <c r="AE321" i="1"/>
  <c r="AE317" i="1"/>
  <c r="AO311" i="1"/>
  <c r="AK13" i="1"/>
  <c r="AJ422" i="1"/>
  <c r="AJ401" i="1"/>
  <c r="AJ403" i="1" s="1"/>
  <c r="I37" i="3"/>
  <c r="I31" i="3"/>
  <c r="I26" i="3"/>
  <c r="AE23" i="1"/>
  <c r="AE455" i="1"/>
  <c r="AE461" i="1" s="1"/>
  <c r="AE458" i="1"/>
  <c r="X72" i="1"/>
  <c r="G13" i="1"/>
  <c r="G163" i="1"/>
  <c r="G113" i="1"/>
  <c r="G29" i="1" s="1"/>
  <c r="AI29" i="1" s="1"/>
  <c r="G141" i="1"/>
  <c r="AC235" i="1"/>
  <c r="AO235" i="1" s="1"/>
  <c r="AC226" i="1"/>
  <c r="AD23" i="1"/>
  <c r="AD455" i="1"/>
  <c r="AD461" i="1" s="1"/>
  <c r="AD458" i="1"/>
  <c r="R53" i="1"/>
  <c r="AL399" i="1"/>
  <c r="AL420" i="1"/>
  <c r="AM420" i="1"/>
  <c r="AC204" i="1"/>
  <c r="AC180" i="1"/>
  <c r="AC192" i="1"/>
  <c r="Y50" i="1"/>
  <c r="Y52" i="1"/>
  <c r="Y68" i="1"/>
  <c r="AH417" i="1"/>
  <c r="AI429" i="1" s="1"/>
  <c r="AI427" i="1"/>
  <c r="P56" i="3"/>
  <c r="Q57" i="3"/>
  <c r="P14" i="1"/>
  <c r="P45" i="1"/>
  <c r="P44" i="1"/>
  <c r="P18" i="1"/>
  <c r="P75" i="1"/>
  <c r="AJ135" i="1"/>
  <c r="AN460" i="1"/>
  <c r="H404" i="1"/>
  <c r="AJ412" i="1"/>
  <c r="H415" i="1"/>
  <c r="H424" i="1"/>
  <c r="L424" i="1"/>
  <c r="AK270" i="1"/>
  <c r="AK269" i="1"/>
  <c r="D62" i="3"/>
  <c r="D54" i="3"/>
  <c r="D91" i="3"/>
  <c r="H37" i="3"/>
  <c r="H26" i="3"/>
  <c r="AB239" i="1"/>
  <c r="AB246" i="1"/>
  <c r="AB264" i="1"/>
  <c r="AB273" i="1"/>
  <c r="AE332" i="1"/>
  <c r="AO332" i="1" s="1"/>
  <c r="AO339" i="1" s="1"/>
  <c r="AE322" i="1"/>
  <c r="AE327" i="1" s="1"/>
  <c r="AE325" i="1"/>
  <c r="AE24" i="1"/>
  <c r="AO24" i="1" s="1"/>
  <c r="AE459" i="1"/>
  <c r="AO453" i="1"/>
  <c r="AL450" i="1"/>
  <c r="AL477" i="1"/>
  <c r="AL470" i="1"/>
  <c r="AM450" i="1"/>
  <c r="N14" i="1"/>
  <c r="N45" i="1"/>
  <c r="N44" i="1"/>
  <c r="N18" i="1"/>
  <c r="AK18" i="1" s="1"/>
  <c r="N75" i="1"/>
  <c r="R14" i="1"/>
  <c r="J29" i="1"/>
  <c r="J122" i="1"/>
  <c r="AD333" i="1"/>
  <c r="AD326" i="1"/>
  <c r="AD322" i="1"/>
  <c r="AD327" i="1" s="1"/>
  <c r="T29" i="1"/>
  <c r="T122" i="1"/>
  <c r="AM113" i="1"/>
  <c r="X122" i="1"/>
  <c r="O29" i="1"/>
  <c r="O122" i="1"/>
  <c r="AK422" i="1"/>
  <c r="U80" i="3"/>
  <c r="AL132" i="1"/>
  <c r="P135" i="1"/>
  <c r="AK424" i="1"/>
  <c r="AK404" i="1"/>
  <c r="I427" i="1"/>
  <c r="I417" i="1"/>
  <c r="I429" i="1" s="1"/>
  <c r="AD239" i="1"/>
  <c r="AD246" i="1"/>
  <c r="M417" i="1"/>
  <c r="M427" i="1"/>
  <c r="AK415" i="1"/>
  <c r="M19" i="1"/>
  <c r="M21" i="1"/>
  <c r="M25" i="1"/>
  <c r="M20" i="1"/>
  <c r="M37" i="1"/>
  <c r="M32" i="1"/>
  <c r="M43" i="1"/>
  <c r="AK29" i="1"/>
  <c r="S461" i="1"/>
  <c r="S454" i="1"/>
  <c r="W461" i="1"/>
  <c r="AL455" i="1"/>
  <c r="S422" i="1"/>
  <c r="S412" i="1"/>
  <c r="S401" i="1"/>
  <c r="S403" i="1" s="1"/>
  <c r="W422" i="1"/>
  <c r="AL410" i="1"/>
  <c r="AC340" i="1"/>
  <c r="AC334" i="1"/>
  <c r="K417" i="1"/>
  <c r="K429" i="1" s="1"/>
  <c r="K427" i="1"/>
  <c r="E27" i="3" l="1"/>
  <c r="AO211" i="1"/>
  <c r="AO226" i="1" s="1"/>
  <c r="AO246" i="1"/>
  <c r="AI37" i="1"/>
  <c r="AK20" i="1"/>
  <c r="AK21" i="1"/>
  <c r="AB274" i="1"/>
  <c r="AJ415" i="1"/>
  <c r="AJ427" i="1" s="1"/>
  <c r="H427" i="1"/>
  <c r="H417" i="1"/>
  <c r="L427" i="1"/>
  <c r="Z53" i="1"/>
  <c r="AN217" i="1"/>
  <c r="AN232" i="1" s="1"/>
  <c r="AN252" i="1"/>
  <c r="AB461" i="1"/>
  <c r="AO455" i="1"/>
  <c r="AO461" i="1" s="1"/>
  <c r="L77" i="1"/>
  <c r="AJ460" i="1"/>
  <c r="AK460" i="1"/>
  <c r="T21" i="1"/>
  <c r="T20" i="1"/>
  <c r="T19" i="1"/>
  <c r="T25" i="1"/>
  <c r="AM18" i="1"/>
  <c r="X19" i="1"/>
  <c r="I34" i="3"/>
  <c r="I40" i="3"/>
  <c r="I59" i="3"/>
  <c r="I43" i="3"/>
  <c r="Z73" i="1"/>
  <c r="Z78" i="1"/>
  <c r="Z74" i="1"/>
  <c r="Q32" i="1"/>
  <c r="Q37" i="1"/>
  <c r="Q43" i="1"/>
  <c r="AJ121" i="1"/>
  <c r="AJ163" i="1"/>
  <c r="L70" i="1"/>
  <c r="W78" i="1"/>
  <c r="W74" i="1"/>
  <c r="F20" i="1"/>
  <c r="F21" i="1"/>
  <c r="F25" i="1"/>
  <c r="AJ424" i="1"/>
  <c r="AJ404" i="1"/>
  <c r="AK44" i="1"/>
  <c r="AW13" i="1"/>
  <c r="AK45" i="1"/>
  <c r="AK75" i="1"/>
  <c r="W53" i="1"/>
  <c r="L53" i="1"/>
  <c r="AY13" i="1"/>
  <c r="AM45" i="1"/>
  <c r="AM44" i="1"/>
  <c r="AM75" i="1"/>
  <c r="D57" i="1"/>
  <c r="N19" i="1"/>
  <c r="N25" i="1"/>
  <c r="N21" i="1"/>
  <c r="N20" i="1"/>
  <c r="R19" i="1"/>
  <c r="AD273" i="1"/>
  <c r="AD274" i="1" s="1"/>
  <c r="AD264" i="1"/>
  <c r="AN243" i="1"/>
  <c r="AN254" i="1" s="1"/>
  <c r="AA254" i="1"/>
  <c r="H45" i="1"/>
  <c r="AJ13" i="1"/>
  <c r="H44" i="1"/>
  <c r="H18" i="1"/>
  <c r="H14" i="1"/>
  <c r="H75" i="1"/>
  <c r="L14" i="1"/>
  <c r="J37" i="1"/>
  <c r="J43" i="1"/>
  <c r="J32" i="1"/>
  <c r="M26" i="1"/>
  <c r="M48" i="1"/>
  <c r="M27" i="1"/>
  <c r="AK25" i="1"/>
  <c r="Y77" i="1"/>
  <c r="U37" i="3"/>
  <c r="AE257" i="1"/>
  <c r="AE241" i="1"/>
  <c r="AE215" i="1"/>
  <c r="AE230" i="1" s="1"/>
  <c r="AE250" i="1"/>
  <c r="G32" i="1"/>
  <c r="G46" i="1" s="1"/>
  <c r="G43" i="1"/>
  <c r="AE333" i="1"/>
  <c r="AE340" i="1" s="1"/>
  <c r="AE326" i="1"/>
  <c r="AO321" i="1"/>
  <c r="AO326" i="1" s="1"/>
  <c r="P32" i="1"/>
  <c r="P37" i="1"/>
  <c r="P43" i="1"/>
  <c r="U43" i="1"/>
  <c r="U37" i="1"/>
  <c r="U32" i="1"/>
  <c r="Y37" i="1"/>
  <c r="AC239" i="1"/>
  <c r="AC246" i="1"/>
  <c r="AL401" i="1"/>
  <c r="AL403" i="1" s="1"/>
  <c r="AL422" i="1"/>
  <c r="AM422" i="1"/>
  <c r="AB257" i="1"/>
  <c r="AB250" i="1"/>
  <c r="AB241" i="1"/>
  <c r="AB215" i="1"/>
  <c r="AB230" i="1" s="1"/>
  <c r="AJ141" i="1"/>
  <c r="Y53" i="1"/>
  <c r="AC109" i="1"/>
  <c r="AC118" i="1" s="1"/>
  <c r="AC341" i="1"/>
  <c r="AC347" i="1"/>
  <c r="AO317" i="1"/>
  <c r="AO310" i="1"/>
  <c r="AO316" i="1" s="1"/>
  <c r="O32" i="1"/>
  <c r="O37" i="1"/>
  <c r="O43" i="1"/>
  <c r="G18" i="1"/>
  <c r="G45" i="1"/>
  <c r="G75" i="1"/>
  <c r="G44" i="1"/>
  <c r="AC264" i="1"/>
  <c r="AC273" i="1"/>
  <c r="AC274" i="1" s="1"/>
  <c r="N429" i="1"/>
  <c r="R429" i="1"/>
  <c r="K25" i="1"/>
  <c r="K20" i="1"/>
  <c r="K19" i="1"/>
  <c r="K21" i="1"/>
  <c r="P429" i="1"/>
  <c r="U429" i="1"/>
  <c r="Y429" i="1"/>
  <c r="AE334" i="1"/>
  <c r="AE331" i="1"/>
  <c r="AE338" i="1" s="1"/>
  <c r="AE339" i="1"/>
  <c r="Y70" i="1"/>
  <c r="H59" i="3"/>
  <c r="H43" i="3"/>
  <c r="S415" i="1"/>
  <c r="S404" i="1"/>
  <c r="S424" i="1"/>
  <c r="W424" i="1"/>
  <c r="AL412" i="1"/>
  <c r="AO331" i="1"/>
  <c r="AB338" i="1"/>
  <c r="AO322" i="1"/>
  <c r="AO327" i="1" s="1"/>
  <c r="K14" i="1"/>
  <c r="I47" i="3"/>
  <c r="I50" i="3"/>
  <c r="I89" i="3"/>
  <c r="AL119" i="1"/>
  <c r="H11" i="3"/>
  <c r="AL162" i="1"/>
  <c r="AL140" i="1"/>
  <c r="AM119" i="1"/>
  <c r="I46" i="1"/>
  <c r="I40" i="1"/>
  <c r="F19" i="3"/>
  <c r="F12" i="3"/>
  <c r="F40" i="3" s="1"/>
  <c r="F39" i="3"/>
  <c r="G19" i="3"/>
  <c r="M429" i="1"/>
  <c r="AK417" i="1"/>
  <c r="AN122" i="1"/>
  <c r="P25" i="1"/>
  <c r="P19" i="1"/>
  <c r="P21" i="1"/>
  <c r="P20" i="1"/>
  <c r="AC181" i="1"/>
  <c r="AC194" i="1"/>
  <c r="AC206" i="1"/>
  <c r="X78" i="1"/>
  <c r="X74" i="1"/>
  <c r="AB109" i="1"/>
  <c r="AO334" i="1"/>
  <c r="AO341" i="1" s="1"/>
  <c r="AB341" i="1"/>
  <c r="AB343" i="1"/>
  <c r="AB347" i="1"/>
  <c r="O429" i="1"/>
  <c r="AK135" i="1"/>
  <c r="AK141" i="1"/>
  <c r="D72" i="1"/>
  <c r="S13" i="1"/>
  <c r="S163" i="1"/>
  <c r="S121" i="1"/>
  <c r="S113" i="1"/>
  <c r="W121" i="1"/>
  <c r="S141" i="1"/>
  <c r="AL112" i="1"/>
  <c r="AN260" i="1"/>
  <c r="AN266" i="1" s="1"/>
  <c r="AA266" i="1"/>
  <c r="AA268" i="1"/>
  <c r="AA280" i="1"/>
  <c r="AA108" i="1"/>
  <c r="I48" i="1"/>
  <c r="I27" i="1"/>
  <c r="I26" i="1"/>
  <c r="AK427" i="1"/>
  <c r="AL461" i="1"/>
  <c r="AM461" i="1"/>
  <c r="N37" i="1"/>
  <c r="N32" i="1"/>
  <c r="N43" i="1"/>
  <c r="R37" i="1"/>
  <c r="K122" i="1"/>
  <c r="G37" i="3"/>
  <c r="G31" i="3"/>
  <c r="G26" i="3"/>
  <c r="H34" i="3" s="1"/>
  <c r="AA338" i="1"/>
  <c r="AN331" i="1"/>
  <c r="AN338" i="1" s="1"/>
  <c r="V57" i="1"/>
  <c r="V54" i="1"/>
  <c r="AD257" i="1"/>
  <c r="AD250" i="1"/>
  <c r="AD215" i="1"/>
  <c r="AD230" i="1" s="1"/>
  <c r="AD241" i="1"/>
  <c r="T32" i="1"/>
  <c r="AM29" i="1"/>
  <c r="T37" i="1"/>
  <c r="T43" i="1"/>
  <c r="X37" i="1"/>
  <c r="AO459" i="1"/>
  <c r="AO466" i="1"/>
  <c r="AK278" i="1"/>
  <c r="AK277" i="1"/>
  <c r="Q20" i="1"/>
  <c r="Q19" i="1"/>
  <c r="Q21" i="1"/>
  <c r="Q25" i="1"/>
  <c r="K37" i="1"/>
  <c r="K43" i="1"/>
  <c r="K32" i="1"/>
  <c r="R81" i="1"/>
  <c r="AA109" i="1"/>
  <c r="AA347" i="1"/>
  <c r="AA343" i="1" s="1"/>
  <c r="AN334" i="1"/>
  <c r="AN341" i="1" s="1"/>
  <c r="AA341" i="1"/>
  <c r="M40" i="1"/>
  <c r="M46" i="1"/>
  <c r="AK32" i="1"/>
  <c r="S460" i="1"/>
  <c r="W460" i="1"/>
  <c r="AL454" i="1"/>
  <c r="D66" i="3"/>
  <c r="D69" i="3" s="1"/>
  <c r="D92" i="3" s="1"/>
  <c r="AA92" i="3" s="1"/>
  <c r="D93" i="3"/>
  <c r="AA93" i="3" s="1"/>
  <c r="D72" i="3"/>
  <c r="V74" i="1"/>
  <c r="V73" i="1"/>
  <c r="V78" i="1"/>
  <c r="T429" i="1"/>
  <c r="AM417" i="1"/>
  <c r="X429" i="1"/>
  <c r="O25" i="1"/>
  <c r="O19" i="1"/>
  <c r="O21" i="1"/>
  <c r="O20" i="1"/>
  <c r="J25" i="1"/>
  <c r="J20" i="1"/>
  <c r="J19" i="1"/>
  <c r="J21" i="1"/>
  <c r="AK43" i="1"/>
  <c r="AD340" i="1"/>
  <c r="AD334" i="1"/>
  <c r="AO333" i="1"/>
  <c r="AO340" i="1" s="1"/>
  <c r="R57" i="3"/>
  <c r="Q56" i="3"/>
  <c r="R57" i="1"/>
  <c r="F59" i="3"/>
  <c r="F43" i="3"/>
  <c r="F34" i="3"/>
  <c r="AI13" i="1"/>
  <c r="E44" i="3"/>
  <c r="E52" i="3"/>
  <c r="E45" i="3"/>
  <c r="E90" i="3"/>
  <c r="U21" i="1"/>
  <c r="U20" i="1"/>
  <c r="U25" i="1"/>
  <c r="U19" i="1"/>
  <c r="Y19" i="1"/>
  <c r="AT14" i="1"/>
  <c r="AH50" i="1"/>
  <c r="AH52" i="1"/>
  <c r="AH77" i="1" s="1"/>
  <c r="AH68" i="1"/>
  <c r="AH70" i="1" s="1"/>
  <c r="AH72" i="1" s="1"/>
  <c r="AE273" i="1"/>
  <c r="AE274" i="1" s="1"/>
  <c r="AE264" i="1"/>
  <c r="AQ48" i="1"/>
  <c r="AP49" i="1"/>
  <c r="F46" i="1"/>
  <c r="AI32" i="1"/>
  <c r="H29" i="1"/>
  <c r="AJ113" i="1"/>
  <c r="H122" i="1"/>
  <c r="L122" i="1"/>
  <c r="AK121" i="1"/>
  <c r="H27" i="3" l="1"/>
  <c r="F27" i="3"/>
  <c r="I27" i="3"/>
  <c r="AA344" i="1"/>
  <c r="AA345" i="1"/>
  <c r="AN343" i="1"/>
  <c r="F48" i="1"/>
  <c r="F27" i="1"/>
  <c r="AC127" i="1"/>
  <c r="AC348" i="1"/>
  <c r="AC351" i="1"/>
  <c r="AC354" i="1" s="1"/>
  <c r="AI14" i="1"/>
  <c r="AI45" i="1"/>
  <c r="AU13" i="1"/>
  <c r="AU15" i="1" s="1"/>
  <c r="AI44" i="1"/>
  <c r="AI75" i="1"/>
  <c r="AL460" i="1"/>
  <c r="AM460" i="1"/>
  <c r="Q27" i="1"/>
  <c r="Q26" i="1"/>
  <c r="Q48" i="1"/>
  <c r="AD260" i="1"/>
  <c r="AD263" i="1"/>
  <c r="D74" i="1"/>
  <c r="D78" i="1"/>
  <c r="S417" i="1"/>
  <c r="S427" i="1"/>
  <c r="W427" i="1"/>
  <c r="AL415" i="1"/>
  <c r="AC343" i="1"/>
  <c r="U46" i="1"/>
  <c r="U40" i="1"/>
  <c r="Y40" i="1"/>
  <c r="AE260" i="1"/>
  <c r="AE263" i="1"/>
  <c r="Z54" i="1"/>
  <c r="Z57" i="1"/>
  <c r="Z58" i="1" s="1"/>
  <c r="AQ65" i="1"/>
  <c r="AJ18" i="1"/>
  <c r="H20" i="1"/>
  <c r="H21" i="1"/>
  <c r="H19" i="1"/>
  <c r="H25" i="1"/>
  <c r="L19" i="1"/>
  <c r="J48" i="1"/>
  <c r="J27" i="1"/>
  <c r="J26" i="1"/>
  <c r="H44" i="3"/>
  <c r="H52" i="3"/>
  <c r="H90" i="3"/>
  <c r="K27" i="1"/>
  <c r="K48" i="1"/>
  <c r="AJ14" i="1"/>
  <c r="AV13" i="1"/>
  <c r="AJ75" i="1"/>
  <c r="AJ45" i="1"/>
  <c r="AJ44" i="1"/>
  <c r="AH78" i="1"/>
  <c r="AH81" i="1" s="1"/>
  <c r="AH74" i="1"/>
  <c r="F45" i="3"/>
  <c r="F44" i="3"/>
  <c r="F52" i="3"/>
  <c r="F90" i="3"/>
  <c r="V58" i="1"/>
  <c r="I49" i="1"/>
  <c r="I53" i="1"/>
  <c r="I52" i="1"/>
  <c r="I77" i="1" s="1"/>
  <c r="I50" i="1"/>
  <c r="I68" i="1"/>
  <c r="I70" i="1" s="1"/>
  <c r="I72" i="1" s="1"/>
  <c r="H12" i="3"/>
  <c r="H19" i="3"/>
  <c r="H39" i="3"/>
  <c r="I19" i="3"/>
  <c r="H429" i="1"/>
  <c r="AJ417" i="1"/>
  <c r="AJ429" i="1" s="1"/>
  <c r="L429" i="1"/>
  <c r="AE217" i="1"/>
  <c r="AE232" i="1" s="1"/>
  <c r="AE243" i="1"/>
  <c r="AE254" i="1" s="1"/>
  <c r="AE252" i="1"/>
  <c r="AK46" i="1"/>
  <c r="AA117" i="1"/>
  <c r="AN108" i="1"/>
  <c r="Y57" i="1"/>
  <c r="W81" i="1"/>
  <c r="AM21" i="1"/>
  <c r="AM20" i="1"/>
  <c r="S18" i="1"/>
  <c r="S14" i="1"/>
  <c r="S45" i="1"/>
  <c r="S75" i="1"/>
  <c r="S44" i="1"/>
  <c r="AP13" i="1"/>
  <c r="W14" i="1"/>
  <c r="AL13" i="1"/>
  <c r="AH53" i="1"/>
  <c r="AH57" i="1" s="1"/>
  <c r="AA126" i="1"/>
  <c r="AA281" i="1"/>
  <c r="AA284" i="1"/>
  <c r="AN284" i="1" s="1"/>
  <c r="AN285" i="1" s="1"/>
  <c r="AN63" i="1" s="1"/>
  <c r="AN280" i="1"/>
  <c r="AB127" i="1"/>
  <c r="AB348" i="1"/>
  <c r="AB351" i="1"/>
  <c r="AB354" i="1"/>
  <c r="AO347" i="1"/>
  <c r="P27" i="1"/>
  <c r="P26" i="1"/>
  <c r="P48" i="1"/>
  <c r="L57" i="1"/>
  <c r="L72" i="1"/>
  <c r="T48" i="1"/>
  <c r="T27" i="1"/>
  <c r="T26" i="1"/>
  <c r="AM25" i="1"/>
  <c r="X26" i="1"/>
  <c r="E62" i="3"/>
  <c r="E54" i="3"/>
  <c r="E53" i="3"/>
  <c r="E91" i="3"/>
  <c r="G59" i="3"/>
  <c r="G40" i="3"/>
  <c r="G34" i="3"/>
  <c r="G43" i="3"/>
  <c r="AA270" i="1"/>
  <c r="AA269" i="1"/>
  <c r="AA276" i="1"/>
  <c r="AN268" i="1"/>
  <c r="AO343" i="1"/>
  <c r="AB344" i="1"/>
  <c r="AB345" i="1"/>
  <c r="P40" i="1"/>
  <c r="P46" i="1"/>
  <c r="AK27" i="1"/>
  <c r="W57" i="1"/>
  <c r="I52" i="3"/>
  <c r="I45" i="3"/>
  <c r="I44" i="3"/>
  <c r="I90" i="3"/>
  <c r="O26" i="1"/>
  <c r="O48" i="1"/>
  <c r="O27" i="1"/>
  <c r="Y72" i="1"/>
  <c r="AB217" i="1"/>
  <c r="AB232" i="1" s="1"/>
  <c r="AB252" i="1"/>
  <c r="AB243" i="1"/>
  <c r="AO273" i="1"/>
  <c r="M53" i="1"/>
  <c r="M52" i="1"/>
  <c r="M50" i="1"/>
  <c r="M49" i="1"/>
  <c r="M68" i="1"/>
  <c r="AC257" i="1"/>
  <c r="AC241" i="1"/>
  <c r="AC250" i="1"/>
  <c r="AC215" i="1"/>
  <c r="AC230" i="1" s="1"/>
  <c r="R56" i="3"/>
  <c r="S57" i="3"/>
  <c r="AL121" i="1"/>
  <c r="AL163" i="1"/>
  <c r="AM121" i="1"/>
  <c r="AL141" i="1"/>
  <c r="AB118" i="1"/>
  <c r="AO239" i="1"/>
  <c r="AW15" i="1"/>
  <c r="U48" i="1"/>
  <c r="U27" i="1"/>
  <c r="U26" i="1"/>
  <c r="Y26" i="1"/>
  <c r="AA127" i="1"/>
  <c r="AA351" i="1"/>
  <c r="AN351" i="1" s="1"/>
  <c r="AN352" i="1" s="1"/>
  <c r="AA348" i="1"/>
  <c r="AN347" i="1"/>
  <c r="AE109" i="1"/>
  <c r="AE118" i="1" s="1"/>
  <c r="AE347" i="1"/>
  <c r="AE341" i="1"/>
  <c r="AE343" i="1"/>
  <c r="G20" i="1"/>
  <c r="G21" i="1"/>
  <c r="G25" i="1"/>
  <c r="AB260" i="1"/>
  <c r="AB263" i="1"/>
  <c r="AO257" i="1"/>
  <c r="AO263" i="1" s="1"/>
  <c r="J46" i="1"/>
  <c r="J40" i="1"/>
  <c r="AJ122" i="1"/>
  <c r="AK122" i="1"/>
  <c r="AD109" i="1"/>
  <c r="AD118" i="1" s="1"/>
  <c r="AD341" i="1"/>
  <c r="AD343" i="1"/>
  <c r="AD347" i="1"/>
  <c r="V79" i="1"/>
  <c r="V81" i="1"/>
  <c r="AN109" i="1"/>
  <c r="AA118" i="1"/>
  <c r="AK14" i="1"/>
  <c r="Q40" i="1"/>
  <c r="Q46" i="1"/>
  <c r="AI43" i="1"/>
  <c r="H37" i="1"/>
  <c r="AJ29" i="1"/>
  <c r="H32" i="1"/>
  <c r="H43" i="1"/>
  <c r="L37" i="1"/>
  <c r="AM43" i="1"/>
  <c r="N40" i="1"/>
  <c r="N46" i="1"/>
  <c r="R40" i="1"/>
  <c r="S29" i="1"/>
  <c r="S122" i="1"/>
  <c r="W122" i="1"/>
  <c r="AL113" i="1"/>
  <c r="F20" i="3"/>
  <c r="F47" i="3"/>
  <c r="F50" i="3"/>
  <c r="F89" i="3"/>
  <c r="G20" i="3"/>
  <c r="AO338" i="1"/>
  <c r="N26" i="1"/>
  <c r="N48" i="1"/>
  <c r="AK48" i="1" s="1"/>
  <c r="N27" i="1"/>
  <c r="R26" i="1"/>
  <c r="AI40" i="1"/>
  <c r="AI46" i="1"/>
  <c r="AM32" i="1"/>
  <c r="T46" i="1"/>
  <c r="T40" i="1"/>
  <c r="X40" i="1"/>
  <c r="X81" i="1"/>
  <c r="AL404" i="1"/>
  <c r="AL424" i="1"/>
  <c r="AM424" i="1"/>
  <c r="O46" i="1"/>
  <c r="O40" i="1"/>
  <c r="Z79" i="1"/>
  <c r="Z81" i="1"/>
  <c r="K46" i="1"/>
  <c r="K40" i="1"/>
  <c r="AD252" i="1"/>
  <c r="AD243" i="1"/>
  <c r="AD254" i="1" s="1"/>
  <c r="AD217" i="1"/>
  <c r="AD232" i="1" s="1"/>
  <c r="AI18" i="1"/>
  <c r="G27" i="3" l="1"/>
  <c r="G13" i="3"/>
  <c r="F13" i="3"/>
  <c r="AC149" i="1"/>
  <c r="AC356" i="1"/>
  <c r="AC355" i="1"/>
  <c r="AK50" i="1"/>
  <c r="AW14" i="1"/>
  <c r="AI20" i="1"/>
  <c r="AI21" i="1"/>
  <c r="AI19" i="1"/>
  <c r="O52" i="1"/>
  <c r="O77" i="1" s="1"/>
  <c r="O50" i="1"/>
  <c r="O49" i="1"/>
  <c r="O68" i="1"/>
  <c r="O70" i="1" s="1"/>
  <c r="O72" i="1" s="1"/>
  <c r="O53" i="1"/>
  <c r="AO260" i="1"/>
  <c r="AO266" i="1" s="1"/>
  <c r="AB108" i="1"/>
  <c r="AB280" i="1"/>
  <c r="AB268" i="1"/>
  <c r="AB266" i="1"/>
  <c r="U52" i="1"/>
  <c r="U77" i="1" s="1"/>
  <c r="U49" i="1"/>
  <c r="U68" i="1"/>
  <c r="U70" i="1" s="1"/>
  <c r="U72" i="1" s="1"/>
  <c r="U50" i="1"/>
  <c r="Y49" i="1"/>
  <c r="AA278" i="1"/>
  <c r="AA277" i="1"/>
  <c r="AN276" i="1"/>
  <c r="T49" i="1"/>
  <c r="T53" i="1"/>
  <c r="AM48" i="1"/>
  <c r="T50" i="1"/>
  <c r="T68" i="1"/>
  <c r="T52" i="1"/>
  <c r="X49" i="1"/>
  <c r="AN282" i="1"/>
  <c r="AN281" i="1"/>
  <c r="AC344" i="1"/>
  <c r="AC345" i="1"/>
  <c r="AC263" i="1"/>
  <c r="AC260" i="1"/>
  <c r="G48" i="1"/>
  <c r="K49" i="1" s="1"/>
  <c r="G27" i="1"/>
  <c r="M70" i="1"/>
  <c r="AK68" i="1"/>
  <c r="J52" i="1"/>
  <c r="J77" i="1" s="1"/>
  <c r="J50" i="1"/>
  <c r="J49" i="1"/>
  <c r="J68" i="1"/>
  <c r="J70" i="1" s="1"/>
  <c r="J72" i="1" s="1"/>
  <c r="AL427" i="1"/>
  <c r="AM427" i="1"/>
  <c r="AO215" i="1"/>
  <c r="AO230" i="1" s="1"/>
  <c r="AO250" i="1"/>
  <c r="L78" i="1"/>
  <c r="L74" i="1"/>
  <c r="G44" i="3"/>
  <c r="G52" i="3"/>
  <c r="G45" i="3"/>
  <c r="G90" i="3"/>
  <c r="H48" i="1"/>
  <c r="AJ25" i="1"/>
  <c r="H27" i="1"/>
  <c r="H26" i="1"/>
  <c r="L26" i="1"/>
  <c r="AE344" i="1"/>
  <c r="AE345" i="1"/>
  <c r="AO109" i="1"/>
  <c r="M77" i="1"/>
  <c r="I62" i="3"/>
  <c r="I54" i="3"/>
  <c r="I53" i="3"/>
  <c r="I91" i="3"/>
  <c r="AA287" i="1"/>
  <c r="S429" i="1"/>
  <c r="W429" i="1"/>
  <c r="AL417" i="1"/>
  <c r="AO344" i="1"/>
  <c r="AO345" i="1"/>
  <c r="AN269" i="1"/>
  <c r="AN270" i="1"/>
  <c r="S32" i="1"/>
  <c r="S43" i="1"/>
  <c r="S37" i="1"/>
  <c r="W37" i="1"/>
  <c r="AL29" i="1"/>
  <c r="AN118" i="1"/>
  <c r="J10" i="3"/>
  <c r="J18" i="3" s="1"/>
  <c r="AA132" i="1"/>
  <c r="AA138" i="1"/>
  <c r="AN126" i="1"/>
  <c r="M57" i="1"/>
  <c r="M54" i="1"/>
  <c r="H20" i="3"/>
  <c r="H50" i="3"/>
  <c r="H47" i="3"/>
  <c r="H89" i="3"/>
  <c r="I20" i="3"/>
  <c r="H40" i="3"/>
  <c r="AV15" i="1"/>
  <c r="D81" i="1"/>
  <c r="AD354" i="1"/>
  <c r="AD127" i="1"/>
  <c r="AD348" i="1"/>
  <c r="AD351" i="1"/>
  <c r="AO351" i="1" s="1"/>
  <c r="AO352" i="1" s="1"/>
  <c r="AE351" i="1"/>
  <c r="AE354" i="1" s="1"/>
  <c r="AE127" i="1"/>
  <c r="AE348" i="1"/>
  <c r="AK429" i="1"/>
  <c r="AL14" i="1"/>
  <c r="AX13" i="1"/>
  <c r="AL45" i="1"/>
  <c r="AL75" i="1"/>
  <c r="AL44" i="1"/>
  <c r="AM14" i="1"/>
  <c r="AN117" i="1"/>
  <c r="J9" i="3"/>
  <c r="I78" i="1"/>
  <c r="I74" i="1"/>
  <c r="I73" i="1"/>
  <c r="AJ20" i="1"/>
  <c r="AJ21" i="1"/>
  <c r="AJ19" i="1"/>
  <c r="AK19" i="1"/>
  <c r="AC252" i="1"/>
  <c r="AC243" i="1"/>
  <c r="AC254" i="1" s="1"/>
  <c r="AC217" i="1"/>
  <c r="AC232" i="1" s="1"/>
  <c r="AL122" i="1"/>
  <c r="AM122" i="1"/>
  <c r="AO127" i="1"/>
  <c r="AB133" i="1"/>
  <c r="AB139" i="1"/>
  <c r="AM46" i="1"/>
  <c r="N52" i="1"/>
  <c r="N77" i="1" s="1"/>
  <c r="N50" i="1"/>
  <c r="N49" i="1"/>
  <c r="N68" i="1"/>
  <c r="N70" i="1" s="1"/>
  <c r="N72" i="1" s="1"/>
  <c r="R49" i="1"/>
  <c r="AD344" i="1"/>
  <c r="AD345" i="1"/>
  <c r="AO275" i="1"/>
  <c r="AO274" i="1"/>
  <c r="AC133" i="1"/>
  <c r="AC139" i="1"/>
  <c r="AN348" i="1"/>
  <c r="AN349" i="1"/>
  <c r="AO241" i="1"/>
  <c r="P52" i="1"/>
  <c r="P49" i="1"/>
  <c r="P68" i="1"/>
  <c r="P50" i="1"/>
  <c r="K50" i="1"/>
  <c r="K52" i="1"/>
  <c r="K77" i="1" s="1"/>
  <c r="K68" i="1"/>
  <c r="K70" i="1" s="1"/>
  <c r="K72" i="1" s="1"/>
  <c r="AI25" i="1"/>
  <c r="AO243" i="1"/>
  <c r="AO254" i="1" s="1"/>
  <c r="AB254" i="1"/>
  <c r="I54" i="1"/>
  <c r="I57" i="1"/>
  <c r="I58" i="1" s="1"/>
  <c r="K26" i="1"/>
  <c r="AD268" i="1"/>
  <c r="AD280" i="1"/>
  <c r="AD266" i="1"/>
  <c r="AD108" i="1"/>
  <c r="AJ32" i="1"/>
  <c r="H40" i="1"/>
  <c r="H46" i="1"/>
  <c r="L40" i="1"/>
  <c r="AA354" i="1"/>
  <c r="S56" i="3"/>
  <c r="T57" i="3"/>
  <c r="Q53" i="1"/>
  <c r="Q52" i="1"/>
  <c r="Q77" i="1" s="1"/>
  <c r="Q49" i="1"/>
  <c r="Q68" i="1"/>
  <c r="Q70" i="1" s="1"/>
  <c r="Q72" i="1" s="1"/>
  <c r="Q50" i="1"/>
  <c r="F52" i="1"/>
  <c r="F68" i="1"/>
  <c r="F50" i="1"/>
  <c r="E66" i="3"/>
  <c r="E69" i="3" s="1"/>
  <c r="E63" i="3"/>
  <c r="E93" i="3"/>
  <c r="AB93" i="3" s="1"/>
  <c r="E72" i="3"/>
  <c r="AO349" i="1"/>
  <c r="AO348" i="1"/>
  <c r="AN344" i="1"/>
  <c r="AN345" i="1"/>
  <c r="AA133" i="1"/>
  <c r="AA139" i="1"/>
  <c r="AN127" i="1"/>
  <c r="H62" i="3"/>
  <c r="H53" i="3"/>
  <c r="H54" i="3"/>
  <c r="H91" i="3"/>
  <c r="AE108" i="1"/>
  <c r="AE266" i="1"/>
  <c r="AE280" i="1"/>
  <c r="AJ37" i="1"/>
  <c r="AJ43" i="1"/>
  <c r="AK37" i="1"/>
  <c r="AB149" i="1"/>
  <c r="AB356" i="1"/>
  <c r="AB355" i="1"/>
  <c r="Y78" i="1"/>
  <c r="Y74" i="1"/>
  <c r="Y73" i="1"/>
  <c r="AM27" i="1"/>
  <c r="S20" i="1"/>
  <c r="S19" i="1"/>
  <c r="S25" i="1"/>
  <c r="S21" i="1"/>
  <c r="W19" i="1"/>
  <c r="AL18" i="1"/>
  <c r="F54" i="3"/>
  <c r="F62" i="3"/>
  <c r="F53" i="3"/>
  <c r="F91" i="3"/>
  <c r="H45" i="3"/>
  <c r="H13" i="3" l="1"/>
  <c r="I13" i="3"/>
  <c r="AE149" i="1"/>
  <c r="AE355" i="1"/>
  <c r="AE356" i="1"/>
  <c r="AO354" i="1"/>
  <c r="Y81" i="1"/>
  <c r="AN81" i="1" s="1"/>
  <c r="H66" i="3"/>
  <c r="H69" i="3" s="1"/>
  <c r="H93" i="3"/>
  <c r="AE93" i="3" s="1"/>
  <c r="H72" i="3"/>
  <c r="F77" i="1"/>
  <c r="AD276" i="1"/>
  <c r="AD269" i="1"/>
  <c r="AD270" i="1"/>
  <c r="P77" i="1"/>
  <c r="AJ26" i="1"/>
  <c r="AJ27" i="1"/>
  <c r="AK26" i="1"/>
  <c r="AB117" i="1"/>
  <c r="AN133" i="1"/>
  <c r="AN139" i="1"/>
  <c r="J24" i="3"/>
  <c r="I79" i="1"/>
  <c r="I81" i="1"/>
  <c r="AD133" i="1"/>
  <c r="AD139" i="1"/>
  <c r="H49" i="1"/>
  <c r="AJ48" i="1"/>
  <c r="H52" i="1"/>
  <c r="H50" i="1"/>
  <c r="H68" i="1"/>
  <c r="L49" i="1"/>
  <c r="AM50" i="1"/>
  <c r="AY14" i="1"/>
  <c r="AD149" i="1"/>
  <c r="AD355" i="1"/>
  <c r="AD356" i="1"/>
  <c r="O74" i="1"/>
  <c r="O73" i="1"/>
  <c r="O78" i="1"/>
  <c r="AL19" i="1"/>
  <c r="AL21" i="1"/>
  <c r="AL20" i="1"/>
  <c r="AM19" i="1"/>
  <c r="AO149" i="1"/>
  <c r="AB155" i="1"/>
  <c r="AB161" i="1"/>
  <c r="G62" i="3"/>
  <c r="H63" i="3" s="1"/>
  <c r="G54" i="3"/>
  <c r="G53" i="3"/>
  <c r="G91" i="3"/>
  <c r="M72" i="1"/>
  <c r="AK70" i="1"/>
  <c r="AN277" i="1"/>
  <c r="AN278" i="1"/>
  <c r="O54" i="1"/>
  <c r="O57" i="1"/>
  <c r="Q57" i="1"/>
  <c r="Q58" i="1" s="1"/>
  <c r="Q54" i="1"/>
  <c r="AO139" i="1"/>
  <c r="AO133" i="1"/>
  <c r="K24" i="3"/>
  <c r="AL37" i="1"/>
  <c r="AL43" i="1"/>
  <c r="AM37" i="1"/>
  <c r="U57" i="3"/>
  <c r="U56" i="3" s="1"/>
  <c r="T56" i="3"/>
  <c r="K78" i="1"/>
  <c r="K74" i="1"/>
  <c r="I63" i="3"/>
  <c r="I66" i="3"/>
  <c r="I69" i="3" s="1"/>
  <c r="I93" i="3"/>
  <c r="AF93" i="3" s="1"/>
  <c r="I72" i="3"/>
  <c r="AC108" i="1"/>
  <c r="AO108" i="1" s="1"/>
  <c r="AC280" i="1"/>
  <c r="AC266" i="1"/>
  <c r="F63" i="3"/>
  <c r="F66" i="3"/>
  <c r="F69" i="3" s="1"/>
  <c r="F93" i="3"/>
  <c r="AC93" i="3" s="1"/>
  <c r="F72" i="3"/>
  <c r="S46" i="1"/>
  <c r="S40" i="1"/>
  <c r="W40" i="1"/>
  <c r="AL32" i="1"/>
  <c r="AK77" i="1"/>
  <c r="U74" i="1"/>
  <c r="U73" i="1"/>
  <c r="U78" i="1"/>
  <c r="Y79" i="1" s="1"/>
  <c r="K53" i="1"/>
  <c r="AO118" i="1"/>
  <c r="K10" i="3"/>
  <c r="Q74" i="1"/>
  <c r="Q78" i="1"/>
  <c r="G50" i="1"/>
  <c r="G52" i="1"/>
  <c r="G77" i="1" s="1"/>
  <c r="G68" i="1"/>
  <c r="G70" i="1" s="1"/>
  <c r="G72" i="1" s="1"/>
  <c r="K73" i="1" s="1"/>
  <c r="S48" i="1"/>
  <c r="S27" i="1"/>
  <c r="S26" i="1"/>
  <c r="W26" i="1"/>
  <c r="AL25" i="1"/>
  <c r="L81" i="1"/>
  <c r="E70" i="3"/>
  <c r="E92" i="3"/>
  <c r="AB92" i="3" s="1"/>
  <c r="J17" i="3"/>
  <c r="T54" i="1"/>
  <c r="T57" i="1"/>
  <c r="X54" i="1"/>
  <c r="AA149" i="1"/>
  <c r="AA356" i="1"/>
  <c r="AN354" i="1"/>
  <c r="AA355" i="1"/>
  <c r="AE281" i="1"/>
  <c r="AE126" i="1"/>
  <c r="AE284" i="1"/>
  <c r="AE287" i="1" s="1"/>
  <c r="AE117" i="1"/>
  <c r="AE268" i="1"/>
  <c r="AI48" i="1"/>
  <c r="AJ40" i="1"/>
  <c r="AJ46" i="1"/>
  <c r="AK40" i="1"/>
  <c r="N53" i="1"/>
  <c r="AE133" i="1"/>
  <c r="AE139" i="1"/>
  <c r="U53" i="1"/>
  <c r="AO217" i="1"/>
  <c r="AO232" i="1" s="1"/>
  <c r="AO252" i="1"/>
  <c r="AA288" i="1"/>
  <c r="AN287" i="1"/>
  <c r="AA289" i="1"/>
  <c r="AA148" i="1"/>
  <c r="AI27" i="1"/>
  <c r="AI26" i="1"/>
  <c r="AX15" i="1"/>
  <c r="AY15" i="1"/>
  <c r="AK52" i="1"/>
  <c r="F53" i="1"/>
  <c r="AD117" i="1"/>
  <c r="P53" i="1"/>
  <c r="N74" i="1"/>
  <c r="N73" i="1"/>
  <c r="N78" i="1"/>
  <c r="R73" i="1"/>
  <c r="M58" i="1"/>
  <c r="J78" i="1"/>
  <c r="J74" i="1"/>
  <c r="AM52" i="1"/>
  <c r="T77" i="1"/>
  <c r="AM77" i="1" s="1"/>
  <c r="AB269" i="1"/>
  <c r="AB276" i="1"/>
  <c r="AB270" i="1"/>
  <c r="P70" i="1"/>
  <c r="AL429" i="1"/>
  <c r="AM429" i="1"/>
  <c r="F70" i="1"/>
  <c r="AD287" i="1"/>
  <c r="AD281" i="1"/>
  <c r="AD126" i="1"/>
  <c r="AD284" i="1"/>
  <c r="AN132" i="1"/>
  <c r="AN138" i="1"/>
  <c r="J23" i="3"/>
  <c r="J53" i="1"/>
  <c r="T70" i="1"/>
  <c r="AM68" i="1"/>
  <c r="AO280" i="1"/>
  <c r="AB281" i="1"/>
  <c r="AB126" i="1"/>
  <c r="AB284" i="1"/>
  <c r="AB287" i="1" s="1"/>
  <c r="AC155" i="1"/>
  <c r="AC161" i="1"/>
  <c r="AE289" i="1" l="1"/>
  <c r="AE288" i="1"/>
  <c r="AE148" i="1"/>
  <c r="AO117" i="1"/>
  <c r="K9" i="3"/>
  <c r="AB288" i="1"/>
  <c r="AB289" i="1"/>
  <c r="AB148" i="1"/>
  <c r="I70" i="3"/>
  <c r="I92" i="3"/>
  <c r="AF92" i="3" s="1"/>
  <c r="O79" i="1"/>
  <c r="O81" i="1"/>
  <c r="AN355" i="1"/>
  <c r="AN356" i="1"/>
  <c r="AD277" i="1"/>
  <c r="AD278" i="1"/>
  <c r="P72" i="1"/>
  <c r="P54" i="1"/>
  <c r="P57" i="1"/>
  <c r="P58" i="1" s="1"/>
  <c r="AL40" i="1"/>
  <c r="AL46" i="1"/>
  <c r="AM40" i="1"/>
  <c r="AI52" i="1"/>
  <c r="U57" i="1"/>
  <c r="U54" i="1"/>
  <c r="Y54" i="1"/>
  <c r="AO282" i="1"/>
  <c r="AO281" i="1"/>
  <c r="AA155" i="1"/>
  <c r="AA161" i="1"/>
  <c r="AN149" i="1"/>
  <c r="AO155" i="1" s="1"/>
  <c r="S50" i="1"/>
  <c r="S49" i="1"/>
  <c r="S53" i="1"/>
  <c r="AL53" i="1" s="1"/>
  <c r="S68" i="1"/>
  <c r="S52" i="1"/>
  <c r="W49" i="1"/>
  <c r="AL48" i="1"/>
  <c r="K81" i="1"/>
  <c r="AI77" i="1"/>
  <c r="AL26" i="1"/>
  <c r="AL27" i="1"/>
  <c r="AM26" i="1"/>
  <c r="N57" i="1"/>
  <c r="N54" i="1"/>
  <c r="R54" i="1"/>
  <c r="AK53" i="1"/>
  <c r="G53" i="1"/>
  <c r="G57" i="1" s="1"/>
  <c r="M73" i="1"/>
  <c r="M78" i="1"/>
  <c r="M74" i="1"/>
  <c r="AK72" i="1"/>
  <c r="J32" i="3"/>
  <c r="J38" i="3"/>
  <c r="F72" i="1"/>
  <c r="AI70" i="1"/>
  <c r="AB138" i="1"/>
  <c r="AO126" i="1"/>
  <c r="AB132" i="1"/>
  <c r="T72" i="1"/>
  <c r="AM70" i="1"/>
  <c r="F57" i="1"/>
  <c r="AI53" i="1"/>
  <c r="AM53" i="1"/>
  <c r="G78" i="1"/>
  <c r="G81" i="1" s="1"/>
  <c r="G74" i="1"/>
  <c r="AD155" i="1"/>
  <c r="AD161" i="1"/>
  <c r="N79" i="1"/>
  <c r="N81" i="1"/>
  <c r="R79" i="1"/>
  <c r="H92" i="3"/>
  <c r="AE92" i="3" s="1"/>
  <c r="AO284" i="1"/>
  <c r="AO285" i="1" s="1"/>
  <c r="AO63" i="1" s="1"/>
  <c r="X58" i="1"/>
  <c r="AB277" i="1"/>
  <c r="AB278" i="1"/>
  <c r="AI50" i="1"/>
  <c r="AU14" i="1"/>
  <c r="AI49" i="1"/>
  <c r="Q79" i="1"/>
  <c r="Q81" i="1"/>
  <c r="F70" i="3"/>
  <c r="F92" i="3"/>
  <c r="AC92" i="3" s="1"/>
  <c r="G63" i="3"/>
  <c r="G66" i="3"/>
  <c r="G69" i="3" s="1"/>
  <c r="G93" i="3"/>
  <c r="AD93" i="3" s="1"/>
  <c r="G72" i="3"/>
  <c r="J37" i="3"/>
  <c r="J31" i="3"/>
  <c r="AE269" i="1"/>
  <c r="AE276" i="1"/>
  <c r="AE270" i="1"/>
  <c r="Q73" i="1"/>
  <c r="O58" i="1"/>
  <c r="J54" i="1"/>
  <c r="J57" i="1"/>
  <c r="K32" i="3"/>
  <c r="K38" i="3"/>
  <c r="H70" i="1"/>
  <c r="AJ68" i="1"/>
  <c r="AD138" i="1"/>
  <c r="AD132" i="1"/>
  <c r="L10" i="3"/>
  <c r="K18" i="3"/>
  <c r="AC281" i="1"/>
  <c r="AC287" i="1"/>
  <c r="AO287" i="1" s="1"/>
  <c r="AC126" i="1"/>
  <c r="AC284" i="1"/>
  <c r="AO161" i="1"/>
  <c r="AO355" i="1"/>
  <c r="AO356" i="1"/>
  <c r="AC117" i="1"/>
  <c r="AJ52" i="1"/>
  <c r="H77" i="1"/>
  <c r="AJ77" i="1" s="1"/>
  <c r="AD288" i="1"/>
  <c r="AD148" i="1"/>
  <c r="AD289" i="1"/>
  <c r="AN289" i="1"/>
  <c r="AN288" i="1"/>
  <c r="AE132" i="1"/>
  <c r="AE138" i="1"/>
  <c r="K57" i="1"/>
  <c r="AC268" i="1"/>
  <c r="AV14" i="1"/>
  <c r="AJ50" i="1"/>
  <c r="AJ49" i="1"/>
  <c r="AK49" i="1"/>
  <c r="J81" i="1"/>
  <c r="AA154" i="1"/>
  <c r="AA160" i="1"/>
  <c r="AN148" i="1"/>
  <c r="AI68" i="1"/>
  <c r="U79" i="1"/>
  <c r="U81" i="1"/>
  <c r="H53" i="1"/>
  <c r="AE155" i="1"/>
  <c r="AE161" i="1"/>
  <c r="AO289" i="1" l="1"/>
  <c r="AO288" i="1"/>
  <c r="AL54" i="1"/>
  <c r="AL57" i="1"/>
  <c r="G70" i="3"/>
  <c r="G92" i="3"/>
  <c r="AD92" i="3" s="1"/>
  <c r="H70" i="3"/>
  <c r="H72" i="1"/>
  <c r="AJ70" i="1"/>
  <c r="F74" i="1"/>
  <c r="F78" i="1"/>
  <c r="AI72" i="1"/>
  <c r="J73" i="1"/>
  <c r="N58" i="1"/>
  <c r="R58" i="1"/>
  <c r="AO132" i="1"/>
  <c r="AO138" i="1"/>
  <c r="K23" i="3"/>
  <c r="AC276" i="1"/>
  <c r="AC269" i="1"/>
  <c r="AC270" i="1"/>
  <c r="AO268" i="1"/>
  <c r="U58" i="1"/>
  <c r="Y58" i="1"/>
  <c r="AJ53" i="1"/>
  <c r="H54" i="1"/>
  <c r="H57" i="1"/>
  <c r="L54" i="1"/>
  <c r="K58" i="1"/>
  <c r="K79" i="1"/>
  <c r="K54" i="1"/>
  <c r="J58" i="1"/>
  <c r="AX14" i="1"/>
  <c r="AL50" i="1"/>
  <c r="AL49" i="1"/>
  <c r="AM49" i="1"/>
  <c r="AK74" i="1"/>
  <c r="AB154" i="1"/>
  <c r="AB160" i="1"/>
  <c r="AO148" i="1"/>
  <c r="S77" i="1"/>
  <c r="AL77" i="1" s="1"/>
  <c r="AL52" i="1"/>
  <c r="AN154" i="1"/>
  <c r="AN160" i="1"/>
  <c r="AC138" i="1"/>
  <c r="AC132" i="1"/>
  <c r="AM54" i="1"/>
  <c r="AM57" i="1"/>
  <c r="AM58" i="1" s="1"/>
  <c r="M79" i="1"/>
  <c r="M81" i="1"/>
  <c r="AK81" i="1" s="1"/>
  <c r="AK78" i="1"/>
  <c r="S70" i="1"/>
  <c r="AL68" i="1"/>
  <c r="L9" i="3"/>
  <c r="K17" i="3"/>
  <c r="AC288" i="1"/>
  <c r="AC289" i="1"/>
  <c r="AC148" i="1"/>
  <c r="S54" i="1"/>
  <c r="S57" i="1"/>
  <c r="W54" i="1"/>
  <c r="AE277" i="1"/>
  <c r="AE278" i="1"/>
  <c r="AK57" i="1"/>
  <c r="AK54" i="1"/>
  <c r="P74" i="1"/>
  <c r="P73" i="1"/>
  <c r="P78" i="1"/>
  <c r="AE154" i="1"/>
  <c r="AE160" i="1"/>
  <c r="AD154" i="1"/>
  <c r="AD160" i="1"/>
  <c r="L24" i="3"/>
  <c r="M10" i="3"/>
  <c r="T74" i="1"/>
  <c r="T73" i="1"/>
  <c r="AM72" i="1"/>
  <c r="T78" i="1"/>
  <c r="X73" i="1"/>
  <c r="AN161" i="1"/>
  <c r="AN155" i="1"/>
  <c r="AI54" i="1"/>
  <c r="AI57" i="1"/>
  <c r="AI58" i="1" s="1"/>
  <c r="T58" i="1"/>
  <c r="L32" i="3" l="1"/>
  <c r="S58" i="1"/>
  <c r="W58" i="1"/>
  <c r="AC154" i="1"/>
  <c r="AC160" i="1"/>
  <c r="AI73" i="1"/>
  <c r="AI74" i="1"/>
  <c r="H58" i="1"/>
  <c r="L58" i="1"/>
  <c r="F81" i="1"/>
  <c r="AI78" i="1"/>
  <c r="J79" i="1"/>
  <c r="AO160" i="1"/>
  <c r="AO154" i="1"/>
  <c r="AJ54" i="1"/>
  <c r="AJ57" i="1"/>
  <c r="AJ58" i="1" s="1"/>
  <c r="P79" i="1"/>
  <c r="P81" i="1"/>
  <c r="H78" i="1"/>
  <c r="AJ72" i="1"/>
  <c r="H74" i="1"/>
  <c r="H73" i="1"/>
  <c r="L73" i="1"/>
  <c r="M9" i="3"/>
  <c r="L23" i="3"/>
  <c r="L31" i="3" s="1"/>
  <c r="S72" i="1"/>
  <c r="AL70" i="1"/>
  <c r="AO269" i="1"/>
  <c r="AO270" i="1"/>
  <c r="T79" i="1"/>
  <c r="AM78" i="1"/>
  <c r="T81" i="1"/>
  <c r="AM81" i="1" s="1"/>
  <c r="X79" i="1"/>
  <c r="AM74" i="1"/>
  <c r="AL58" i="1"/>
  <c r="AC277" i="1"/>
  <c r="AC278" i="1"/>
  <c r="AO276" i="1"/>
  <c r="K37" i="3"/>
  <c r="K31" i="3"/>
  <c r="N10" i="3"/>
  <c r="M24" i="3"/>
  <c r="M32" i="3" l="1"/>
  <c r="S74" i="1"/>
  <c r="S73" i="1"/>
  <c r="S78" i="1"/>
  <c r="W73" i="1"/>
  <c r="AL72" i="1"/>
  <c r="AI79" i="1"/>
  <c r="AI81" i="1"/>
  <c r="AO277" i="1"/>
  <c r="AO278" i="1"/>
  <c r="N9" i="3"/>
  <c r="M23" i="3"/>
  <c r="M31" i="3" s="1"/>
  <c r="AK58" i="1"/>
  <c r="AJ73" i="1"/>
  <c r="AJ74" i="1"/>
  <c r="AK73" i="1"/>
  <c r="AJ78" i="1"/>
  <c r="H79" i="1"/>
  <c r="H81" i="1"/>
  <c r="AJ81" i="1" s="1"/>
  <c r="L79" i="1"/>
  <c r="O10" i="3"/>
  <c r="N24" i="3"/>
  <c r="O9" i="3" l="1"/>
  <c r="N23" i="3"/>
  <c r="N31" i="3" s="1"/>
  <c r="N32" i="3"/>
  <c r="P10" i="3"/>
  <c r="O24" i="3"/>
  <c r="AL74" i="1"/>
  <c r="AL73" i="1"/>
  <c r="AM73" i="1"/>
  <c r="AJ79" i="1"/>
  <c r="AK79" i="1"/>
  <c r="S79" i="1"/>
  <c r="S81" i="1"/>
  <c r="AL81" i="1" s="1"/>
  <c r="W79" i="1"/>
  <c r="AL78" i="1"/>
  <c r="AL79" i="1" l="1"/>
  <c r="AM79" i="1"/>
  <c r="Q10" i="3"/>
  <c r="P24" i="3"/>
  <c r="P9" i="3"/>
  <c r="O23" i="3"/>
  <c r="O31" i="3" s="1"/>
  <c r="O32" i="3"/>
  <c r="Q9" i="3" l="1"/>
  <c r="P23" i="3"/>
  <c r="P31" i="3" s="1"/>
  <c r="P32" i="3"/>
  <c r="R10" i="3"/>
  <c r="Q24" i="3"/>
  <c r="Q32" i="3" l="1"/>
  <c r="S10" i="3"/>
  <c r="R24" i="3"/>
  <c r="R9" i="3"/>
  <c r="Q23" i="3"/>
  <c r="Q31" i="3" s="1"/>
  <c r="S9" i="3" l="1"/>
  <c r="R23" i="3"/>
  <c r="R31" i="3" s="1"/>
  <c r="R32" i="3"/>
  <c r="T10" i="3"/>
  <c r="S24" i="3"/>
  <c r="S32" i="3" l="1"/>
  <c r="U10" i="3"/>
  <c r="U24" i="3" s="1"/>
  <c r="T24" i="3"/>
  <c r="T9" i="3"/>
  <c r="S23" i="3"/>
  <c r="S31" i="3" s="1"/>
  <c r="U9" i="3" l="1"/>
  <c r="T23" i="3"/>
  <c r="T31" i="3" s="1"/>
  <c r="T32" i="3"/>
  <c r="U32" i="3"/>
  <c r="U23" i="3" l="1"/>
  <c r="U31" i="3" l="1"/>
  <c r="AA13" i="1"/>
  <c r="AB13" i="1"/>
  <c r="AC13" i="1"/>
  <c r="AD13" i="1"/>
  <c r="AE13" i="1"/>
  <c r="AN13" i="1"/>
  <c r="AO13" i="1"/>
  <c r="AZ13" i="1"/>
  <c r="AA14" i="1"/>
  <c r="AB14" i="1"/>
  <c r="AC14" i="1"/>
  <c r="AD14" i="1"/>
  <c r="AE14" i="1"/>
  <c r="AN14" i="1"/>
  <c r="AO14" i="1"/>
  <c r="AZ14" i="1"/>
  <c r="AA16" i="1"/>
  <c r="AB16" i="1"/>
  <c r="AC16" i="1"/>
  <c r="AD16" i="1"/>
  <c r="AE16" i="1"/>
  <c r="AN16" i="1"/>
  <c r="AO16" i="1"/>
  <c r="AA17" i="1"/>
  <c r="AB17" i="1"/>
  <c r="AC17" i="1"/>
  <c r="AD17" i="1"/>
  <c r="AE17" i="1"/>
  <c r="AN17" i="1"/>
  <c r="AO17" i="1"/>
  <c r="AA18" i="1"/>
  <c r="AB18" i="1"/>
  <c r="AC18" i="1"/>
  <c r="AD18" i="1"/>
  <c r="AE18" i="1"/>
  <c r="AN18" i="1"/>
  <c r="AO18" i="1"/>
  <c r="AA19" i="1"/>
  <c r="AB19" i="1"/>
  <c r="AC19" i="1"/>
  <c r="AD19" i="1"/>
  <c r="AE19" i="1"/>
  <c r="AN19" i="1"/>
  <c r="AO19" i="1"/>
  <c r="AA20" i="1"/>
  <c r="AB20" i="1"/>
  <c r="AC20" i="1"/>
  <c r="AD20" i="1"/>
  <c r="AE20" i="1"/>
  <c r="AN20" i="1"/>
  <c r="AO20" i="1"/>
  <c r="AN21" i="1"/>
  <c r="AO21" i="1"/>
  <c r="AA25" i="1"/>
  <c r="AB25" i="1"/>
  <c r="AC25" i="1"/>
  <c r="AD25" i="1"/>
  <c r="AE25" i="1"/>
  <c r="AN25" i="1"/>
  <c r="AO25" i="1"/>
  <c r="AA26" i="1"/>
  <c r="AB26" i="1"/>
  <c r="AC26" i="1"/>
  <c r="AD26" i="1"/>
  <c r="AE26" i="1"/>
  <c r="AN26" i="1"/>
  <c r="AO26" i="1"/>
  <c r="AA27" i="1"/>
  <c r="AB27" i="1"/>
  <c r="AC27" i="1"/>
  <c r="AD27" i="1"/>
  <c r="AE27" i="1"/>
  <c r="AN27" i="1"/>
  <c r="AO27" i="1"/>
  <c r="AA29" i="1"/>
  <c r="AB29" i="1"/>
  <c r="AC29" i="1"/>
  <c r="AD29" i="1"/>
  <c r="AE29" i="1"/>
  <c r="AN29" i="1"/>
  <c r="AO29" i="1"/>
  <c r="AA31" i="1"/>
  <c r="AB31" i="1"/>
  <c r="AC31" i="1"/>
  <c r="AD31" i="1"/>
  <c r="AE31" i="1"/>
  <c r="AN31" i="1"/>
  <c r="AO31" i="1"/>
  <c r="AA32" i="1"/>
  <c r="AB32" i="1"/>
  <c r="AC32" i="1"/>
  <c r="AD32" i="1"/>
  <c r="AE32" i="1"/>
  <c r="AN32" i="1"/>
  <c r="AO32" i="1"/>
  <c r="AA37" i="1"/>
  <c r="AB37" i="1"/>
  <c r="AC37" i="1"/>
  <c r="AD37" i="1"/>
  <c r="AE37" i="1"/>
  <c r="AN37" i="1"/>
  <c r="AO37" i="1"/>
  <c r="AA39" i="1"/>
  <c r="AB39" i="1"/>
  <c r="AC39" i="1"/>
  <c r="AD39" i="1"/>
  <c r="AE39" i="1"/>
  <c r="AN39" i="1"/>
  <c r="AO39" i="1"/>
  <c r="AA40" i="1"/>
  <c r="AB40" i="1"/>
  <c r="AC40" i="1"/>
  <c r="AD40" i="1"/>
  <c r="AE40" i="1"/>
  <c r="AN40" i="1"/>
  <c r="AO40" i="1"/>
  <c r="AA43" i="1"/>
  <c r="AB43" i="1"/>
  <c r="AC43" i="1"/>
  <c r="AD43" i="1"/>
  <c r="AE43" i="1"/>
  <c r="AN43" i="1"/>
  <c r="AO43" i="1"/>
  <c r="AA44" i="1"/>
  <c r="AB44" i="1"/>
  <c r="AC44" i="1"/>
  <c r="AD44" i="1"/>
  <c r="AE44" i="1"/>
  <c r="AN44" i="1"/>
  <c r="AO44" i="1"/>
  <c r="AN45" i="1"/>
  <c r="AO45" i="1"/>
  <c r="AA46" i="1"/>
  <c r="AB46" i="1"/>
  <c r="AC46" i="1"/>
  <c r="AD46" i="1"/>
  <c r="AE46" i="1"/>
  <c r="AN46" i="1"/>
  <c r="AO46" i="1"/>
  <c r="AA48" i="1"/>
  <c r="AB48" i="1"/>
  <c r="AC48" i="1"/>
  <c r="AD48" i="1"/>
  <c r="AE48" i="1"/>
  <c r="AN48" i="1"/>
  <c r="AO48" i="1"/>
  <c r="AA49" i="1"/>
  <c r="AB49" i="1"/>
  <c r="AC49" i="1"/>
  <c r="AD49" i="1"/>
  <c r="AE49" i="1"/>
  <c r="AN49" i="1"/>
  <c r="AO49" i="1"/>
  <c r="AA50" i="1"/>
  <c r="AB50" i="1"/>
  <c r="AC50" i="1"/>
  <c r="AD50" i="1"/>
  <c r="AE50" i="1"/>
  <c r="AN50" i="1"/>
  <c r="AO50" i="1"/>
  <c r="AA52" i="1"/>
  <c r="AB52" i="1"/>
  <c r="AC52" i="1"/>
  <c r="AD52" i="1"/>
  <c r="AE52" i="1"/>
  <c r="AN52" i="1"/>
  <c r="AO52" i="1"/>
  <c r="AA53" i="1"/>
  <c r="AB53" i="1"/>
  <c r="AC53" i="1"/>
  <c r="AD53" i="1"/>
  <c r="AE53" i="1"/>
  <c r="AN53" i="1"/>
  <c r="AO53" i="1"/>
  <c r="AA54" i="1"/>
  <c r="AB54" i="1"/>
  <c r="AC54" i="1"/>
  <c r="AD54" i="1"/>
  <c r="AE54" i="1"/>
  <c r="AN54" i="1"/>
  <c r="AO54" i="1"/>
  <c r="AA57" i="1"/>
  <c r="AB57" i="1"/>
  <c r="AC57" i="1"/>
  <c r="AD57" i="1"/>
  <c r="AE57" i="1"/>
  <c r="AN57" i="1"/>
  <c r="AO57" i="1"/>
  <c r="AA58" i="1"/>
  <c r="AB58" i="1"/>
  <c r="AC58" i="1"/>
  <c r="AD58" i="1"/>
  <c r="AE58" i="1"/>
  <c r="AN58" i="1"/>
  <c r="AO58" i="1"/>
  <c r="AA61" i="1"/>
  <c r="AB61" i="1"/>
  <c r="AC61" i="1"/>
  <c r="AD61" i="1"/>
  <c r="AE61" i="1"/>
  <c r="AN61" i="1"/>
  <c r="AO61" i="1"/>
  <c r="AA62" i="1"/>
  <c r="AB62" i="1"/>
  <c r="AC62" i="1"/>
  <c r="AD62" i="1"/>
  <c r="AE62" i="1"/>
  <c r="AN62" i="1"/>
  <c r="AO62" i="1"/>
  <c r="AE65" i="1"/>
  <c r="AO65" i="1"/>
  <c r="AR65" i="1"/>
  <c r="AA68" i="1"/>
  <c r="AB68" i="1"/>
  <c r="AC68" i="1"/>
  <c r="AD68" i="1"/>
  <c r="AE68" i="1"/>
  <c r="AN68" i="1"/>
  <c r="AO68" i="1"/>
  <c r="AA70" i="1"/>
  <c r="AB70" i="1"/>
  <c r="AC70" i="1"/>
  <c r="AD70" i="1"/>
  <c r="AE70" i="1"/>
  <c r="AN70" i="1"/>
  <c r="AO70" i="1"/>
  <c r="AA71" i="1"/>
  <c r="AB71" i="1"/>
  <c r="AC71" i="1"/>
  <c r="AD71" i="1"/>
  <c r="AE71" i="1"/>
  <c r="AN71" i="1"/>
  <c r="AO71" i="1"/>
  <c r="AA72" i="1"/>
  <c r="AB72" i="1"/>
  <c r="AC72" i="1"/>
  <c r="AD72" i="1"/>
  <c r="AE72" i="1"/>
  <c r="AN72" i="1"/>
  <c r="AO72" i="1"/>
  <c r="AA73" i="1"/>
  <c r="AB73" i="1"/>
  <c r="AC73" i="1"/>
  <c r="AD73" i="1"/>
  <c r="AE73" i="1"/>
  <c r="AN73" i="1"/>
  <c r="AO73" i="1"/>
  <c r="AA74" i="1"/>
  <c r="AB74" i="1"/>
  <c r="AC74" i="1"/>
  <c r="AD74" i="1"/>
  <c r="AE74" i="1"/>
  <c r="AN74" i="1"/>
  <c r="AO74" i="1"/>
  <c r="AN75" i="1"/>
  <c r="AO75" i="1"/>
  <c r="AA77" i="1"/>
  <c r="AB77" i="1"/>
  <c r="AC77" i="1"/>
  <c r="AD77" i="1"/>
  <c r="AE77" i="1"/>
  <c r="AN77" i="1"/>
  <c r="AO77" i="1"/>
  <c r="AA78" i="1"/>
  <c r="AB78" i="1"/>
  <c r="AC78" i="1"/>
  <c r="AD78" i="1"/>
  <c r="AE78" i="1"/>
  <c r="AN78" i="1"/>
  <c r="AO78" i="1"/>
  <c r="AA79" i="1"/>
  <c r="AB79" i="1"/>
  <c r="AC79" i="1"/>
  <c r="AD79" i="1"/>
  <c r="AE79" i="1"/>
  <c r="AN79" i="1"/>
  <c r="AO79" i="1"/>
  <c r="AA82" i="1"/>
  <c r="AB82" i="1"/>
  <c r="AC82" i="1"/>
  <c r="AD82" i="1"/>
  <c r="AE82" i="1"/>
  <c r="AN82" i="1"/>
  <c r="AO82" i="1"/>
  <c r="AA83" i="1"/>
  <c r="AB83" i="1"/>
  <c r="AC83" i="1"/>
  <c r="AD83" i="1"/>
  <c r="AE83" i="1"/>
  <c r="AN83" i="1"/>
  <c r="AO83" i="1"/>
  <c r="AA84" i="1"/>
  <c r="AB84" i="1"/>
  <c r="AC84" i="1"/>
  <c r="AD84" i="1"/>
  <c r="AE84" i="1"/>
  <c r="AN84" i="1"/>
  <c r="AO84" i="1"/>
  <c r="AA85" i="1"/>
  <c r="AB85" i="1"/>
  <c r="AC85" i="1"/>
  <c r="AD85" i="1"/>
  <c r="AE85" i="1"/>
  <c r="AN85" i="1"/>
  <c r="AO85" i="1"/>
  <c r="AA94" i="1"/>
  <c r="AB94" i="1"/>
  <c r="AC94" i="1"/>
  <c r="AD94" i="1"/>
  <c r="AE94" i="1"/>
  <c r="AN94" i="1"/>
  <c r="AO94" i="1"/>
  <c r="AA97" i="1"/>
  <c r="AB97" i="1"/>
  <c r="AC97" i="1"/>
  <c r="AD97" i="1"/>
  <c r="AE97" i="1"/>
  <c r="AN97" i="1"/>
  <c r="AO97" i="1"/>
  <c r="AA102" i="1"/>
  <c r="AB102" i="1"/>
  <c r="AC102" i="1"/>
  <c r="AD102" i="1"/>
  <c r="AE102" i="1"/>
  <c r="AN102" i="1"/>
  <c r="AO102" i="1"/>
  <c r="AA103" i="1"/>
  <c r="AB103" i="1"/>
  <c r="AC103" i="1"/>
  <c r="AD103" i="1"/>
  <c r="AE103" i="1"/>
  <c r="AN103" i="1"/>
  <c r="AO103" i="1"/>
  <c r="AA110" i="1"/>
  <c r="AB110" i="1"/>
  <c r="AC110" i="1"/>
  <c r="AD110" i="1"/>
  <c r="AE110" i="1"/>
  <c r="AN110" i="1"/>
  <c r="AO110" i="1"/>
  <c r="AA112" i="1"/>
  <c r="AB112" i="1"/>
  <c r="AC112" i="1"/>
  <c r="AD112" i="1"/>
  <c r="AE112" i="1"/>
  <c r="AN112" i="1"/>
  <c r="AO112" i="1"/>
  <c r="AA114" i="1"/>
  <c r="AB114" i="1"/>
  <c r="AC114" i="1"/>
  <c r="AD114" i="1"/>
  <c r="AE114" i="1"/>
  <c r="AN114" i="1"/>
  <c r="AO114" i="1"/>
  <c r="AA119" i="1"/>
  <c r="AB119" i="1"/>
  <c r="AC119" i="1"/>
  <c r="AD119" i="1"/>
  <c r="AE119" i="1"/>
  <c r="AN119" i="1"/>
  <c r="AO119" i="1"/>
  <c r="AA121" i="1"/>
  <c r="AB121" i="1"/>
  <c r="AC121" i="1"/>
  <c r="AD121" i="1"/>
  <c r="AE121" i="1"/>
  <c r="AN121" i="1"/>
  <c r="AO121" i="1"/>
  <c r="AA123" i="1"/>
  <c r="AB123" i="1"/>
  <c r="AC123" i="1"/>
  <c r="AD123" i="1"/>
  <c r="AE123" i="1"/>
  <c r="AN123" i="1"/>
  <c r="AO123" i="1"/>
  <c r="AA128" i="1"/>
  <c r="AB128" i="1"/>
  <c r="AC128" i="1"/>
  <c r="AD128" i="1"/>
  <c r="AE128" i="1"/>
  <c r="AN128" i="1"/>
  <c r="AO128" i="1"/>
  <c r="AA129" i="1"/>
  <c r="AB129" i="1"/>
  <c r="AC129" i="1"/>
  <c r="AD129" i="1"/>
  <c r="AE129" i="1"/>
  <c r="AN129" i="1"/>
  <c r="AO129" i="1"/>
  <c r="AA134" i="1"/>
  <c r="AB134" i="1"/>
  <c r="AC134" i="1"/>
  <c r="AD134" i="1"/>
  <c r="AE134" i="1"/>
  <c r="AN134" i="1"/>
  <c r="AO134" i="1"/>
  <c r="AA135" i="1"/>
  <c r="AB135" i="1"/>
  <c r="AC135" i="1"/>
  <c r="AD135" i="1"/>
  <c r="AE135" i="1"/>
  <c r="AN135" i="1"/>
  <c r="AO135" i="1"/>
  <c r="AA140" i="1"/>
  <c r="AB140" i="1"/>
  <c r="AC140" i="1"/>
  <c r="AD140" i="1"/>
  <c r="AE140" i="1"/>
  <c r="AN140" i="1"/>
  <c r="AO140" i="1"/>
  <c r="AA141" i="1"/>
  <c r="AB141" i="1"/>
  <c r="AC141" i="1"/>
  <c r="AD141" i="1"/>
  <c r="AE141" i="1"/>
  <c r="AN141" i="1"/>
  <c r="AO141" i="1"/>
  <c r="AA150" i="1"/>
  <c r="AB150" i="1"/>
  <c r="AC150" i="1"/>
  <c r="AD150" i="1"/>
  <c r="AE150" i="1"/>
  <c r="AN150" i="1"/>
  <c r="AO150" i="1"/>
  <c r="AA151" i="1"/>
  <c r="AB151" i="1"/>
  <c r="AC151" i="1"/>
  <c r="AD151" i="1"/>
  <c r="AE151" i="1"/>
  <c r="AN151" i="1"/>
  <c r="AO151" i="1"/>
  <c r="AA156" i="1"/>
  <c r="AB156" i="1"/>
  <c r="AC156" i="1"/>
  <c r="AD156" i="1"/>
  <c r="AE156" i="1"/>
  <c r="AN156" i="1"/>
  <c r="AO156" i="1"/>
  <c r="AA157" i="1"/>
  <c r="AB157" i="1"/>
  <c r="AC157" i="1"/>
  <c r="AD157" i="1"/>
  <c r="AE157" i="1"/>
  <c r="AN157" i="1"/>
  <c r="AO157" i="1"/>
  <c r="AA162" i="1"/>
  <c r="AB162" i="1"/>
  <c r="AC162" i="1"/>
  <c r="AD162" i="1"/>
  <c r="AE162" i="1"/>
  <c r="AN162" i="1"/>
  <c r="AO162" i="1"/>
  <c r="AA163" i="1"/>
  <c r="AB163" i="1"/>
  <c r="AC163" i="1"/>
  <c r="AD163" i="1"/>
  <c r="AE163" i="1"/>
  <c r="AN163" i="1"/>
  <c r="AO163" i="1"/>
  <c r="AA369" i="1"/>
  <c r="AB369" i="1"/>
  <c r="AC369" i="1"/>
  <c r="AD369" i="1"/>
  <c r="AE369" i="1"/>
  <c r="AN369" i="1"/>
  <c r="AO369" i="1"/>
  <c r="AA372" i="1"/>
  <c r="AB372" i="1"/>
  <c r="AC372" i="1"/>
  <c r="AD372" i="1"/>
  <c r="AE372" i="1"/>
  <c r="AN372" i="1"/>
  <c r="AO372" i="1"/>
  <c r="AA374" i="1"/>
  <c r="AB374" i="1"/>
  <c r="AC374" i="1"/>
  <c r="AD374" i="1"/>
  <c r="AE374" i="1"/>
  <c r="AN374" i="1"/>
  <c r="AO374" i="1"/>
  <c r="AA375" i="1"/>
  <c r="AB375" i="1"/>
  <c r="AC375" i="1"/>
  <c r="AD375" i="1"/>
  <c r="AE375" i="1"/>
  <c r="AN375" i="1"/>
  <c r="AO375" i="1"/>
  <c r="AA386" i="1"/>
  <c r="AB386" i="1"/>
  <c r="AC386" i="1"/>
  <c r="AD386" i="1"/>
  <c r="AE386" i="1"/>
  <c r="AN386" i="1"/>
  <c r="AO386" i="1"/>
  <c r="AA388" i="1"/>
  <c r="AB388" i="1"/>
  <c r="AC388" i="1"/>
  <c r="AD388" i="1"/>
  <c r="AE388" i="1"/>
  <c r="AN388" i="1"/>
  <c r="AO388" i="1"/>
  <c r="AA391" i="1"/>
  <c r="AB391" i="1"/>
  <c r="AC391" i="1"/>
  <c r="AD391" i="1"/>
  <c r="AE391" i="1"/>
  <c r="AN391" i="1"/>
  <c r="AO391" i="1"/>
  <c r="AA393" i="1"/>
  <c r="AB393" i="1"/>
  <c r="AC393" i="1"/>
  <c r="AD393" i="1"/>
  <c r="AE393" i="1"/>
  <c r="AN393" i="1"/>
  <c r="AO393" i="1"/>
  <c r="AN399" i="1"/>
  <c r="AO399" i="1"/>
  <c r="AA401" i="1"/>
  <c r="AB401" i="1"/>
  <c r="AC401" i="1"/>
  <c r="AD401" i="1"/>
  <c r="AE401" i="1"/>
  <c r="AN401" i="1"/>
  <c r="AO401" i="1"/>
  <c r="AA403" i="1"/>
  <c r="AB403" i="1"/>
  <c r="AC403" i="1"/>
  <c r="AD403" i="1"/>
  <c r="AE403" i="1"/>
  <c r="AN403" i="1"/>
  <c r="AO403" i="1"/>
  <c r="AA404" i="1"/>
  <c r="AB404" i="1"/>
  <c r="AC404" i="1"/>
  <c r="AD404" i="1"/>
  <c r="AE404" i="1"/>
  <c r="AN404" i="1"/>
  <c r="AO404" i="1"/>
  <c r="AA408" i="1"/>
  <c r="AB408" i="1"/>
  <c r="AC408" i="1"/>
  <c r="AD408" i="1"/>
  <c r="AE408" i="1"/>
  <c r="AN408" i="1"/>
  <c r="AO408" i="1"/>
  <c r="AA410" i="1"/>
  <c r="AB410" i="1"/>
  <c r="AC410" i="1"/>
  <c r="AD410" i="1"/>
  <c r="AE410" i="1"/>
  <c r="AN410" i="1"/>
  <c r="AO410" i="1"/>
  <c r="AA412" i="1"/>
  <c r="AB412" i="1"/>
  <c r="AC412" i="1"/>
  <c r="AD412" i="1"/>
  <c r="AE412" i="1"/>
  <c r="AN412" i="1"/>
  <c r="AO412" i="1"/>
  <c r="AA415" i="1"/>
  <c r="AB415" i="1"/>
  <c r="AC415" i="1"/>
  <c r="AD415" i="1"/>
  <c r="AE415" i="1"/>
  <c r="AN415" i="1"/>
  <c r="AO415" i="1"/>
  <c r="AA417" i="1"/>
  <c r="AB417" i="1"/>
  <c r="AC417" i="1"/>
  <c r="AD417" i="1"/>
  <c r="AE417" i="1"/>
  <c r="AN417" i="1"/>
  <c r="AO417" i="1"/>
  <c r="AA420" i="1"/>
  <c r="AB420" i="1"/>
  <c r="AC420" i="1"/>
  <c r="AD420" i="1"/>
  <c r="AE420" i="1"/>
  <c r="AN420" i="1"/>
  <c r="AO420" i="1"/>
  <c r="AA422" i="1"/>
  <c r="AB422" i="1"/>
  <c r="AC422" i="1"/>
  <c r="AD422" i="1"/>
  <c r="AE422" i="1"/>
  <c r="AN422" i="1"/>
  <c r="AO422" i="1"/>
  <c r="AA424" i="1"/>
  <c r="AB424" i="1"/>
  <c r="AC424" i="1"/>
  <c r="AD424" i="1"/>
  <c r="AE424" i="1"/>
  <c r="AN424" i="1"/>
  <c r="AO424" i="1"/>
  <c r="AA427" i="1"/>
  <c r="AB427" i="1"/>
  <c r="AC427" i="1"/>
  <c r="AD427" i="1"/>
  <c r="AE427" i="1"/>
  <c r="AN427" i="1"/>
  <c r="AO427" i="1"/>
  <c r="AA429" i="1"/>
  <c r="AB429" i="1"/>
  <c r="AC429" i="1"/>
  <c r="AD429" i="1"/>
  <c r="AE429" i="1"/>
  <c r="AN429" i="1"/>
  <c r="AO429" i="1"/>
  <c r="AA432" i="1"/>
  <c r="AB432" i="1"/>
  <c r="AC432" i="1"/>
  <c r="AD432" i="1"/>
  <c r="AE432" i="1"/>
  <c r="AN432" i="1"/>
  <c r="AO432" i="1"/>
  <c r="AA436" i="1"/>
  <c r="AB436" i="1"/>
  <c r="AC436" i="1"/>
  <c r="AD436" i="1"/>
  <c r="AE436" i="1"/>
  <c r="AN436" i="1"/>
  <c r="AO436" i="1"/>
  <c r="AA446" i="1"/>
  <c r="AB446" i="1"/>
  <c r="AC446" i="1"/>
  <c r="AD446" i="1"/>
  <c r="AE446" i="1"/>
  <c r="AN446" i="1"/>
  <c r="AO446" i="1"/>
  <c r="AA450" i="1"/>
  <c r="AB450" i="1"/>
  <c r="AC450" i="1"/>
  <c r="AD450" i="1"/>
  <c r="AE450" i="1"/>
  <c r="AN450" i="1"/>
  <c r="AO450" i="1"/>
  <c r="AA468" i="1"/>
  <c r="AB468" i="1"/>
  <c r="AC468" i="1"/>
  <c r="AD468" i="1"/>
  <c r="AE468" i="1"/>
  <c r="AN468" i="1"/>
  <c r="AO468" i="1"/>
  <c r="AA469" i="1"/>
  <c r="AB469" i="1"/>
  <c r="AC469" i="1"/>
  <c r="AD469" i="1"/>
  <c r="AE469" i="1"/>
  <c r="AN469" i="1"/>
  <c r="AO469" i="1"/>
  <c r="AA470" i="1"/>
  <c r="AB470" i="1"/>
  <c r="AC470" i="1"/>
  <c r="AD470" i="1"/>
  <c r="AE470" i="1"/>
  <c r="AN470" i="1"/>
  <c r="AO470" i="1"/>
  <c r="AA472" i="1"/>
  <c r="AB472" i="1"/>
  <c r="AC472" i="1"/>
  <c r="AD472" i="1"/>
  <c r="AE472" i="1"/>
  <c r="AN472" i="1"/>
  <c r="AO472" i="1"/>
  <c r="AN473" i="1"/>
  <c r="AO473" i="1"/>
  <c r="AA475" i="1"/>
  <c r="AB475" i="1"/>
  <c r="AC475" i="1"/>
  <c r="AD475" i="1"/>
  <c r="AE475" i="1"/>
  <c r="AN475" i="1"/>
  <c r="AO475" i="1"/>
  <c r="AA476" i="1"/>
  <c r="AB476" i="1"/>
  <c r="AC476" i="1"/>
  <c r="AD476" i="1"/>
  <c r="AE476" i="1"/>
  <c r="AN476" i="1"/>
  <c r="AO476" i="1"/>
  <c r="AA477" i="1"/>
  <c r="AB477" i="1"/>
  <c r="AC477" i="1"/>
  <c r="AD477" i="1"/>
  <c r="AE477" i="1"/>
  <c r="AN477" i="1"/>
  <c r="AO477" i="1"/>
  <c r="J11" i="3"/>
  <c r="K11" i="3"/>
  <c r="L11" i="3"/>
  <c r="M11" i="3"/>
  <c r="N11" i="3"/>
  <c r="O11" i="3"/>
  <c r="P11" i="3"/>
  <c r="Q11" i="3"/>
  <c r="R11" i="3"/>
  <c r="S11" i="3"/>
  <c r="T11" i="3"/>
  <c r="U11" i="3"/>
  <c r="J12" i="3"/>
  <c r="K12" i="3"/>
  <c r="L12" i="3"/>
  <c r="M12" i="3"/>
  <c r="N12" i="3"/>
  <c r="O12" i="3"/>
  <c r="P12" i="3"/>
  <c r="Q12" i="3"/>
  <c r="R12" i="3"/>
  <c r="S12" i="3"/>
  <c r="T12" i="3"/>
  <c r="U12" i="3"/>
  <c r="J13" i="3"/>
  <c r="K13" i="3"/>
  <c r="L13" i="3"/>
  <c r="M13" i="3"/>
  <c r="N13" i="3"/>
  <c r="O13" i="3"/>
  <c r="P13" i="3"/>
  <c r="Q13" i="3"/>
  <c r="R13" i="3"/>
  <c r="S13" i="3"/>
  <c r="T13" i="3"/>
  <c r="U13" i="3"/>
  <c r="J14" i="3"/>
  <c r="K14" i="3"/>
  <c r="L14" i="3"/>
  <c r="M14" i="3"/>
  <c r="N14" i="3"/>
  <c r="O14" i="3"/>
  <c r="P14" i="3"/>
  <c r="Q14" i="3"/>
  <c r="R14" i="3"/>
  <c r="S14" i="3"/>
  <c r="T14" i="3"/>
  <c r="U14" i="3"/>
  <c r="J19" i="3"/>
  <c r="K19" i="3"/>
  <c r="J20" i="3"/>
  <c r="K20" i="3"/>
  <c r="L20" i="3"/>
  <c r="M20" i="3"/>
  <c r="N20" i="3"/>
  <c r="O20" i="3"/>
  <c r="P20" i="3"/>
  <c r="Q20" i="3"/>
  <c r="R20" i="3"/>
  <c r="S20" i="3"/>
  <c r="T20" i="3"/>
  <c r="U20" i="3"/>
  <c r="J25" i="3"/>
  <c r="K25" i="3"/>
  <c r="L25" i="3"/>
  <c r="M25" i="3"/>
  <c r="N25" i="3"/>
  <c r="O25" i="3"/>
  <c r="P25" i="3"/>
  <c r="Q25" i="3"/>
  <c r="R25" i="3"/>
  <c r="S25" i="3"/>
  <c r="T25" i="3"/>
  <c r="U25" i="3"/>
  <c r="J26" i="3"/>
  <c r="K26" i="3"/>
  <c r="L26" i="3"/>
  <c r="M26" i="3"/>
  <c r="N26" i="3"/>
  <c r="O26" i="3"/>
  <c r="P26" i="3"/>
  <c r="Q26" i="3"/>
  <c r="R26" i="3"/>
  <c r="S26" i="3"/>
  <c r="T26" i="3"/>
  <c r="U26" i="3"/>
  <c r="J27" i="3"/>
  <c r="K27" i="3"/>
  <c r="L27" i="3"/>
  <c r="M27" i="3"/>
  <c r="N27" i="3"/>
  <c r="O27" i="3"/>
  <c r="P27" i="3"/>
  <c r="Q27" i="3"/>
  <c r="R27" i="3"/>
  <c r="S27" i="3"/>
  <c r="T27" i="3"/>
  <c r="U27" i="3"/>
  <c r="J28" i="3"/>
  <c r="K28" i="3"/>
  <c r="L28" i="3"/>
  <c r="M28" i="3"/>
  <c r="N28" i="3"/>
  <c r="O28" i="3"/>
  <c r="P28" i="3"/>
  <c r="Q28" i="3"/>
  <c r="R28" i="3"/>
  <c r="S28" i="3"/>
  <c r="T28" i="3"/>
  <c r="U28" i="3"/>
  <c r="J33" i="3"/>
  <c r="K33" i="3"/>
  <c r="L33" i="3"/>
  <c r="M33" i="3"/>
  <c r="N33" i="3"/>
  <c r="O33" i="3"/>
  <c r="P33" i="3"/>
  <c r="Q33" i="3"/>
  <c r="R33" i="3"/>
  <c r="S33" i="3"/>
  <c r="T33" i="3"/>
  <c r="U33" i="3"/>
  <c r="J34" i="3"/>
  <c r="K34" i="3"/>
  <c r="L34" i="3"/>
  <c r="M34" i="3"/>
  <c r="N34" i="3"/>
  <c r="O34" i="3"/>
  <c r="P34" i="3"/>
  <c r="Q34" i="3"/>
  <c r="R34" i="3"/>
  <c r="S34" i="3"/>
  <c r="T34" i="3"/>
  <c r="U34" i="3"/>
  <c r="J39" i="3"/>
  <c r="K39" i="3"/>
  <c r="J40" i="3"/>
  <c r="K40" i="3"/>
  <c r="L40" i="3"/>
  <c r="M40" i="3"/>
  <c r="N40" i="3"/>
  <c r="O40" i="3"/>
  <c r="P40" i="3"/>
  <c r="Q40" i="3"/>
  <c r="R40" i="3"/>
  <c r="S40" i="3"/>
  <c r="T40" i="3"/>
  <c r="U40" i="3"/>
  <c r="L42" i="3"/>
  <c r="M42" i="3"/>
  <c r="N42" i="3"/>
  <c r="O42" i="3"/>
  <c r="P42" i="3"/>
  <c r="Q42" i="3"/>
  <c r="R42" i="3"/>
  <c r="S42" i="3"/>
  <c r="T42" i="3"/>
  <c r="U42" i="3"/>
  <c r="J43" i="3"/>
  <c r="K43" i="3"/>
  <c r="L43" i="3"/>
  <c r="M43" i="3"/>
  <c r="N43" i="3"/>
  <c r="O43" i="3"/>
  <c r="P43" i="3"/>
  <c r="Q43" i="3"/>
  <c r="R43" i="3"/>
  <c r="S43" i="3"/>
  <c r="T43" i="3"/>
  <c r="U43" i="3"/>
  <c r="J44" i="3"/>
  <c r="K44" i="3"/>
  <c r="L44" i="3"/>
  <c r="M44" i="3"/>
  <c r="N44" i="3"/>
  <c r="O44" i="3"/>
  <c r="P44" i="3"/>
  <c r="Q44" i="3"/>
  <c r="R44" i="3"/>
  <c r="S44" i="3"/>
  <c r="T44" i="3"/>
  <c r="U44" i="3"/>
  <c r="J45" i="3"/>
  <c r="K45" i="3"/>
  <c r="L45" i="3"/>
  <c r="M45" i="3"/>
  <c r="N45" i="3"/>
  <c r="O45" i="3"/>
  <c r="P45" i="3"/>
  <c r="Q45" i="3"/>
  <c r="R45" i="3"/>
  <c r="S45" i="3"/>
  <c r="T45" i="3"/>
  <c r="U45" i="3"/>
  <c r="J47" i="3"/>
  <c r="K47" i="3"/>
  <c r="L47" i="3"/>
  <c r="M47" i="3"/>
  <c r="N47" i="3"/>
  <c r="O47" i="3"/>
  <c r="P47" i="3"/>
  <c r="Q47" i="3"/>
  <c r="R47" i="3"/>
  <c r="S47" i="3"/>
  <c r="T47" i="3"/>
  <c r="U47" i="3"/>
  <c r="J49" i="3"/>
  <c r="K49" i="3"/>
  <c r="L49" i="3"/>
  <c r="M49" i="3"/>
  <c r="N49" i="3"/>
  <c r="O49" i="3"/>
  <c r="P49" i="3"/>
  <c r="Q49" i="3"/>
  <c r="R49" i="3"/>
  <c r="S49" i="3"/>
  <c r="T49" i="3"/>
  <c r="U49" i="3"/>
  <c r="J50" i="3"/>
  <c r="K50" i="3"/>
  <c r="L50" i="3"/>
  <c r="M50" i="3"/>
  <c r="N50" i="3"/>
  <c r="O50" i="3"/>
  <c r="P50" i="3"/>
  <c r="Q50" i="3"/>
  <c r="R50" i="3"/>
  <c r="S50" i="3"/>
  <c r="T50" i="3"/>
  <c r="U50" i="3"/>
  <c r="J52" i="3"/>
  <c r="K52" i="3"/>
  <c r="L52" i="3"/>
  <c r="M52" i="3"/>
  <c r="N52" i="3"/>
  <c r="O52" i="3"/>
  <c r="P52" i="3"/>
  <c r="Q52" i="3"/>
  <c r="R52" i="3"/>
  <c r="S52" i="3"/>
  <c r="T52" i="3"/>
  <c r="U52" i="3"/>
  <c r="J53" i="3"/>
  <c r="K53" i="3"/>
  <c r="L53" i="3"/>
  <c r="M53" i="3"/>
  <c r="N53" i="3"/>
  <c r="O53" i="3"/>
  <c r="P53" i="3"/>
  <c r="Q53" i="3"/>
  <c r="R53" i="3"/>
  <c r="S53" i="3"/>
  <c r="T53" i="3"/>
  <c r="U53" i="3"/>
  <c r="J54" i="3"/>
  <c r="K54" i="3"/>
  <c r="L54" i="3"/>
  <c r="M54" i="3"/>
  <c r="N54" i="3"/>
  <c r="O54" i="3"/>
  <c r="P54" i="3"/>
  <c r="Q54" i="3"/>
  <c r="R54" i="3"/>
  <c r="S54" i="3"/>
  <c r="T54" i="3"/>
  <c r="U54" i="3"/>
  <c r="J59" i="3"/>
  <c r="K59" i="3"/>
  <c r="L59" i="3"/>
  <c r="M59" i="3"/>
  <c r="N59" i="3"/>
  <c r="O59" i="3"/>
  <c r="P59" i="3"/>
  <c r="Q59" i="3"/>
  <c r="R59" i="3"/>
  <c r="S59" i="3"/>
  <c r="T59" i="3"/>
  <c r="U59" i="3"/>
  <c r="J62" i="3"/>
  <c r="K62" i="3"/>
  <c r="L62" i="3"/>
  <c r="M62" i="3"/>
  <c r="N62" i="3"/>
  <c r="O62" i="3"/>
  <c r="P62" i="3"/>
  <c r="Q62" i="3"/>
  <c r="R62" i="3"/>
  <c r="S62" i="3"/>
  <c r="T62" i="3"/>
  <c r="U62" i="3"/>
  <c r="J63" i="3"/>
  <c r="K63" i="3"/>
  <c r="L63" i="3"/>
  <c r="M63" i="3"/>
  <c r="N63" i="3"/>
  <c r="O63" i="3"/>
  <c r="P63" i="3"/>
  <c r="Q63" i="3"/>
  <c r="R63" i="3"/>
  <c r="S63" i="3"/>
  <c r="T63" i="3"/>
  <c r="U63" i="3"/>
  <c r="J66" i="3"/>
  <c r="K66" i="3"/>
  <c r="L66" i="3"/>
  <c r="M66" i="3"/>
  <c r="N66" i="3"/>
  <c r="O66" i="3"/>
  <c r="P66" i="3"/>
  <c r="Q66" i="3"/>
  <c r="R66" i="3"/>
  <c r="S66" i="3"/>
  <c r="T66" i="3"/>
  <c r="U66" i="3"/>
  <c r="J67" i="3"/>
  <c r="K67" i="3"/>
  <c r="L67" i="3"/>
  <c r="M67" i="3"/>
  <c r="N67" i="3"/>
  <c r="O67" i="3"/>
  <c r="P67" i="3"/>
  <c r="Q67" i="3"/>
  <c r="R67" i="3"/>
  <c r="S67" i="3"/>
  <c r="T67" i="3"/>
  <c r="U67" i="3"/>
  <c r="L68" i="3"/>
  <c r="M68" i="3"/>
  <c r="N68" i="3"/>
  <c r="O68" i="3"/>
  <c r="P68" i="3"/>
  <c r="Q68" i="3"/>
  <c r="R68" i="3"/>
  <c r="S68" i="3"/>
  <c r="T68" i="3"/>
  <c r="U68" i="3"/>
  <c r="J69" i="3"/>
  <c r="K69" i="3"/>
  <c r="L69" i="3"/>
  <c r="M69" i="3"/>
  <c r="N69" i="3"/>
  <c r="O69" i="3"/>
  <c r="P69" i="3"/>
  <c r="Q69" i="3"/>
  <c r="R69" i="3"/>
  <c r="S69" i="3"/>
  <c r="T69" i="3"/>
  <c r="U69" i="3"/>
  <c r="J70" i="3"/>
  <c r="K70" i="3"/>
  <c r="L70" i="3"/>
  <c r="M70" i="3"/>
  <c r="N70" i="3"/>
  <c r="O70" i="3"/>
  <c r="P70" i="3"/>
  <c r="Q70" i="3"/>
  <c r="R70" i="3"/>
  <c r="S70" i="3"/>
  <c r="T70" i="3"/>
  <c r="U70" i="3"/>
  <c r="J72" i="3"/>
  <c r="K72" i="3"/>
  <c r="L72" i="3"/>
  <c r="M72" i="3"/>
  <c r="N72" i="3"/>
  <c r="O72" i="3"/>
  <c r="P72" i="3"/>
  <c r="Q72" i="3"/>
  <c r="R72" i="3"/>
  <c r="S72" i="3"/>
  <c r="T72" i="3"/>
  <c r="U72" i="3"/>
  <c r="J73" i="3"/>
  <c r="K73" i="3"/>
  <c r="L73" i="3"/>
  <c r="M73" i="3"/>
  <c r="N73" i="3"/>
  <c r="O73" i="3"/>
  <c r="P73" i="3"/>
  <c r="Q73" i="3"/>
  <c r="R73" i="3"/>
  <c r="S73" i="3"/>
  <c r="T73" i="3"/>
  <c r="U73" i="3"/>
  <c r="J76" i="3"/>
  <c r="K76" i="3"/>
  <c r="L76" i="3"/>
  <c r="M76" i="3"/>
  <c r="N76" i="3"/>
  <c r="O76" i="3"/>
  <c r="P76" i="3"/>
  <c r="Q76" i="3"/>
  <c r="R76" i="3"/>
  <c r="S76" i="3"/>
  <c r="T76" i="3"/>
  <c r="U76" i="3"/>
  <c r="J77" i="3"/>
  <c r="K77" i="3"/>
  <c r="L77" i="3"/>
  <c r="M77" i="3"/>
  <c r="N77" i="3"/>
  <c r="O77" i="3"/>
  <c r="P77" i="3"/>
  <c r="Q77" i="3"/>
  <c r="R77" i="3"/>
  <c r="S77" i="3"/>
  <c r="T77" i="3"/>
  <c r="U77" i="3"/>
  <c r="J78" i="3"/>
  <c r="J81" i="3"/>
  <c r="K81" i="3"/>
  <c r="L81" i="3"/>
  <c r="M81" i="3"/>
  <c r="N81" i="3"/>
  <c r="O81" i="3"/>
  <c r="P81" i="3"/>
  <c r="Q81" i="3"/>
  <c r="R81" i="3"/>
  <c r="S81" i="3"/>
  <c r="T81" i="3"/>
  <c r="U81" i="3"/>
  <c r="K83" i="3"/>
  <c r="L83" i="3"/>
  <c r="M83" i="3"/>
  <c r="N83" i="3"/>
  <c r="O83" i="3"/>
  <c r="P83" i="3"/>
  <c r="Q83" i="3"/>
  <c r="R83" i="3"/>
  <c r="S83" i="3"/>
  <c r="T83" i="3"/>
  <c r="U83" i="3"/>
  <c r="K85" i="3"/>
  <c r="L85" i="3"/>
  <c r="M85" i="3"/>
  <c r="N85" i="3"/>
  <c r="O85" i="3"/>
  <c r="P85" i="3"/>
  <c r="Q85" i="3"/>
  <c r="R85" i="3"/>
  <c r="S85" i="3"/>
  <c r="T85" i="3"/>
  <c r="U85" i="3"/>
  <c r="K86" i="3"/>
  <c r="L86" i="3"/>
  <c r="M86" i="3"/>
  <c r="N86" i="3"/>
  <c r="O86" i="3"/>
  <c r="P86" i="3"/>
  <c r="Q86" i="3"/>
  <c r="R86" i="3"/>
  <c r="S86" i="3"/>
  <c r="T86" i="3"/>
  <c r="U86" i="3"/>
  <c r="J89" i="3"/>
  <c r="K89" i="3"/>
  <c r="L89" i="3"/>
  <c r="M89" i="3"/>
  <c r="N89" i="3"/>
  <c r="O89" i="3"/>
  <c r="P89" i="3"/>
  <c r="Q89" i="3"/>
  <c r="R89" i="3"/>
  <c r="S89" i="3"/>
  <c r="T89" i="3"/>
  <c r="U89" i="3"/>
  <c r="J90" i="3"/>
  <c r="K90" i="3"/>
  <c r="L90" i="3"/>
  <c r="M90" i="3"/>
  <c r="N90" i="3"/>
  <c r="O90" i="3"/>
  <c r="P90" i="3"/>
  <c r="Q90" i="3"/>
  <c r="R90" i="3"/>
  <c r="S90" i="3"/>
  <c r="T90" i="3"/>
  <c r="U90" i="3"/>
  <c r="J91" i="3"/>
  <c r="K91" i="3"/>
  <c r="L91" i="3"/>
  <c r="M91" i="3"/>
  <c r="N91" i="3"/>
  <c r="O91" i="3"/>
  <c r="P91" i="3"/>
  <c r="Q91" i="3"/>
  <c r="R91" i="3"/>
  <c r="S91" i="3"/>
  <c r="T91" i="3"/>
  <c r="U91" i="3"/>
  <c r="J92" i="3"/>
  <c r="K92" i="3"/>
  <c r="L92" i="3"/>
  <c r="M92" i="3"/>
  <c r="N92" i="3"/>
  <c r="O92" i="3"/>
  <c r="P92" i="3"/>
  <c r="Q92" i="3"/>
  <c r="R92" i="3"/>
  <c r="S92" i="3"/>
  <c r="T92" i="3"/>
  <c r="U92" i="3"/>
  <c r="AG92" i="3"/>
  <c r="AH92" i="3"/>
  <c r="AI92" i="3"/>
  <c r="AJ92" i="3"/>
  <c r="J93" i="3"/>
  <c r="K93" i="3"/>
  <c r="L93" i="3"/>
  <c r="M93" i="3"/>
  <c r="N93" i="3"/>
  <c r="O93" i="3"/>
  <c r="P93" i="3"/>
  <c r="Q93" i="3"/>
  <c r="R93" i="3"/>
  <c r="S93" i="3"/>
  <c r="T93" i="3"/>
  <c r="U93" i="3"/>
  <c r="AG93" i="3"/>
  <c r="AH93" i="3"/>
  <c r="AI93" i="3"/>
  <c r="AJ93" i="3"/>
  <c r="J94" i="3"/>
  <c r="K94" i="3"/>
  <c r="L94" i="3"/>
  <c r="M94" i="3"/>
  <c r="N94" i="3"/>
  <c r="O94" i="3"/>
  <c r="P94" i="3"/>
  <c r="Q94" i="3"/>
  <c r="R94" i="3"/>
  <c r="S94" i="3"/>
  <c r="T94" i="3"/>
  <c r="U94" i="3"/>
  <c r="T98" i="3"/>
  <c r="K100" i="3"/>
  <c r="L100" i="3"/>
  <c r="M100" i="3"/>
  <c r="N100" i="3"/>
  <c r="O100" i="3"/>
  <c r="P100" i="3"/>
  <c r="Q100" i="3"/>
  <c r="R100" i="3"/>
  <c r="S100" i="3"/>
  <c r="T100" i="3"/>
  <c r="U100" i="3"/>
  <c r="U101" i="3"/>
  <c r="G102" i="3"/>
  <c r="G10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Nicolau</author>
  </authors>
  <commentList>
    <comment ref="G482" authorId="0" shapeId="0" xr:uid="{224BCA49-35D8-423D-99F6-C0ACB2753142}">
      <text>
        <r>
          <rPr>
            <b/>
            <sz val="9"/>
            <color indexed="81"/>
            <rFont val="Tahoma"/>
            <family val="2"/>
          </rPr>
          <t>Alex Nicolau:</t>
        </r>
        <r>
          <rPr>
            <sz val="9"/>
            <color indexed="81"/>
            <rFont val="Tahoma"/>
            <family val="2"/>
          </rPr>
          <t xml:space="preserve">
5.7 in 4Q20 presentation, 5.970 in IPO prospectus</t>
        </r>
      </text>
    </comment>
    <comment ref="AI482" authorId="0" shapeId="0" xr:uid="{D6EC98E8-3DBC-4CB3-8D51-A3A1E9228E5C}">
      <text>
        <r>
          <rPr>
            <b/>
            <sz val="9"/>
            <color indexed="81"/>
            <rFont val="Tahoma"/>
            <family val="2"/>
          </rPr>
          <t>Alex Nicolau:</t>
        </r>
        <r>
          <rPr>
            <sz val="9"/>
            <color indexed="81"/>
            <rFont val="Tahoma"/>
            <family val="2"/>
          </rPr>
          <t xml:space="preserve">
5.7 in 4Q20 presentation, 5.970 in IPO prospectus</t>
        </r>
      </text>
    </comment>
    <comment ref="G483" authorId="0" shapeId="0" xr:uid="{F578634E-CAB8-4413-8EF8-A520D3E236DC}">
      <text>
        <r>
          <rPr>
            <b/>
            <sz val="9"/>
            <color indexed="81"/>
            <rFont val="Tahoma"/>
            <family val="2"/>
          </rPr>
          <t>Alex Nicolau:</t>
        </r>
        <r>
          <rPr>
            <sz val="9"/>
            <color indexed="81"/>
            <rFont val="Tahoma"/>
            <family val="2"/>
          </rPr>
          <t xml:space="preserve">
1.9 in 4Q20 presentation, 2.030 in IPO prospectus</t>
        </r>
      </text>
    </comment>
    <comment ref="AI483" authorId="0" shapeId="0" xr:uid="{84BB62F2-28BA-4EC1-8F2C-38FEE003F2BF}">
      <text>
        <r>
          <rPr>
            <b/>
            <sz val="9"/>
            <color indexed="81"/>
            <rFont val="Tahoma"/>
            <family val="2"/>
          </rPr>
          <t>Alex Nicolau:</t>
        </r>
        <r>
          <rPr>
            <sz val="9"/>
            <color indexed="81"/>
            <rFont val="Tahoma"/>
            <family val="2"/>
          </rPr>
          <t xml:space="preserve">
1.9 in 4Q20 presentation, 2.030 in IPO prospectus</t>
        </r>
      </text>
    </comment>
    <comment ref="G484" authorId="0" shapeId="0" xr:uid="{4443B0D2-3137-4C35-B11D-6EAAA8728960}">
      <text>
        <r>
          <rPr>
            <b/>
            <sz val="9"/>
            <color indexed="81"/>
            <rFont val="Tahoma"/>
            <family val="2"/>
          </rPr>
          <t>Alex Nicolau:</t>
        </r>
        <r>
          <rPr>
            <sz val="9"/>
            <color indexed="81"/>
            <rFont val="Tahoma"/>
            <family val="2"/>
          </rPr>
          <t xml:space="preserve">
33% in 4Q20 presentation, 34% in IPO prospectus</t>
        </r>
      </text>
    </comment>
    <comment ref="AI484" authorId="0" shapeId="0" xr:uid="{9FB85932-695C-4F56-90BF-93B45E451A1A}">
      <text>
        <r>
          <rPr>
            <b/>
            <sz val="9"/>
            <color indexed="81"/>
            <rFont val="Tahoma"/>
            <family val="2"/>
          </rPr>
          <t>Alex Nicolau:</t>
        </r>
        <r>
          <rPr>
            <sz val="9"/>
            <color indexed="81"/>
            <rFont val="Tahoma"/>
            <family val="2"/>
          </rPr>
          <t xml:space="preserve">
33% in 4Q20 presentation, 34% in IPO prospectus</t>
        </r>
      </text>
    </comment>
  </commentList>
</comments>
</file>

<file path=xl/sharedStrings.xml><?xml version="1.0" encoding="utf-8"?>
<sst xmlns="http://schemas.openxmlformats.org/spreadsheetml/2006/main" count="1566" uniqueCount="471">
  <si>
    <t>Revenue</t>
  </si>
  <si>
    <t>Income Statement</t>
  </si>
  <si>
    <t>Interest revenue</t>
  </si>
  <si>
    <t>Other gains (losses)</t>
  </si>
  <si>
    <t>Total revenue</t>
  </si>
  <si>
    <t>Interest expenses</t>
  </si>
  <si>
    <t>Transaction expenses</t>
  </si>
  <si>
    <t>Cost of goods and services</t>
  </si>
  <si>
    <t>Technology &amp; product development</t>
  </si>
  <si>
    <t>General &amp; administrative expenses</t>
  </si>
  <si>
    <t>Net income before tax</t>
  </si>
  <si>
    <t>Income tax</t>
  </si>
  <si>
    <t>Net income</t>
  </si>
  <si>
    <t>Net income attributable to non-controlling interests of the Company</t>
  </si>
  <si>
    <t>Net income attributable to shareholders of the Company</t>
  </si>
  <si>
    <t>Earnings per share:</t>
  </si>
  <si>
    <t>Basic</t>
  </si>
  <si>
    <t>Diluted</t>
  </si>
  <si>
    <t>Weighted average shares outstanding:</t>
  </si>
  <si>
    <t>Segment Summary</t>
  </si>
  <si>
    <t>Marketplace</t>
  </si>
  <si>
    <t>Payments</t>
  </si>
  <si>
    <t>Fintech</t>
  </si>
  <si>
    <t>Intergroup</t>
  </si>
  <si>
    <t>Total Revenue</t>
  </si>
  <si>
    <t>Segment Revenue</t>
  </si>
  <si>
    <t>Net Income</t>
  </si>
  <si>
    <t>Rewards</t>
  </si>
  <si>
    <t>Y/Y % Change</t>
  </si>
  <si>
    <t>Margin</t>
  </si>
  <si>
    <t>1Q19</t>
  </si>
  <si>
    <t>2Q19</t>
  </si>
  <si>
    <t>3Q19</t>
  </si>
  <si>
    <t>4Q19</t>
  </si>
  <si>
    <t>1Q20</t>
  </si>
  <si>
    <t>2Q20</t>
  </si>
  <si>
    <t>3Q20</t>
  </si>
  <si>
    <t>4Q20</t>
  </si>
  <si>
    <t>1Q21</t>
  </si>
  <si>
    <t>2Q21</t>
  </si>
  <si>
    <t>3Q21</t>
  </si>
  <si>
    <t>4Q21</t>
  </si>
  <si>
    <t>1Q22</t>
  </si>
  <si>
    <t>2Q22</t>
  </si>
  <si>
    <t>3Q22</t>
  </si>
  <si>
    <t>4Q22</t>
  </si>
  <si>
    <t>1Q23</t>
  </si>
  <si>
    <t>2Q23</t>
  </si>
  <si>
    <t>3Q23</t>
  </si>
  <si>
    <t>4Q23</t>
  </si>
  <si>
    <t>FY20</t>
  </si>
  <si>
    <t>FY19</t>
  </si>
  <si>
    <t>FY18</t>
  </si>
  <si>
    <t>FY21</t>
  </si>
  <si>
    <t>FY22</t>
  </si>
  <si>
    <t>FY23</t>
  </si>
  <si>
    <t>FY24e</t>
  </si>
  <si>
    <t>4Q24e</t>
  </si>
  <si>
    <t>Cash Flow Statement</t>
  </si>
  <si>
    <t>Balance Sheet</t>
  </si>
  <si>
    <t>Other Gains</t>
  </si>
  <si>
    <t>GMV</t>
  </si>
  <si>
    <t>Travel</t>
  </si>
  <si>
    <t>3P GMV</t>
  </si>
  <si>
    <t>Total GMV</t>
  </si>
  <si>
    <t>Start Date</t>
  </si>
  <si>
    <t>End Date</t>
  </si>
  <si>
    <t>FYE December 31,</t>
  </si>
  <si>
    <t>Quarterly,</t>
  </si>
  <si>
    <t>Take Rate %</t>
  </si>
  <si>
    <t>Memo:</t>
  </si>
  <si>
    <r>
      <t>Memo:</t>
    </r>
    <r>
      <rPr>
        <i/>
        <sz val="8"/>
        <color theme="1"/>
        <rFont val="Arial"/>
        <family val="2"/>
      </rPr>
      <t xml:space="preserve"> Total GMV (excl. Travel)</t>
    </r>
  </si>
  <si>
    <t>e-Commerce</t>
  </si>
  <si>
    <t>m-Commerce</t>
  </si>
  <si>
    <t>In-Store/Other</t>
  </si>
  <si>
    <t>n/a</t>
  </si>
  <si>
    <t>n/m</t>
  </si>
  <si>
    <t>Q/Q % Change</t>
  </si>
  <si>
    <t>P&amp;L</t>
  </si>
  <si>
    <t>Payments Fee Revenue</t>
  </si>
  <si>
    <t>Interest Revenue</t>
  </si>
  <si>
    <t>TPV</t>
  </si>
  <si>
    <t>Transaction Revenue</t>
  </si>
  <si>
    <t>Membership Revenue</t>
  </si>
  <si>
    <t>Average Balances on Current Accounts</t>
  </si>
  <si>
    <t>Yield</t>
  </si>
  <si>
    <t>Days in Period</t>
  </si>
  <si>
    <t>Liquidity Revenue</t>
  </si>
  <si>
    <t>Average Net Loan Portfolio</t>
  </si>
  <si>
    <t>Fintech Fee Revenue - Fintech Banking Service Fees</t>
  </si>
  <si>
    <t>Fintech Fee Revenue - Membership Revenue</t>
  </si>
  <si>
    <t>Interest Expense</t>
  </si>
  <si>
    <t>Provision Expense</t>
  </si>
  <si>
    <t>Other Expenses</t>
  </si>
  <si>
    <t>Total Expenses</t>
  </si>
  <si>
    <t>Share-Based Compensation</t>
  </si>
  <si>
    <t>3P Revenue</t>
  </si>
  <si>
    <t>3P Take Rate %</t>
  </si>
  <si>
    <t>Total Marketplace Revenue</t>
  </si>
  <si>
    <t>Income Taxes</t>
  </si>
  <si>
    <t>ETR %</t>
  </si>
  <si>
    <t>Operating Income</t>
  </si>
  <si>
    <t>Total Marketplace Take Rate %</t>
  </si>
  <si>
    <t>% of Revenue</t>
  </si>
  <si>
    <t>Retail revenue</t>
  </si>
  <si>
    <t>Provision expenses</t>
  </si>
  <si>
    <r>
      <t>Net fee revenue</t>
    </r>
    <r>
      <rPr>
        <vertAlign val="superscript"/>
        <sz val="8"/>
        <color theme="1"/>
        <rFont val="Arial"/>
        <family val="2"/>
      </rPr>
      <t>1</t>
    </r>
  </si>
  <si>
    <r>
      <t>Sales &amp; marketing</t>
    </r>
    <r>
      <rPr>
        <vertAlign val="superscript"/>
        <sz val="8"/>
        <color theme="1"/>
        <rFont val="Arial"/>
        <family val="2"/>
      </rPr>
      <t>1</t>
    </r>
  </si>
  <si>
    <t>Notes</t>
  </si>
  <si>
    <t>(1) Rewards changed from a sales and marketing expense to a contra-revenue item beginning in 1Q21.</t>
  </si>
  <si>
    <t>Sales and marketing</t>
  </si>
  <si>
    <t>Total share-based compensation</t>
  </si>
  <si>
    <t>Contributions to the public fund “Kazakhstan Halkyna”</t>
  </si>
  <si>
    <t>Total contributions to the public fund “Kazakhstan Halkyna”</t>
  </si>
  <si>
    <t>Expenses related to the January 2022 events</t>
  </si>
  <si>
    <t>Total expenses related to the January 2022 events</t>
  </si>
  <si>
    <t>YTD</t>
  </si>
  <si>
    <t>Interest received</t>
  </si>
  <si>
    <t>Interest paid</t>
  </si>
  <si>
    <t>Expenses paid on obligatory insurance of individual deposits</t>
  </si>
  <si>
    <t>Fee &amp; commissions received</t>
  </si>
  <si>
    <t>Seller fees received</t>
  </si>
  <si>
    <t>Transaction &amp; membership revenue received</t>
  </si>
  <si>
    <t>Retail revenue received</t>
  </si>
  <si>
    <t>Other income received</t>
  </si>
  <si>
    <t>Cash flow from operating activities before changes in operating assets and liabilities</t>
  </si>
  <si>
    <t>Mandatory cash balances with NBRK</t>
  </si>
  <si>
    <t>Financial assets at FVTPL</t>
  </si>
  <si>
    <t>Due from banks</t>
  </si>
  <si>
    <t>Loans to customers</t>
  </si>
  <si>
    <t>Other assets</t>
  </si>
  <si>
    <t>Due to banks</t>
  </si>
  <si>
    <t>Customer accounts</t>
  </si>
  <si>
    <t>Financial liabilities at FVTPL</t>
  </si>
  <si>
    <t>Other liabilities</t>
  </si>
  <si>
    <t>Cash flow from operating activities before income tax</t>
  </si>
  <si>
    <t>Income tax paid</t>
  </si>
  <si>
    <t>Cash flow from operating activities</t>
  </si>
  <si>
    <t>Purchase of property, equipment and intangible assets</t>
  </si>
  <si>
    <t>Proceeds on sale of property and equipment</t>
  </si>
  <si>
    <t>Net cash outflow on transaction under common control</t>
  </si>
  <si>
    <t>Proceeds from sale of subsidiary</t>
  </si>
  <si>
    <t>Acquisition of subsidiary</t>
  </si>
  <si>
    <t>Proceeds on disposal of financial assets at FVTOCI</t>
  </si>
  <si>
    <t>Purchase of financial assets at FVTOCI</t>
  </si>
  <si>
    <t>Cash flow from investing activities</t>
  </si>
  <si>
    <t>Repayment of debt securities issued</t>
  </si>
  <si>
    <t>Purchase of non-controlling interest by subsidiaries</t>
  </si>
  <si>
    <t>Purchase of treasury shares</t>
  </si>
  <si>
    <t>Dividends paid by subsidiary to non-controlling interests</t>
  </si>
  <si>
    <t>Dividends paid</t>
  </si>
  <si>
    <t>Cash flow from financing activities</t>
  </si>
  <si>
    <t>Effects of changes in foreign exchange rate on cash and cash equivalents</t>
  </si>
  <si>
    <t>Net change in cash and cash equivalents</t>
  </si>
  <si>
    <r>
      <t>Rewards</t>
    </r>
    <r>
      <rPr>
        <vertAlign val="superscript"/>
        <sz val="8"/>
        <color theme="1"/>
        <rFont val="Arial"/>
        <family val="2"/>
      </rPr>
      <t>1</t>
    </r>
  </si>
  <si>
    <r>
      <t>Total Revenue</t>
    </r>
    <r>
      <rPr>
        <b/>
        <vertAlign val="superscript"/>
        <sz val="8"/>
        <color theme="1"/>
        <rFont val="Arial"/>
        <family val="2"/>
      </rPr>
      <t>1</t>
    </r>
  </si>
  <si>
    <r>
      <t>Margin</t>
    </r>
    <r>
      <rPr>
        <i/>
        <u/>
        <vertAlign val="superscript"/>
        <sz val="8"/>
        <color theme="1"/>
        <rFont val="Arial"/>
        <family val="2"/>
      </rPr>
      <t>2</t>
    </r>
  </si>
  <si>
    <t>(2) Margins are based on segment revenue.</t>
  </si>
  <si>
    <t>Interest received from loans to consumers</t>
  </si>
  <si>
    <t>Other interest received</t>
  </si>
  <si>
    <t>Fees &amp; commissions paid</t>
  </si>
  <si>
    <t>Operating and other expenses paid</t>
  </si>
  <si>
    <t>Net fee revenue received</t>
  </si>
  <si>
    <t>Proceeds of debt securities issued</t>
  </si>
  <si>
    <t>Proceeds of subordinated debt issued</t>
  </si>
  <si>
    <t>Repayment of subordinated debt issued</t>
  </si>
  <si>
    <t>Cash Flow Statement (cont.)</t>
  </si>
  <si>
    <t>Cash and cash equivalents</t>
  </si>
  <si>
    <t>Mandatory cash balances with the National Bank of the Republic of Kazakhstan</t>
  </si>
  <si>
    <t>Investment securities and derivatives</t>
  </si>
  <si>
    <t>Property, equipment and intangible assets</t>
  </si>
  <si>
    <t>Assets classified as held for sale</t>
  </si>
  <si>
    <t>Total assets</t>
  </si>
  <si>
    <t>Debt securities issued</t>
  </si>
  <si>
    <t>Dividends payable</t>
  </si>
  <si>
    <t>Insurance reserves</t>
  </si>
  <si>
    <t>Subordinated debt</t>
  </si>
  <si>
    <t>Liabilities directly associated with assets classified as held for sale</t>
  </si>
  <si>
    <t>Total liabilities</t>
  </si>
  <si>
    <t>Share capital</t>
  </si>
  <si>
    <t>Additional paid-in capital</t>
  </si>
  <si>
    <t>Revaluation reserve of financial assets</t>
  </si>
  <si>
    <t>Other reserves</t>
  </si>
  <si>
    <t>Share-based compensation reserve</t>
  </si>
  <si>
    <t>Retained earnings</t>
  </si>
  <si>
    <t>Total equity attributable to shareholders of the Company</t>
  </si>
  <si>
    <t>Non-controlling interests</t>
  </si>
  <si>
    <t>Total equity</t>
  </si>
  <si>
    <t>Total liabilities and equity</t>
  </si>
  <si>
    <t>Loans to Customers</t>
  </si>
  <si>
    <t>% of NPLs</t>
  </si>
  <si>
    <t>Net Changes, Resulting from Changes in Credit Risk Parameters</t>
  </si>
  <si>
    <t>New Assets Issued or Acquired</t>
  </si>
  <si>
    <t>Repaid Assets (except for write-off)</t>
  </si>
  <si>
    <t>Modification Effect</t>
  </si>
  <si>
    <t>Provision Expense (proxy)</t>
  </si>
  <si>
    <t>Write-off, Net of Recoveries</t>
  </si>
  <si>
    <t>Foreign Exchange Difference</t>
  </si>
  <si>
    <t>Effect of Adoption of IFRS 9</t>
  </si>
  <si>
    <t>% of Gross Loans</t>
  </si>
  <si>
    <t>Allowance for Loan Losses</t>
  </si>
  <si>
    <t>Gross Loans to Customers</t>
  </si>
  <si>
    <t>Net Loans to Customers</t>
  </si>
  <si>
    <t>Allowance for Loan Losses:</t>
  </si>
  <si>
    <t>NPLs</t>
  </si>
  <si>
    <t>Customer Accounts</t>
  </si>
  <si>
    <t>Allowance for Loan Losses, BoP</t>
  </si>
  <si>
    <t>Allowance for Loan Losses, EoP</t>
  </si>
  <si>
    <t>Capital Ratios</t>
  </si>
  <si>
    <t>Basel III:</t>
  </si>
  <si>
    <t>NBRK:</t>
  </si>
  <si>
    <t>(1) New methodology as of 2Q21. Kaspi.kz implemented updated requirements stated in Basel III: Finalising post-crisis reforms. New methodology introduces unified approach for estimation of risk weighted assets for operational risk. The methodology excludes excessive conservatism for companies generating high interest margin by means of interest margin normalization, as it does not lead to proportional increase of operational risk.</t>
  </si>
  <si>
    <t>Cash and Cash Equivalents</t>
  </si>
  <si>
    <t>Due from Banks</t>
  </si>
  <si>
    <t>Investment Securities</t>
  </si>
  <si>
    <t>Liquidity Assets</t>
  </si>
  <si>
    <t>Total Interest Earning Assets, Avg</t>
  </si>
  <si>
    <t>Loans</t>
  </si>
  <si>
    <t>Term Deposits</t>
  </si>
  <si>
    <t>Current Accounts</t>
  </si>
  <si>
    <r>
      <t>Tier 1 Capital Adequacty Ratio (%)</t>
    </r>
    <r>
      <rPr>
        <vertAlign val="superscript"/>
        <sz val="8"/>
        <color theme="1"/>
        <rFont val="Arial"/>
        <family val="2"/>
      </rPr>
      <t>1</t>
    </r>
  </si>
  <si>
    <r>
      <t>Total Capital Adequacty Ratio (%)</t>
    </r>
    <r>
      <rPr>
        <vertAlign val="superscript"/>
        <sz val="8"/>
        <color theme="1"/>
        <rFont val="Arial"/>
        <family val="2"/>
      </rPr>
      <t>1</t>
    </r>
  </si>
  <si>
    <t>Tier 1 Capital Adequacty Ratio (%)</t>
  </si>
  <si>
    <t>Total Capital Adequacty Ratio (%)</t>
  </si>
  <si>
    <t>Total Customer Accounts</t>
  </si>
  <si>
    <t>Loan Revenue</t>
  </si>
  <si>
    <t>Deposits</t>
  </si>
  <si>
    <t>Debt</t>
  </si>
  <si>
    <t>Debt Securities Issued</t>
  </si>
  <si>
    <t>Subordinated Debt</t>
  </si>
  <si>
    <t>Due to Banks</t>
  </si>
  <si>
    <t>IEL, EoP</t>
  </si>
  <si>
    <t>IEA, EoP</t>
  </si>
  <si>
    <t>IEA/IEL, Avg</t>
  </si>
  <si>
    <t>IEL, Avg</t>
  </si>
  <si>
    <t>IEA, Avg</t>
  </si>
  <si>
    <t>Liquidity Revenue Yield</t>
  </si>
  <si>
    <t>Total Revenue Yield</t>
  </si>
  <si>
    <t>Loan Revenue Yield</t>
  </si>
  <si>
    <t>Interest Expense Yield</t>
  </si>
  <si>
    <t>Net Yield Spread</t>
  </si>
  <si>
    <t>Total Net Revenue</t>
  </si>
  <si>
    <t>Yield Revenue</t>
  </si>
  <si>
    <t>Net Yield Revenue</t>
  </si>
  <si>
    <t>Cost of Risk %</t>
  </si>
  <si>
    <t>Gross Loans, EoP</t>
  </si>
  <si>
    <t>Gross Loans, Avg</t>
  </si>
  <si>
    <t>Y/Y Change (bps)</t>
  </si>
  <si>
    <t>Total Deposits</t>
  </si>
  <si>
    <t>Current Account Mix</t>
  </si>
  <si>
    <t>Yield %</t>
  </si>
  <si>
    <t>SBC</t>
  </si>
  <si>
    <t>Extraordinary Costs</t>
  </si>
  <si>
    <t>Financial Summary</t>
  </si>
  <si>
    <t>Cost of Goods and Services</t>
  </si>
  <si>
    <t>CRC Gross Profit</t>
  </si>
  <si>
    <t>Transaction Expenses</t>
  </si>
  <si>
    <t>CRC Revenue</t>
  </si>
  <si>
    <t>CRC Variable Profit</t>
  </si>
  <si>
    <t>R&amp;D</t>
  </si>
  <si>
    <t>G&amp;A</t>
  </si>
  <si>
    <t>Opex</t>
  </si>
  <si>
    <t>CRC EBIT</t>
  </si>
  <si>
    <t>Taxes @ 20%</t>
  </si>
  <si>
    <t>CRC NI</t>
  </si>
  <si>
    <t>/ Shares O/S</t>
  </si>
  <si>
    <t>CRC EPS</t>
  </si>
  <si>
    <t>IFRS NI</t>
  </si>
  <si>
    <t>FCF</t>
  </si>
  <si>
    <t>Margin excl. e-Grocery at 30% Margin</t>
  </si>
  <si>
    <r>
      <rPr>
        <i/>
        <u/>
        <sz val="8"/>
        <color theme="1"/>
        <rFont val="Arial"/>
        <family val="2"/>
      </rPr>
      <t>Memo:</t>
    </r>
    <r>
      <rPr>
        <i/>
        <sz val="8"/>
        <color theme="1"/>
        <rFont val="Arial"/>
        <family val="2"/>
      </rPr>
      <t xml:space="preserve"> SBC</t>
    </r>
  </si>
  <si>
    <r>
      <rPr>
        <i/>
        <u/>
        <sz val="8"/>
        <color theme="1"/>
        <rFont val="Arial"/>
        <family val="2"/>
      </rPr>
      <t>Memo:</t>
    </r>
    <r>
      <rPr>
        <i/>
        <sz val="8"/>
        <color theme="1"/>
        <rFont val="Arial"/>
        <family val="2"/>
      </rPr>
      <t xml:space="preserve"> Extraordinary Costs</t>
    </r>
  </si>
  <si>
    <t>S&amp;M (incl. Rewards)</t>
  </si>
  <si>
    <t>D&amp;A</t>
  </si>
  <si>
    <t>CRC EBITDA</t>
  </si>
  <si>
    <t>Capex</t>
  </si>
  <si>
    <t>CRC EBITDA - Capex</t>
  </si>
  <si>
    <t>Taxes</t>
  </si>
  <si>
    <t>Recurring FCF</t>
  </si>
  <si>
    <t>Other</t>
  </si>
  <si>
    <t>Realized FCF Before (Purchase) Sale of Financial Assets</t>
  </si>
  <si>
    <t>(Purchase) Sale of Financial Assets</t>
  </si>
  <si>
    <t>Realized FCF</t>
  </si>
  <si>
    <t>BS Items</t>
  </si>
  <si>
    <t>Cash</t>
  </si>
  <si>
    <t>Investments</t>
  </si>
  <si>
    <t>Assets</t>
  </si>
  <si>
    <t>Liabilities</t>
  </si>
  <si>
    <t>Equity</t>
  </si>
  <si>
    <t>% of Assets</t>
  </si>
  <si>
    <r>
      <rPr>
        <i/>
        <u/>
        <sz val="8"/>
        <color theme="1"/>
        <rFont val="Arial"/>
        <family val="2"/>
      </rPr>
      <t>Memo:</t>
    </r>
    <r>
      <rPr>
        <i/>
        <sz val="8"/>
        <color theme="1"/>
        <rFont val="Arial"/>
        <family val="2"/>
      </rPr>
      <t xml:space="preserve"> Capex / Revenue</t>
    </r>
  </si>
  <si>
    <t>Share Issuance/(Repurcahse)</t>
  </si>
  <si>
    <t>Dividends Paid</t>
  </si>
  <si>
    <t>KSPI</t>
  </si>
  <si>
    <t>Historical Financials</t>
  </si>
  <si>
    <t>KZT in billions, unless otherwise noted</t>
  </si>
  <si>
    <t>Additional KPIs</t>
  </si>
  <si>
    <t>Consolidated</t>
  </si>
  <si>
    <t>Average MAU, millions</t>
  </si>
  <si>
    <t>Average DAU, millions</t>
  </si>
  <si>
    <t>Average DAU to Average MAU Ratio</t>
  </si>
  <si>
    <t>Monthly Transactions per Active Consumer</t>
  </si>
  <si>
    <t>Active Merchants, thousands</t>
  </si>
  <si>
    <t>Active Consumers, millions</t>
  </si>
  <si>
    <t>Purchases, millions</t>
  </si>
  <si>
    <t>Purchases per Active Consumer</t>
  </si>
  <si>
    <t>Average Order Value</t>
  </si>
  <si>
    <t>TPV Payments Transactions, millions</t>
  </si>
  <si>
    <t>TPV Payments Transactions per Active Consumer</t>
  </si>
  <si>
    <t>Average Transaction Value</t>
  </si>
  <si>
    <t>Active Consumers (loans), millions</t>
  </si>
  <si>
    <t>Active Consumers (deposits), millions</t>
  </si>
  <si>
    <t>Average Loan Value per Active Consumer</t>
  </si>
  <si>
    <t>Average Savings per Active Consumer</t>
  </si>
  <si>
    <t>Average Savings</t>
  </si>
  <si>
    <t>TFV</t>
  </si>
  <si>
    <t>TFV to Average Net Loan Portfolio Conversion Rate</t>
  </si>
  <si>
    <t>e-Commerce Purchases, millions</t>
  </si>
  <si>
    <t>e-Commerce Average Order Value</t>
  </si>
  <si>
    <t>e-Commerce GMV</t>
  </si>
  <si>
    <t>m-Commerce Purchases, millions</t>
  </si>
  <si>
    <t>m-Commerce Average Order Value</t>
  </si>
  <si>
    <t>m-Commerce GMV</t>
  </si>
  <si>
    <t>Travel Purchases, millions</t>
  </si>
  <si>
    <t>Travel Average Order Value</t>
  </si>
  <si>
    <t>Travel GMV</t>
  </si>
  <si>
    <t>e-Grocery Purchases</t>
  </si>
  <si>
    <t>e-Grocery Average Order Value</t>
  </si>
  <si>
    <t>e-Grocery GMV</t>
  </si>
  <si>
    <t>e-Grocery</t>
  </si>
  <si>
    <t>GMV Mix</t>
  </si>
  <si>
    <t>In-Store / Other</t>
  </si>
  <si>
    <t>e-Commerce SKUs, millions</t>
  </si>
  <si>
    <t>IEA/IEL, EoP</t>
  </si>
  <si>
    <r>
      <rPr>
        <i/>
        <u/>
        <sz val="8"/>
        <color theme="1"/>
        <rFont val="Arial"/>
        <family val="2"/>
      </rPr>
      <t>Memo:</t>
    </r>
    <r>
      <rPr>
        <i/>
        <sz val="8"/>
        <color theme="1"/>
        <rFont val="Arial"/>
        <family val="2"/>
      </rPr>
      <t xml:space="preserve"> NIM %</t>
    </r>
  </si>
  <si>
    <t>Cost of goods and services purchased</t>
  </si>
  <si>
    <t>Sales and marketing expenses paid</t>
  </si>
  <si>
    <t>Transaction expenses paid</t>
  </si>
  <si>
    <t>Technology &amp; product development expenses paid</t>
  </si>
  <si>
    <t>General &amp; administrative expenses paid</t>
  </si>
  <si>
    <t>Acquisitions</t>
  </si>
  <si>
    <r>
      <rPr>
        <i/>
        <u/>
        <sz val="8"/>
        <color theme="1"/>
        <rFont val="Arial"/>
        <family val="2"/>
      </rPr>
      <t>Memo:</t>
    </r>
    <r>
      <rPr>
        <i/>
        <sz val="8"/>
        <color theme="1"/>
        <rFont val="Arial"/>
        <family val="2"/>
      </rPr>
      <t xml:space="preserve"> L-to-D Ratio</t>
    </r>
  </si>
  <si>
    <t>Guidance</t>
  </si>
  <si>
    <t>Simple Model [Case 1 - Base Case]</t>
  </si>
  <si>
    <t>FY25e</t>
  </si>
  <si>
    <t>FY26e</t>
  </si>
  <si>
    <t>FY27e</t>
  </si>
  <si>
    <t>FY28e</t>
  </si>
  <si>
    <t>FY29e</t>
  </si>
  <si>
    <t>FY30e</t>
  </si>
  <si>
    <t>FY31e</t>
  </si>
  <si>
    <t>FY32e</t>
  </si>
  <si>
    <t>FY33e</t>
  </si>
  <si>
    <t>FY34e</t>
  </si>
  <si>
    <r>
      <t>Memo:</t>
    </r>
    <r>
      <rPr>
        <i/>
        <sz val="8"/>
        <color theme="1"/>
        <rFont val="Arial"/>
        <family val="2"/>
      </rPr>
      <t xml:space="preserve"> D&amp;A / Revenue</t>
    </r>
  </si>
  <si>
    <t>Interest</t>
  </si>
  <si>
    <t>Rate %</t>
  </si>
  <si>
    <t>Net Debt</t>
  </si>
  <si>
    <t>/ LTM EBITDA</t>
  </si>
  <si>
    <t>FCFE</t>
  </si>
  <si>
    <t>Cumulative FCFE</t>
  </si>
  <si>
    <t>% of Market Cap</t>
  </si>
  <si>
    <t>Basis Multiples</t>
  </si>
  <si>
    <t>TEV / Revenue</t>
  </si>
  <si>
    <t>TEV / CRC EBITDA</t>
  </si>
  <si>
    <t>TEV / CRC EBITDA - Capex</t>
  </si>
  <si>
    <t>P / Recurring FCF</t>
  </si>
  <si>
    <t>P / Realized FCF</t>
  </si>
  <si>
    <t>P / CRC NI</t>
  </si>
  <si>
    <t>Ten-Year IRR</t>
  </si>
  <si>
    <t>Forward Multiple</t>
  </si>
  <si>
    <t>Terminal Value</t>
  </si>
  <si>
    <t>Total</t>
  </si>
  <si>
    <t>Cash Flows</t>
  </si>
  <si>
    <t>MOIC ==&gt;</t>
  </si>
  <si>
    <t>IRR</t>
  </si>
  <si>
    <t>Less: Hedging Costs</t>
  </si>
  <si>
    <t>Effective IRR</t>
  </si>
  <si>
    <t>Capitalization</t>
  </si>
  <si>
    <t>Value</t>
  </si>
  <si>
    <t>/ Share</t>
  </si>
  <si>
    <t>Equity (USD in mm)</t>
  </si>
  <si>
    <t>x USDKZT</t>
  </si>
  <si>
    <t>Reported Net Debt</t>
  </si>
  <si>
    <t>Restricted Cash</t>
  </si>
  <si>
    <t>Adjusted Net Debt</t>
  </si>
  <si>
    <t>TEV</t>
  </si>
  <si>
    <t>Shares</t>
  </si>
  <si>
    <t>FY35e</t>
  </si>
  <si>
    <t>Total Assets</t>
  </si>
  <si>
    <t>Total Equity</t>
  </si>
  <si>
    <t>TPV Payments Transactions, billions</t>
  </si>
  <si>
    <t>e-Commerce Active Consumers, millions</t>
  </si>
  <si>
    <t>e-Commerce Purchases per Active Consumer</t>
  </si>
  <si>
    <t>m-Commerce Active Consumers, millions</t>
  </si>
  <si>
    <t>m-Commerce Purchases per Active Consumer</t>
  </si>
  <si>
    <t>e-Grocery Active Consumers, millions</t>
  </si>
  <si>
    <t>e-Grocery Purchases per Active Consumer</t>
  </si>
  <si>
    <t>EBIT</t>
  </si>
  <si>
    <t>FY16</t>
  </si>
  <si>
    <t>FY17</t>
  </si>
  <si>
    <t>AMZN</t>
  </si>
  <si>
    <t>MELI</t>
  </si>
  <si>
    <t>SE</t>
  </si>
  <si>
    <t>CPNG</t>
  </si>
  <si>
    <t>UBER</t>
  </si>
  <si>
    <t>WSE:ALE</t>
  </si>
  <si>
    <t>BKNG</t>
  </si>
  <si>
    <t>META</t>
  </si>
  <si>
    <t>GOOGL</t>
  </si>
  <si>
    <t>NTM</t>
  </si>
  <si>
    <t>CY26</t>
  </si>
  <si>
    <t>1P GMV (e-Grocery and e-Cars)</t>
  </si>
  <si>
    <r>
      <t>Memo:</t>
    </r>
    <r>
      <rPr>
        <i/>
        <sz val="8"/>
        <color theme="1"/>
        <rFont val="Arial"/>
        <family val="2"/>
      </rPr>
      <t xml:space="preserve"> e-Cars GMV</t>
    </r>
  </si>
  <si>
    <r>
      <t>Memo:</t>
    </r>
    <r>
      <rPr>
        <i/>
        <sz val="8"/>
        <color theme="1"/>
        <rFont val="Arial"/>
        <family val="2"/>
      </rPr>
      <t xml:space="preserve"> e-Grocery GMV</t>
    </r>
  </si>
  <si>
    <t xml:space="preserve">1P (e-Grocery and e-Cars) Take Rate % </t>
  </si>
  <si>
    <t>1P Revenue (e-Grocery and e-Cars)</t>
  </si>
  <si>
    <t>Seller Fee</t>
  </si>
  <si>
    <t>Advertising</t>
  </si>
  <si>
    <t>Delivery</t>
  </si>
  <si>
    <r>
      <rPr>
        <i/>
        <u/>
        <sz val="8"/>
        <color theme="1"/>
        <rFont val="Arial"/>
        <family val="2"/>
      </rPr>
      <t>Memo:</t>
    </r>
    <r>
      <rPr>
        <i/>
        <sz val="8"/>
        <color theme="1"/>
        <rFont val="Arial"/>
        <family val="2"/>
      </rPr>
      <t xml:space="preserve"> NBK Base Rate</t>
    </r>
  </si>
  <si>
    <t>(KZT in billions)</t>
  </si>
  <si>
    <t>1Q24</t>
  </si>
  <si>
    <t>Reported e-Commerce Take Rate</t>
  </si>
  <si>
    <t>(-) Delivery</t>
  </si>
  <si>
    <t>(-) Advertising</t>
  </si>
  <si>
    <t>(-) Classifieds</t>
  </si>
  <si>
    <t>Estimated Seller Fee</t>
  </si>
  <si>
    <t>3P e-Commerce GMV</t>
  </si>
  <si>
    <t>Delivery Revenue</t>
  </si>
  <si>
    <t>Advertising Revenue</t>
  </si>
  <si>
    <t>Classifieds Revenue</t>
  </si>
  <si>
    <t>e-Commerce Take Rate</t>
  </si>
  <si>
    <t>Core e-Commerce</t>
  </si>
  <si>
    <t>3P e-Cars</t>
  </si>
  <si>
    <t>Core e-Commerce Take Rate %</t>
  </si>
  <si>
    <t>Consensus IFRS NI</t>
  </si>
  <si>
    <t>FQ32024</t>
  </si>
  <si>
    <t>FQ42024</t>
  </si>
  <si>
    <t>FQ22024</t>
  </si>
  <si>
    <t>FY2024</t>
  </si>
  <si>
    <t>EBITDA-Capex</t>
  </si>
  <si>
    <t>2Q24</t>
  </si>
  <si>
    <t>3Q24</t>
  </si>
  <si>
    <r>
      <rPr>
        <i/>
        <u/>
        <sz val="8"/>
        <color theme="1"/>
        <rFont val="Arial"/>
        <family val="2"/>
      </rPr>
      <t>Memo:</t>
    </r>
    <r>
      <rPr>
        <i/>
        <sz val="8"/>
        <color theme="1"/>
        <rFont val="Arial"/>
        <family val="2"/>
      </rPr>
      <t xml:space="preserve"> Liquidity Revenue as % of Interest Revenue (per IR)</t>
    </r>
  </si>
  <si>
    <t>Additional KPIs (cont.)</t>
  </si>
  <si>
    <t>4Q25e</t>
  </si>
  <si>
    <t>1Q25e</t>
  </si>
  <si>
    <t>2Q25e</t>
  </si>
  <si>
    <t>3Q25e</t>
  </si>
  <si>
    <t>FQ12025</t>
  </si>
  <si>
    <t>FQ22025</t>
  </si>
  <si>
    <t>FQ32025</t>
  </si>
  <si>
    <t>FQ42025</t>
  </si>
  <si>
    <t>FY2025</t>
  </si>
  <si>
    <t>1P COGS</t>
  </si>
  <si>
    <t>Expenses excl. 1P COGS</t>
  </si>
  <si>
    <t>% of 1P Revenue</t>
  </si>
  <si>
    <t>Juma</t>
  </si>
  <si>
    <t>BAABTAhSRVBPUlRFRAFI/////wFQJQAAADNDSVEuU0UuSVFfRVBTX1JFUE9SVEVEX0VTVC42MDAwLjQvMjIvMjAyNC4uLlRSQURJTkcBAAAA+wJnGQIAAAAHMC43NDQ3NgEOAAAABQAAAAIxMQEAAAAJNTQwMjcxOTIyAgAAAAoxMDAzOTE3NzYxAwAAAAYxMDAyNzgEAAAAATIGAAAAATAHAAAAAzE2MAgAAAABMAkAAAABMQoAAAABMAsAAAALMTM3NDE4OTgyMDUMAAAAAjEyDQAAAAk0LzIzLzIwMjQQAAAACTQvMjIvMjAyNI0+OHP3lt0Il5Npc/eW3Qg1Q0lRLktTUEkuSVFfRVBTX1JFUE9SVEVEX0VTVC42MDAwLjQvMjIvMjAyNC4uLlRSQURJTkcBAAAAgLBeJAIAAAAQMTMuMTk3NTgxNjE3MjgxMwEOAAAABQAAAAIxMQEAAAAJNjA3MDM1Nzg4AgAAAAc1MTI5MzA1AwAAAAYxMDAyNzgEAAAAATMGAAAAATAHAAAAAzE2MAgAAAABMAkAAAABMQoAAAABMAsAAAALMTM3NDM1MzU1NDgMAAAAAjEyDQAAAAk0LzIzLzIwMjQQAAAACTQvMjIvMjAyNI0+OHP3lt0IC/loc/eW3Qg4Q0lRLldTRTpBTEUuSVFfRVBTX1JFUE9SVEVEX0VTVC42MDAwLjQvMjIvMjAyNC4uLlRSQURJTkcBAAAAtP3GKAIAAAAHMS4yNDIzNAEOAAAABQAAAAIxMQEAAAAJNjg5NzA5NDU5AgAAAAoxMDA0ODI2OTY0AwAAAAYxMDAyNzgEAAAAATMGAAAAATAHAAAAAzEyNggAAAABMAkAAAABMQoAAAABMAsAAAALMTM3MjAwMDExMjcMAAAAAjEy</t>
  </si>
  <si>
    <t>DQAAAAk0LzIzLzIwMjQQAAAACTQvMjIvMjAyNI0+OHP3lt0IrEVpc/eW3Qg1Q0lRLkNQTkcuSVFfRVBTX1JFUE9SVEVEX0VTVC42MDAwLjQvMjIvMjAyNC4uLlRSQURJTkcBAAAAMvP7KQIAAAAHMC4yODAzNgEOAAAABQAAAAIxMQEAAAAJNzA0NDU1NzQ3AgAAAAoxMDA0OTg0ODQ2AwAAAAYxMDAyNzgEAAAAATIGAAAAATAHAAAAAzE2MAgAAAABMAkAAAABMQoAAAABMAsAAAALMTM3MzQwMjQyMTkMAAAAAjEyDQAAAAk0LzIzLzIwMjQQAAAACTQvMjIvMjAyNI0+OHP3lt0Iirppc/eW3Qg1Q0lRLk1FVEEuSVFfRVBTX1JFUE9SVEVEX0VTVC42MDAwLjQvMjIvMjAyNC4uLlRSQURJTkcBAAAAF9s8AQIAAAAIMjAuMDQyNjIBDgAAAAUAAAACMTEBAAAACTEyNjkxMDMzNwIAAAAKMTAwMTUzNTYyMQMAAAAGMTAwMjc4BAAAAAEyBgAAAAEwBwAAAAMxNjAIAAAAATAJAAAAATEKAAAAATALAAAACzEzNzQyMjMyODU4DAAAAAIxMg0AAAAJNC8yMy8yMDI0EAAAAAk0LzIyLzIwMjSNPjhz95bdCKxFaXP3lt0INUNJUS5BTVpOLklRX0VQU19SRVBPUlRFRF9FU1QuNjAwMC40LzIyLzIwMjQuLi5UUkFESU5HAQAAAD1JAAACAAAABzQuMTUwODUBDgAAAAUAAAACMTEBAAAABzI1ODg1NjgCAAAACjEwMDEzMDk1MzMDAAAABjEwMDI3OAQAAAABMgYAAAABMAcAAAADMTYwCAAAAAEwCQAAAAExCgAAAAEwCwAAAAsxMzc0MjU0</t>
  </si>
  <si>
    <t>MTI5NQwAAAACMTINAAAACTQvMjMvMjAyNBAAAAAJNC8yMi8yMDI0jT44c/eW3QisRWlz95bdCDVDSVEuQktORy5JUV9FUFNfUkVQT1JURURfRVNULjYwMDAuNC8yMi8yMDI0Li4uVFJBRElORwEAAADmgQAAAgAAAAkxNjkuMDY2NDEBDgAAAAUAAAACMTEBAAAABzI2NDAzMzICAAAACjEwMDIyNjY3MTQDAAAABjEwMDI3OAQAAAABMgYAAAABMAcAAAADMTYwCAAAAAEwCQAAAAExCgAAAAEwCwAAAAsxMzc0MTIyMTU3NwwAAAACMTINAAAACTQvMjMvMjAyNBAAAAAJNC8yMi8yMDI0jT44c/eW3QiyHmlz95bdCDVDSVEuTUVMSS5JUV9FUFNfUkVQT1JURURfRVNULjYwMDAuNC8yMi8yMDI0Li4uVFJBRElORwEAAADQtwsCAgAAAAgzNC4wNTE4NgEOAAAABQAAAAIxMQEAAAAIMzYyNDI3NjECAAAACjEwMDI3MzMwMjYDAAAABjEwMDI3OAQAAAABMgYAAAABMAcAAAADMTYwCAAAAAEwCQAAAAExCgAAAAEwCwAAAAsxMzc0MjE2MTYxOAwAAAACMTINAAAACTQvMjMvMjAyNBAAAAAJNC8yMi8yMDI0jT44c/eW3QidbGlz95bdCDZDSVEuR09PR0wuSVFfRVBTX1JFUE9SVEVEX0VTVC42MDAwLjQvMjIvMjAyNC4uLlRSQURJTkcBAAAAqHEAAAIAAAAHNi44MjIxMwEOAAAABQAAAAIxMQEAAAAIMTEzMTE2NjICAAAACjEwMDIwNDA3NjMDAAAABjEwMDI3OAQAAAABMgYAAAABMAcAAAADMTYwCAAAAAEwCQAAAAExCgAAAAEw</t>
  </si>
  <si>
    <t>CwAAAAsxMzc0NDg1NzE1NQwAAAACMTINAAAACTQvMjMvMjAyNBAAAAAJNC8yMi8yMDI0jT44c/eW3QiyHmlz95bdCDVDSVEuVUJFUi5JUV9FUFNfUkVQT1JURURfRVNULjYwMDAuNC8yMi8yMDI0Li4uVFJBRElORwEAAAAwRp0IAgAAAAcxLjI0MjU0AQ4AAAAFAAAAAjExAQAAAAk2MTAzNzkzNTACAAAACjEwMDQzOTA0NzQDAAAABjEwMDI3OAQAAAABMgYAAAABMAcAAAADMTYwCAAAAAEwCQAAAAExCgAAAAEwCwAAAAsxMzc0MDcyNTIyNgwAAAACMTINAAAACTQvMjMvMjAyNBAAAAAJNC8yMi8yMDI0jT44c/eW3QiXk2lz95bdCCBDSVEuU0UuSVFfTEFTVFNBTEVQUklDRS4uVFJBRElORwEAAAD7AmcZAgAAAAYxNjIuNzIAjT44c/eW3QiXk2lz95bdCCJDSVEuQ1BORy5JUV9MQVNUU0FMRVBSSUNFLi5UUkFESU5HAQAAADLz+ykCAAAABTI3LjE2AI0+OHP3lt0Iirppc/eW3QgiQ0lRLlVCRVIuSVFfTEFTVFNBTEVQUklDRS4uVFJBRElORwEAAAAwRp0IAgAAAAU5Mi40NgCNPjhz95bdCJeTaXP3lt0IK0NJUS5BTVpOLklRX0xBU1RTQUxFUFJJQ0UuNC8yMi8yMDI0LlRSQURJTkcBAAAAPUkAAAIAAAAGMTc3LjIzAI0+OHP3lt0Il5Npc/eW3QgiQ0lRLk1FTEkuSVFfTEFTVFNBTEVQUklDRS4uVFJBRElORwEAAADQtwsCAgAAAAcyNTc4LjM1AI0+OHP3lt0InWxpc/eW3QglQ0lRLldTRTpBTEUuSVFfTEFTVFNB</t>
  </si>
  <si>
    <t>TEVQUklDRS4uVFJBRElORwEAAAC0/cYoAgAAAAUzMy4zMwCNPjhz95bdCKxFaXP3lt0IIkNJUS5NRVRBLklRX0xBU1RTQUxFUFJJQ0UuLlRSQURJTkcBAAAAF9s8AQIAAAAGNjQwLjQzAI0+OHP3lt0IrEVpc/eW3QgjQ0lRLkdPT0dMLklRX0xBU1RTQUxFUFJJQ0UuLlRSQURJTkcBAAAAqHEAAAIAAAAGMTY2LjU0AI0+OHP3lt0Ish5pc/eW3QgiQ0lRLkJLTkcuSVFfTEFTVFNBTEVQUklDRS4uVFJBRElORwEAAADmgQAAAgAAAAQ1Mzc4AI0+OHP3lt0IC/loc/eW3QgiQ0lRLktTUEkuSVFfTEFTVFNBTEVQUklDRS4uVFJBRElORwEAAACAsF4kAgAAAAU4NS41MQCNPjhz95bdCLIeaXP3lt0II0NJUS5LU1BJLklRX05JX0VTVC5GUTQyMDI0Li4uLkxPQ0FMAQAAAICwXiQCAAAADDMyMzI1Mi41NTcyNgEOAAAABQAAAAEzAQAAAAEwAgAAAAoxMDA1NDYwNjA3AwAAAAYxMDAyNTAEAAAAATMGAAAAATAHAAAAAjg4CAAAAAEwCQAAAAExCgAAAAEwCwAAAAsxNDE0NTk4MzY0MgwAAAABMg0AAAAJNS8yMC8yMDI1EAAAAAoxMi8zMS8yMDI0jT44c/eW3QhnL2pz95bdCCNDSVEuS1NQSS5JUV9OSV9FU1QuRlExMjAyNS4uLi5MT0NBTAEAAACAsF4kAgAAAAwyNjc3MDMuNTY4MTYBDgAAAAUAAAABMwEAAAABMAIAAAAKMTAwNTQ2MDYwOAMAAAAGMTAwMjUwBAAAAAEzBgAAAAEwBwAAAAI4OAgAAAABMAkAAAABMQoAAAAB</t>
  </si>
  <si>
    <t>MAsAAAALMTQzMDIyMDYyNzkMAAAAATINAAAACTUvMjAvMjAyNRAAAAAJMy8zMS8yMDI1jT44c/eW3QhnL2pz95bdCCNDSVEuS1NQSS5JUV9OSV9FU1QuRlEyMjAyNS4uLi5MT0NBTAEAAACAsF4kAgAAAAYyNTEzMzABDgAAAAUAAAABMwEAAAABMAIAAAAKMTAwNTQ2MDYwOQMAAAAGMTAwMjUwBAAAAAEzBgAAAAEwBwAAAAI4OAgAAAABMAkAAAABMQoAAAABMAsAAAALMTQzMjEzOTExMjgMAAAAATINAAAACTUvMjAvMjAyNRAAAAAJNS8xOS8yMDI1jT44c/eW3QhnL2pz95bdCCNDSVEuS1NQSS5JUV9OSV9FU1QuRlEzMjAyNS4uLi5MT0NBTAEAAACAsF4kAgAAAAYyOTI4ODQBDgAAAAUAAAABMwEAAAABMAIAAAAKMTAwNTQ2MDYxMAMAAAAGMTAwMjUwBAAAAAEzBgAAAAEwBwAAAAI4OAgAAAABMAkAAAABMQoAAAABMAsAAAALMTQzMjEzOTExMDQMAAAAATINAAAACTUvMjAvMjAyNRAAAAAJNS8xOS8yMDI1jT44c/eW3Qh9CGpz95bdCCNDSVEuS1NQSS5JUV9OSV9FU1QuRlE0MjAyNS4uLi5MT0NBTAEAAACAsF4kAgAAAAYzNjM3MjcBDgAAAAUAAAABMwEAAAABMAIAAAAKMTAwNTQ2MDYxMQMAAAAGMTAwMjUwBAAAAAEzBgAAAAEwBwAAAAI4OAgAAAABMAkAAAABMQoAAAABMAsAAAALMTQzMjEzOTEwODYMAAAAATINAAAACTUvMjAvMjAyNRAAAAAJNS8xOS8yMDI1jT44c/eW3QhnL2pz95bdCCJDSVEuS1NQSS5J</t>
  </si>
  <si>
    <t>UV9OSV9FU1QuRlkyMDI0Li4uLkxPQ0FMAQAAAICwXiQCAAAADTEwNTQwMjIuODk3NTcBDgAAAAUAAAABMwEAAAABMAIAAAAKMTAwNTQ2MDU4NAMAAAAGMTAwMjUwBAAAAAEzBgAAAAEwBwAAAAI4OAgAAAABMAkAAAABMQoAAAABMAsAAAALMTQxNDU5ODMyMzUMAAAAATENAAAACTUvMjAvMjAyNRAAAAAKMTIvMzEvMjAyNI0+OHP3lt0IZy9qc/eW3QgiQ0lRLktTUEkuSVFfTklfRVNULkZZMjAyNS4uLi5MT0NBTAEAAACAsF4kAgAAAAcxMTYxOTkwAQ4AAAAFAAAAATMBAAAAATACAAAACjEwMDU0NjA1ODUDAAAABjEwMDI1MAQAAAABMwYAAAABMAcAAAACODgIAAAAATAJAAAAATEKAAAAATALAAAACzE0MzIxMzkxMDU2DAAAAAExDQAAAAk1LzIwLzIwMjUQAAAACTUvMTkvMjAyNY0+OHP3lt0IfQhqc/eW3Qg1Q0lRLlNFLklRX0VQU19SRVBPUlRFRF9FU1QuQ1kyMDI2LjQvMjIvMjAyNC4uLlRSQURJTkcBAAAA+wJnGQIAAAAHMi41OTU5OAEOAAAABQAAAAIxMQEAAAAJNTQwMjcxOTIyAgAAAAoxMDAzOTM3NTc0AwAAAAYxMDAyNzgEAAAAATIGAAAAATAHAAAAAzE2MAgAAAABMAkAAAABMQoAAAABMAsAAAALMTM3MTE2MjE0MDgMAAAAATcNAAAACTQvMjMvMjAyNBAAAAAJNC8yMi8yMDI0jT44c/eW3QiXk2lz95bdCDdDSVEuQ1BORy5JUV9FUFNfUkVQT1JURURfRVNULkNZMjAyNi40LzIyLzIwMjQuLi5UUkFE</t>
  </si>
  <si>
    <t>SU5HAQAAADLz+ykCAAAABzEuMDA4MjkBDgAAAAUAAAACMTEBAAAACTcwNDQ1NTc0NwIAAAAKMTAwNDk4NDg0OAMAAAAGMTAwMjc4BAAAAAEyBgAAAAEwBwAAAAMxNjAIAAAAATAJAAAAATEKAAAAATALAAAACzEzNzM0MDI0MTk1DAAAAAE3DQAAAAk0LzIzLzIwMjQQAAAACTQvMjIvMjAyNI0+OHP3lt0InWxpc/eW3Qg3Q0lRLlVCRVIuSVFfRVBTX1JFUE9SVEVEX0VTVC5DWTIwMjYuNC8yMi8yMDI0Li4uVFJBRElORwEAAAAwRp0IAgAAAAcyLjg2NDc2AQ4AAAAFAAAAAjExAQAAAAk2MTAzNzkzNTACAAAACjEwMDQzOTA0ODQDAAAABjEwMDI3OAQAAAABMgYAAAABMAcAAAADMTYwCAAAAAEwCQAAAAExCgAAAAEwCwAAAAsxMzcyOTEwNDQ5NAwAAAABNw0AAAAJNC8yMy8yMDI0EAAAAAk0LzIyLzIwMjSNPjhz95bdCJeTaXP3lt0IN0NJUS5BTVpOLklRX0VQU19SRVBPUlRFRF9FU1QuQ1kyMDI2LjQvMjIvMjAyNC4uLlRSQURJTkcBAAAAPUkAAAIAAAAHNi43MTkxNgEOAAAABQAAAAIxMQEAAAAHMjU4ODU2OAIAAAAKMTAwMjU3MjkyNgMAAAAGMTAwMjc4BAAAAAEyBgAAAAEwBwAAAAMxNjAIAAAAATAJAAAAATEKAAAAATALAAAACzEzNzQyNTQxMjc3DAAAAAE3DQAAAAk0LzIzLzIwMjQQAAAACTQvMjIvMjAyNI0+OHP3lt0InWxpc/eW3Qg3Q0lRLk1FTEkuSVFfRVBTX1JFUE9SVEVEX0VTVC5DWTIwMjYuNC8y</t>
  </si>
  <si>
    <t>Mi8yMDI0Li4uVFJBRElORwEAAADQtwsCAgAAAAg2My4wNjE5NQEOAAAABQAAAAIxMQEAAAAIMzYyNDI3NjECAAAACjEwMDI3MzMwMjgDAAAABjEwMDI3OAQAAAABMgYAAAABMAcAAAADMTYwCAAAAAEwCQAAAAExCgAAAAEwCwAAAAsxMzc0MjE2MTU1MgwAAAABNw0AAAAJNC8yMy8yMDI0EAAAAAk0LzIyLzIwMjSNPjhz95bdCJ1saXP3lt0IOkNJUS5XU0U6QUxFLklRX0VQU19SRVBPUlRFRF9FU1QuQ1kyMDI2LjQvMjIvMjAyNC4uLlRSQURJTkcBAAAAtP3GKAIAAAAHMi4xMzE3MgEOAAAABQAAAAIxMQEAAAAJNjg5NzA5NDU5AgAAAAoxMDA0ODI2OTY2AwAAAAYxMDAyNzgEAAAAATMGAAAAATAHAAAAAzEyNggAAAABMAkAAAABMQoAAAABMAsAAAALMTM3MjAwMDEwNzkMAAAAATcNAAAACTQvMjMvMjAyNBAAAAAJNC8yMi8yMDI0jT44c/eW3QisRWlz95bdCDdDSVEuTUVUQS5JUV9FUFNfUkVQT1JURURfRVNULkNZMjAyNi40LzIyLzIwMjQuLi5UUkFESU5HAQAAABfbPAECAAAACDI2Ljc2Mzk0AQ4AAAAFAAAAAjExAQAAAAkxMjY5MTAzMzcCAAAACjEwMDIwNjE5NjEDAAAABjEwMDI3OAQAAAABMgYAAAABMAcAAAADMTYwCAAAAAEwCQAAAAExCgAAAAEwCwAAAAsxMzc0MjIzMzEwMQwAAAABNw0AAAAJNC8yMy8yMDI0EAAAAAk0LzIyLzIwMjSNPjhz95bdCLIeaXP3lt0IOENJUS5HT09HTC5JUV9FUFNfUkVQ</t>
  </si>
  <si>
    <t>T1JURURfRVNULkNZMjAyNi40LzIyLzIwMjQuLi5UUkFESU5HAQAAAKhxAAACAAAABzkuMDQ5MzEBDgAAAAUAAAACMTEBAAAACDExMzExNjYyAgAAAAoxMDAyNDg3MTgxAwAAAAYxMDAyNzgEAAAAATIGAAAAATAHAAAAAzE2MAgAAAABMAkAAAABMQoAAAABMAsAAAALMTM3NDQ4NTQ0ODUMAAAAATcNAAAACTQvMjMvMjAyNBAAAAAJNC8yMi8yMDI0jT44c/eW3QiyHmlz95bdCDdDSVEuQktORy5JUV9FUFNfUkVQT1JURURfRVNULkNZMjAyNi40LzIyLzIwMjQuLi5UUkFESU5HAQAAAOaBAAACAAAACTIzNC44ODUwNgEOAAAABQAAAAIxMQEAAAAHMjY0MDMzMgIAAAAKMTAwMjI2NjcxNgMAAAAGMTAwMjc4BAAAAAEyBgAAAAEwBwAAAAMxNjAIAAAAATAJAAAAATEKAAAAATALAAAACzEzNzQxMjIxNTY1DAAAAAE3DQAAAAk0LzIzLzIwMjQQAAAACTQvMjIvMjAyNI0+OHP3lt0Ish5pc/eW3Qg3Q0lRLktTUEkuSVFfRVBTX1JFUE9SVEVEX0VTVC5DWTIwMjYuNC8yMi8yMDI0Li4uVFJBRElORwEAAACAsF4kAgAAABAxOC45NTI4OTMxNTIyOTU1AQ4AAAAFAAAAAjExAQAAAAk2MDcwMzU3ODgCAAAACjEwMDU0NjA1ODYDAAAABjEwMDI3OAQAAAABMwYAAAABMAcAAAADMTYwCAAAAAEwCQAAAAExCgAAAAEwCwAAAAsxMzc0MzUzNDExNwwAAAABNw0AAAAJNC8yMy8yMDI0EAAAAAk0LzIyLzIwMjSNPjhz95bdCAv5aHP3</t>
  </si>
  <si>
    <t>lt0I</t>
  </si>
  <si>
    <t>Y/Y % Change, Organic, cFX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</si>
</sst>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7" formatCode="&quot;$&quot;#,##0.00_);\(&quot;$&quot;#,##0.00\)"/>
    <numFmt numFmtId="41" formatCode="_(* #,##0_);_(* \(#,##0\);_(* &quot;-&quot;_);_(@_)"/>
    <numFmt numFmtId="43" formatCode="_(* #,##0.00_);_(* \(#,##0.00\);_(* &quot;-&quot;??_);_(@_)"/>
    <numFmt numFmtId="164" formatCode="m/d/yy;@"/>
    <numFmt numFmtId="165" formatCode="_(* #,##0%_);_(* \(#,##0%\);_(* &quot;-&quot;_);_(@_)"/>
    <numFmt numFmtId="166" formatCode="_(* #,##0.0_);_(* \(#,##0.0\);_(* &quot;-&quot;_);_(@_)"/>
    <numFmt numFmtId="167" formatCode="_(* #,##0.0%_);_(* \(#,##0.0%\);_(* &quot;-&quot;_);_(@_)"/>
    <numFmt numFmtId="168" formatCode="_(* #,##0.00%_);_(* \(#,##0.00%\);_(* &quot;-&quot;_);_(@_)"/>
    <numFmt numFmtId="169" formatCode="_(* #,##0.00_);_(* \(#,##0.00\);_(* &quot;-&quot;_);_(@_)"/>
    <numFmt numFmtId="170" formatCode="0.0%"/>
    <numFmt numFmtId="171" formatCode="#,##0.0_);[Red]\(#,##0.0\)"/>
    <numFmt numFmtId="172" formatCode="#,##0.0%_);\(#,##0.0%\)"/>
    <numFmt numFmtId="173" formatCode="_(* #,##0.0%_);_(* \(#,##0.0%\);_(* &quot;-&quot;?_);_(@_)"/>
    <numFmt numFmtId="174" formatCode="#,##0.0\x_);\(#,##0.0\x\)"/>
    <numFmt numFmtId="175" formatCode="_(* #,##0_);_(* \(#,##0\);_(* &quot;-&quot;??_);_(@_)"/>
    <numFmt numFmtId="176" formatCode="_(* #,##0%_);_(* \(#,##0%\);_(* &quot;-&quot;?_);_(@_)"/>
    <numFmt numFmtId="177" formatCode="_(* #,##0.0\x_);_(* \(#,##0.0\x\);_(* &quot;-&quot;_);_(@_)"/>
    <numFmt numFmtId="178" formatCode="_(* #,##0\x_);_(* \(#,##0\x\);_(* &quot;-&quot;_);_(@_)"/>
    <numFmt numFmtId="179" formatCode="0.0000%"/>
  </numFmts>
  <fonts count="39" x14ac:knownFonts="1">
    <font>
      <sz val="8"/>
      <color theme="1"/>
      <name val="Arial"/>
      <family val="2"/>
    </font>
    <font>
      <sz val="8"/>
      <color rgb="FFFF0000"/>
      <name val="Arial"/>
      <family val="2"/>
    </font>
    <font>
      <b/>
      <sz val="8"/>
      <color theme="1"/>
      <name val="Arial"/>
      <family val="2"/>
    </font>
    <font>
      <b/>
      <u/>
      <sz val="8"/>
      <color theme="1"/>
      <name val="Arial"/>
      <family val="2"/>
    </font>
    <font>
      <i/>
      <u/>
      <sz val="8"/>
      <color theme="1"/>
      <name val="Arial"/>
      <family val="2"/>
    </font>
    <font>
      <i/>
      <sz val="8"/>
      <color theme="1"/>
      <name val="Arial"/>
      <family val="2"/>
    </font>
    <font>
      <b/>
      <u val="singleAccounting"/>
      <sz val="8"/>
      <color theme="1"/>
      <name val="Arial"/>
      <family val="2"/>
    </font>
    <font>
      <sz val="8"/>
      <name val="Arial"/>
      <family val="2"/>
    </font>
    <font>
      <sz val="8"/>
      <color rgb="FF0000FF"/>
      <name val="Arial"/>
      <family val="2"/>
    </font>
    <font>
      <i/>
      <sz val="8"/>
      <color rgb="FF0000FF"/>
      <name val="Arial"/>
      <family val="2"/>
    </font>
    <font>
      <b/>
      <sz val="8"/>
      <color rgb="FF0000FF"/>
      <name val="Arial"/>
      <family val="2"/>
    </font>
    <font>
      <b/>
      <sz val="8"/>
      <name val="Arial"/>
      <family val="2"/>
    </font>
    <font>
      <u val="singleAccounting"/>
      <sz val="8"/>
      <color rgb="FF0000FF"/>
      <name val="Arial"/>
      <family val="2"/>
    </font>
    <font>
      <i/>
      <sz val="8"/>
      <name val="Arial"/>
      <family val="2"/>
    </font>
    <font>
      <i/>
      <u val="singleAccounting"/>
      <sz val="8"/>
      <name val="Arial"/>
      <family val="2"/>
    </font>
    <font>
      <u val="singleAccounting"/>
      <sz val="8"/>
      <color rgb="FFFF0000"/>
      <name val="Arial"/>
      <family val="2"/>
    </font>
    <font>
      <i/>
      <u val="singleAccounting"/>
      <sz val="8"/>
      <color rgb="FF0000FF"/>
      <name val="Arial"/>
      <family val="2"/>
    </font>
    <font>
      <u val="singleAccounting"/>
      <sz val="8"/>
      <name val="Arial"/>
      <family val="2"/>
    </font>
    <font>
      <u val="singleAccounting"/>
      <sz val="8"/>
      <color theme="1"/>
      <name val="Arial"/>
      <family val="2"/>
    </font>
    <font>
      <sz val="8"/>
      <color theme="1"/>
      <name val="Arial"/>
      <family val="2"/>
    </font>
    <font>
      <vertAlign val="superscript"/>
      <sz val="8"/>
      <color theme="1"/>
      <name val="Arial"/>
      <family val="2"/>
    </font>
    <font>
      <i/>
      <sz val="8"/>
      <color rgb="FFFF0000"/>
      <name val="Arial"/>
      <family val="2"/>
    </font>
    <font>
      <b/>
      <vertAlign val="superscript"/>
      <sz val="8"/>
      <color theme="1"/>
      <name val="Arial"/>
      <family val="2"/>
    </font>
    <font>
      <i/>
      <u/>
      <vertAlign val="superscript"/>
      <sz val="8"/>
      <color theme="1"/>
      <name val="Arial"/>
      <family val="2"/>
    </font>
    <font>
      <i/>
      <u val="singleAccounting"/>
      <sz val="8"/>
      <color rgb="FFFF0000"/>
      <name val="Arial"/>
      <family val="2"/>
    </font>
    <font>
      <sz val="8"/>
      <color theme="0"/>
      <name val="Arial"/>
      <family val="2"/>
    </font>
    <font>
      <b/>
      <i/>
      <sz val="8"/>
      <color theme="1"/>
      <name val="Arial"/>
      <family val="2"/>
    </font>
    <font>
      <sz val="11"/>
      <color theme="1"/>
      <name val="Aptos Narrow"/>
      <family val="2"/>
      <scheme val="minor"/>
    </font>
    <font>
      <sz val="10"/>
      <color theme="1"/>
      <name val="Arial"/>
      <family val="2"/>
    </font>
    <font>
      <sz val="8"/>
      <color rgb="FF00B050"/>
      <name val="Arial"/>
      <family val="2"/>
    </font>
    <font>
      <u val="singleAccounting"/>
      <sz val="8"/>
      <color rgb="FF00B050"/>
      <name val="Arial"/>
      <family val="2"/>
    </font>
    <font>
      <b/>
      <sz val="8"/>
      <color rgb="FF00B050"/>
      <name val="Arial"/>
      <family val="2"/>
    </font>
    <font>
      <i/>
      <sz val="8"/>
      <color rgb="FF00B050"/>
      <name val="Arial"/>
      <family val="2"/>
    </font>
    <font>
      <i/>
      <u val="singleAccounting"/>
      <sz val="8"/>
      <color rgb="FF00B050"/>
      <name val="Arial"/>
      <family val="2"/>
    </font>
    <font>
      <b/>
      <i/>
      <sz val="8"/>
      <color rgb="FF00B050"/>
      <name val="Arial"/>
      <family val="2"/>
    </font>
    <font>
      <u/>
      <sz val="8"/>
      <color theme="1"/>
      <name val="Arial"/>
      <family val="2"/>
    </font>
    <font>
      <sz val="9"/>
      <color indexed="81"/>
      <name val="Tahoma"/>
      <family val="2"/>
    </font>
    <font>
      <b/>
      <sz val="9"/>
      <color indexed="81"/>
      <name val="Tahoma"/>
      <family val="2"/>
    </font>
    <font>
      <i/>
      <sz val="8"/>
      <color rgb="FF7030A0"/>
      <name val="Arial"/>
      <family val="2"/>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9" fontId="19" fillId="0" borderId="0" applyFont="0" applyFill="0" applyBorder="0" applyAlignment="0" applyProtection="0"/>
    <xf numFmtId="0" fontId="27" fillId="0" borderId="0"/>
    <xf numFmtId="9" fontId="28" fillId="0" borderId="0" applyFont="0" applyFill="0" applyBorder="0" applyAlignment="0" applyProtection="0"/>
    <xf numFmtId="0" fontId="19" fillId="0" borderId="0"/>
    <xf numFmtId="9" fontId="19" fillId="0" borderId="0" applyFont="0" applyFill="0" applyBorder="0" applyAlignment="0" applyProtection="0"/>
  </cellStyleXfs>
  <cellXfs count="262">
    <xf numFmtId="0" fontId="0" fillId="0" borderId="0" xfId="0"/>
    <xf numFmtId="0" fontId="0" fillId="0" borderId="2" xfId="0" applyBorder="1"/>
    <xf numFmtId="0" fontId="2" fillId="0" borderId="1" xfId="0" applyFont="1" applyBorder="1"/>
    <xf numFmtId="0" fontId="0" fillId="0" borderId="0" xfId="0" applyAlignment="1">
      <alignment horizontal="left" indent="1"/>
    </xf>
    <xf numFmtId="0" fontId="2" fillId="0" borderId="0" xfId="0" applyFont="1"/>
    <xf numFmtId="0" fontId="3" fillId="0" borderId="0" xfId="0" applyFont="1"/>
    <xf numFmtId="0" fontId="2" fillId="0" borderId="0" xfId="0" applyFont="1" applyAlignment="1">
      <alignment horizontal="left" indent="1"/>
    </xf>
    <xf numFmtId="0" fontId="4" fillId="0" borderId="0" xfId="0" applyFont="1" applyAlignment="1">
      <alignment horizontal="left" indent="1"/>
    </xf>
    <xf numFmtId="0" fontId="5" fillId="0" borderId="0" xfId="0" applyFont="1" applyAlignment="1">
      <alignment horizontal="left" indent="1"/>
    </xf>
    <xf numFmtId="0" fontId="5" fillId="0" borderId="0" xfId="0" applyFont="1" applyAlignment="1">
      <alignment horizontal="left" indent="2"/>
    </xf>
    <xf numFmtId="0" fontId="6" fillId="0" borderId="0" xfId="0" applyFont="1" applyAlignment="1">
      <alignment horizontal="center"/>
    </xf>
    <xf numFmtId="164" fontId="8" fillId="0" borderId="0" xfId="0" applyNumberFormat="1" applyFont="1" applyAlignment="1">
      <alignment horizontal="center"/>
    </xf>
    <xf numFmtId="164" fontId="0" fillId="0" borderId="0" xfId="0" applyNumberFormat="1" applyAlignment="1">
      <alignment horizontal="center"/>
    </xf>
    <xf numFmtId="0" fontId="2" fillId="0" borderId="3" xfId="0" applyFont="1" applyBorder="1" applyAlignment="1">
      <alignment horizontal="centerContinuous"/>
    </xf>
    <xf numFmtId="0" fontId="0" fillId="0" borderId="3" xfId="0" applyBorder="1" applyAlignment="1">
      <alignment horizontal="centerContinuous"/>
    </xf>
    <xf numFmtId="165" fontId="9" fillId="0" borderId="0" xfId="0" applyNumberFormat="1" applyFont="1"/>
    <xf numFmtId="41" fontId="2" fillId="0" borderId="0" xfId="0" applyNumberFormat="1" applyFont="1"/>
    <xf numFmtId="41" fontId="10" fillId="0" borderId="0" xfId="0" applyNumberFormat="1" applyFont="1"/>
    <xf numFmtId="41" fontId="8" fillId="0" borderId="0" xfId="0" applyNumberFormat="1" applyFont="1"/>
    <xf numFmtId="41" fontId="0" fillId="0" borderId="0" xfId="0" applyNumberFormat="1"/>
    <xf numFmtId="41" fontId="11" fillId="0" borderId="0" xfId="0" applyNumberFormat="1" applyFont="1"/>
    <xf numFmtId="41" fontId="12" fillId="0" borderId="0" xfId="0" applyNumberFormat="1" applyFont="1"/>
    <xf numFmtId="0" fontId="4" fillId="0" borderId="0" xfId="0" applyFont="1" applyAlignment="1">
      <alignment horizontal="left" indent="2"/>
    </xf>
    <xf numFmtId="41" fontId="5" fillId="0" borderId="0" xfId="0" applyNumberFormat="1" applyFont="1"/>
    <xf numFmtId="41" fontId="9" fillId="0" borderId="0" xfId="0" applyNumberFormat="1" applyFont="1"/>
    <xf numFmtId="41" fontId="13" fillId="0" borderId="0" xfId="0" applyNumberFormat="1" applyFont="1"/>
    <xf numFmtId="43" fontId="0" fillId="0" borderId="0" xfId="0" applyNumberFormat="1"/>
    <xf numFmtId="165" fontId="13" fillId="0" borderId="0" xfId="0" applyNumberFormat="1" applyFont="1"/>
    <xf numFmtId="165" fontId="13" fillId="0" borderId="0" xfId="0" applyNumberFormat="1" applyFont="1" applyAlignment="1">
      <alignment horizontal="right"/>
    </xf>
    <xf numFmtId="165" fontId="14" fillId="0" borderId="0" xfId="0" applyNumberFormat="1" applyFont="1" applyAlignment="1">
      <alignment horizontal="right"/>
    </xf>
    <xf numFmtId="41" fontId="15" fillId="0" borderId="0" xfId="0" applyNumberFormat="1" applyFont="1"/>
    <xf numFmtId="41" fontId="7" fillId="0" borderId="0" xfId="0" applyNumberFormat="1" applyFont="1"/>
    <xf numFmtId="41" fontId="17" fillId="0" borderId="0" xfId="0" applyNumberFormat="1" applyFont="1"/>
    <xf numFmtId="41" fontId="18" fillId="0" borderId="0" xfId="0" applyNumberFormat="1" applyFont="1"/>
    <xf numFmtId="166" fontId="12" fillId="0" borderId="0" xfId="0" applyNumberFormat="1" applyFont="1"/>
    <xf numFmtId="41" fontId="1" fillId="0" borderId="0" xfId="0" applyNumberFormat="1" applyFont="1"/>
    <xf numFmtId="41" fontId="8" fillId="0" borderId="0" xfId="0" applyNumberFormat="1" applyFont="1" applyAlignment="1">
      <alignment horizontal="right"/>
    </xf>
    <xf numFmtId="41" fontId="12" fillId="0" borderId="0" xfId="0" applyNumberFormat="1" applyFont="1" applyAlignment="1">
      <alignment horizontal="right"/>
    </xf>
    <xf numFmtId="41" fontId="11" fillId="0" borderId="0" xfId="0" applyNumberFormat="1" applyFont="1" applyAlignment="1">
      <alignment horizontal="right"/>
    </xf>
    <xf numFmtId="167" fontId="9" fillId="0" borderId="0" xfId="0" applyNumberFormat="1" applyFont="1" applyAlignment="1">
      <alignment horizontal="right"/>
    </xf>
    <xf numFmtId="41" fontId="7" fillId="0" borderId="0" xfId="0" applyNumberFormat="1" applyFont="1" applyAlignment="1">
      <alignment horizontal="right"/>
    </xf>
    <xf numFmtId="41" fontId="17" fillId="0" borderId="0" xfId="0" applyNumberFormat="1" applyFont="1" applyAlignment="1">
      <alignment horizontal="right"/>
    </xf>
    <xf numFmtId="41" fontId="2" fillId="0" borderId="0" xfId="0" applyNumberFormat="1" applyFont="1" applyAlignment="1">
      <alignment horizontal="right"/>
    </xf>
    <xf numFmtId="167" fontId="13" fillId="0" borderId="0" xfId="0" applyNumberFormat="1" applyFont="1" applyAlignment="1">
      <alignment horizontal="right"/>
    </xf>
    <xf numFmtId="41" fontId="10" fillId="0" borderId="0" xfId="0" applyNumberFormat="1" applyFont="1" applyAlignment="1">
      <alignment horizontal="right"/>
    </xf>
    <xf numFmtId="41" fontId="0" fillId="0" borderId="0" xfId="0" applyNumberFormat="1" applyAlignment="1">
      <alignment horizontal="right"/>
    </xf>
    <xf numFmtId="168" fontId="17" fillId="0" borderId="0" xfId="0" applyNumberFormat="1" applyFont="1" applyAlignment="1">
      <alignment horizontal="right"/>
    </xf>
    <xf numFmtId="41" fontId="9" fillId="0" borderId="0" xfId="0" applyNumberFormat="1" applyFont="1" applyAlignment="1">
      <alignment horizontal="right"/>
    </xf>
    <xf numFmtId="167" fontId="8" fillId="0" borderId="0" xfId="0" applyNumberFormat="1" applyFont="1" applyAlignment="1">
      <alignment horizontal="right"/>
    </xf>
    <xf numFmtId="167" fontId="1" fillId="0" borderId="0" xfId="0" applyNumberFormat="1" applyFont="1" applyAlignment="1">
      <alignment horizontal="right"/>
    </xf>
    <xf numFmtId="41" fontId="1" fillId="0" borderId="0" xfId="0" applyNumberFormat="1" applyFont="1" applyAlignment="1">
      <alignment horizontal="right"/>
    </xf>
    <xf numFmtId="41" fontId="5" fillId="0" borderId="0" xfId="0" applyNumberFormat="1" applyFont="1" applyAlignment="1">
      <alignment horizontal="right"/>
    </xf>
    <xf numFmtId="167" fontId="7" fillId="0" borderId="0" xfId="0" applyNumberFormat="1" applyFont="1" applyAlignment="1">
      <alignment horizontal="right"/>
    </xf>
    <xf numFmtId="167" fontId="12" fillId="0" borderId="0" xfId="0" applyNumberFormat="1" applyFont="1" applyAlignment="1">
      <alignment horizontal="right"/>
    </xf>
    <xf numFmtId="167" fontId="11" fillId="0" borderId="0" xfId="0" applyNumberFormat="1" applyFont="1" applyAlignment="1">
      <alignment horizontal="right"/>
    </xf>
    <xf numFmtId="41" fontId="18" fillId="0" borderId="0" xfId="0" applyNumberFormat="1" applyFont="1" applyAlignment="1">
      <alignment horizontal="right"/>
    </xf>
    <xf numFmtId="167" fontId="17" fillId="0" borderId="0" xfId="0" applyNumberFormat="1" applyFont="1" applyAlignment="1">
      <alignment horizontal="right"/>
    </xf>
    <xf numFmtId="0" fontId="18" fillId="0" borderId="0" xfId="0" applyFont="1"/>
    <xf numFmtId="0" fontId="6" fillId="0" borderId="0" xfId="0" applyFont="1"/>
    <xf numFmtId="166" fontId="7" fillId="0" borderId="0" xfId="0" applyNumberFormat="1" applyFont="1"/>
    <xf numFmtId="169" fontId="11" fillId="0" borderId="0" xfId="0" applyNumberFormat="1" applyFont="1" applyAlignment="1">
      <alignment horizontal="right"/>
    </xf>
    <xf numFmtId="166" fontId="8" fillId="0" borderId="0" xfId="0" applyNumberFormat="1" applyFont="1"/>
    <xf numFmtId="169" fontId="8" fillId="0" borderId="0" xfId="0" applyNumberFormat="1" applyFont="1"/>
    <xf numFmtId="169" fontId="10" fillId="0" borderId="0" xfId="0" applyNumberFormat="1" applyFont="1"/>
    <xf numFmtId="169" fontId="7" fillId="0" borderId="0" xfId="0" applyNumberFormat="1" applyFont="1" applyAlignment="1">
      <alignment horizontal="right"/>
    </xf>
    <xf numFmtId="43" fontId="2" fillId="0" borderId="0" xfId="0" applyNumberFormat="1" applyFont="1"/>
    <xf numFmtId="0" fontId="5" fillId="0" borderId="0" xfId="0" applyFont="1"/>
    <xf numFmtId="0" fontId="2" fillId="0" borderId="3" xfId="0" applyFont="1" applyBorder="1"/>
    <xf numFmtId="0" fontId="0" fillId="0" borderId="0" xfId="0" quotePrefix="1"/>
    <xf numFmtId="167" fontId="21" fillId="0" borderId="0" xfId="0" applyNumberFormat="1" applyFont="1" applyAlignment="1">
      <alignment horizontal="right"/>
    </xf>
    <xf numFmtId="165" fontId="21" fillId="0" borderId="0" xfId="0" applyNumberFormat="1" applyFont="1" applyAlignment="1">
      <alignment horizontal="right"/>
    </xf>
    <xf numFmtId="165" fontId="0" fillId="0" borderId="0" xfId="0" applyNumberFormat="1"/>
    <xf numFmtId="170" fontId="11" fillId="0" borderId="0" xfId="1" applyNumberFormat="1" applyFont="1" applyAlignment="1">
      <alignment horizontal="right"/>
    </xf>
    <xf numFmtId="10" fontId="11" fillId="0" borderId="0" xfId="1" applyNumberFormat="1" applyFont="1" applyAlignment="1">
      <alignment horizontal="right"/>
    </xf>
    <xf numFmtId="170" fontId="0" fillId="0" borderId="0" xfId="1" applyNumberFormat="1" applyFont="1"/>
    <xf numFmtId="41" fontId="15" fillId="0" borderId="0" xfId="0" applyNumberFormat="1" applyFont="1" applyAlignment="1">
      <alignment horizontal="right"/>
    </xf>
    <xf numFmtId="0" fontId="7" fillId="0" borderId="0" xfId="0" applyFont="1"/>
    <xf numFmtId="0" fontId="5" fillId="0" borderId="0" xfId="0" applyFont="1" applyAlignment="1">
      <alignment horizontal="left" indent="3"/>
    </xf>
    <xf numFmtId="41" fontId="13" fillId="0" borderId="0" xfId="0" applyNumberFormat="1" applyFont="1" applyAlignment="1">
      <alignment horizontal="right"/>
    </xf>
    <xf numFmtId="41" fontId="16" fillId="0" borderId="0" xfId="0" applyNumberFormat="1" applyFont="1"/>
    <xf numFmtId="41" fontId="16" fillId="0" borderId="0" xfId="0" applyNumberFormat="1" applyFont="1" applyAlignment="1">
      <alignment horizontal="right"/>
    </xf>
    <xf numFmtId="41" fontId="14" fillId="0" borderId="0" xfId="0" applyNumberFormat="1" applyFont="1"/>
    <xf numFmtId="41" fontId="11" fillId="0" borderId="3" xfId="0" applyNumberFormat="1" applyFont="1" applyBorder="1" applyAlignment="1">
      <alignment horizontal="right"/>
    </xf>
    <xf numFmtId="165" fontId="9" fillId="0" borderId="0" xfId="0" applyNumberFormat="1" applyFont="1" applyAlignment="1">
      <alignment horizontal="right"/>
    </xf>
    <xf numFmtId="41" fontId="14" fillId="0" borderId="0" xfId="0" applyNumberFormat="1" applyFont="1" applyAlignment="1">
      <alignment horizontal="right"/>
    </xf>
    <xf numFmtId="165" fontId="16" fillId="0" borderId="0" xfId="0" applyNumberFormat="1" applyFont="1"/>
    <xf numFmtId="165" fontId="14" fillId="0" borderId="0" xfId="0" applyNumberFormat="1" applyFont="1"/>
    <xf numFmtId="167" fontId="15" fillId="0" borderId="0" xfId="0" applyNumberFormat="1" applyFont="1" applyAlignment="1">
      <alignment horizontal="right"/>
    </xf>
    <xf numFmtId="167" fontId="12" fillId="0" borderId="0" xfId="0" applyNumberFormat="1" applyFont="1"/>
    <xf numFmtId="167" fontId="17" fillId="0" borderId="0" xfId="0" applyNumberFormat="1" applyFont="1"/>
    <xf numFmtId="167" fontId="14" fillId="0" borderId="0" xfId="0" applyNumberFormat="1" applyFont="1" applyAlignment="1">
      <alignment horizontal="right"/>
    </xf>
    <xf numFmtId="165" fontId="24" fillId="0" borderId="0" xfId="0" applyNumberFormat="1" applyFont="1" applyAlignment="1">
      <alignment horizontal="right"/>
    </xf>
    <xf numFmtId="165" fontId="21" fillId="0" borderId="0" xfId="0" applyNumberFormat="1" applyFont="1"/>
    <xf numFmtId="41" fontId="21" fillId="0" borderId="0" xfId="0" applyNumberFormat="1" applyFont="1" applyAlignment="1">
      <alignment horizontal="right"/>
    </xf>
    <xf numFmtId="168" fontId="15" fillId="0" borderId="0" xfId="0" applyNumberFormat="1" applyFont="1" applyAlignment="1">
      <alignment horizontal="right"/>
    </xf>
    <xf numFmtId="167" fontId="0" fillId="0" borderId="0" xfId="0" applyNumberFormat="1"/>
    <xf numFmtId="169" fontId="2" fillId="0" borderId="0" xfId="0" applyNumberFormat="1" applyFont="1" applyAlignment="1">
      <alignment horizontal="right"/>
    </xf>
    <xf numFmtId="169" fontId="5" fillId="0" borderId="0" xfId="0" applyNumberFormat="1" applyFont="1"/>
    <xf numFmtId="167" fontId="24" fillId="0" borderId="0" xfId="0" applyNumberFormat="1" applyFont="1" applyAlignment="1">
      <alignment horizontal="right"/>
    </xf>
    <xf numFmtId="167" fontId="2" fillId="0" borderId="0" xfId="0" applyNumberFormat="1" applyFont="1"/>
    <xf numFmtId="0" fontId="7" fillId="0" borderId="0" xfId="0" applyFont="1" applyAlignment="1">
      <alignment horizontal="right"/>
    </xf>
    <xf numFmtId="41" fontId="21" fillId="0" borderId="0" xfId="0" applyNumberFormat="1" applyFont="1"/>
    <xf numFmtId="164" fontId="5" fillId="0" borderId="0" xfId="0" applyNumberFormat="1" applyFont="1"/>
    <xf numFmtId="165" fontId="8" fillId="0" borderId="0" xfId="0" applyNumberFormat="1" applyFont="1" applyAlignment="1">
      <alignment horizontal="right"/>
    </xf>
    <xf numFmtId="166" fontId="8" fillId="0" borderId="0" xfId="0" applyNumberFormat="1" applyFont="1" applyAlignment="1">
      <alignment horizontal="right"/>
    </xf>
    <xf numFmtId="0" fontId="4" fillId="0" borderId="0" xfId="0" applyFont="1"/>
    <xf numFmtId="165" fontId="5" fillId="0" borderId="0" xfId="0" applyNumberFormat="1" applyFont="1"/>
    <xf numFmtId="165" fontId="5" fillId="0" borderId="0" xfId="0" applyNumberFormat="1" applyFont="1" applyAlignment="1">
      <alignment horizontal="right"/>
    </xf>
    <xf numFmtId="0" fontId="0" fillId="0" borderId="0" xfId="0" applyAlignment="1">
      <alignment horizontal="right"/>
    </xf>
    <xf numFmtId="166" fontId="7" fillId="0" borderId="0" xfId="0" applyNumberFormat="1" applyFont="1" applyAlignment="1">
      <alignment horizontal="right"/>
    </xf>
    <xf numFmtId="166" fontId="0" fillId="0" borderId="0" xfId="0" applyNumberFormat="1"/>
    <xf numFmtId="0" fontId="0" fillId="0" borderId="0" xfId="0" applyAlignment="1">
      <alignment horizontal="left"/>
    </xf>
    <xf numFmtId="41" fontId="26" fillId="0" borderId="0" xfId="0" applyNumberFormat="1" applyFont="1" applyAlignment="1">
      <alignment horizontal="right"/>
    </xf>
    <xf numFmtId="0" fontId="0" fillId="0" borderId="3" xfId="0" applyBorder="1"/>
    <xf numFmtId="14" fontId="3" fillId="0" borderId="0" xfId="0" applyNumberFormat="1" applyFont="1"/>
    <xf numFmtId="0" fontId="19" fillId="0" borderId="0" xfId="2" applyFont="1"/>
    <xf numFmtId="14" fontId="5" fillId="0" borderId="0" xfId="2" applyNumberFormat="1" applyFont="1"/>
    <xf numFmtId="14" fontId="5" fillId="0" borderId="0" xfId="2" applyNumberFormat="1" applyFont="1" applyAlignment="1">
      <alignment horizontal="right"/>
    </xf>
    <xf numFmtId="164" fontId="5" fillId="0" borderId="0" xfId="2" applyNumberFormat="1" applyFont="1" applyAlignment="1">
      <alignment horizontal="right"/>
    </xf>
    <xf numFmtId="0" fontId="2" fillId="0" borderId="3" xfId="2" applyFont="1" applyBorder="1"/>
    <xf numFmtId="0" fontId="19" fillId="0" borderId="3" xfId="2" applyFont="1" applyBorder="1"/>
    <xf numFmtId="0" fontId="19" fillId="0" borderId="4" xfId="2" applyFont="1" applyBorder="1"/>
    <xf numFmtId="0" fontId="2" fillId="0" borderId="3" xfId="2" applyFont="1" applyBorder="1" applyAlignment="1">
      <alignment horizontal="centerContinuous"/>
    </xf>
    <xf numFmtId="0" fontId="19" fillId="0" borderId="3" xfId="2" applyFont="1" applyBorder="1" applyAlignment="1">
      <alignment horizontal="centerContinuous"/>
    </xf>
    <xf numFmtId="0" fontId="2" fillId="0" borderId="0" xfId="2" applyFont="1" applyAlignment="1">
      <alignment horizontal="centerContinuous"/>
    </xf>
    <xf numFmtId="0" fontId="19" fillId="0" borderId="0" xfId="2" applyFont="1" applyAlignment="1">
      <alignment horizontal="centerContinuous"/>
    </xf>
    <xf numFmtId="0" fontId="6" fillId="0" borderId="0" xfId="2" applyFont="1" applyAlignment="1">
      <alignment horizontal="center"/>
    </xf>
    <xf numFmtId="14" fontId="25" fillId="0" borderId="0" xfId="3" applyNumberFormat="1" applyFont="1" applyAlignment="1">
      <alignment horizontal="center"/>
    </xf>
    <xf numFmtId="0" fontId="3" fillId="0" borderId="0" xfId="4" applyFont="1"/>
    <xf numFmtId="0" fontId="0" fillId="0" borderId="0" xfId="2" applyFont="1"/>
    <xf numFmtId="41" fontId="29" fillId="0" borderId="0" xfId="3" applyNumberFormat="1" applyFont="1" applyAlignment="1">
      <alignment horizontal="center"/>
    </xf>
    <xf numFmtId="41" fontId="7" fillId="0" borderId="0" xfId="3" applyNumberFormat="1" applyFont="1" applyAlignment="1">
      <alignment horizontal="center"/>
    </xf>
    <xf numFmtId="41" fontId="29" fillId="0" borderId="0" xfId="2" applyNumberFormat="1" applyFont="1"/>
    <xf numFmtId="41" fontId="30" fillId="0" borderId="0" xfId="3" applyNumberFormat="1" applyFont="1" applyAlignment="1">
      <alignment horizontal="center"/>
    </xf>
    <xf numFmtId="41" fontId="17" fillId="0" borderId="0" xfId="3" applyNumberFormat="1" applyFont="1" applyAlignment="1">
      <alignment horizontal="center"/>
    </xf>
    <xf numFmtId="0" fontId="2" fillId="0" borderId="0" xfId="2" applyFont="1" applyAlignment="1">
      <alignment horizontal="left" indent="1"/>
    </xf>
    <xf numFmtId="41" fontId="2" fillId="0" borderId="0" xfId="2" applyNumberFormat="1" applyFont="1"/>
    <xf numFmtId="9" fontId="31" fillId="0" borderId="0" xfId="1" applyFont="1"/>
    <xf numFmtId="41" fontId="31" fillId="0" borderId="0" xfId="2" applyNumberFormat="1" applyFont="1"/>
    <xf numFmtId="171" fontId="2" fillId="0" borderId="0" xfId="2" applyNumberFormat="1" applyFont="1"/>
    <xf numFmtId="43" fontId="2" fillId="0" borderId="0" xfId="2" applyNumberFormat="1" applyFont="1"/>
    <xf numFmtId="0" fontId="2" fillId="0" borderId="0" xfId="2" applyFont="1"/>
    <xf numFmtId="9" fontId="2" fillId="0" borderId="0" xfId="1" applyFont="1"/>
    <xf numFmtId="0" fontId="4" fillId="0" borderId="0" xfId="4" applyFont="1" applyAlignment="1">
      <alignment horizontal="left" indent="1"/>
    </xf>
    <xf numFmtId="41" fontId="5" fillId="0" borderId="0" xfId="2" applyNumberFormat="1" applyFont="1"/>
    <xf numFmtId="172" fontId="13" fillId="0" borderId="0" xfId="2" applyNumberFormat="1" applyFont="1"/>
    <xf numFmtId="172" fontId="21" fillId="0" borderId="0" xfId="2" applyNumberFormat="1" applyFont="1"/>
    <xf numFmtId="172" fontId="5" fillId="0" borderId="0" xfId="2" applyNumberFormat="1" applyFont="1"/>
    <xf numFmtId="0" fontId="5" fillId="0" borderId="0" xfId="2" applyFont="1"/>
    <xf numFmtId="0" fontId="5" fillId="0" borderId="0" xfId="2" applyFont="1" applyAlignment="1">
      <alignment horizontal="left" indent="1"/>
    </xf>
    <xf numFmtId="173" fontId="32" fillId="0" borderId="0" xfId="2" applyNumberFormat="1" applyFont="1" applyAlignment="1">
      <alignment horizontal="right"/>
    </xf>
    <xf numFmtId="173" fontId="13" fillId="0" borderId="0" xfId="2" applyNumberFormat="1" applyFont="1" applyAlignment="1">
      <alignment horizontal="right"/>
    </xf>
    <xf numFmtId="173" fontId="21" fillId="0" borderId="0" xfId="2" applyNumberFormat="1" applyFont="1"/>
    <xf numFmtId="173" fontId="33" fillId="0" borderId="0" xfId="2" applyNumberFormat="1" applyFont="1" applyAlignment="1">
      <alignment horizontal="right"/>
    </xf>
    <xf numFmtId="173" fontId="24" fillId="0" borderId="0" xfId="2" applyNumberFormat="1" applyFont="1"/>
    <xf numFmtId="0" fontId="5" fillId="0" borderId="0" xfId="2" applyFont="1" applyAlignment="1">
      <alignment horizontal="left" indent="2"/>
    </xf>
    <xf numFmtId="173" fontId="13" fillId="0" borderId="0" xfId="2" applyNumberFormat="1" applyFont="1"/>
    <xf numFmtId="0" fontId="5" fillId="0" borderId="0" xfId="4" applyFont="1" applyAlignment="1">
      <alignment horizontal="left" indent="1"/>
    </xf>
    <xf numFmtId="173" fontId="32" fillId="0" borderId="0" xfId="2" applyNumberFormat="1" applyFont="1"/>
    <xf numFmtId="173" fontId="33" fillId="0" borderId="0" xfId="2" applyNumberFormat="1" applyFont="1"/>
    <xf numFmtId="173" fontId="14" fillId="0" borderId="0" xfId="2" applyNumberFormat="1" applyFont="1"/>
    <xf numFmtId="170" fontId="5" fillId="0" borderId="0" xfId="2" applyNumberFormat="1" applyFont="1"/>
    <xf numFmtId="41" fontId="26" fillId="0" borderId="0" xfId="2" applyNumberFormat="1" applyFont="1"/>
    <xf numFmtId="172" fontId="26" fillId="0" borderId="0" xfId="2" applyNumberFormat="1" applyFont="1"/>
    <xf numFmtId="0" fontId="26" fillId="0" borderId="0" xfId="2" applyFont="1"/>
    <xf numFmtId="0" fontId="4" fillId="0" borderId="0" xfId="2" applyFont="1" applyAlignment="1">
      <alignment horizontal="left" indent="2"/>
    </xf>
    <xf numFmtId="41" fontId="19" fillId="0" borderId="0" xfId="2" applyNumberFormat="1" applyFont="1"/>
    <xf numFmtId="173" fontId="5" fillId="0" borderId="0" xfId="2" applyNumberFormat="1" applyFont="1"/>
    <xf numFmtId="0" fontId="3" fillId="0" borderId="0" xfId="2" applyFont="1"/>
    <xf numFmtId="10" fontId="19" fillId="0" borderId="0" xfId="5" applyNumberFormat="1"/>
    <xf numFmtId="171" fontId="34" fillId="0" borderId="0" xfId="2" applyNumberFormat="1" applyFont="1"/>
    <xf numFmtId="173" fontId="5" fillId="0" borderId="0" xfId="2" applyNumberFormat="1" applyFont="1" applyAlignment="1">
      <alignment horizontal="right"/>
    </xf>
    <xf numFmtId="41" fontId="14" fillId="0" borderId="0" xfId="2" applyNumberFormat="1" applyFont="1"/>
    <xf numFmtId="0" fontId="5" fillId="0" borderId="0" xfId="4" applyFont="1" applyAlignment="1">
      <alignment horizontal="left" indent="2"/>
    </xf>
    <xf numFmtId="0" fontId="5" fillId="0" borderId="0" xfId="4" applyFont="1" applyAlignment="1">
      <alignment horizontal="left" indent="3"/>
    </xf>
    <xf numFmtId="41" fontId="32" fillId="0" borderId="0" xfId="2" applyNumberFormat="1" applyFont="1"/>
    <xf numFmtId="41" fontId="17" fillId="0" borderId="0" xfId="2" applyNumberFormat="1" applyFont="1"/>
    <xf numFmtId="41" fontId="15" fillId="0" borderId="0" xfId="2" applyNumberFormat="1" applyFont="1"/>
    <xf numFmtId="9" fontId="19" fillId="0" borderId="0" xfId="1" applyFont="1"/>
    <xf numFmtId="41" fontId="25" fillId="0" borderId="0" xfId="2" applyNumberFormat="1" applyFont="1"/>
    <xf numFmtId="41" fontId="1" fillId="0" borderId="0" xfId="2" applyNumberFormat="1" applyFont="1"/>
    <xf numFmtId="43" fontId="19" fillId="0" borderId="0" xfId="2" applyNumberFormat="1" applyFont="1"/>
    <xf numFmtId="0" fontId="5" fillId="0" borderId="0" xfId="2" quotePrefix="1" applyFont="1" applyAlignment="1">
      <alignment horizontal="left" indent="1"/>
    </xf>
    <xf numFmtId="174" fontId="5" fillId="0" borderId="0" xfId="2" applyNumberFormat="1" applyFont="1" applyAlignment="1">
      <alignment horizontal="right"/>
    </xf>
    <xf numFmtId="174" fontId="5" fillId="0" borderId="0" xfId="2" applyNumberFormat="1" applyFont="1"/>
    <xf numFmtId="0" fontId="19" fillId="0" borderId="0" xfId="2" applyFont="1" applyAlignment="1">
      <alignment horizontal="left" indent="2"/>
    </xf>
    <xf numFmtId="172" fontId="26" fillId="0" borderId="5" xfId="2" applyNumberFormat="1" applyFont="1" applyBorder="1"/>
    <xf numFmtId="0" fontId="19" fillId="0" borderId="0" xfId="2" applyFont="1" applyAlignment="1">
      <alignment horizontal="left"/>
    </xf>
    <xf numFmtId="174" fontId="19" fillId="0" borderId="0" xfId="2" applyNumberFormat="1" applyFont="1"/>
    <xf numFmtId="174" fontId="19" fillId="0" borderId="0" xfId="2" applyNumberFormat="1" applyFont="1" applyAlignment="1">
      <alignment horizontal="right"/>
    </xf>
    <xf numFmtId="0" fontId="0" fillId="0" borderId="0" xfId="2" applyFont="1" applyAlignment="1">
      <alignment horizontal="left"/>
    </xf>
    <xf numFmtId="7" fontId="19" fillId="0" borderId="0" xfId="2" applyNumberFormat="1" applyFont="1"/>
    <xf numFmtId="174" fontId="15" fillId="0" borderId="0" xfId="2" applyNumberFormat="1" applyFont="1"/>
    <xf numFmtId="41" fontId="6" fillId="0" borderId="0" xfId="2" applyNumberFormat="1" applyFont="1" applyAlignment="1">
      <alignment horizontal="center"/>
    </xf>
    <xf numFmtId="41" fontId="19" fillId="0" borderId="0" xfId="2" applyNumberFormat="1" applyFont="1" applyAlignment="1">
      <alignment horizontal="right"/>
    </xf>
    <xf numFmtId="0" fontId="2" fillId="0" borderId="1" xfId="2" applyFont="1" applyBorder="1"/>
    <xf numFmtId="41" fontId="2" fillId="0" borderId="6" xfId="2" applyNumberFormat="1" applyFont="1" applyBorder="1"/>
    <xf numFmtId="165" fontId="2" fillId="0" borderId="2" xfId="2" applyNumberFormat="1" applyFont="1" applyBorder="1"/>
    <xf numFmtId="165" fontId="12" fillId="0" borderId="0" xfId="2" applyNumberFormat="1" applyFont="1"/>
    <xf numFmtId="0" fontId="2" fillId="2" borderId="1" xfId="2" applyFont="1" applyFill="1" applyBorder="1"/>
    <xf numFmtId="41" fontId="2" fillId="2" borderId="6" xfId="2" applyNumberFormat="1" applyFont="1" applyFill="1" applyBorder="1"/>
    <xf numFmtId="165" fontId="2" fillId="2" borderId="2" xfId="2" applyNumberFormat="1" applyFont="1" applyFill="1" applyBorder="1"/>
    <xf numFmtId="41" fontId="35" fillId="0" borderId="0" xfId="2" applyNumberFormat="1" applyFont="1"/>
    <xf numFmtId="0" fontId="35" fillId="0" borderId="0" xfId="2" applyFont="1"/>
    <xf numFmtId="169" fontId="8" fillId="0" borderId="0" xfId="0" applyNumberFormat="1" applyFont="1" applyAlignment="1">
      <alignment horizontal="right"/>
    </xf>
    <xf numFmtId="43" fontId="18" fillId="0" borderId="0" xfId="0" applyNumberFormat="1" applyFont="1"/>
    <xf numFmtId="169" fontId="12" fillId="0" borderId="0" xfId="0" applyNumberFormat="1" applyFont="1" applyAlignment="1">
      <alignment horizontal="right"/>
    </xf>
    <xf numFmtId="41" fontId="0" fillId="0" borderId="0" xfId="2" applyNumberFormat="1" applyFont="1"/>
    <xf numFmtId="175" fontId="2" fillId="0" borderId="0" xfId="0" applyNumberFormat="1" applyFont="1"/>
    <xf numFmtId="170" fontId="2" fillId="0" borderId="0" xfId="1" applyNumberFormat="1" applyFont="1"/>
    <xf numFmtId="41" fontId="29" fillId="0" borderId="0" xfId="0" applyNumberFormat="1" applyFont="1"/>
    <xf numFmtId="175" fontId="0" fillId="0" borderId="0" xfId="0" applyNumberFormat="1"/>
    <xf numFmtId="175" fontId="18" fillId="0" borderId="0" xfId="0" applyNumberFormat="1" applyFont="1"/>
    <xf numFmtId="0" fontId="0" fillId="0" borderId="0" xfId="2" applyFont="1" applyAlignment="1">
      <alignment horizontal="left" indent="1"/>
    </xf>
    <xf numFmtId="0" fontId="2" fillId="0" borderId="0" xfId="2" applyFont="1" applyAlignment="1">
      <alignment horizontal="left" indent="2"/>
    </xf>
    <xf numFmtId="166" fontId="19" fillId="0" borderId="0" xfId="2" applyNumberFormat="1" applyFont="1"/>
    <xf numFmtId="10" fontId="19" fillId="0" borderId="0" xfId="2" applyNumberFormat="1" applyFont="1"/>
    <xf numFmtId="176" fontId="13" fillId="0" borderId="0" xfId="2" applyNumberFormat="1" applyFont="1" applyAlignment="1">
      <alignment horizontal="right"/>
    </xf>
    <xf numFmtId="176" fontId="14" fillId="0" borderId="0" xfId="2" applyNumberFormat="1" applyFont="1" applyAlignment="1">
      <alignment horizontal="right"/>
    </xf>
    <xf numFmtId="176" fontId="13" fillId="0" borderId="0" xfId="2" applyNumberFormat="1" applyFont="1"/>
    <xf numFmtId="176" fontId="14" fillId="0" borderId="0" xfId="2" applyNumberFormat="1" applyFont="1"/>
    <xf numFmtId="176" fontId="21" fillId="0" borderId="0" xfId="2" applyNumberFormat="1" applyFont="1"/>
    <xf numFmtId="176" fontId="24" fillId="0" borderId="0" xfId="2" applyNumberFormat="1" applyFont="1"/>
    <xf numFmtId="176" fontId="5" fillId="0" borderId="0" xfId="2" applyNumberFormat="1" applyFont="1"/>
    <xf numFmtId="41" fontId="8" fillId="0" borderId="0" xfId="2" applyNumberFormat="1" applyFont="1"/>
    <xf numFmtId="41" fontId="13" fillId="0" borderId="0" xfId="2" applyNumberFormat="1" applyFont="1"/>
    <xf numFmtId="0" fontId="4" fillId="0" borderId="0" xfId="2" applyFont="1" applyAlignment="1">
      <alignment horizontal="left" indent="1"/>
    </xf>
    <xf numFmtId="166" fontId="0" fillId="0" borderId="0" xfId="0" applyNumberFormat="1" applyAlignment="1">
      <alignment horizontal="right"/>
    </xf>
    <xf numFmtId="177" fontId="8" fillId="0" borderId="0" xfId="0" applyNumberFormat="1" applyFont="1" applyAlignment="1">
      <alignment horizontal="right"/>
    </xf>
    <xf numFmtId="177" fontId="7" fillId="0" borderId="0" xfId="0" applyNumberFormat="1" applyFont="1" applyAlignment="1">
      <alignment horizontal="right"/>
    </xf>
    <xf numFmtId="165" fontId="7" fillId="0" borderId="0" xfId="0" applyNumberFormat="1" applyFont="1" applyAlignment="1">
      <alignment horizontal="right"/>
    </xf>
    <xf numFmtId="14" fontId="0" fillId="0" borderId="0" xfId="0" applyNumberFormat="1"/>
    <xf numFmtId="178" fontId="0" fillId="0" borderId="0" xfId="0" applyNumberFormat="1"/>
    <xf numFmtId="167" fontId="9" fillId="0" borderId="0" xfId="0" applyNumberFormat="1" applyFont="1"/>
    <xf numFmtId="167" fontId="16" fillId="0" borderId="0" xfId="0" applyNumberFormat="1" applyFont="1"/>
    <xf numFmtId="166" fontId="13" fillId="0" borderId="0" xfId="0" applyNumberFormat="1" applyFont="1" applyAlignment="1">
      <alignment horizontal="right"/>
    </xf>
    <xf numFmtId="167" fontId="13" fillId="0" borderId="0" xfId="0" applyNumberFormat="1" applyFont="1"/>
    <xf numFmtId="167" fontId="21" fillId="0" borderId="0" xfId="0" applyNumberFormat="1" applyFont="1"/>
    <xf numFmtId="167" fontId="24" fillId="0" borderId="0" xfId="0" applyNumberFormat="1" applyFont="1"/>
    <xf numFmtId="170" fontId="13" fillId="0" borderId="0" xfId="1" applyNumberFormat="1" applyFont="1" applyAlignment="1">
      <alignment horizontal="right"/>
    </xf>
    <xf numFmtId="167" fontId="14" fillId="0" borderId="0" xfId="0" applyNumberFormat="1" applyFont="1"/>
    <xf numFmtId="167" fontId="16" fillId="0" borderId="0" xfId="0" applyNumberFormat="1" applyFont="1" applyAlignment="1">
      <alignment horizontal="right"/>
    </xf>
    <xf numFmtId="168" fontId="9" fillId="0" borderId="0" xfId="0" applyNumberFormat="1" applyFont="1" applyAlignment="1">
      <alignment horizontal="right"/>
    </xf>
    <xf numFmtId="0" fontId="2" fillId="3" borderId="1" xfId="0" applyFont="1" applyFill="1" applyBorder="1" applyAlignment="1">
      <alignment horizontal="left" indent="1"/>
    </xf>
    <xf numFmtId="0" fontId="2" fillId="3" borderId="6" xfId="0" applyFont="1" applyFill="1" applyBorder="1"/>
    <xf numFmtId="167" fontId="2" fillId="3" borderId="6" xfId="0" applyNumberFormat="1" applyFont="1" applyFill="1" applyBorder="1"/>
    <xf numFmtId="167" fontId="2" fillId="3" borderId="2" xfId="0" applyNumberFormat="1" applyFont="1" applyFill="1" applyBorder="1"/>
    <xf numFmtId="41" fontId="38" fillId="0" borderId="0" xfId="0" applyNumberFormat="1" applyFont="1"/>
    <xf numFmtId="41" fontId="32" fillId="0" borderId="0" xfId="0" applyNumberFormat="1" applyFont="1" applyAlignment="1">
      <alignment horizontal="right"/>
    </xf>
    <xf numFmtId="166" fontId="1" fillId="0" borderId="0" xfId="0" applyNumberFormat="1" applyFont="1"/>
    <xf numFmtId="9" fontId="0" fillId="0" borderId="0" xfId="1" applyFont="1"/>
    <xf numFmtId="9" fontId="7" fillId="0" borderId="0" xfId="1" applyFont="1"/>
    <xf numFmtId="9" fontId="0" fillId="0" borderId="0" xfId="0" applyNumberFormat="1"/>
    <xf numFmtId="0" fontId="0" fillId="0" borderId="0" xfId="0" quotePrefix="1" applyAlignment="1">
      <alignment horizontal="left" wrapText="1"/>
    </xf>
    <xf numFmtId="9" fontId="5" fillId="0" borderId="0" xfId="1" applyFont="1" applyAlignment="1">
      <alignment horizontal="right"/>
    </xf>
    <xf numFmtId="168" fontId="5" fillId="0" borderId="0" xfId="0" applyNumberFormat="1" applyFont="1"/>
    <xf numFmtId="179" fontId="0" fillId="0" borderId="0" xfId="0" applyNumberFormat="1"/>
    <xf numFmtId="0" fontId="2" fillId="0" borderId="1" xfId="2" applyFont="1" applyBorder="1" applyAlignment="1">
      <alignment horizontal="center"/>
    </xf>
    <xf numFmtId="0" fontId="2" fillId="0" borderId="6" xfId="2" applyFont="1" applyBorder="1" applyAlignment="1">
      <alignment horizontal="center"/>
    </xf>
    <xf numFmtId="0" fontId="2" fillId="0" borderId="2" xfId="2" applyFont="1" applyBorder="1" applyAlignment="1">
      <alignment horizontal="center"/>
    </xf>
    <xf numFmtId="0" fontId="0" fillId="0" borderId="4" xfId="0" quotePrefix="1" applyBorder="1" applyAlignment="1">
      <alignment horizontal="left" wrapText="1"/>
    </xf>
    <xf numFmtId="0" fontId="0" fillId="0" borderId="0" xfId="0" quotePrefix="1" applyAlignment="1">
      <alignment horizontal="left" wrapText="1"/>
    </xf>
  </cellXfs>
  <cellStyles count="6">
    <cellStyle name="Normal" xfId="0" builtinId="0"/>
    <cellStyle name="Normal 2 2" xfId="2" xr:uid="{2C1E1290-9565-40A2-BC7C-7661AFDA0B10}"/>
    <cellStyle name="Normal 3" xfId="4" xr:uid="{52105A30-389D-4FE6-A483-4B513811C3F4}"/>
    <cellStyle name="Percent" xfId="1" builtinId="5"/>
    <cellStyle name="Percent 2" xfId="3" xr:uid="{CDED2B0E-9084-4AEF-B2ED-955CB13B2609}"/>
    <cellStyle name="Percent 3 2" xfId="5" xr:uid="{5068A963-0A93-4058-ABB5-FD1A0467F7AB}"/>
  </cellStyles>
  <dxfs count="0"/>
  <tableStyles count="0" defaultTableStyle="TableStyleMedium2" defaultPivotStyle="PivotStyleLight16"/>
  <colors>
    <mruColors>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'Historical Financials'!$AQ$13</c:f>
              <c:strCache>
                <c:ptCount val="1"/>
                <c:pt idx="0">
                  <c:v>Revenue</c:v>
                </c:pt>
              </c:strCache>
            </c:strRef>
          </c:tx>
          <c:spPr>
            <a:solidFill>
              <a:schemeClr val="accent1"/>
            </a:solidFill>
            <a:ln>
              <a:noFill/>
            </a:ln>
            <a:effectLst/>
          </c:spPr>
          <c:invertIfNegative val="0"/>
          <c:cat>
            <c:strRef>
              <c:f>'Historical Financials'!$AR$12:$AZ$12</c:f>
              <c:strCache>
                <c:ptCount val="9"/>
                <c:pt idx="0">
                  <c:v>FY16</c:v>
                </c:pt>
                <c:pt idx="1">
                  <c:v>FY17</c:v>
                </c:pt>
                <c:pt idx="2">
                  <c:v>FY18</c:v>
                </c:pt>
                <c:pt idx="3">
                  <c:v>FY19</c:v>
                </c:pt>
                <c:pt idx="4">
                  <c:v>FY20</c:v>
                </c:pt>
                <c:pt idx="5">
                  <c:v>FY21</c:v>
                </c:pt>
                <c:pt idx="6">
                  <c:v>FY22</c:v>
                </c:pt>
                <c:pt idx="7">
                  <c:v>FY23</c:v>
                </c:pt>
                <c:pt idx="8">
                  <c:v>FY24e</c:v>
                </c:pt>
              </c:strCache>
            </c:strRef>
          </c:cat>
          <c:val>
            <c:numRef>
              <c:f>'Historical Financials'!$AR$13:$AZ$13</c:f>
              <c:numCache>
                <c:formatCode>_(* #,##0_);_(* \(#,##0\);_(* "-"_);_(@_)</c:formatCode>
                <c:ptCount val="9"/>
                <c:pt idx="0">
                  <c:v>223.303</c:v>
                </c:pt>
                <c:pt idx="1">
                  <c:v>275.75299999999999</c:v>
                </c:pt>
                <c:pt idx="2">
                  <c:v>375.33100000000002</c:v>
                </c:pt>
                <c:pt idx="3">
                  <c:v>513.91399999999999</c:v>
                </c:pt>
                <c:pt idx="4">
                  <c:v>641.4369999999999</c:v>
                </c:pt>
                <c:pt idx="5">
                  <c:v>936.803</c:v>
                </c:pt>
                <c:pt idx="6">
                  <c:v>1315.5509999999999</c:v>
                </c:pt>
                <c:pt idx="7">
                  <c:v>1953.6280000000002</c:v>
                </c:pt>
                <c:pt idx="8">
                  <c:v>2628.9184290285789</c:v>
                </c:pt>
              </c:numCache>
            </c:numRef>
          </c:val>
          <c:extLst>
            <c:ext xmlns:c16="http://schemas.microsoft.com/office/drawing/2014/chart" uri="{C3380CC4-5D6E-409C-BE32-E72D297353CC}">
              <c16:uniqueId val="{00000000-8683-4660-BB67-823EE0CF01C2}"/>
            </c:ext>
          </c:extLst>
        </c:ser>
        <c:ser>
          <c:idx val="1"/>
          <c:order val="1"/>
          <c:tx>
            <c:strRef>
              <c:f>'Historical Financials'!$AQ$14</c:f>
              <c:strCache>
                <c:ptCount val="1"/>
                <c:pt idx="0">
                  <c:v>EBIT</c:v>
                </c:pt>
              </c:strCache>
            </c:strRef>
          </c:tx>
          <c:spPr>
            <a:solidFill>
              <a:schemeClr val="accent2"/>
            </a:solidFill>
            <a:ln>
              <a:noFill/>
            </a:ln>
            <a:effectLst/>
          </c:spPr>
          <c:invertIfNegative val="0"/>
          <c:cat>
            <c:strRef>
              <c:f>'Historical Financials'!$AR$12:$AZ$12</c:f>
              <c:strCache>
                <c:ptCount val="9"/>
                <c:pt idx="0">
                  <c:v>FY16</c:v>
                </c:pt>
                <c:pt idx="1">
                  <c:v>FY17</c:v>
                </c:pt>
                <c:pt idx="2">
                  <c:v>FY18</c:v>
                </c:pt>
                <c:pt idx="3">
                  <c:v>FY19</c:v>
                </c:pt>
                <c:pt idx="4">
                  <c:v>FY20</c:v>
                </c:pt>
                <c:pt idx="5">
                  <c:v>FY21</c:v>
                </c:pt>
                <c:pt idx="6">
                  <c:v>FY22</c:v>
                </c:pt>
                <c:pt idx="7">
                  <c:v>FY23</c:v>
                </c:pt>
                <c:pt idx="8">
                  <c:v>FY24e</c:v>
                </c:pt>
              </c:strCache>
            </c:strRef>
          </c:cat>
          <c:val>
            <c:numRef>
              <c:f>'Historical Financials'!$AR$14:$AZ$14</c:f>
              <c:numCache>
                <c:formatCode>_(* #,##0_);_(* \(#,##0\);_(* "-"_);_(@_)</c:formatCode>
                <c:ptCount val="9"/>
                <c:pt idx="0">
                  <c:v>20.616000000000014</c:v>
                </c:pt>
                <c:pt idx="1">
                  <c:v>73.046999999999997</c:v>
                </c:pt>
                <c:pt idx="2">
                  <c:v>135.23599999999993</c:v>
                </c:pt>
                <c:pt idx="3">
                  <c:v>239.13999999999993</c:v>
                </c:pt>
                <c:pt idx="4">
                  <c:v>317.82399999999996</c:v>
                </c:pt>
                <c:pt idx="5">
                  <c:v>528.80199999999991</c:v>
                </c:pt>
                <c:pt idx="6">
                  <c:v>720.57400000000007</c:v>
                </c:pt>
                <c:pt idx="7">
                  <c:v>1022.004</c:v>
                </c:pt>
                <c:pt idx="8">
                  <c:v>1298.4836849312655</c:v>
                </c:pt>
              </c:numCache>
            </c:numRef>
          </c:val>
          <c:extLst>
            <c:ext xmlns:c16="http://schemas.microsoft.com/office/drawing/2014/chart" uri="{C3380CC4-5D6E-409C-BE32-E72D297353CC}">
              <c16:uniqueId val="{00000001-8683-4660-BB67-823EE0CF01C2}"/>
            </c:ext>
          </c:extLst>
        </c:ser>
        <c:dLbls>
          <c:showLegendKey val="0"/>
          <c:showVal val="0"/>
          <c:showCatName val="0"/>
          <c:showSerName val="0"/>
          <c:showPercent val="0"/>
          <c:showBubbleSize val="0"/>
        </c:dLbls>
        <c:gapWidth val="219"/>
        <c:overlap val="-27"/>
        <c:axId val="1472364592"/>
        <c:axId val="1472362672"/>
      </c:barChart>
      <c:catAx>
        <c:axId val="147236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62672"/>
        <c:crosses val="autoZero"/>
        <c:auto val="1"/>
        <c:lblAlgn val="ctr"/>
        <c:lblOffset val="100"/>
        <c:noMultiLvlLbl val="0"/>
      </c:catAx>
      <c:valAx>
        <c:axId val="14723626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64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Financial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'Historical Financials'!$AQ$13</c:f>
              <c:strCache>
                <c:ptCount val="1"/>
                <c:pt idx="0">
                  <c:v>Revenue</c:v>
                </c:pt>
              </c:strCache>
            </c:strRef>
          </c:tx>
          <c:spPr>
            <a:solidFill>
              <a:schemeClr val="accent1"/>
            </a:solidFill>
            <a:ln>
              <a:noFill/>
            </a:ln>
            <a:effectLst/>
          </c:spPr>
          <c:invertIfNegative val="0"/>
          <c:cat>
            <c:strRef>
              <c:f>'Historical Financials'!$AR$12:$AZ$12</c:f>
              <c:strCache>
                <c:ptCount val="9"/>
                <c:pt idx="0">
                  <c:v>FY16</c:v>
                </c:pt>
                <c:pt idx="1">
                  <c:v>FY17</c:v>
                </c:pt>
                <c:pt idx="2">
                  <c:v>FY18</c:v>
                </c:pt>
                <c:pt idx="3">
                  <c:v>FY19</c:v>
                </c:pt>
                <c:pt idx="4">
                  <c:v>FY20</c:v>
                </c:pt>
                <c:pt idx="5">
                  <c:v>FY21</c:v>
                </c:pt>
                <c:pt idx="6">
                  <c:v>FY22</c:v>
                </c:pt>
                <c:pt idx="7">
                  <c:v>FY23</c:v>
                </c:pt>
                <c:pt idx="8">
                  <c:v>FY24e</c:v>
                </c:pt>
              </c:strCache>
            </c:strRef>
          </c:cat>
          <c:val>
            <c:numRef>
              <c:f>'Historical Financials'!$AR$13:$AZ$13</c:f>
              <c:numCache>
                <c:formatCode>_(* #,##0_);_(* \(#,##0\);_(* "-"_);_(@_)</c:formatCode>
                <c:ptCount val="9"/>
                <c:pt idx="0">
                  <c:v>223.303</c:v>
                </c:pt>
                <c:pt idx="1">
                  <c:v>275.75299999999999</c:v>
                </c:pt>
                <c:pt idx="2">
                  <c:v>375.33100000000002</c:v>
                </c:pt>
                <c:pt idx="3">
                  <c:v>513.91399999999999</c:v>
                </c:pt>
                <c:pt idx="4">
                  <c:v>641.4369999999999</c:v>
                </c:pt>
                <c:pt idx="5">
                  <c:v>936.803</c:v>
                </c:pt>
                <c:pt idx="6">
                  <c:v>1315.5509999999999</c:v>
                </c:pt>
                <c:pt idx="7">
                  <c:v>1953.6280000000002</c:v>
                </c:pt>
                <c:pt idx="8">
                  <c:v>2628.9184290285789</c:v>
                </c:pt>
              </c:numCache>
            </c:numRef>
          </c:val>
          <c:extLst>
            <c:ext xmlns:c16="http://schemas.microsoft.com/office/drawing/2014/chart" uri="{C3380CC4-5D6E-409C-BE32-E72D297353CC}">
              <c16:uniqueId val="{00000000-AA70-49D2-9682-9F5AD5B4808C}"/>
            </c:ext>
          </c:extLst>
        </c:ser>
        <c:ser>
          <c:idx val="1"/>
          <c:order val="1"/>
          <c:tx>
            <c:strRef>
              <c:f>'Historical Financials'!$AQ$16</c:f>
              <c:strCache>
                <c:ptCount val="1"/>
                <c:pt idx="0">
                  <c:v>EBITDA-Capex</c:v>
                </c:pt>
              </c:strCache>
            </c:strRef>
          </c:tx>
          <c:spPr>
            <a:solidFill>
              <a:schemeClr val="accent2"/>
            </a:solidFill>
            <a:ln>
              <a:noFill/>
            </a:ln>
            <a:effectLst/>
          </c:spPr>
          <c:invertIfNegative val="0"/>
          <c:cat>
            <c:strRef>
              <c:f>'Historical Financials'!$AR$12:$AZ$12</c:f>
              <c:strCache>
                <c:ptCount val="9"/>
                <c:pt idx="0">
                  <c:v>FY16</c:v>
                </c:pt>
                <c:pt idx="1">
                  <c:v>FY17</c:v>
                </c:pt>
                <c:pt idx="2">
                  <c:v>FY18</c:v>
                </c:pt>
                <c:pt idx="3">
                  <c:v>FY19</c:v>
                </c:pt>
                <c:pt idx="4">
                  <c:v>FY20</c:v>
                </c:pt>
                <c:pt idx="5">
                  <c:v>FY21</c:v>
                </c:pt>
                <c:pt idx="6">
                  <c:v>FY22</c:v>
                </c:pt>
                <c:pt idx="7">
                  <c:v>FY23</c:v>
                </c:pt>
                <c:pt idx="8">
                  <c:v>FY24e</c:v>
                </c:pt>
              </c:strCache>
            </c:strRef>
          </c:cat>
          <c:val>
            <c:numRef>
              <c:f>'Historical Financials'!$AR$16:$AZ$16</c:f>
              <c:numCache>
                <c:formatCode>_(* #,##0_);_(* \(#,##0\);_(* "-"_);_(@_)</c:formatCode>
                <c:ptCount val="9"/>
                <c:pt idx="0">
                  <c:v>18.227000000000015</c:v>
                </c:pt>
                <c:pt idx="1">
                  <c:v>72.539000000000001</c:v>
                </c:pt>
                <c:pt idx="2">
                  <c:v>129.37699999999995</c:v>
                </c:pt>
                <c:pt idx="3">
                  <c:v>228.97699999999992</c:v>
                </c:pt>
                <c:pt idx="4">
                  <c:v>308.983</c:v>
                </c:pt>
                <c:pt idx="5">
                  <c:v>515.96699999999998</c:v>
                </c:pt>
                <c:pt idx="6">
                  <c:v>677.90000000000009</c:v>
                </c:pt>
                <c:pt idx="7">
                  <c:v>997.30099999999993</c:v>
                </c:pt>
                <c:pt idx="8">
                  <c:v>1259.1613813712288</c:v>
                </c:pt>
              </c:numCache>
            </c:numRef>
          </c:val>
          <c:extLst>
            <c:ext xmlns:c16="http://schemas.microsoft.com/office/drawing/2014/chart" uri="{C3380CC4-5D6E-409C-BE32-E72D297353CC}">
              <c16:uniqueId val="{00000001-AA70-49D2-9682-9F5AD5B4808C}"/>
            </c:ext>
          </c:extLst>
        </c:ser>
        <c:dLbls>
          <c:showLegendKey val="0"/>
          <c:showVal val="0"/>
          <c:showCatName val="0"/>
          <c:showSerName val="0"/>
          <c:showPercent val="0"/>
          <c:showBubbleSize val="0"/>
        </c:dLbls>
        <c:gapWidth val="219"/>
        <c:overlap val="-27"/>
        <c:axId val="1083758896"/>
        <c:axId val="1083759376"/>
      </c:barChart>
      <c:catAx>
        <c:axId val="10837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59376"/>
        <c:crosses val="autoZero"/>
        <c:auto val="1"/>
        <c:lblAlgn val="ctr"/>
        <c:lblOffset val="100"/>
        <c:noMultiLvlLbl val="0"/>
      </c:catAx>
      <c:valAx>
        <c:axId val="10837593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5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Sheet1!$F$1</c:f>
              <c:strCache>
                <c:ptCount val="1"/>
                <c:pt idx="0">
                  <c:v>NTM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Sheet1!$B$2:$B$11</c:f>
              <c:strCache>
                <c:ptCount val="10"/>
                <c:pt idx="0">
                  <c:v>SE</c:v>
                </c:pt>
                <c:pt idx="1">
                  <c:v>CPNG</c:v>
                </c:pt>
                <c:pt idx="2">
                  <c:v>UBER</c:v>
                </c:pt>
                <c:pt idx="3">
                  <c:v>AMZN</c:v>
                </c:pt>
                <c:pt idx="4">
                  <c:v>MELI</c:v>
                </c:pt>
                <c:pt idx="5">
                  <c:v>WSE:ALE</c:v>
                </c:pt>
                <c:pt idx="6">
                  <c:v>META</c:v>
                </c:pt>
                <c:pt idx="7">
                  <c:v>GOOGL</c:v>
                </c:pt>
                <c:pt idx="8">
                  <c:v>BKNG</c:v>
                </c:pt>
                <c:pt idx="9">
                  <c:v>KSPI</c:v>
                </c:pt>
              </c:strCache>
            </c:strRef>
          </c:cat>
          <c:val>
            <c:numRef>
              <c:f>Sheet1!$F$2:$F$11</c:f>
              <c:numCache>
                <c:formatCode>_(* #,##0\x_);_(* \(#,##0\x\);_(* "-"_);_(@_)</c:formatCode>
                <c:ptCount val="10"/>
                <c:pt idx="0">
                  <c:v>218.48649229281918</c:v>
                </c:pt>
                <c:pt idx="1">
                  <c:v>96.875445855328863</c:v>
                </c:pt>
                <c:pt idx="2">
                  <c:v>74.412091361243895</c:v>
                </c:pt>
                <c:pt idx="3">
                  <c:v>42.697278870592768</c:v>
                </c:pt>
                <c:pt idx="4">
                  <c:v>75.718330804837095</c:v>
                </c:pt>
                <c:pt idx="5">
                  <c:v>26.828404462546484</c:v>
                </c:pt>
                <c:pt idx="6">
                  <c:v>31.953407289066998</c:v>
                </c:pt>
                <c:pt idx="7">
                  <c:v>24.411730647173243</c:v>
                </c:pt>
                <c:pt idx="8">
                  <c:v>31.809985200490154</c:v>
                </c:pt>
                <c:pt idx="9">
                  <c:v>6.4792171778133296</c:v>
                </c:pt>
              </c:numCache>
            </c:numRef>
          </c:val>
          <c:extLst>
            <c:ext xmlns:c16="http://schemas.microsoft.com/office/drawing/2014/chart" uri="{C3380CC4-5D6E-409C-BE32-E72D297353CC}">
              <c16:uniqueId val="{00000000-F3E8-4A09-A0CF-0750206B27E2}"/>
            </c:ext>
          </c:extLst>
        </c:ser>
        <c:ser>
          <c:idx val="1"/>
          <c:order val="1"/>
          <c:tx>
            <c:strRef>
              <c:f>Sheet1!$G$1</c:f>
              <c:strCache>
                <c:ptCount val="1"/>
                <c:pt idx="0">
                  <c:v>CY26</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Sheet1!$B$2:$B$11</c:f>
              <c:strCache>
                <c:ptCount val="10"/>
                <c:pt idx="0">
                  <c:v>SE</c:v>
                </c:pt>
                <c:pt idx="1">
                  <c:v>CPNG</c:v>
                </c:pt>
                <c:pt idx="2">
                  <c:v>UBER</c:v>
                </c:pt>
                <c:pt idx="3">
                  <c:v>AMZN</c:v>
                </c:pt>
                <c:pt idx="4">
                  <c:v>MELI</c:v>
                </c:pt>
                <c:pt idx="5">
                  <c:v>WSE:ALE</c:v>
                </c:pt>
                <c:pt idx="6">
                  <c:v>META</c:v>
                </c:pt>
                <c:pt idx="7">
                  <c:v>GOOGL</c:v>
                </c:pt>
                <c:pt idx="8">
                  <c:v>BKNG</c:v>
                </c:pt>
                <c:pt idx="9">
                  <c:v>KSPI</c:v>
                </c:pt>
              </c:strCache>
            </c:strRef>
          </c:cat>
          <c:val>
            <c:numRef>
              <c:f>Sheet1!$G$2:$G$11</c:f>
              <c:numCache>
                <c:formatCode>_(* #,##0\x_);_(* \(#,##0\x\);_(* "-"_);_(@_)</c:formatCode>
                <c:ptCount val="10"/>
                <c:pt idx="0">
                  <c:v>62.681530674350341</c:v>
                </c:pt>
                <c:pt idx="1">
                  <c:v>26.936694800107116</c:v>
                </c:pt>
                <c:pt idx="2">
                  <c:v>32.274954970049848</c:v>
                </c:pt>
                <c:pt idx="3">
                  <c:v>26.37680900588764</c:v>
                </c:pt>
                <c:pt idx="4">
                  <c:v>40.88598592336583</c:v>
                </c:pt>
                <c:pt idx="5">
                  <c:v>15.635261666635392</c:v>
                </c:pt>
                <c:pt idx="6">
                  <c:v>23.928838579073183</c:v>
                </c:pt>
                <c:pt idx="7">
                  <c:v>18.403613093152959</c:v>
                </c:pt>
                <c:pt idx="8">
                  <c:v>22.896305111955609</c:v>
                </c:pt>
                <c:pt idx="9">
                  <c:v>4.5117122752711163</c:v>
                </c:pt>
              </c:numCache>
            </c:numRef>
          </c:val>
          <c:extLst>
            <c:ext xmlns:c16="http://schemas.microsoft.com/office/drawing/2014/chart" uri="{C3380CC4-5D6E-409C-BE32-E72D297353CC}">
              <c16:uniqueId val="{00000001-F3E8-4A09-A0CF-0750206B27E2}"/>
            </c:ext>
          </c:extLst>
        </c:ser>
        <c:dLbls>
          <c:showLegendKey val="0"/>
          <c:showVal val="0"/>
          <c:showCatName val="0"/>
          <c:showSerName val="0"/>
          <c:showPercent val="0"/>
          <c:showBubbleSize val="0"/>
        </c:dLbls>
        <c:gapWidth val="219"/>
        <c:overlap val="-27"/>
        <c:axId val="582385583"/>
        <c:axId val="582384623"/>
      </c:barChart>
      <c:catAx>
        <c:axId val="58238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2384623"/>
        <c:crosses val="autoZero"/>
        <c:auto val="1"/>
        <c:lblAlgn val="ctr"/>
        <c:lblOffset val="100"/>
        <c:noMultiLvlLbl val="0"/>
      </c:catAx>
      <c:valAx>
        <c:axId val="582384623"/>
        <c:scaling>
          <c:orientation val="minMax"/>
        </c:scaling>
        <c:delete val="0"/>
        <c:axPos val="l"/>
        <c:numFmt formatCode="_(* #,##0\x_);_(* \(#,##0\x\);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2385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0</xdr:colOff>
      <xdr:row>5</xdr:row>
      <xdr:rowOff>0</xdr:rowOff>
    </xdr:from>
    <xdr:to>
      <xdr:col>10</xdr:col>
      <xdr:colOff>0</xdr:colOff>
      <xdr:row>100</xdr:row>
      <xdr:rowOff>224</xdr:rowOff>
    </xdr:to>
    <xdr:cxnSp macro="">
      <xdr:nvCxnSpPr>
        <xdr:cNvPr id="3" name="Straight Connector 2">
          <a:extLst>
            <a:ext uri="{FF2B5EF4-FFF2-40B4-BE49-F238E27FC236}">
              <a16:creationId xmlns:a16="http://schemas.microsoft.com/office/drawing/2014/main" id="{1CF547E8-6CFF-42D5-8080-5E35E2FAA297}"/>
            </a:ext>
          </a:extLst>
        </xdr:cNvPr>
        <xdr:cNvCxnSpPr/>
      </xdr:nvCxnSpPr>
      <xdr:spPr>
        <a:xfrm>
          <a:off x="5459506" y="627529"/>
          <a:ext cx="0" cy="10713048"/>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xdr:row>
      <xdr:rowOff>0</xdr:rowOff>
    </xdr:from>
    <xdr:to>
      <xdr:col>9</xdr:col>
      <xdr:colOff>0</xdr:colOff>
      <xdr:row>100</xdr:row>
      <xdr:rowOff>224</xdr:rowOff>
    </xdr:to>
    <xdr:cxnSp macro="">
      <xdr:nvCxnSpPr>
        <xdr:cNvPr id="2" name="Straight Connector 1">
          <a:extLst>
            <a:ext uri="{FF2B5EF4-FFF2-40B4-BE49-F238E27FC236}">
              <a16:creationId xmlns:a16="http://schemas.microsoft.com/office/drawing/2014/main" id="{AE03070F-C219-4891-9BC6-3A54AFE6132B}"/>
            </a:ext>
          </a:extLst>
        </xdr:cNvPr>
        <xdr:cNvCxnSpPr/>
      </xdr:nvCxnSpPr>
      <xdr:spPr>
        <a:xfrm>
          <a:off x="4966447" y="627529"/>
          <a:ext cx="0" cy="10838554"/>
        </a:xfrm>
        <a:prstGeom prst="line">
          <a:avLst/>
        </a:prstGeom>
        <a:ln w="952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3735</xdr:colOff>
      <xdr:row>5</xdr:row>
      <xdr:rowOff>2128</xdr:rowOff>
    </xdr:from>
    <xdr:to>
      <xdr:col>7</xdr:col>
      <xdr:colOff>3735</xdr:colOff>
      <xdr:row>1072</xdr:row>
      <xdr:rowOff>110985</xdr:rowOff>
    </xdr:to>
    <xdr:cxnSp macro="">
      <xdr:nvCxnSpPr>
        <xdr:cNvPr id="3" name="Straight Connector 2">
          <a:extLst>
            <a:ext uri="{FF2B5EF4-FFF2-40B4-BE49-F238E27FC236}">
              <a16:creationId xmlns:a16="http://schemas.microsoft.com/office/drawing/2014/main" id="{AC1957E7-EDCF-9DF4-9BDE-A25DCB39BCDD}"/>
            </a:ext>
          </a:extLst>
        </xdr:cNvPr>
        <xdr:cNvCxnSpPr/>
      </xdr:nvCxnSpPr>
      <xdr:spPr>
        <a:xfrm>
          <a:off x="3400078" y="687928"/>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0</xdr:colOff>
      <xdr:row>5</xdr:row>
      <xdr:rowOff>0</xdr:rowOff>
    </xdr:from>
    <xdr:to>
      <xdr:col>11</xdr:col>
      <xdr:colOff>0</xdr:colOff>
      <xdr:row>1072</xdr:row>
      <xdr:rowOff>108857</xdr:rowOff>
    </xdr:to>
    <xdr:cxnSp macro="">
      <xdr:nvCxnSpPr>
        <xdr:cNvPr id="5" name="Straight Connector 4">
          <a:extLst>
            <a:ext uri="{FF2B5EF4-FFF2-40B4-BE49-F238E27FC236}">
              <a16:creationId xmlns:a16="http://schemas.microsoft.com/office/drawing/2014/main" id="{1C9124C2-ABA9-4EC2-B7FB-BF205A9CE238}"/>
            </a:ext>
          </a:extLst>
        </xdr:cNvPr>
        <xdr:cNvCxnSpPr/>
      </xdr:nvCxnSpPr>
      <xdr:spPr>
        <a:xfrm>
          <a:off x="5355771" y="685800"/>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0</xdr:colOff>
      <xdr:row>5</xdr:row>
      <xdr:rowOff>0</xdr:rowOff>
    </xdr:from>
    <xdr:to>
      <xdr:col>15</xdr:col>
      <xdr:colOff>0</xdr:colOff>
      <xdr:row>1072</xdr:row>
      <xdr:rowOff>108857</xdr:rowOff>
    </xdr:to>
    <xdr:cxnSp macro="">
      <xdr:nvCxnSpPr>
        <xdr:cNvPr id="6" name="Straight Connector 5">
          <a:extLst>
            <a:ext uri="{FF2B5EF4-FFF2-40B4-BE49-F238E27FC236}">
              <a16:creationId xmlns:a16="http://schemas.microsoft.com/office/drawing/2014/main" id="{A8B1E460-33E2-446A-A649-B1AB3C4705F3}"/>
            </a:ext>
          </a:extLst>
        </xdr:cNvPr>
        <xdr:cNvCxnSpPr/>
      </xdr:nvCxnSpPr>
      <xdr:spPr>
        <a:xfrm>
          <a:off x="7315200" y="685800"/>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0</xdr:colOff>
      <xdr:row>5</xdr:row>
      <xdr:rowOff>0</xdr:rowOff>
    </xdr:from>
    <xdr:to>
      <xdr:col>19</xdr:col>
      <xdr:colOff>0</xdr:colOff>
      <xdr:row>1072</xdr:row>
      <xdr:rowOff>108857</xdr:rowOff>
    </xdr:to>
    <xdr:cxnSp macro="">
      <xdr:nvCxnSpPr>
        <xdr:cNvPr id="7" name="Straight Connector 6">
          <a:extLst>
            <a:ext uri="{FF2B5EF4-FFF2-40B4-BE49-F238E27FC236}">
              <a16:creationId xmlns:a16="http://schemas.microsoft.com/office/drawing/2014/main" id="{2F9A0D14-AEE8-4C81-A67F-849A4E53EE67}"/>
            </a:ext>
          </a:extLst>
        </xdr:cNvPr>
        <xdr:cNvCxnSpPr/>
      </xdr:nvCxnSpPr>
      <xdr:spPr>
        <a:xfrm>
          <a:off x="9274629" y="685800"/>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23</xdr:col>
      <xdr:colOff>0</xdr:colOff>
      <xdr:row>5</xdr:row>
      <xdr:rowOff>0</xdr:rowOff>
    </xdr:from>
    <xdr:to>
      <xdr:col>23</xdr:col>
      <xdr:colOff>0</xdr:colOff>
      <xdr:row>1072</xdr:row>
      <xdr:rowOff>108857</xdr:rowOff>
    </xdr:to>
    <xdr:cxnSp macro="">
      <xdr:nvCxnSpPr>
        <xdr:cNvPr id="8" name="Straight Connector 7">
          <a:extLst>
            <a:ext uri="{FF2B5EF4-FFF2-40B4-BE49-F238E27FC236}">
              <a16:creationId xmlns:a16="http://schemas.microsoft.com/office/drawing/2014/main" id="{FD4265B0-8A08-495D-90FB-F6F03A259465}"/>
            </a:ext>
          </a:extLst>
        </xdr:cNvPr>
        <xdr:cNvCxnSpPr/>
      </xdr:nvCxnSpPr>
      <xdr:spPr>
        <a:xfrm>
          <a:off x="11234057" y="685800"/>
          <a:ext cx="0" cy="137160000"/>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5</xdr:row>
      <xdr:rowOff>0</xdr:rowOff>
    </xdr:from>
    <xdr:to>
      <xdr:col>39</xdr:col>
      <xdr:colOff>0</xdr:colOff>
      <xdr:row>1072</xdr:row>
      <xdr:rowOff>108857</xdr:rowOff>
    </xdr:to>
    <xdr:cxnSp macro="">
      <xdr:nvCxnSpPr>
        <xdr:cNvPr id="9" name="Straight Connector 8">
          <a:extLst>
            <a:ext uri="{FF2B5EF4-FFF2-40B4-BE49-F238E27FC236}">
              <a16:creationId xmlns:a16="http://schemas.microsoft.com/office/drawing/2014/main" id="{FB7DBBAA-D1D2-425C-AD13-435995ECDB03}"/>
            </a:ext>
          </a:extLst>
        </xdr:cNvPr>
        <xdr:cNvCxnSpPr/>
      </xdr:nvCxnSpPr>
      <xdr:spPr>
        <a:xfrm>
          <a:off x="16350343" y="685800"/>
          <a:ext cx="0" cy="137160000"/>
        </a:xfrm>
        <a:prstGeom prst="line">
          <a:avLst/>
        </a:prstGeom>
        <a:ln w="9525">
          <a:solidFill>
            <a:sysClr val="windowText" lastClr="000000"/>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42</xdr:col>
      <xdr:colOff>147917</xdr:colOff>
      <xdr:row>22</xdr:row>
      <xdr:rowOff>8966</xdr:rowOff>
    </xdr:from>
    <xdr:to>
      <xdr:col>53</xdr:col>
      <xdr:colOff>215152</xdr:colOff>
      <xdr:row>41</xdr:row>
      <xdr:rowOff>53789</xdr:rowOff>
    </xdr:to>
    <xdr:graphicFrame macro="">
      <xdr:nvGraphicFramePr>
        <xdr:cNvPr id="4" name="Chart 3">
          <a:extLst>
            <a:ext uri="{FF2B5EF4-FFF2-40B4-BE49-F238E27FC236}">
              <a16:creationId xmlns:a16="http://schemas.microsoft.com/office/drawing/2014/main" id="{79A8B6B7-E456-187C-4EBF-4332A17FA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56029</xdr:colOff>
      <xdr:row>41</xdr:row>
      <xdr:rowOff>79561</xdr:rowOff>
    </xdr:from>
    <xdr:to>
      <xdr:col>51</xdr:col>
      <xdr:colOff>324970</xdr:colOff>
      <xdr:row>59</xdr:row>
      <xdr:rowOff>133350</xdr:rowOff>
    </xdr:to>
    <xdr:graphicFrame macro="">
      <xdr:nvGraphicFramePr>
        <xdr:cNvPr id="10" name="Chart 9">
          <a:extLst>
            <a:ext uri="{FF2B5EF4-FFF2-40B4-BE49-F238E27FC236}">
              <a16:creationId xmlns:a16="http://schemas.microsoft.com/office/drawing/2014/main" id="{C9CB20DC-87EB-1255-FEE8-BEFBDA8AC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5</xdr:row>
      <xdr:rowOff>0</xdr:rowOff>
    </xdr:from>
    <xdr:to>
      <xdr:col>26</xdr:col>
      <xdr:colOff>0</xdr:colOff>
      <xdr:row>1072</xdr:row>
      <xdr:rowOff>108857</xdr:rowOff>
    </xdr:to>
    <xdr:cxnSp macro="">
      <xdr:nvCxnSpPr>
        <xdr:cNvPr id="2" name="Straight Connector 1">
          <a:extLst>
            <a:ext uri="{FF2B5EF4-FFF2-40B4-BE49-F238E27FC236}">
              <a16:creationId xmlns:a16="http://schemas.microsoft.com/office/drawing/2014/main" id="{453975EF-961B-47D2-BED5-68FFC7E0930B}"/>
            </a:ext>
          </a:extLst>
        </xdr:cNvPr>
        <xdr:cNvCxnSpPr/>
      </xdr:nvCxnSpPr>
      <xdr:spPr>
        <a:xfrm>
          <a:off x="12550588" y="672353"/>
          <a:ext cx="0" cy="135924151"/>
        </a:xfrm>
        <a:prstGeom prst="line">
          <a:avLst/>
        </a:prstGeom>
        <a:ln w="9525">
          <a:solidFill>
            <a:sysClr val="windowText" lastClr="000000"/>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0</xdr:colOff>
      <xdr:row>5</xdr:row>
      <xdr:rowOff>0</xdr:rowOff>
    </xdr:from>
    <xdr:to>
      <xdr:col>27</xdr:col>
      <xdr:colOff>0</xdr:colOff>
      <xdr:row>1072</xdr:row>
      <xdr:rowOff>108857</xdr:rowOff>
    </xdr:to>
    <xdr:cxnSp macro="">
      <xdr:nvCxnSpPr>
        <xdr:cNvPr id="11" name="Straight Connector 10">
          <a:extLst>
            <a:ext uri="{FF2B5EF4-FFF2-40B4-BE49-F238E27FC236}">
              <a16:creationId xmlns:a16="http://schemas.microsoft.com/office/drawing/2014/main" id="{379BC393-08BB-4BA7-A692-0058BC08325B}"/>
            </a:ext>
          </a:extLst>
        </xdr:cNvPr>
        <xdr:cNvCxnSpPr/>
      </xdr:nvCxnSpPr>
      <xdr:spPr>
        <a:xfrm>
          <a:off x="14175441" y="728382"/>
          <a:ext cx="0" cy="156677446"/>
        </a:xfrm>
        <a:prstGeom prst="line">
          <a:avLst/>
        </a:prstGeom>
        <a:ln w="9525">
          <a:solidFill>
            <a:sysClr val="windowText" lastClr="000000"/>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60961</xdr:colOff>
      <xdr:row>6</xdr:row>
      <xdr:rowOff>91440</xdr:rowOff>
    </xdr:from>
    <xdr:to>
      <xdr:col>17</xdr:col>
      <xdr:colOff>449581</xdr:colOff>
      <xdr:row>50</xdr:row>
      <xdr:rowOff>4249</xdr:rowOff>
    </xdr:to>
    <xdr:pic>
      <xdr:nvPicPr>
        <xdr:cNvPr id="2" name="Picture 1">
          <a:extLst>
            <a:ext uri="{FF2B5EF4-FFF2-40B4-BE49-F238E27FC236}">
              <a16:creationId xmlns:a16="http://schemas.microsoft.com/office/drawing/2014/main" id="{F7670191-F2DA-40CE-A765-7DBB0B3091CB}"/>
            </a:ext>
          </a:extLst>
        </xdr:cNvPr>
        <xdr:cNvPicPr>
          <a:picLocks noChangeAspect="1"/>
        </xdr:cNvPicPr>
      </xdr:nvPicPr>
      <xdr:blipFill>
        <a:blip xmlns:r="http://schemas.openxmlformats.org/officeDocument/2006/relationships" r:embed="rId1"/>
        <a:stretch>
          <a:fillRect/>
        </a:stretch>
      </xdr:blipFill>
      <xdr:spPr>
        <a:xfrm>
          <a:off x="205741" y="868680"/>
          <a:ext cx="8191500" cy="56125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41910</xdr:colOff>
      <xdr:row>6</xdr:row>
      <xdr:rowOff>22860</xdr:rowOff>
    </xdr:from>
    <xdr:to>
      <xdr:col>24</xdr:col>
      <xdr:colOff>350520</xdr:colOff>
      <xdr:row>37</xdr:row>
      <xdr:rowOff>30480</xdr:rowOff>
    </xdr:to>
    <xdr:graphicFrame macro="">
      <xdr:nvGraphicFramePr>
        <xdr:cNvPr id="2" name="Chart 1">
          <a:extLst>
            <a:ext uri="{FF2B5EF4-FFF2-40B4-BE49-F238E27FC236}">
              <a16:creationId xmlns:a16="http://schemas.microsoft.com/office/drawing/2014/main" id="{294F71E7-4574-3C84-C77E-DE39E5B8C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catrockcap.sharepoint.com/sites/allstaff/Shared%20Documents/Portfolio/Internet%20-%20KSPI/Model/KSPI%20Model%20v41.xlsx" TargetMode="External"/><Relationship Id="rId1" Type="http://schemas.openxmlformats.org/officeDocument/2006/relationships/externalLinkPath" Target="KSPI%20Model%20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mple Model - Case 1"/>
      <sheetName val="Simple Model - Case 2"/>
      <sheetName val="Historical Financials"/>
      <sheetName val="Penetration Statistics - BASE"/>
      <sheetName val="Penetration Statistics - BEAR"/>
      <sheetName val="Guidance"/>
      <sheetName val="Sheet3"/>
      <sheetName val="Halyk Tracker"/>
      <sheetName val="Sheet2"/>
      <sheetName val="Marketplace Unit Economics"/>
      <sheetName val="Payments Unit Economics"/>
      <sheetName val="Fintech Unit Economics"/>
      <sheetName val="Segmentation"/>
      <sheetName val="Sheet1"/>
    </sheetNames>
    <sheetDataSet>
      <sheetData sheetId="0"/>
      <sheetData sheetId="1"/>
      <sheetData sheetId="2">
        <row r="105">
          <cell r="Y105">
            <v>-605.572</v>
          </cell>
          <cell r="AO105">
            <v>59.274999999999977</v>
          </cell>
          <cell r="AP105">
            <v>-19.779999999999973</v>
          </cell>
          <cell r="AQ105">
            <v>-113.28899999999999</v>
          </cell>
          <cell r="AR105">
            <v>-58.232999999999947</v>
          </cell>
          <cell r="AS105">
            <v>-390.94200000000001</v>
          </cell>
          <cell r="AT105">
            <v>-605.572</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6878-E0A2-4969-BDEF-50AD635D6B11}">
  <dimension ref="A1:L1"/>
  <sheetViews>
    <sheetView workbookViewId="0"/>
  </sheetViews>
  <sheetFormatPr defaultRowHeight="11.25" x14ac:dyDescent="0.2"/>
  <sheetData>
    <row r="1" spans="1:12" x14ac:dyDescent="0.2">
      <c r="A1">
        <v>12</v>
      </c>
      <c r="B1" t="s">
        <v>459</v>
      </c>
      <c r="C1" t="s">
        <v>460</v>
      </c>
      <c r="D1" t="s">
        <v>461</v>
      </c>
      <c r="E1" t="s">
        <v>462</v>
      </c>
      <c r="F1" t="s">
        <v>463</v>
      </c>
      <c r="G1" t="s">
        <v>464</v>
      </c>
      <c r="H1" t="s">
        <v>465</v>
      </c>
      <c r="I1" t="s">
        <v>466</v>
      </c>
      <c r="J1" t="s">
        <v>467</v>
      </c>
      <c r="K1" t="s">
        <v>468</v>
      </c>
      <c r="L1" t="s">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3067C-6445-476A-8879-183C75744632}">
  <sheetPr>
    <pageSetUpPr fitToPage="1"/>
  </sheetPr>
  <dimension ref="B2:AJ127"/>
  <sheetViews>
    <sheetView tabSelected="1" view="pageBreakPreview" zoomScale="85" zoomScaleNormal="100" zoomScaleSheetLayoutView="85" workbookViewId="0">
      <selection activeCell="F14" sqref="F14"/>
    </sheetView>
  </sheetViews>
  <sheetFormatPr defaultColWidth="10.6640625" defaultRowHeight="11.25" outlineLevelRow="1" x14ac:dyDescent="0.2"/>
  <cols>
    <col min="1" max="1" width="4.1640625" style="115" customWidth="1"/>
    <col min="2" max="2" width="30" style="115" customWidth="1"/>
    <col min="3" max="3" width="3.1640625" style="115" customWidth="1"/>
    <col min="4" max="21" width="9.1640625" style="115" customWidth="1"/>
    <col min="22" max="22" width="3.1640625" style="115" customWidth="1"/>
    <col min="23" max="24" width="9.1640625" style="115" customWidth="1"/>
    <col min="25" max="16384" width="10.6640625" style="115"/>
  </cols>
  <sheetData>
    <row r="2" spans="2:28" x14ac:dyDescent="0.2">
      <c r="B2" s="4" t="s">
        <v>293</v>
      </c>
      <c r="L2" s="116"/>
      <c r="M2" s="117"/>
      <c r="N2" s="117"/>
      <c r="O2" s="117"/>
      <c r="U2" s="118">
        <v>45657</v>
      </c>
      <c r="V2" s="118"/>
      <c r="W2" s="118"/>
    </row>
    <row r="3" spans="2:28" s="120" customFormat="1" x14ac:dyDescent="0.2">
      <c r="B3" s="119" t="s">
        <v>343</v>
      </c>
    </row>
    <row r="4" spans="2:28" x14ac:dyDescent="0.2">
      <c r="B4" s="66" t="s">
        <v>295</v>
      </c>
      <c r="D4" s="121"/>
      <c r="E4" s="121"/>
      <c r="F4" s="121"/>
      <c r="G4" s="121"/>
      <c r="H4" s="121"/>
      <c r="I4" s="121"/>
      <c r="J4" s="121"/>
      <c r="K4" s="121"/>
      <c r="L4" s="121"/>
      <c r="M4" s="121"/>
      <c r="N4" s="121"/>
      <c r="O4" s="121"/>
      <c r="P4" s="121"/>
      <c r="Q4" s="121"/>
      <c r="R4" s="121"/>
    </row>
    <row r="5" spans="2:28" x14ac:dyDescent="0.2">
      <c r="D5" s="122" t="s">
        <v>67</v>
      </c>
      <c r="E5" s="123"/>
      <c r="F5" s="123"/>
      <c r="G5" s="123"/>
      <c r="H5" s="123"/>
      <c r="I5" s="123"/>
      <c r="J5" s="123"/>
      <c r="K5" s="123"/>
      <c r="L5" s="123"/>
      <c r="M5" s="123"/>
      <c r="N5" s="123"/>
      <c r="O5" s="123"/>
      <c r="P5" s="123"/>
      <c r="Q5" s="123"/>
      <c r="R5" s="123"/>
      <c r="S5" s="123"/>
      <c r="T5" s="123"/>
      <c r="U5" s="123"/>
      <c r="W5" s="124"/>
      <c r="X5" s="125"/>
    </row>
    <row r="6" spans="2:28" ht="13.5" x14ac:dyDescent="0.35">
      <c r="D6" s="126" t="s">
        <v>52</v>
      </c>
      <c r="E6" s="126" t="s">
        <v>51</v>
      </c>
      <c r="F6" s="126" t="s">
        <v>50</v>
      </c>
      <c r="G6" s="126" t="s">
        <v>53</v>
      </c>
      <c r="H6" s="126" t="s">
        <v>54</v>
      </c>
      <c r="I6" s="126" t="s">
        <v>55</v>
      </c>
      <c r="J6" s="126" t="s">
        <v>56</v>
      </c>
      <c r="K6" s="126" t="s">
        <v>344</v>
      </c>
      <c r="L6" s="126" t="s">
        <v>345</v>
      </c>
      <c r="M6" s="126" t="s">
        <v>346</v>
      </c>
      <c r="N6" s="126" t="s">
        <v>347</v>
      </c>
      <c r="O6" s="126" t="s">
        <v>348</v>
      </c>
      <c r="P6" s="126" t="s">
        <v>349</v>
      </c>
      <c r="Q6" s="126" t="s">
        <v>350</v>
      </c>
      <c r="R6" s="126" t="s">
        <v>351</v>
      </c>
      <c r="S6" s="126" t="s">
        <v>352</v>
      </c>
      <c r="T6" s="126" t="s">
        <v>353</v>
      </c>
      <c r="U6" s="126" t="s">
        <v>388</v>
      </c>
      <c r="V6" s="126"/>
      <c r="W6" s="126"/>
      <c r="X6" s="126"/>
    </row>
    <row r="7" spans="2:28" x14ac:dyDescent="0.2">
      <c r="D7" s="127"/>
      <c r="E7" s="127"/>
      <c r="F7" s="127"/>
      <c r="G7" s="127"/>
      <c r="H7" s="127"/>
      <c r="I7" s="127"/>
      <c r="J7" s="127">
        <v>45657</v>
      </c>
      <c r="K7" s="127">
        <v>46022</v>
      </c>
      <c r="L7" s="127">
        <v>46387</v>
      </c>
      <c r="M7" s="127">
        <v>46752</v>
      </c>
      <c r="N7" s="127">
        <v>47118</v>
      </c>
      <c r="O7" s="127">
        <v>47483</v>
      </c>
      <c r="P7" s="127">
        <v>47848</v>
      </c>
      <c r="Q7" s="127">
        <v>48213</v>
      </c>
      <c r="R7" s="127">
        <v>48579</v>
      </c>
      <c r="S7" s="127">
        <v>48944</v>
      </c>
      <c r="T7" s="127">
        <v>49309</v>
      </c>
      <c r="U7" s="127">
        <v>56614</v>
      </c>
      <c r="V7" s="127"/>
      <c r="W7" s="127"/>
      <c r="X7" s="127"/>
    </row>
    <row r="8" spans="2:28" x14ac:dyDescent="0.2">
      <c r="B8" s="128" t="s">
        <v>257</v>
      </c>
      <c r="D8" s="127"/>
      <c r="E8" s="127"/>
      <c r="F8" s="127"/>
      <c r="G8" s="127"/>
      <c r="H8" s="127"/>
      <c r="I8" s="127"/>
      <c r="J8" s="127"/>
      <c r="K8" s="127"/>
      <c r="L8" s="127"/>
      <c r="M8" s="127"/>
      <c r="N8" s="127"/>
      <c r="O8" s="127"/>
      <c r="P8" s="127"/>
      <c r="Q8" s="127"/>
      <c r="R8" s="127"/>
      <c r="S8" s="127"/>
      <c r="T8" s="127"/>
      <c r="U8" s="127"/>
      <c r="V8" s="127"/>
      <c r="W8" s="127"/>
      <c r="X8" s="127"/>
    </row>
    <row r="9" spans="2:28" x14ac:dyDescent="0.2">
      <c r="B9" s="129" t="s">
        <v>20</v>
      </c>
      <c r="D9" s="130">
        <f>+'Historical Financials'!AH108</f>
        <v>25.02</v>
      </c>
      <c r="E9" s="130">
        <f>+'Historical Financials'!AI108</f>
        <v>45.002000000000002</v>
      </c>
      <c r="F9" s="130">
        <f>+'Historical Financials'!AJ108</f>
        <v>65.977000000000004</v>
      </c>
      <c r="G9" s="130">
        <f>+'Historical Financials'!AK108</f>
        <v>153.60400000000001</v>
      </c>
      <c r="H9" s="130">
        <f>+'Historical Financials'!AL108</f>
        <v>239.608</v>
      </c>
      <c r="I9" s="130">
        <f>+'Historical Financials'!AM108</f>
        <v>448.22300000000001</v>
      </c>
      <c r="J9" s="130">
        <f>+'Historical Financials'!AN108</f>
        <v>752.20481523791625</v>
      </c>
      <c r="K9" s="130">
        <f>+'Historical Financials'!AO108</f>
        <v>977.92749414725677</v>
      </c>
      <c r="L9" s="131">
        <f t="shared" ref="L9:T9" si="0">+K9*(1+L17)</f>
        <v>1271.3057423914338</v>
      </c>
      <c r="M9" s="131">
        <f t="shared" si="0"/>
        <v>1589.1321779892924</v>
      </c>
      <c r="N9" s="131">
        <f t="shared" si="0"/>
        <v>1906.9586135871507</v>
      </c>
      <c r="O9" s="131">
        <f t="shared" si="0"/>
        <v>2250.2111640328376</v>
      </c>
      <c r="P9" s="131">
        <f t="shared" si="0"/>
        <v>2610.2449502780914</v>
      </c>
      <c r="Q9" s="131">
        <f t="shared" si="0"/>
        <v>2975.6792433170244</v>
      </c>
      <c r="R9" s="131">
        <f t="shared" si="0"/>
        <v>3332.7607525150675</v>
      </c>
      <c r="S9" s="131">
        <f t="shared" si="0"/>
        <v>3716.0282390543002</v>
      </c>
      <c r="T9" s="131">
        <f t="shared" si="0"/>
        <v>4124.7913453502724</v>
      </c>
      <c r="U9" s="131">
        <f t="shared" ref="U9" si="1">+T9*(1+U17)</f>
        <v>4557.8944366120513</v>
      </c>
      <c r="V9" s="127"/>
      <c r="W9" s="132"/>
      <c r="X9" s="132"/>
    </row>
    <row r="10" spans="2:28" x14ac:dyDescent="0.2">
      <c r="B10" s="129" t="s">
        <v>21</v>
      </c>
      <c r="D10" s="130">
        <f>+'Historical Financials'!AH109</f>
        <v>26.471000000000004</v>
      </c>
      <c r="E10" s="130">
        <f>+'Historical Financials'!AI109</f>
        <v>66.393000000000001</v>
      </c>
      <c r="F10" s="130">
        <f>+'Historical Financials'!AJ109</f>
        <v>120.923</v>
      </c>
      <c r="G10" s="130">
        <f>+'Historical Financials'!AK109</f>
        <v>217.08500000000001</v>
      </c>
      <c r="H10" s="130">
        <f>+'Historical Financials'!AL109</f>
        <v>333.34300000000002</v>
      </c>
      <c r="I10" s="130">
        <f>+'Historical Financials'!AM109</f>
        <v>478.68399999999997</v>
      </c>
      <c r="J10" s="130">
        <f>+'Historical Financials'!AN109</f>
        <v>588.44099421070791</v>
      </c>
      <c r="K10" s="130">
        <f>+'Historical Financials'!AO109</f>
        <v>703.58356608832537</v>
      </c>
      <c r="L10" s="131">
        <f t="shared" ref="L10:T10" si="2">+K10*(1+L18)</f>
        <v>844.30027930599044</v>
      </c>
      <c r="M10" s="131">
        <f t="shared" si="2"/>
        <v>996.27432958106863</v>
      </c>
      <c r="N10" s="131">
        <f t="shared" si="2"/>
        <v>1155.6782223140394</v>
      </c>
      <c r="O10" s="131">
        <f t="shared" si="2"/>
        <v>1317.473173438005</v>
      </c>
      <c r="P10" s="131">
        <f t="shared" si="2"/>
        <v>1475.5699542505658</v>
      </c>
      <c r="Q10" s="131">
        <f t="shared" si="2"/>
        <v>1645.2604989893809</v>
      </c>
      <c r="R10" s="131">
        <f t="shared" si="2"/>
        <v>1826.2391538782126</v>
      </c>
      <c r="S10" s="131">
        <f t="shared" si="2"/>
        <v>2017.9942650354249</v>
      </c>
      <c r="T10" s="131">
        <f t="shared" si="2"/>
        <v>2219.7936915389673</v>
      </c>
      <c r="U10" s="131">
        <f t="shared" ref="U10" si="3">+T10*(1+U18)</f>
        <v>2441.7730606928644</v>
      </c>
      <c r="V10" s="127"/>
      <c r="W10" s="132"/>
      <c r="X10" s="132"/>
    </row>
    <row r="11" spans="2:28" ht="13.5" x14ac:dyDescent="0.35">
      <c r="B11" s="129" t="s">
        <v>22</v>
      </c>
      <c r="D11" s="133">
        <f>+'Historical Financials'!AH110</f>
        <v>323.84000000000003</v>
      </c>
      <c r="E11" s="133">
        <f>+'Historical Financials'!AI110</f>
        <v>402.51900000000001</v>
      </c>
      <c r="F11" s="133">
        <f>+'Historical Financials'!AJ110</f>
        <v>454.53699999999998</v>
      </c>
      <c r="G11" s="133">
        <f>+'Historical Financials'!AK110</f>
        <v>566.11400000000003</v>
      </c>
      <c r="H11" s="133">
        <f>+'Historical Financials'!AL110</f>
        <v>745.02300000000014</v>
      </c>
      <c r="I11" s="133">
        <f>+'Historical Financials'!AM110</f>
        <v>1026.721</v>
      </c>
      <c r="J11" s="133">
        <f ca="1">+'Historical Financials'!AN110</f>
        <v>1299.0426195799548</v>
      </c>
      <c r="K11" s="133">
        <f ca="1">+'Historical Financials'!AO110</f>
        <v>1588.1448478077943</v>
      </c>
      <c r="L11" s="134">
        <f t="shared" ref="L11:T11" ca="1" si="4">+K11*(1+L19)</f>
        <v>1810.4851265008858</v>
      </c>
      <c r="M11" s="134">
        <f t="shared" ca="1" si="4"/>
        <v>2027.7433416809922</v>
      </c>
      <c r="N11" s="134">
        <f t="shared" ca="1" si="4"/>
        <v>2230.5176758490916</v>
      </c>
      <c r="O11" s="134">
        <f t="shared" ca="1" si="4"/>
        <v>2453.5694434340007</v>
      </c>
      <c r="P11" s="134">
        <f t="shared" ca="1" si="4"/>
        <v>2698.926387777401</v>
      </c>
      <c r="Q11" s="134">
        <f t="shared" ca="1" si="4"/>
        <v>2968.8190265551416</v>
      </c>
      <c r="R11" s="134">
        <f t="shared" ca="1" si="4"/>
        <v>3265.7009292106559</v>
      </c>
      <c r="S11" s="134">
        <f t="shared" ca="1" si="4"/>
        <v>3592.2710221317216</v>
      </c>
      <c r="T11" s="134">
        <f t="shared" ca="1" si="4"/>
        <v>3951.4981243448942</v>
      </c>
      <c r="U11" s="134">
        <f t="shared" ref="U11" ca="1" si="5">+T11*(1+U19)</f>
        <v>4346.6479367793836</v>
      </c>
      <c r="V11" s="127"/>
      <c r="W11" s="132"/>
      <c r="X11" s="132"/>
    </row>
    <row r="12" spans="2:28" s="141" customFormat="1" x14ac:dyDescent="0.2">
      <c r="B12" s="135" t="s">
        <v>257</v>
      </c>
      <c r="C12" s="136"/>
      <c r="D12" s="136">
        <f>+IFERROR(D9+D10+D11,"n/a")</f>
        <v>375.33100000000002</v>
      </c>
      <c r="E12" s="136">
        <f t="shared" ref="E12:U12" si="6">+IFERROR(E9+E10+E11,"n/a")</f>
        <v>513.91399999999999</v>
      </c>
      <c r="F12" s="136">
        <f t="shared" si="6"/>
        <v>641.43700000000001</v>
      </c>
      <c r="G12" s="136">
        <f t="shared" si="6"/>
        <v>936.80300000000011</v>
      </c>
      <c r="H12" s="136">
        <f t="shared" si="6"/>
        <v>1317.9740000000002</v>
      </c>
      <c r="I12" s="136">
        <f t="shared" si="6"/>
        <v>1953.6279999999999</v>
      </c>
      <c r="J12" s="136">
        <f t="shared" ca="1" si="6"/>
        <v>2639.6884290285789</v>
      </c>
      <c r="K12" s="136">
        <f t="shared" ref="K12" ca="1" si="7">+IFERROR(K9+K10+K11,"n/a")</f>
        <v>3269.6559080433763</v>
      </c>
      <c r="L12" s="136">
        <f t="shared" ca="1" si="6"/>
        <v>3926.0911481983103</v>
      </c>
      <c r="M12" s="136">
        <f t="shared" ca="1" si="6"/>
        <v>4613.1498492513529</v>
      </c>
      <c r="N12" s="136">
        <f t="shared" ca="1" si="6"/>
        <v>5293.1545117502819</v>
      </c>
      <c r="O12" s="136">
        <f t="shared" ca="1" si="6"/>
        <v>6021.2537809048426</v>
      </c>
      <c r="P12" s="136">
        <f t="shared" ca="1" si="6"/>
        <v>6784.7412923060583</v>
      </c>
      <c r="Q12" s="136">
        <f t="shared" ca="1" si="6"/>
        <v>7589.7587688615477</v>
      </c>
      <c r="R12" s="136">
        <f t="shared" ca="1" si="6"/>
        <v>8424.7008356039369</v>
      </c>
      <c r="S12" s="136">
        <f t="shared" ca="1" si="6"/>
        <v>9326.2935262214469</v>
      </c>
      <c r="T12" s="136">
        <f t="shared" ca="1" si="6"/>
        <v>10296.083161234134</v>
      </c>
      <c r="U12" s="136">
        <f t="shared" ca="1" si="6"/>
        <v>11346.315434084299</v>
      </c>
      <c r="V12" s="136"/>
      <c r="W12" s="137"/>
      <c r="X12" s="138"/>
      <c r="Y12" s="139"/>
      <c r="Z12" s="140"/>
      <c r="AB12" s="140"/>
    </row>
    <row r="13" spans="2:28" s="141" customFormat="1" x14ac:dyDescent="0.2">
      <c r="B13" s="155" t="s">
        <v>28</v>
      </c>
      <c r="C13" s="136"/>
      <c r="D13" s="136"/>
      <c r="E13" s="217">
        <f>+E20</f>
        <v>0.36922876074718047</v>
      </c>
      <c r="F13" s="217">
        <f t="shared" ref="F13:U13" si="8">+F20</f>
        <v>0.24814073950116167</v>
      </c>
      <c r="G13" s="217">
        <f t="shared" si="8"/>
        <v>0.46047546368544401</v>
      </c>
      <c r="H13" s="217">
        <f t="shared" si="8"/>
        <v>0.40688490536430821</v>
      </c>
      <c r="I13" s="217">
        <f t="shared" si="8"/>
        <v>0.48229631237035009</v>
      </c>
      <c r="J13" s="217">
        <f t="shared" ca="1" si="8"/>
        <v>0.35117250010164636</v>
      </c>
      <c r="K13" s="217">
        <f t="shared" ca="1" si="8"/>
        <v>0.23865221064996267</v>
      </c>
      <c r="L13" s="217">
        <f t="shared" ca="1" si="8"/>
        <v>0.20076584772730932</v>
      </c>
      <c r="M13" s="217">
        <f t="shared" ca="1" si="8"/>
        <v>0.17499815340974312</v>
      </c>
      <c r="N13" s="217">
        <f t="shared" ca="1" si="8"/>
        <v>0.14740571729081897</v>
      </c>
      <c r="O13" s="217">
        <f t="shared" ca="1" si="8"/>
        <v>0.13755488670097415</v>
      </c>
      <c r="P13" s="217">
        <f t="shared" ca="1" si="8"/>
        <v>0.1267987597238398</v>
      </c>
      <c r="Q13" s="217">
        <f t="shared" ca="1" si="8"/>
        <v>0.11865116765297801</v>
      </c>
      <c r="R13" s="217">
        <f t="shared" ca="1" si="8"/>
        <v>0.11000903878103485</v>
      </c>
      <c r="S13" s="217">
        <f t="shared" ca="1" si="8"/>
        <v>0.10701776932033669</v>
      </c>
      <c r="T13" s="217">
        <f t="shared" ca="1" si="8"/>
        <v>0.10398446416961504</v>
      </c>
      <c r="U13" s="217">
        <f t="shared" ca="1" si="8"/>
        <v>0.10200308762116483</v>
      </c>
      <c r="V13" s="136"/>
      <c r="W13" s="137"/>
      <c r="X13" s="138"/>
      <c r="Y13" s="139"/>
      <c r="Z13" s="140"/>
      <c r="AB13" s="140"/>
    </row>
    <row r="14" spans="2:28" s="148" customFormat="1" x14ac:dyDescent="0.2">
      <c r="B14" s="155" t="s">
        <v>470</v>
      </c>
      <c r="C14" s="144"/>
      <c r="D14" s="150"/>
      <c r="E14" s="217">
        <f>+E13</f>
        <v>0.36922876074718047</v>
      </c>
      <c r="F14" s="217">
        <f t="shared" ref="F14:U14" si="9">+F13</f>
        <v>0.24814073950116167</v>
      </c>
      <c r="G14" s="217">
        <f t="shared" si="9"/>
        <v>0.46047546368544401</v>
      </c>
      <c r="H14" s="217">
        <f t="shared" si="9"/>
        <v>0.40688490536430821</v>
      </c>
      <c r="I14" s="217">
        <f t="shared" si="9"/>
        <v>0.48229631237035009</v>
      </c>
      <c r="J14" s="217">
        <f t="shared" ca="1" si="9"/>
        <v>0.35117250010164636</v>
      </c>
      <c r="K14" s="217">
        <f t="shared" ca="1" si="9"/>
        <v>0.23865221064996267</v>
      </c>
      <c r="L14" s="217">
        <f t="shared" ca="1" si="9"/>
        <v>0.20076584772730932</v>
      </c>
      <c r="M14" s="217">
        <f t="shared" ca="1" si="9"/>
        <v>0.17499815340974312</v>
      </c>
      <c r="N14" s="217">
        <f t="shared" ca="1" si="9"/>
        <v>0.14740571729081897</v>
      </c>
      <c r="O14" s="217">
        <f t="shared" ca="1" si="9"/>
        <v>0.13755488670097415</v>
      </c>
      <c r="P14" s="217">
        <f t="shared" ca="1" si="9"/>
        <v>0.1267987597238398</v>
      </c>
      <c r="Q14" s="217">
        <f t="shared" ca="1" si="9"/>
        <v>0.11865116765297801</v>
      </c>
      <c r="R14" s="217">
        <f t="shared" ca="1" si="9"/>
        <v>0.11000903878103485</v>
      </c>
      <c r="S14" s="217">
        <f t="shared" ca="1" si="9"/>
        <v>0.10701776932033669</v>
      </c>
      <c r="T14" s="217">
        <f t="shared" ca="1" si="9"/>
        <v>0.10398446416961504</v>
      </c>
      <c r="U14" s="217">
        <f t="shared" ca="1" si="9"/>
        <v>0.10200308762116483</v>
      </c>
      <c r="V14" s="146"/>
      <c r="W14" s="151"/>
      <c r="X14" s="151"/>
    </row>
    <row r="15" spans="2:28" s="141" customFormat="1" x14ac:dyDescent="0.2">
      <c r="B15" s="135"/>
      <c r="C15" s="136"/>
      <c r="D15" s="136"/>
      <c r="E15" s="136"/>
      <c r="F15" s="136"/>
      <c r="G15" s="136"/>
      <c r="H15" s="136"/>
      <c r="I15" s="136"/>
      <c r="J15" s="136"/>
      <c r="K15" s="136"/>
      <c r="L15" s="136"/>
      <c r="M15" s="136"/>
      <c r="N15" s="136"/>
      <c r="O15" s="136"/>
      <c r="P15" s="136"/>
      <c r="Q15" s="136"/>
      <c r="R15" s="142"/>
      <c r="S15" s="142"/>
      <c r="T15" s="142"/>
      <c r="U15" s="142"/>
      <c r="V15" s="136"/>
      <c r="W15" s="138"/>
      <c r="X15" s="138"/>
      <c r="Y15" s="140"/>
      <c r="Z15" s="140"/>
    </row>
    <row r="16" spans="2:28" s="148" customFormat="1" x14ac:dyDescent="0.2">
      <c r="B16" s="143" t="s">
        <v>28</v>
      </c>
      <c r="C16" s="144"/>
      <c r="D16" s="145"/>
      <c r="E16" s="145"/>
      <c r="F16" s="145"/>
      <c r="G16" s="145"/>
      <c r="H16" s="146"/>
      <c r="I16" s="146"/>
      <c r="J16" s="146"/>
      <c r="K16" s="146"/>
      <c r="L16" s="146"/>
      <c r="M16" s="146"/>
      <c r="N16" s="146"/>
      <c r="O16" s="146"/>
      <c r="P16" s="146"/>
      <c r="Q16" s="146"/>
      <c r="R16" s="146"/>
      <c r="S16" s="146"/>
      <c r="T16" s="146"/>
      <c r="U16" s="146"/>
      <c r="V16" s="146"/>
      <c r="W16" s="147"/>
      <c r="X16" s="147"/>
    </row>
    <row r="17" spans="2:28" s="148" customFormat="1" x14ac:dyDescent="0.2">
      <c r="B17" s="149" t="s">
        <v>20</v>
      </c>
      <c r="C17" s="144"/>
      <c r="D17" s="150"/>
      <c r="E17" s="217">
        <f>+IFERROR(E9/D9-1,"n/a")</f>
        <v>0.7986410871302958</v>
      </c>
      <c r="F17" s="217">
        <f>+IFERROR(F9/E9-1,"n/a")</f>
        <v>0.46609039598240076</v>
      </c>
      <c r="G17" s="217">
        <f>+IFERROR(G9/F9-1,"n/a")</f>
        <v>1.3281446564711947</v>
      </c>
      <c r="H17" s="217">
        <f>+IFERROR(H9/G9-1,"n/a")</f>
        <v>0.55990729408088313</v>
      </c>
      <c r="I17" s="217">
        <f>+IFERROR(I9/H9-1,"n/a")</f>
        <v>0.87065123034289349</v>
      </c>
      <c r="J17" s="217">
        <f>+IFERROR(J9/I9-1,"n/a")</f>
        <v>0.67819325478147308</v>
      </c>
      <c r="K17" s="217">
        <f>+IFERROR(K9/J9-1,"n/a")</f>
        <v>0.30008140646898984</v>
      </c>
      <c r="L17" s="221">
        <v>0.3</v>
      </c>
      <c r="M17" s="221">
        <v>0.25</v>
      </c>
      <c r="N17" s="221">
        <v>0.2</v>
      </c>
      <c r="O17" s="221">
        <v>0.18</v>
      </c>
      <c r="P17" s="221">
        <v>0.16</v>
      </c>
      <c r="Q17" s="221">
        <v>0.14000000000000001</v>
      </c>
      <c r="R17" s="221">
        <v>0.12</v>
      </c>
      <c r="S17" s="221">
        <f>+R17-0.5%</f>
        <v>0.11499999999999999</v>
      </c>
      <c r="T17" s="221">
        <f>+S17-0.5%</f>
        <v>0.10999999999999999</v>
      </c>
      <c r="U17" s="221">
        <f>+T17-0.5%</f>
        <v>0.10499999999999998</v>
      </c>
      <c r="V17" s="146"/>
      <c r="W17" s="151"/>
      <c r="X17" s="151"/>
    </row>
    <row r="18" spans="2:28" s="148" customFormat="1" x14ac:dyDescent="0.2">
      <c r="B18" s="149" t="s">
        <v>21</v>
      </c>
      <c r="C18" s="144"/>
      <c r="D18" s="150"/>
      <c r="E18" s="217">
        <f>+IFERROR(E10/D10-1,"n/a")</f>
        <v>1.5081409844735747</v>
      </c>
      <c r="F18" s="217">
        <f>+IFERROR(F10/E10-1,"n/a")</f>
        <v>0.82132152485954846</v>
      </c>
      <c r="G18" s="217">
        <f>+IFERROR(G10/F10-1,"n/a")</f>
        <v>0.79523333030110077</v>
      </c>
      <c r="H18" s="217">
        <f>+IFERROR(H10/G10-1,"n/a")</f>
        <v>0.53554137780132205</v>
      </c>
      <c r="I18" s="217">
        <f>+IFERROR(I10/H10-1,"n/a")</f>
        <v>0.4360103556996846</v>
      </c>
      <c r="J18" s="217">
        <f>+IFERROR(J10/I10-1,"n/a")</f>
        <v>0.22928903872013251</v>
      </c>
      <c r="K18" s="217">
        <f>+IFERROR(K10/J10-1,"n/a")</f>
        <v>0.1956739469384885</v>
      </c>
      <c r="L18" s="221">
        <v>0.2</v>
      </c>
      <c r="M18" s="221">
        <v>0.18</v>
      </c>
      <c r="N18" s="221">
        <v>0.16</v>
      </c>
      <c r="O18" s="221">
        <v>0.14000000000000001</v>
      </c>
      <c r="P18" s="221">
        <v>0.12</v>
      </c>
      <c r="Q18" s="221">
        <f>+P18-0.5%</f>
        <v>0.11499999999999999</v>
      </c>
      <c r="R18" s="221">
        <f>+Q18-0.5%</f>
        <v>0.10999999999999999</v>
      </c>
      <c r="S18" s="221">
        <f>+R18-0.5%</f>
        <v>0.10499999999999998</v>
      </c>
      <c r="T18" s="221">
        <v>0.1</v>
      </c>
      <c r="U18" s="221">
        <v>0.1</v>
      </c>
      <c r="V18" s="146"/>
      <c r="W18" s="151"/>
      <c r="X18" s="151"/>
    </row>
    <row r="19" spans="2:28" s="148" customFormat="1" ht="13.5" x14ac:dyDescent="0.35">
      <c r="B19" s="149" t="s">
        <v>22</v>
      </c>
      <c r="C19" s="144"/>
      <c r="D19" s="153"/>
      <c r="E19" s="218">
        <f>+IFERROR(E11/D11-1,"n/a")</f>
        <v>0.24295639822134385</v>
      </c>
      <c r="F19" s="218">
        <f>+IFERROR(F11/E11-1,"n/a")</f>
        <v>0.12923116672753321</v>
      </c>
      <c r="G19" s="218">
        <f>+IFERROR(G11/F11-1,"n/a")</f>
        <v>0.24547396581576431</v>
      </c>
      <c r="H19" s="218">
        <f>+IFERROR(H11/G11-1,"n/a")</f>
        <v>0.31602998689309936</v>
      </c>
      <c r="I19" s="218">
        <f>+IFERROR(I11/H11-1,"n/a")</f>
        <v>0.37810644772040569</v>
      </c>
      <c r="J19" s="218">
        <f ca="1">+IFERROR(J11/I11-1,"n/a")</f>
        <v>0.26523429400972098</v>
      </c>
      <c r="K19" s="218">
        <f ca="1">+IFERROR(K11/J11-1,"n/a")</f>
        <v>0.2225502257357197</v>
      </c>
      <c r="L19" s="222">
        <v>0.14000000000000001</v>
      </c>
      <c r="M19" s="222">
        <v>0.12</v>
      </c>
      <c r="N19" s="222">
        <v>0.1</v>
      </c>
      <c r="O19" s="222">
        <v>0.1</v>
      </c>
      <c r="P19" s="222">
        <v>0.1</v>
      </c>
      <c r="Q19" s="222">
        <v>0.1</v>
      </c>
      <c r="R19" s="222">
        <v>0.1</v>
      </c>
      <c r="S19" s="222">
        <v>0.1</v>
      </c>
      <c r="T19" s="222">
        <v>0.1</v>
      </c>
      <c r="U19" s="222">
        <v>0.1</v>
      </c>
      <c r="V19" s="146"/>
      <c r="W19" s="151"/>
      <c r="X19" s="151"/>
    </row>
    <row r="20" spans="2:28" s="148" customFormat="1" x14ac:dyDescent="0.2">
      <c r="B20" s="155" t="s">
        <v>257</v>
      </c>
      <c r="C20" s="144"/>
      <c r="D20" s="150"/>
      <c r="E20" s="217">
        <f>+IFERROR(E12/D12-1,"n/a")</f>
        <v>0.36922876074718047</v>
      </c>
      <c r="F20" s="217">
        <f>+IFERROR(F12/E12-1,"n/a")</f>
        <v>0.24814073950116167</v>
      </c>
      <c r="G20" s="217">
        <f>+IFERROR(G12/F12-1,"n/a")</f>
        <v>0.46047546368544401</v>
      </c>
      <c r="H20" s="219">
        <f>+IFERROR(H12/G12-1,"n/a")</f>
        <v>0.40688490536430821</v>
      </c>
      <c r="I20" s="219">
        <f>+IFERROR(I12/H12-1,"n/a")</f>
        <v>0.48229631237035009</v>
      </c>
      <c r="J20" s="219">
        <f ca="1">+IFERROR(J12/I12-1,"n/a")</f>
        <v>0.35117250010164636</v>
      </c>
      <c r="K20" s="219">
        <f ca="1">+IFERROR(K12/J12-1,"n/a")</f>
        <v>0.23865221064996267</v>
      </c>
      <c r="L20" s="219">
        <f t="shared" ref="L20:T20" ca="1" si="10">+IFERROR(L12/K12-1,"n/a")</f>
        <v>0.20076584772730932</v>
      </c>
      <c r="M20" s="219">
        <f t="shared" ca="1" si="10"/>
        <v>0.17499815340974312</v>
      </c>
      <c r="N20" s="219">
        <f t="shared" ca="1" si="10"/>
        <v>0.14740571729081897</v>
      </c>
      <c r="O20" s="219">
        <f t="shared" ca="1" si="10"/>
        <v>0.13755488670097415</v>
      </c>
      <c r="P20" s="219">
        <f t="shared" ca="1" si="10"/>
        <v>0.1267987597238398</v>
      </c>
      <c r="Q20" s="219">
        <f t="shared" ca="1" si="10"/>
        <v>0.11865116765297801</v>
      </c>
      <c r="R20" s="219">
        <f t="shared" ca="1" si="10"/>
        <v>0.11000903878103485</v>
      </c>
      <c r="S20" s="219">
        <f t="shared" ca="1" si="10"/>
        <v>0.10701776932033669</v>
      </c>
      <c r="T20" s="219">
        <f t="shared" ca="1" si="10"/>
        <v>0.10398446416961504</v>
      </c>
      <c r="U20" s="219">
        <f t="shared" ref="U20" ca="1" si="11">+IFERROR(U12/T12-1,"n/a")</f>
        <v>0.10200308762116483</v>
      </c>
      <c r="V20" s="146"/>
      <c r="W20" s="151"/>
      <c r="X20" s="151"/>
    </row>
    <row r="21" spans="2:28" s="148" customFormat="1" x14ac:dyDescent="0.2">
      <c r="B21" s="157"/>
      <c r="C21" s="144"/>
      <c r="D21" s="144"/>
      <c r="E21" s="144"/>
      <c r="F21" s="144"/>
      <c r="G21" s="144"/>
      <c r="H21" s="146"/>
      <c r="I21" s="146"/>
      <c r="J21" s="146"/>
      <c r="K21" s="146"/>
      <c r="L21" s="146"/>
      <c r="M21" s="146"/>
      <c r="N21" s="146"/>
      <c r="O21" s="146"/>
      <c r="P21" s="146"/>
      <c r="Q21" s="146"/>
      <c r="R21" s="146"/>
      <c r="S21" s="146"/>
      <c r="T21" s="146"/>
      <c r="U21" s="146"/>
      <c r="V21" s="146"/>
      <c r="W21" s="147"/>
      <c r="X21" s="147"/>
    </row>
    <row r="22" spans="2:28" s="148" customFormat="1" x14ac:dyDescent="0.2">
      <c r="B22" s="128" t="s">
        <v>262</v>
      </c>
      <c r="C22" s="144"/>
      <c r="D22" s="145"/>
      <c r="E22" s="145"/>
      <c r="F22" s="145"/>
      <c r="G22" s="145"/>
      <c r="H22" s="146"/>
      <c r="I22" s="146"/>
      <c r="J22" s="146"/>
      <c r="K22" s="146"/>
      <c r="L22" s="146"/>
      <c r="M22" s="146"/>
      <c r="N22" s="146"/>
      <c r="O22" s="146"/>
      <c r="P22" s="146"/>
      <c r="Q22" s="146"/>
      <c r="R22" s="146"/>
      <c r="S22" s="146"/>
      <c r="T22" s="146"/>
      <c r="U22" s="146"/>
      <c r="V22" s="146"/>
      <c r="W22" s="147"/>
      <c r="X22" s="147"/>
    </row>
    <row r="23" spans="2:28" s="148" customFormat="1" x14ac:dyDescent="0.2">
      <c r="B23" s="115" t="s">
        <v>20</v>
      </c>
      <c r="C23" s="144"/>
      <c r="D23" s="130">
        <f>+'Historical Financials'!AH126</f>
        <v>17.720226785939271</v>
      </c>
      <c r="E23" s="130">
        <f>+'Historical Financials'!AI126</f>
        <v>34.178108186259344</v>
      </c>
      <c r="F23" s="130">
        <f>+'Historical Financials'!AJ126</f>
        <v>46.766005430020371</v>
      </c>
      <c r="G23" s="130">
        <f>+'Historical Financials'!AK126</f>
        <v>121.31759216139102</v>
      </c>
      <c r="H23" s="130">
        <f>+'Historical Financials'!AL126</f>
        <v>186.21483468964703</v>
      </c>
      <c r="I23" s="130">
        <f>+'Historical Financials'!AM126</f>
        <v>298.83543897591335</v>
      </c>
      <c r="J23" s="130">
        <f>+'Historical Financials'!AN126</f>
        <v>435.03448961205049</v>
      </c>
      <c r="K23" s="130">
        <f>+'Historical Financials'!AO126</f>
        <v>515.51232594195471</v>
      </c>
      <c r="L23" s="131">
        <f>+L37*L9</f>
        <v>572.08758407614528</v>
      </c>
      <c r="M23" s="131">
        <f>+M37*M9</f>
        <v>699.21815831528863</v>
      </c>
      <c r="N23" s="131">
        <f>+N37*N9</f>
        <v>819.99220384247474</v>
      </c>
      <c r="O23" s="131">
        <f>+O37*O9</f>
        <v>945.08868889379175</v>
      </c>
      <c r="P23" s="131">
        <f>+P37*P9</f>
        <v>1070.2004296140174</v>
      </c>
      <c r="Q23" s="131">
        <f>+Q37*Q9</f>
        <v>1190.2716973268098</v>
      </c>
      <c r="R23" s="131">
        <f>+R37*R9</f>
        <v>1299.7766934808762</v>
      </c>
      <c r="S23" s="131">
        <f>+S37*S9</f>
        <v>1412.0907308406338</v>
      </c>
      <c r="T23" s="131">
        <f>+T37*T9</f>
        <v>1526.1727977796006</v>
      </c>
      <c r="U23" s="131">
        <f>+U37*U9</f>
        <v>1640.8419971803382</v>
      </c>
      <c r="V23" s="146"/>
      <c r="W23" s="147"/>
      <c r="X23" s="131"/>
    </row>
    <row r="24" spans="2:28" s="148" customFormat="1" x14ac:dyDescent="0.2">
      <c r="B24" s="115" t="s">
        <v>21</v>
      </c>
      <c r="C24" s="144"/>
      <c r="D24" s="130">
        <f>+'Historical Financials'!AH127</f>
        <v>8.1931707914109406</v>
      </c>
      <c r="E24" s="130">
        <f>+'Historical Financials'!AI127</f>
        <v>33.819015437062141</v>
      </c>
      <c r="F24" s="130">
        <f>+'Historical Financials'!AJ127</f>
        <v>73.07811334853838</v>
      </c>
      <c r="G24" s="130">
        <f>+'Historical Financials'!AK127</f>
        <v>153.8710678700572</v>
      </c>
      <c r="H24" s="130">
        <f>+'Historical Financials'!AL127</f>
        <v>244.12997637053951</v>
      </c>
      <c r="I24" s="130">
        <f>+'Historical Financials'!AM127</f>
        <v>371.92716936838116</v>
      </c>
      <c r="J24" s="130">
        <f>+'Historical Financials'!AN127</f>
        <v>460.7591102985117</v>
      </c>
      <c r="K24" s="130">
        <f>+'Historical Financials'!AO127</f>
        <v>554.32404426816106</v>
      </c>
      <c r="L24" s="131">
        <f>+L38*L10</f>
        <v>650.11121506561267</v>
      </c>
      <c r="M24" s="131">
        <f>+M38*M10</f>
        <v>767.13123377742284</v>
      </c>
      <c r="N24" s="131">
        <f>+N38*N10</f>
        <v>889.87223118181043</v>
      </c>
      <c r="O24" s="131">
        <f>+O38*O10</f>
        <v>1014.4543435472639</v>
      </c>
      <c r="P24" s="131">
        <f>+P38*P10</f>
        <v>1136.1888647729356</v>
      </c>
      <c r="Q24" s="131">
        <f>+Q38*Q10</f>
        <v>1266.8505842218233</v>
      </c>
      <c r="R24" s="131">
        <f>+R38*R10</f>
        <v>1406.2041484862239</v>
      </c>
      <c r="S24" s="131">
        <f>+S38*S10</f>
        <v>1553.8555840772772</v>
      </c>
      <c r="T24" s="131">
        <f>+T38*T10</f>
        <v>1709.241142485005</v>
      </c>
      <c r="U24" s="131">
        <f>+U38*U10</f>
        <v>1880.1652567335057</v>
      </c>
      <c r="V24" s="146"/>
      <c r="W24" s="147"/>
      <c r="X24" s="131"/>
    </row>
    <row r="25" spans="2:28" s="148" customFormat="1" ht="13.5" x14ac:dyDescent="0.35">
      <c r="B25" s="115" t="s">
        <v>22</v>
      </c>
      <c r="C25" s="144"/>
      <c r="D25" s="133">
        <f>+'Historical Financials'!AH128</f>
        <v>109.32260242264982</v>
      </c>
      <c r="E25" s="133">
        <f>+'Historical Financials'!AI128</f>
        <v>171.14287637667854</v>
      </c>
      <c r="F25" s="133">
        <f>+'Historical Financials'!AJ128</f>
        <v>197.97988122144125</v>
      </c>
      <c r="G25" s="133">
        <f>+'Historical Financials'!AK128</f>
        <v>253.61333996855174</v>
      </c>
      <c r="H25" s="133">
        <f>+'Historical Financials'!AL128</f>
        <v>290.2279570092</v>
      </c>
      <c r="I25" s="133">
        <f>+'Historical Financials'!AM128</f>
        <v>351.24139165570546</v>
      </c>
      <c r="J25" s="133">
        <f ca="1">+'Historical Financials'!AN128</f>
        <v>402.69008502070324</v>
      </c>
      <c r="K25" s="133">
        <f ca="1">+'Historical Financials'!AO128</f>
        <v>514.81177934658183</v>
      </c>
      <c r="L25" s="134">
        <f ca="1">+L39*L11</f>
        <v>633.66979427530998</v>
      </c>
      <c r="M25" s="134">
        <f ca="1">+M39*M11</f>
        <v>709.71016958834718</v>
      </c>
      <c r="N25" s="134">
        <f ca="1">+N39*N11</f>
        <v>780.68118654718205</v>
      </c>
      <c r="O25" s="134">
        <f ca="1">+O39*O11</f>
        <v>858.74930520190026</v>
      </c>
      <c r="P25" s="134">
        <f ca="1">+P39*P11</f>
        <v>944.62423572209025</v>
      </c>
      <c r="Q25" s="134">
        <f ca="1">+Q39*Q11</f>
        <v>1039.0866592942996</v>
      </c>
      <c r="R25" s="134">
        <f ca="1">+R39*R11</f>
        <v>1142.9953252237294</v>
      </c>
      <c r="S25" s="134">
        <f ca="1">+S39*S11</f>
        <v>1257.2948577461025</v>
      </c>
      <c r="T25" s="134">
        <f ca="1">+T39*T11</f>
        <v>1383.0243435207128</v>
      </c>
      <c r="U25" s="134">
        <f ca="1">+U39*U11</f>
        <v>1521.3267778727841</v>
      </c>
      <c r="V25" s="146"/>
      <c r="W25" s="147"/>
      <c r="X25" s="134"/>
    </row>
    <row r="26" spans="2:28" s="141" customFormat="1" x14ac:dyDescent="0.2">
      <c r="B26" s="135" t="s">
        <v>262</v>
      </c>
      <c r="C26" s="136"/>
      <c r="D26" s="136">
        <f>+IFERROR(D24+D23+D25,"n/a")</f>
        <v>135.23600000000005</v>
      </c>
      <c r="E26" s="136">
        <f t="shared" ref="E26:U26" si="12">+IFERROR(E24+E23+E25,"n/a")</f>
        <v>239.14000000000004</v>
      </c>
      <c r="F26" s="136">
        <f t="shared" si="12"/>
        <v>317.82400000000001</v>
      </c>
      <c r="G26" s="136">
        <f t="shared" si="12"/>
        <v>528.80199999999991</v>
      </c>
      <c r="H26" s="136">
        <f t="shared" si="12"/>
        <v>720.57276806938648</v>
      </c>
      <c r="I26" s="136">
        <f t="shared" si="12"/>
        <v>1022.0039999999999</v>
      </c>
      <c r="J26" s="136">
        <f t="shared" ca="1" si="12"/>
        <v>1298.4836849312655</v>
      </c>
      <c r="K26" s="136">
        <f t="shared" ref="K26" ca="1" si="13">+IFERROR(K24+K23+K25,"n/a")</f>
        <v>1584.6481495566977</v>
      </c>
      <c r="L26" s="136">
        <f t="shared" ca="1" si="12"/>
        <v>1855.868593417068</v>
      </c>
      <c r="M26" s="136">
        <f t="shared" ca="1" si="12"/>
        <v>2176.0595616810588</v>
      </c>
      <c r="N26" s="136">
        <f t="shared" ca="1" si="12"/>
        <v>2490.5456215714676</v>
      </c>
      <c r="O26" s="136">
        <f t="shared" ca="1" si="12"/>
        <v>2818.2923376429558</v>
      </c>
      <c r="P26" s="136">
        <f t="shared" ca="1" si="12"/>
        <v>3151.0135301090436</v>
      </c>
      <c r="Q26" s="136">
        <f t="shared" ca="1" si="12"/>
        <v>3496.2089408429329</v>
      </c>
      <c r="R26" s="136">
        <f t="shared" ca="1" si="12"/>
        <v>3848.9761671908291</v>
      </c>
      <c r="S26" s="136">
        <f t="shared" ca="1" si="12"/>
        <v>4223.241172664013</v>
      </c>
      <c r="T26" s="136">
        <f t="shared" ca="1" si="12"/>
        <v>4618.4382837853182</v>
      </c>
      <c r="U26" s="136">
        <f t="shared" ca="1" si="12"/>
        <v>5042.3340317866277</v>
      </c>
      <c r="V26" s="136"/>
      <c r="W26" s="136"/>
      <c r="X26" s="136"/>
      <c r="Y26" s="138"/>
    </row>
    <row r="27" spans="2:28" s="141" customFormat="1" x14ac:dyDescent="0.2">
      <c r="B27" s="155" t="s">
        <v>28</v>
      </c>
      <c r="C27" s="136"/>
      <c r="D27" s="136"/>
      <c r="E27" s="217">
        <f>+E34</f>
        <v>0.76831612884143241</v>
      </c>
      <c r="F27" s="217">
        <f t="shared" ref="F27:U27" si="14">+F34</f>
        <v>0.3290290206573554</v>
      </c>
      <c r="G27" s="217">
        <f t="shared" si="14"/>
        <v>0.66382022754732151</v>
      </c>
      <c r="H27" s="217">
        <f t="shared" si="14"/>
        <v>0.36265136680531951</v>
      </c>
      <c r="I27" s="217">
        <f t="shared" si="14"/>
        <v>0.41832170918452971</v>
      </c>
      <c r="J27" s="217">
        <f t="shared" ca="1" si="14"/>
        <v>0.27052700863329848</v>
      </c>
      <c r="K27" s="217">
        <f t="shared" ca="1" si="14"/>
        <v>0.22038356580551111</v>
      </c>
      <c r="L27" s="217">
        <f t="shared" ca="1" si="14"/>
        <v>0.1711549935777501</v>
      </c>
      <c r="M27" s="217">
        <f t="shared" ca="1" si="14"/>
        <v>0.17252890069897009</v>
      </c>
      <c r="N27" s="217">
        <f t="shared" ca="1" si="14"/>
        <v>0.14452088786000905</v>
      </c>
      <c r="O27" s="217">
        <f t="shared" ca="1" si="14"/>
        <v>0.13159635110987811</v>
      </c>
      <c r="P27" s="217">
        <f t="shared" ca="1" si="14"/>
        <v>0.11805772879628051</v>
      </c>
      <c r="Q27" s="217">
        <f t="shared" ca="1" si="14"/>
        <v>0.10955059616070373</v>
      </c>
      <c r="R27" s="217">
        <f t="shared" ca="1" si="14"/>
        <v>0.10089992683985427</v>
      </c>
      <c r="S27" s="217">
        <f t="shared" ca="1" si="14"/>
        <v>9.7237548172801613E-2</v>
      </c>
      <c r="T27" s="217">
        <f t="shared" ca="1" si="14"/>
        <v>9.3576732884524283E-2</v>
      </c>
      <c r="U27" s="217">
        <f t="shared" ca="1" si="14"/>
        <v>9.1783352283724806E-2</v>
      </c>
      <c r="V27" s="136"/>
      <c r="W27" s="137"/>
      <c r="X27" s="138"/>
      <c r="Y27" s="139"/>
      <c r="Z27" s="140"/>
      <c r="AB27" s="140"/>
    </row>
    <row r="28" spans="2:28" s="148" customFormat="1" x14ac:dyDescent="0.2">
      <c r="B28" s="155" t="s">
        <v>470</v>
      </c>
      <c r="C28" s="144"/>
      <c r="D28" s="150"/>
      <c r="E28" s="217">
        <f>+E27</f>
        <v>0.76831612884143241</v>
      </c>
      <c r="F28" s="217">
        <f t="shared" ref="F28:U28" si="15">+F27</f>
        <v>0.3290290206573554</v>
      </c>
      <c r="G28" s="217">
        <f t="shared" si="15"/>
        <v>0.66382022754732151</v>
      </c>
      <c r="H28" s="217">
        <f t="shared" si="15"/>
        <v>0.36265136680531951</v>
      </c>
      <c r="I28" s="217">
        <f t="shared" si="15"/>
        <v>0.41832170918452971</v>
      </c>
      <c r="J28" s="217">
        <f t="shared" ca="1" si="15"/>
        <v>0.27052700863329848</v>
      </c>
      <c r="K28" s="217">
        <f t="shared" ca="1" si="15"/>
        <v>0.22038356580551111</v>
      </c>
      <c r="L28" s="217">
        <f t="shared" ca="1" si="15"/>
        <v>0.1711549935777501</v>
      </c>
      <c r="M28" s="217">
        <f t="shared" ca="1" si="15"/>
        <v>0.17252890069897009</v>
      </c>
      <c r="N28" s="217">
        <f t="shared" ca="1" si="15"/>
        <v>0.14452088786000905</v>
      </c>
      <c r="O28" s="217">
        <f t="shared" ca="1" si="15"/>
        <v>0.13159635110987811</v>
      </c>
      <c r="P28" s="217">
        <f t="shared" ca="1" si="15"/>
        <v>0.11805772879628051</v>
      </c>
      <c r="Q28" s="217">
        <f t="shared" ca="1" si="15"/>
        <v>0.10955059616070373</v>
      </c>
      <c r="R28" s="217">
        <f t="shared" ca="1" si="15"/>
        <v>0.10089992683985427</v>
      </c>
      <c r="S28" s="217">
        <f t="shared" ca="1" si="15"/>
        <v>9.7237548172801613E-2</v>
      </c>
      <c r="T28" s="217">
        <f t="shared" ca="1" si="15"/>
        <v>9.3576732884524283E-2</v>
      </c>
      <c r="U28" s="217">
        <f t="shared" ca="1" si="15"/>
        <v>9.1783352283724806E-2</v>
      </c>
      <c r="V28" s="146"/>
      <c r="W28" s="151"/>
      <c r="X28" s="151"/>
    </row>
    <row r="29" spans="2:28" s="148" customFormat="1" x14ac:dyDescent="0.2">
      <c r="B29" s="155"/>
      <c r="C29" s="144"/>
      <c r="D29" s="147"/>
      <c r="E29" s="147"/>
      <c r="F29" s="147"/>
      <c r="G29" s="147"/>
      <c r="H29" s="146"/>
      <c r="I29" s="146"/>
      <c r="J29" s="146"/>
      <c r="K29" s="146"/>
      <c r="L29" s="147"/>
      <c r="M29" s="147"/>
      <c r="N29" s="147"/>
      <c r="O29" s="147"/>
      <c r="P29" s="147"/>
      <c r="Q29" s="147"/>
      <c r="R29" s="147"/>
      <c r="S29" s="147"/>
      <c r="T29" s="147"/>
      <c r="U29" s="147"/>
      <c r="V29" s="147"/>
      <c r="W29" s="147"/>
      <c r="X29" s="147"/>
    </row>
    <row r="30" spans="2:28" s="148" customFormat="1" x14ac:dyDescent="0.2">
      <c r="B30" s="143" t="s">
        <v>28</v>
      </c>
      <c r="C30" s="144"/>
      <c r="D30" s="147"/>
      <c r="E30" s="147"/>
      <c r="F30" s="147"/>
      <c r="G30" s="147"/>
      <c r="H30" s="146"/>
      <c r="I30" s="146"/>
      <c r="J30" s="146"/>
      <c r="K30" s="146"/>
      <c r="L30" s="147"/>
      <c r="M30" s="147"/>
      <c r="N30" s="147"/>
      <c r="O30" s="147"/>
      <c r="P30" s="147"/>
      <c r="Q30" s="147"/>
      <c r="R30" s="147"/>
      <c r="S30" s="147"/>
      <c r="T30" s="147"/>
      <c r="U30" s="147"/>
      <c r="V30" s="147"/>
      <c r="W30" s="147"/>
      <c r="X30" s="147"/>
    </row>
    <row r="31" spans="2:28" s="148" customFormat="1" x14ac:dyDescent="0.2">
      <c r="B31" s="149" t="s">
        <v>20</v>
      </c>
      <c r="C31" s="144"/>
      <c r="D31" s="158"/>
      <c r="E31" s="219">
        <f t="shared" ref="E31:T31" si="16">+IFERROR(E23/D23-1,"n/a")</f>
        <v>0.92876245880663055</v>
      </c>
      <c r="F31" s="219">
        <f t="shared" si="16"/>
        <v>0.36830292581324775</v>
      </c>
      <c r="G31" s="219">
        <f t="shared" si="16"/>
        <v>1.5941405738176209</v>
      </c>
      <c r="H31" s="219">
        <f t="shared" si="16"/>
        <v>0.53493678346271523</v>
      </c>
      <c r="I31" s="219">
        <f t="shared" si="16"/>
        <v>0.60478857376730621</v>
      </c>
      <c r="J31" s="219">
        <f t="shared" si="16"/>
        <v>0.45576606008604958</v>
      </c>
      <c r="K31" s="219">
        <f t="shared" si="16"/>
        <v>0.18499185294865184</v>
      </c>
      <c r="L31" s="219">
        <f t="shared" si="16"/>
        <v>0.10974569430675607</v>
      </c>
      <c r="M31" s="219">
        <f t="shared" si="16"/>
        <v>0.2222222222222221</v>
      </c>
      <c r="N31" s="219">
        <f t="shared" si="16"/>
        <v>0.17272727272727262</v>
      </c>
      <c r="O31" s="219">
        <f t="shared" si="16"/>
        <v>0.15255813953488362</v>
      </c>
      <c r="P31" s="219">
        <f t="shared" si="16"/>
        <v>0.13238095238095227</v>
      </c>
      <c r="Q31" s="219">
        <f t="shared" si="16"/>
        <v>0.11219512195121961</v>
      </c>
      <c r="R31" s="219">
        <f t="shared" si="16"/>
        <v>9.2000000000000082E-2</v>
      </c>
      <c r="S31" s="219">
        <f t="shared" si="16"/>
        <v>8.6410256410256236E-2</v>
      </c>
      <c r="T31" s="219">
        <f t="shared" si="16"/>
        <v>8.07894736842103E-2</v>
      </c>
      <c r="U31" s="219">
        <f t="shared" ref="U31" si="17">+IFERROR(U23/T23-1,"n/a")</f>
        <v>7.5135135135135256E-2</v>
      </c>
      <c r="V31" s="147"/>
      <c r="W31" s="147"/>
      <c r="X31" s="147"/>
    </row>
    <row r="32" spans="2:28" s="148" customFormat="1" x14ac:dyDescent="0.2">
      <c r="B32" s="149" t="s">
        <v>21</v>
      </c>
      <c r="C32" s="144"/>
      <c r="D32" s="158"/>
      <c r="E32" s="219">
        <f t="shared" ref="E32:T32" si="18">+IFERROR(E24/D24-1,"n/a")</f>
        <v>3.1277078554880449</v>
      </c>
      <c r="F32" s="219">
        <f t="shared" si="18"/>
        <v>1.1608586886433225</v>
      </c>
      <c r="G32" s="219">
        <f t="shared" si="18"/>
        <v>1.1055697912750611</v>
      </c>
      <c r="H32" s="219">
        <f t="shared" si="18"/>
        <v>0.5865879125288529</v>
      </c>
      <c r="I32" s="219">
        <f t="shared" si="18"/>
        <v>0.5234801350403262</v>
      </c>
      <c r="J32" s="219">
        <f t="shared" si="18"/>
        <v>0.23884230098324855</v>
      </c>
      <c r="K32" s="219">
        <f t="shared" si="18"/>
        <v>0.20306692125746895</v>
      </c>
      <c r="L32" s="219">
        <f t="shared" si="18"/>
        <v>0.17279995661006065</v>
      </c>
      <c r="M32" s="219">
        <f t="shared" si="18"/>
        <v>0.17999999999999972</v>
      </c>
      <c r="N32" s="219">
        <f t="shared" si="18"/>
        <v>0.15999999999999992</v>
      </c>
      <c r="O32" s="219">
        <f t="shared" si="18"/>
        <v>0.1399999999999999</v>
      </c>
      <c r="P32" s="219">
        <f t="shared" si="18"/>
        <v>0.12000000000000011</v>
      </c>
      <c r="Q32" s="219">
        <f t="shared" si="18"/>
        <v>0.11499999999999999</v>
      </c>
      <c r="R32" s="219">
        <f t="shared" si="18"/>
        <v>0.1100000000000001</v>
      </c>
      <c r="S32" s="219">
        <f t="shared" si="18"/>
        <v>0.10499999999999976</v>
      </c>
      <c r="T32" s="219">
        <f t="shared" si="18"/>
        <v>0.10000000000000009</v>
      </c>
      <c r="U32" s="219">
        <f t="shared" ref="U32" si="19">+IFERROR(U24/T24-1,"n/a")</f>
        <v>0.10000000000000009</v>
      </c>
      <c r="V32" s="147"/>
      <c r="W32" s="147"/>
      <c r="X32" s="147"/>
    </row>
    <row r="33" spans="2:26" s="148" customFormat="1" ht="13.5" x14ac:dyDescent="0.35">
      <c r="B33" s="149" t="s">
        <v>22</v>
      </c>
      <c r="C33" s="144"/>
      <c r="D33" s="159"/>
      <c r="E33" s="220">
        <f t="shared" ref="E33:T33" si="20">+IFERROR(E25/D25-1,"n/a")</f>
        <v>0.56548483647532155</v>
      </c>
      <c r="F33" s="220">
        <f t="shared" si="20"/>
        <v>0.15681052821442321</v>
      </c>
      <c r="G33" s="220">
        <f t="shared" si="20"/>
        <v>0.28100561735808016</v>
      </c>
      <c r="H33" s="220">
        <f t="shared" si="20"/>
        <v>0.14437181043074676</v>
      </c>
      <c r="I33" s="220">
        <f t="shared" si="20"/>
        <v>0.2102259040626171</v>
      </c>
      <c r="J33" s="220">
        <f t="shared" ca="1" si="20"/>
        <v>0.14647673818417428</v>
      </c>
      <c r="K33" s="220">
        <f t="shared" ca="1" si="20"/>
        <v>0.27843172329438937</v>
      </c>
      <c r="L33" s="220">
        <f t="shared" ca="1" si="20"/>
        <v>0.23087664209934577</v>
      </c>
      <c r="M33" s="220">
        <f t="shared" ca="1" si="20"/>
        <v>0.12000000000000011</v>
      </c>
      <c r="N33" s="220">
        <f t="shared" ca="1" si="20"/>
        <v>0.10000000000000031</v>
      </c>
      <c r="O33" s="220">
        <f t="shared" ca="1" si="20"/>
        <v>0.10000000000000009</v>
      </c>
      <c r="P33" s="220">
        <f t="shared" ca="1" si="20"/>
        <v>9.9999999999999867E-2</v>
      </c>
      <c r="Q33" s="220">
        <f t="shared" ca="1" si="20"/>
        <v>0.10000000000000031</v>
      </c>
      <c r="R33" s="220">
        <f t="shared" ca="1" si="20"/>
        <v>9.9999999999999867E-2</v>
      </c>
      <c r="S33" s="220">
        <f t="shared" ca="1" si="20"/>
        <v>0.10000000000000009</v>
      </c>
      <c r="T33" s="220">
        <f t="shared" ca="1" si="20"/>
        <v>0.10000000000000009</v>
      </c>
      <c r="U33" s="220">
        <f t="shared" ref="U33" ca="1" si="21">+IFERROR(U25/T25-1,"n/a")</f>
        <v>0.10000000000000009</v>
      </c>
      <c r="V33" s="147"/>
      <c r="W33" s="147"/>
      <c r="X33" s="147"/>
    </row>
    <row r="34" spans="2:26" s="148" customFormat="1" x14ac:dyDescent="0.2">
      <c r="B34" s="155" t="s">
        <v>262</v>
      </c>
      <c r="C34" s="144"/>
      <c r="D34" s="158"/>
      <c r="E34" s="219">
        <f t="shared" ref="E34:T34" si="22">+IFERROR(E26/D26-1,"n/a")</f>
        <v>0.76831612884143241</v>
      </c>
      <c r="F34" s="219">
        <f t="shared" si="22"/>
        <v>0.3290290206573554</v>
      </c>
      <c r="G34" s="219">
        <f t="shared" si="22"/>
        <v>0.66382022754732151</v>
      </c>
      <c r="H34" s="219">
        <f t="shared" si="22"/>
        <v>0.36265136680531951</v>
      </c>
      <c r="I34" s="219">
        <f t="shared" si="22"/>
        <v>0.41832170918452971</v>
      </c>
      <c r="J34" s="219">
        <f t="shared" ca="1" si="22"/>
        <v>0.27052700863329848</v>
      </c>
      <c r="K34" s="219">
        <f t="shared" ca="1" si="22"/>
        <v>0.22038356580551111</v>
      </c>
      <c r="L34" s="219">
        <f t="shared" ca="1" si="22"/>
        <v>0.1711549935777501</v>
      </c>
      <c r="M34" s="219">
        <f t="shared" ca="1" si="22"/>
        <v>0.17252890069897009</v>
      </c>
      <c r="N34" s="219">
        <f t="shared" ca="1" si="22"/>
        <v>0.14452088786000905</v>
      </c>
      <c r="O34" s="219">
        <f t="shared" ca="1" si="22"/>
        <v>0.13159635110987811</v>
      </c>
      <c r="P34" s="219">
        <f t="shared" ca="1" si="22"/>
        <v>0.11805772879628051</v>
      </c>
      <c r="Q34" s="219">
        <f t="shared" ca="1" si="22"/>
        <v>0.10955059616070373</v>
      </c>
      <c r="R34" s="219">
        <f t="shared" ca="1" si="22"/>
        <v>0.10089992683985427</v>
      </c>
      <c r="S34" s="219">
        <f t="shared" ca="1" si="22"/>
        <v>9.7237548172801613E-2</v>
      </c>
      <c r="T34" s="219">
        <f t="shared" ca="1" si="22"/>
        <v>9.3576732884524283E-2</v>
      </c>
      <c r="U34" s="219">
        <f t="shared" ref="U34" ca="1" si="23">+IFERROR(U26/T26-1,"n/a")</f>
        <v>9.1783352283724806E-2</v>
      </c>
      <c r="V34" s="147"/>
      <c r="W34" s="156"/>
      <c r="X34" s="156"/>
    </row>
    <row r="35" spans="2:26" s="148" customFormat="1" x14ac:dyDescent="0.2">
      <c r="B35" s="155"/>
      <c r="C35" s="144"/>
      <c r="D35" s="147"/>
      <c r="E35" s="147"/>
      <c r="F35" s="147"/>
      <c r="G35" s="147"/>
      <c r="H35" s="146"/>
      <c r="I35" s="146"/>
      <c r="J35" s="146"/>
      <c r="K35" s="146"/>
      <c r="L35" s="147"/>
      <c r="M35" s="147"/>
      <c r="N35" s="147"/>
      <c r="O35" s="147"/>
      <c r="P35" s="147"/>
      <c r="Q35" s="147"/>
      <c r="R35" s="147"/>
      <c r="S35" s="147"/>
      <c r="T35" s="147"/>
      <c r="U35" s="147"/>
      <c r="V35" s="147"/>
      <c r="W35" s="147"/>
      <c r="X35" s="147"/>
    </row>
    <row r="36" spans="2:26" s="148" customFormat="1" x14ac:dyDescent="0.2">
      <c r="B36" s="143" t="s">
        <v>29</v>
      </c>
      <c r="C36" s="144"/>
      <c r="D36" s="147"/>
      <c r="E36" s="147"/>
      <c r="F36" s="147"/>
      <c r="G36" s="147"/>
      <c r="H36" s="146"/>
      <c r="I36" s="146"/>
      <c r="J36" s="146"/>
      <c r="K36" s="146"/>
      <c r="L36" s="147"/>
      <c r="M36" s="147"/>
      <c r="N36" s="147"/>
      <c r="O36" s="147"/>
      <c r="P36" s="147"/>
      <c r="Q36" s="147"/>
      <c r="R36" s="147"/>
      <c r="S36" s="147"/>
      <c r="T36" s="147"/>
      <c r="U36" s="147"/>
      <c r="V36" s="147"/>
      <c r="W36" s="147"/>
      <c r="X36" s="147"/>
    </row>
    <row r="37" spans="2:26" s="148" customFormat="1" x14ac:dyDescent="0.2">
      <c r="B37" s="149" t="s">
        <v>20</v>
      </c>
      <c r="C37" s="144"/>
      <c r="D37" s="156">
        <f>+D23/D9</f>
        <v>0.70824247745560642</v>
      </c>
      <c r="E37" s="156">
        <f>+E23/E9</f>
        <v>0.75947976059418121</v>
      </c>
      <c r="F37" s="156">
        <f>+F23/F9</f>
        <v>0.7088228538736282</v>
      </c>
      <c r="G37" s="156">
        <f>+G23/G9</f>
        <v>0.78980750606358563</v>
      </c>
      <c r="H37" s="156">
        <f>+H23/H9</f>
        <v>0.77716451324516311</v>
      </c>
      <c r="I37" s="156">
        <f>+I23/I9</f>
        <v>0.6667115230050964</v>
      </c>
      <c r="J37" s="156">
        <f>+J23/J9</f>
        <v>0.57834579199609704</v>
      </c>
      <c r="K37" s="156">
        <f>+K23/K9</f>
        <v>0.52714779881659468</v>
      </c>
      <c r="L37" s="152">
        <v>0.45</v>
      </c>
      <c r="M37" s="152">
        <f t="shared" ref="M37:U37" si="24">+L37-1%</f>
        <v>0.44</v>
      </c>
      <c r="N37" s="152">
        <f t="shared" si="24"/>
        <v>0.43</v>
      </c>
      <c r="O37" s="152">
        <f t="shared" si="24"/>
        <v>0.42</v>
      </c>
      <c r="P37" s="152">
        <f t="shared" si="24"/>
        <v>0.41</v>
      </c>
      <c r="Q37" s="152">
        <f t="shared" si="24"/>
        <v>0.39999999999999997</v>
      </c>
      <c r="R37" s="152">
        <f t="shared" si="24"/>
        <v>0.38999999999999996</v>
      </c>
      <c r="S37" s="152">
        <f t="shared" si="24"/>
        <v>0.37999999999999995</v>
      </c>
      <c r="T37" s="152">
        <f t="shared" si="24"/>
        <v>0.36999999999999994</v>
      </c>
      <c r="U37" s="152">
        <f t="shared" si="24"/>
        <v>0.35999999999999993</v>
      </c>
      <c r="V37" s="147"/>
      <c r="W37" s="147"/>
      <c r="X37" s="147"/>
    </row>
    <row r="38" spans="2:26" s="148" customFormat="1" x14ac:dyDescent="0.2">
      <c r="B38" s="149" t="s">
        <v>21</v>
      </c>
      <c r="C38" s="144"/>
      <c r="D38" s="156">
        <f>+D24/D10</f>
        <v>0.309514970775979</v>
      </c>
      <c r="E38" s="156">
        <f>+E24/E10</f>
        <v>0.50937622094290269</v>
      </c>
      <c r="F38" s="156">
        <f>+F24/F10</f>
        <v>0.60433592739626352</v>
      </c>
      <c r="G38" s="156">
        <f>+G24/G10</f>
        <v>0.70880561931988484</v>
      </c>
      <c r="H38" s="156">
        <f>+H24/H10</f>
        <v>0.73236869041959629</v>
      </c>
      <c r="I38" s="156">
        <f>+I24/I10</f>
        <v>0.77697848553196092</v>
      </c>
      <c r="J38" s="156">
        <f>+J24/J10</f>
        <v>0.783016674282764</v>
      </c>
      <c r="K38" s="156">
        <f>+K24/K10</f>
        <v>0.7878581464743496</v>
      </c>
      <c r="L38" s="152">
        <v>0.77</v>
      </c>
      <c r="M38" s="152">
        <f t="shared" ref="M38:U38" si="25">+L38</f>
        <v>0.77</v>
      </c>
      <c r="N38" s="152">
        <f t="shared" si="25"/>
        <v>0.77</v>
      </c>
      <c r="O38" s="152">
        <f t="shared" si="25"/>
        <v>0.77</v>
      </c>
      <c r="P38" s="152">
        <f t="shared" si="25"/>
        <v>0.77</v>
      </c>
      <c r="Q38" s="152">
        <f t="shared" si="25"/>
        <v>0.77</v>
      </c>
      <c r="R38" s="152">
        <f t="shared" si="25"/>
        <v>0.77</v>
      </c>
      <c r="S38" s="152">
        <f t="shared" si="25"/>
        <v>0.77</v>
      </c>
      <c r="T38" s="152">
        <f t="shared" si="25"/>
        <v>0.77</v>
      </c>
      <c r="U38" s="152">
        <f t="shared" si="25"/>
        <v>0.77</v>
      </c>
      <c r="V38" s="147"/>
      <c r="W38" s="147"/>
      <c r="X38" s="147"/>
    </row>
    <row r="39" spans="2:26" s="148" customFormat="1" ht="13.5" x14ac:dyDescent="0.35">
      <c r="B39" s="149" t="s">
        <v>22</v>
      </c>
      <c r="C39" s="144"/>
      <c r="D39" s="160">
        <f>+D25/D11</f>
        <v>0.33758214680907178</v>
      </c>
      <c r="E39" s="160">
        <f>+E25/E11</f>
        <v>0.4251796222704482</v>
      </c>
      <c r="F39" s="160">
        <f>+F25/F11</f>
        <v>0.43556384017459804</v>
      </c>
      <c r="G39" s="160">
        <f>+G25/G11</f>
        <v>0.44798987477531332</v>
      </c>
      <c r="H39" s="160">
        <f>+H25/H11</f>
        <v>0.3895557009772852</v>
      </c>
      <c r="I39" s="160">
        <f>+I25/I11</f>
        <v>0.34210013397573974</v>
      </c>
      <c r="J39" s="160">
        <f ca="1">+J25/J11</f>
        <v>0.30998989482801803</v>
      </c>
      <c r="K39" s="160">
        <f ca="1">+K25/K11</f>
        <v>0.32415921007281262</v>
      </c>
      <c r="L39" s="154">
        <v>0.35</v>
      </c>
      <c r="M39" s="154">
        <v>0.35</v>
      </c>
      <c r="N39" s="154">
        <v>0.35</v>
      </c>
      <c r="O39" s="154">
        <v>0.35</v>
      </c>
      <c r="P39" s="154">
        <v>0.35</v>
      </c>
      <c r="Q39" s="154">
        <v>0.35</v>
      </c>
      <c r="R39" s="154">
        <v>0.35</v>
      </c>
      <c r="S39" s="154">
        <v>0.35</v>
      </c>
      <c r="T39" s="154">
        <v>0.35</v>
      </c>
      <c r="U39" s="154">
        <v>0.35</v>
      </c>
      <c r="V39" s="147"/>
      <c r="W39" s="147"/>
      <c r="X39" s="147"/>
    </row>
    <row r="40" spans="2:26" s="148" customFormat="1" x14ac:dyDescent="0.2">
      <c r="B40" s="155" t="s">
        <v>262</v>
      </c>
      <c r="C40" s="144"/>
      <c r="D40" s="156">
        <f>+D26/D12</f>
        <v>0.36031129856047073</v>
      </c>
      <c r="E40" s="156">
        <f>+E26/E12</f>
        <v>0.46533077518806659</v>
      </c>
      <c r="F40" s="156">
        <f>+F26/F12</f>
        <v>0.49548747577704438</v>
      </c>
      <c r="G40" s="156">
        <f>+G26/G12</f>
        <v>0.56447513511378578</v>
      </c>
      <c r="H40" s="156">
        <f>+H26/H12</f>
        <v>0.54672760469431592</v>
      </c>
      <c r="I40" s="156">
        <f>+I26/I12</f>
        <v>0.5231313228516381</v>
      </c>
      <c r="J40" s="156">
        <f ca="1">+J26/J12</f>
        <v>0.49190793528958843</v>
      </c>
      <c r="K40" s="156">
        <f ca="1">+K26/K12</f>
        <v>0.48465287911747906</v>
      </c>
      <c r="L40" s="156">
        <f ca="1">+L26/L12</f>
        <v>0.47270135189518697</v>
      </c>
      <c r="M40" s="156">
        <f ca="1">+M26/M12</f>
        <v>0.47170797238121404</v>
      </c>
      <c r="N40" s="156">
        <f ca="1">+N26/N12</f>
        <v>0.47052199516237464</v>
      </c>
      <c r="O40" s="156">
        <f ca="1">+O26/O12</f>
        <v>0.46805739139921082</v>
      </c>
      <c r="P40" s="156">
        <f ca="1">+P26/P12</f>
        <v>0.46442648206532411</v>
      </c>
      <c r="Q40" s="156">
        <f ca="1">+Q26/Q12</f>
        <v>0.46064822971539038</v>
      </c>
      <c r="R40" s="156">
        <f ca="1">+R26/R12</f>
        <v>0.45686799357011348</v>
      </c>
      <c r="S40" s="156">
        <f ca="1">+S26/S12</f>
        <v>0.45283168075185615</v>
      </c>
      <c r="T40" s="156">
        <f ca="1">+T26/T12</f>
        <v>0.44856264381917949</v>
      </c>
      <c r="U40" s="156">
        <f ca="1">+U26/U12</f>
        <v>0.44440277207871998</v>
      </c>
      <c r="V40" s="147"/>
      <c r="W40" s="151"/>
      <c r="X40" s="151"/>
    </row>
    <row r="41" spans="2:26" s="148" customFormat="1" x14ac:dyDescent="0.2">
      <c r="B41" s="155"/>
      <c r="C41" s="144"/>
      <c r="D41" s="147"/>
      <c r="E41" s="147"/>
      <c r="F41" s="147"/>
      <c r="G41" s="147"/>
      <c r="H41" s="146"/>
      <c r="I41" s="146"/>
      <c r="J41" s="146"/>
      <c r="K41" s="146"/>
      <c r="L41" s="146"/>
      <c r="M41" s="147"/>
      <c r="N41" s="147"/>
      <c r="O41" s="147"/>
      <c r="P41" s="147"/>
      <c r="Q41" s="147"/>
      <c r="R41" s="147"/>
      <c r="S41" s="147"/>
      <c r="T41" s="147"/>
      <c r="U41" s="147"/>
      <c r="V41" s="147"/>
      <c r="W41" s="147"/>
      <c r="X41" s="147"/>
    </row>
    <row r="42" spans="2:26" s="148" customFormat="1" ht="13.5" x14ac:dyDescent="0.35">
      <c r="B42" s="115" t="s">
        <v>273</v>
      </c>
      <c r="C42" s="144"/>
      <c r="D42" s="133">
        <f>+'Historical Financials'!AH69</f>
        <v>5.1319999999999997</v>
      </c>
      <c r="E42" s="133">
        <f>+'Historical Financials'!AI69</f>
        <v>6.7690000000000001</v>
      </c>
      <c r="F42" s="133">
        <f>+'Historical Financials'!AJ69</f>
        <v>9.347999999999999</v>
      </c>
      <c r="G42" s="133">
        <f>+'Historical Financials'!AK69</f>
        <v>12.065999999999999</v>
      </c>
      <c r="H42" s="133">
        <f>+'Historical Financials'!AL69</f>
        <v>16.794</v>
      </c>
      <c r="I42" s="133">
        <f>+'Historical Financials'!AM69</f>
        <v>25.553999999999998</v>
      </c>
      <c r="J42" s="133">
        <f>+'Historical Financials'!AN69</f>
        <v>29.075000000000003</v>
      </c>
      <c r="K42" s="133">
        <f>+'Historical Financials'!AO69</f>
        <v>35.992000000000004</v>
      </c>
      <c r="L42" s="134">
        <f ca="1">+L47*L12</f>
        <v>48.714491998878955</v>
      </c>
      <c r="M42" s="134">
        <f ca="1">+M47*M12</f>
        <v>63.697847931928379</v>
      </c>
      <c r="N42" s="134">
        <f ca="1">+N47*N12</f>
        <v>80.497691212666183</v>
      </c>
      <c r="O42" s="134">
        <f ca="1">+O47*O12</f>
        <v>100.00029730038128</v>
      </c>
      <c r="P42" s="134">
        <f ca="1">+P47*P12</f>
        <v>122.17884877931334</v>
      </c>
      <c r="Q42" s="134">
        <f ca="1">+Q47*Q12</f>
        <v>147.30117412588166</v>
      </c>
      <c r="R42" s="134">
        <f ca="1">+R47*R12</f>
        <v>175.30021587263326</v>
      </c>
      <c r="S42" s="134">
        <f ca="1">+S47*S12</f>
        <v>207.11726487340596</v>
      </c>
      <c r="T42" s="134">
        <f ca="1">+T47*T12</f>
        <v>243.06875910727106</v>
      </c>
      <c r="U42" s="134">
        <f ca="1">+U47*U12</f>
        <v>283.74736464817585</v>
      </c>
      <c r="V42" s="147"/>
      <c r="W42" s="147"/>
      <c r="X42" s="147"/>
      <c r="Z42" s="161"/>
    </row>
    <row r="43" spans="2:26" s="164" customFormat="1" x14ac:dyDescent="0.2">
      <c r="B43" s="135" t="s">
        <v>274</v>
      </c>
      <c r="C43" s="162"/>
      <c r="D43" s="136">
        <f t="shared" ref="D43:U43" si="26">+D42+D26</f>
        <v>140.36800000000005</v>
      </c>
      <c r="E43" s="136">
        <f t="shared" si="26"/>
        <v>245.90900000000005</v>
      </c>
      <c r="F43" s="136">
        <f t="shared" si="26"/>
        <v>327.17200000000003</v>
      </c>
      <c r="G43" s="136">
        <f t="shared" si="26"/>
        <v>540.86799999999994</v>
      </c>
      <c r="H43" s="136">
        <f t="shared" si="26"/>
        <v>737.36676806938647</v>
      </c>
      <c r="I43" s="136">
        <f t="shared" si="26"/>
        <v>1047.558</v>
      </c>
      <c r="J43" s="136">
        <f t="shared" ca="1" si="26"/>
        <v>1327.5586849312656</v>
      </c>
      <c r="K43" s="136">
        <f t="shared" ref="K43" ca="1" si="27">+K42+K26</f>
        <v>1620.6401495566977</v>
      </c>
      <c r="L43" s="136">
        <f t="shared" ca="1" si="26"/>
        <v>1904.5830854159469</v>
      </c>
      <c r="M43" s="136">
        <f t="shared" ca="1" si="26"/>
        <v>2239.757409612987</v>
      </c>
      <c r="N43" s="136">
        <f t="shared" ca="1" si="26"/>
        <v>2571.0433127841338</v>
      </c>
      <c r="O43" s="136">
        <f t="shared" ca="1" si="26"/>
        <v>2918.2926349433369</v>
      </c>
      <c r="P43" s="136">
        <f t="shared" ca="1" si="26"/>
        <v>3273.1923788883569</v>
      </c>
      <c r="Q43" s="136">
        <f t="shared" ca="1" si="26"/>
        <v>3643.5101149688144</v>
      </c>
      <c r="R43" s="136">
        <f t="shared" ca="1" si="26"/>
        <v>4024.2763830634622</v>
      </c>
      <c r="S43" s="136">
        <f t="shared" ca="1" si="26"/>
        <v>4430.3584375374194</v>
      </c>
      <c r="T43" s="136">
        <f t="shared" ca="1" si="26"/>
        <v>4861.5070428925892</v>
      </c>
      <c r="U43" s="136">
        <f t="shared" ca="1" si="26"/>
        <v>5326.0813964348035</v>
      </c>
      <c r="V43" s="163"/>
      <c r="W43" s="163"/>
      <c r="X43" s="163"/>
    </row>
    <row r="44" spans="2:26" s="164" customFormat="1" x14ac:dyDescent="0.2">
      <c r="B44" s="155" t="s">
        <v>28</v>
      </c>
      <c r="C44" s="162"/>
      <c r="D44" s="136"/>
      <c r="E44" s="219">
        <f>+IFERROR(E43/D43-1,"n/a")</f>
        <v>0.75188789467684902</v>
      </c>
      <c r="F44" s="219">
        <f t="shared" ref="F44:U44" si="28">+IFERROR(F43/E43-1,"n/a")</f>
        <v>0.33045964157472874</v>
      </c>
      <c r="G44" s="219">
        <f t="shared" si="28"/>
        <v>0.65316102844986701</v>
      </c>
      <c r="H44" s="219">
        <f t="shared" si="28"/>
        <v>0.36330263219378223</v>
      </c>
      <c r="I44" s="219">
        <f t="shared" si="28"/>
        <v>0.42067427684973246</v>
      </c>
      <c r="J44" s="219">
        <f t="shared" ca="1" si="28"/>
        <v>0.26728895672723185</v>
      </c>
      <c r="K44" s="219">
        <f t="shared" ca="1" si="28"/>
        <v>0.22076723835421741</v>
      </c>
      <c r="L44" s="219">
        <f t="shared" ca="1" si="28"/>
        <v>0.17520418455442921</v>
      </c>
      <c r="M44" s="219">
        <f t="shared" ca="1" si="28"/>
        <v>0.17598304151894761</v>
      </c>
      <c r="N44" s="219">
        <f t="shared" ca="1" si="28"/>
        <v>0.14791151119727308</v>
      </c>
      <c r="O44" s="219">
        <f t="shared" ca="1" si="28"/>
        <v>0.13506163837557961</v>
      </c>
      <c r="P44" s="219">
        <f t="shared" ca="1" si="28"/>
        <v>0.12161211651480275</v>
      </c>
      <c r="Q44" s="219">
        <f t="shared" ca="1" si="28"/>
        <v>0.11313656309019793</v>
      </c>
      <c r="R44" s="219">
        <f t="shared" ca="1" si="28"/>
        <v>0.10450534129995326</v>
      </c>
      <c r="S44" s="219">
        <f t="shared" ca="1" si="28"/>
        <v>0.10090809274009871</v>
      </c>
      <c r="T44" s="219">
        <f t="shared" ca="1" si="28"/>
        <v>9.7316867570385712E-2</v>
      </c>
      <c r="U44" s="219">
        <f t="shared" ca="1" si="28"/>
        <v>9.5561797904090584E-2</v>
      </c>
      <c r="V44" s="163"/>
      <c r="W44" s="163"/>
      <c r="X44" s="163"/>
    </row>
    <row r="45" spans="2:26" s="164" customFormat="1" x14ac:dyDescent="0.2">
      <c r="B45" s="155" t="s">
        <v>29</v>
      </c>
      <c r="C45" s="162"/>
      <c r="D45" s="156">
        <f>+IFERROR(D43/D12,"n/a")</f>
        <v>0.37398456295909488</v>
      </c>
      <c r="E45" s="156">
        <f>+IFERROR(E43/E12,"n/a")</f>
        <v>0.47850223967434252</v>
      </c>
      <c r="F45" s="156">
        <f>+IFERROR(F43/F12,"n/a")</f>
        <v>0.51006100365273599</v>
      </c>
      <c r="G45" s="156">
        <f>+IFERROR(G43/G12,"n/a")</f>
        <v>0.57735511094648484</v>
      </c>
      <c r="H45" s="156">
        <f>+IFERROR(H43/H12,"n/a")</f>
        <v>0.55946988944348397</v>
      </c>
      <c r="I45" s="156">
        <f>+IFERROR(I43/I12,"n/a")</f>
        <v>0.53621160220881359</v>
      </c>
      <c r="J45" s="156">
        <f ca="1">+IFERROR(J43/J12,"n/a")</f>
        <v>0.50292249279579371</v>
      </c>
      <c r="K45" s="156">
        <f ca="1">+IFERROR(K43/K12,"n/a")</f>
        <v>0.49566076527193936</v>
      </c>
      <c r="L45" s="156">
        <f ca="1">+IFERROR(L43/L12,"n/a")</f>
        <v>0.48510923804964723</v>
      </c>
      <c r="M45" s="156">
        <f ca="1">+IFERROR(M43/M12,"n/a")</f>
        <v>0.48551585853567431</v>
      </c>
      <c r="N45" s="156">
        <f ca="1">+IFERROR(N43/N12,"n/a")</f>
        <v>0.48572988131683492</v>
      </c>
      <c r="O45" s="156">
        <f ca="1">+IFERROR(O43/O12,"n/a")</f>
        <v>0.48466527755367106</v>
      </c>
      <c r="P45" s="156">
        <f ca="1">+IFERROR(P43/P12,"n/a")</f>
        <v>0.48243436821978442</v>
      </c>
      <c r="Q45" s="156">
        <f ca="1">+IFERROR(Q43/Q12,"n/a")</f>
        <v>0.4800561158698507</v>
      </c>
      <c r="R45" s="156">
        <f ca="1">+IFERROR(R43/R12,"n/a")</f>
        <v>0.47767587972457376</v>
      </c>
      <c r="S45" s="156">
        <f ca="1">+IFERROR(S43/S12,"n/a")</f>
        <v>0.47503956690631649</v>
      </c>
      <c r="T45" s="156">
        <f ca="1">+IFERROR(T43/T12,"n/a")</f>
        <v>0.47217052997363979</v>
      </c>
      <c r="U45" s="156">
        <f ca="1">+IFERROR(U43/U12,"n/a")</f>
        <v>0.46941065823318029</v>
      </c>
      <c r="V45" s="163"/>
      <c r="W45" s="163"/>
      <c r="X45" s="163"/>
    </row>
    <row r="46" spans="2:26" s="148" customFormat="1" x14ac:dyDescent="0.2">
      <c r="B46" s="155"/>
      <c r="C46" s="144"/>
      <c r="D46" s="147"/>
      <c r="E46" s="147"/>
      <c r="F46" s="147"/>
      <c r="G46" s="147"/>
      <c r="H46" s="146"/>
      <c r="I46" s="146"/>
      <c r="J46" s="146"/>
      <c r="K46" s="146"/>
      <c r="L46" s="146"/>
      <c r="M46" s="147"/>
      <c r="N46" s="147"/>
      <c r="O46" s="147"/>
      <c r="P46" s="147"/>
      <c r="Q46" s="147"/>
      <c r="R46" s="147"/>
      <c r="S46" s="147"/>
      <c r="T46" s="147"/>
      <c r="U46" s="147"/>
      <c r="V46" s="147"/>
      <c r="W46" s="147"/>
      <c r="X46" s="147"/>
    </row>
    <row r="47" spans="2:26" s="148" customFormat="1" x14ac:dyDescent="0.2">
      <c r="B47" s="165" t="s">
        <v>354</v>
      </c>
      <c r="C47" s="144"/>
      <c r="D47" s="147">
        <f>IFERROR(D42/D12,"n/a")</f>
        <v>1.3673264398624147E-2</v>
      </c>
      <c r="E47" s="147">
        <f>IFERROR(E42/E12,"n/a")</f>
        <v>1.3171464486275914E-2</v>
      </c>
      <c r="F47" s="147">
        <f>IFERROR(F42/F12,"n/a")</f>
        <v>1.4573527875691609E-2</v>
      </c>
      <c r="G47" s="147">
        <f>IFERROR(G42/G12,"n/a")</f>
        <v>1.2879975832699082E-2</v>
      </c>
      <c r="H47" s="147">
        <f>IFERROR(H42/H12,"n/a")</f>
        <v>1.274228474916804E-2</v>
      </c>
      <c r="I47" s="147">
        <f>IFERROR(I42/I12,"n/a")</f>
        <v>1.308027935717547E-2</v>
      </c>
      <c r="J47" s="147">
        <f ca="1">IFERROR(J42/J12,"n/a")</f>
        <v>1.1014557506205298E-2</v>
      </c>
      <c r="K47" s="147">
        <f ca="1">IFERROR(K42/K12,"n/a")</f>
        <v>1.10078861544603E-2</v>
      </c>
      <c r="L47" s="146">
        <f t="shared" ref="L47:U47" ca="1" si="29">+K47+0.14%</f>
        <v>1.24078861544603E-2</v>
      </c>
      <c r="M47" s="146">
        <f t="shared" ca="1" si="29"/>
        <v>1.3807886154460301E-2</v>
      </c>
      <c r="N47" s="146">
        <f t="shared" ca="1" si="29"/>
        <v>1.5207886154460301E-2</v>
      </c>
      <c r="O47" s="146">
        <f t="shared" ca="1" si="29"/>
        <v>1.6607886154460301E-2</v>
      </c>
      <c r="P47" s="146">
        <f t="shared" ca="1" si="29"/>
        <v>1.8007886154460299E-2</v>
      </c>
      <c r="Q47" s="146">
        <f t="shared" ca="1" si="29"/>
        <v>1.9407886154460298E-2</v>
      </c>
      <c r="R47" s="146">
        <f t="shared" ca="1" si="29"/>
        <v>2.0807886154460296E-2</v>
      </c>
      <c r="S47" s="146">
        <f t="shared" ca="1" si="29"/>
        <v>2.2207886154460295E-2</v>
      </c>
      <c r="T47" s="146">
        <f t="shared" ca="1" si="29"/>
        <v>2.3607886154460293E-2</v>
      </c>
      <c r="U47" s="146">
        <f t="shared" ca="1" si="29"/>
        <v>2.5007886154460292E-2</v>
      </c>
      <c r="V47" s="147"/>
      <c r="W47" s="147"/>
      <c r="X47" s="147"/>
    </row>
    <row r="48" spans="2:26" s="148" customFormat="1" x14ac:dyDescent="0.2">
      <c r="B48" s="155"/>
      <c r="C48" s="144"/>
      <c r="D48" s="147"/>
      <c r="E48" s="147"/>
      <c r="F48" s="147"/>
      <c r="G48" s="147"/>
      <c r="H48" s="146"/>
      <c r="I48" s="146"/>
      <c r="J48" s="146"/>
      <c r="K48" s="146"/>
      <c r="L48" s="146"/>
      <c r="M48" s="147"/>
      <c r="N48" s="147"/>
      <c r="O48" s="147"/>
      <c r="P48" s="147"/>
      <c r="Q48" s="147"/>
      <c r="R48" s="147"/>
      <c r="S48" s="147"/>
      <c r="T48" s="147"/>
      <c r="U48" s="147"/>
      <c r="V48" s="147"/>
      <c r="W48" s="147"/>
      <c r="X48" s="147"/>
    </row>
    <row r="49" spans="2:26" x14ac:dyDescent="0.2">
      <c r="B49" s="115" t="s">
        <v>275</v>
      </c>
      <c r="C49" s="166"/>
      <c r="D49" s="132">
        <f>-'Historical Financials'!AH71</f>
        <v>10.991</v>
      </c>
      <c r="E49" s="132">
        <f>-'Historical Financials'!AI71</f>
        <v>16.931999999999999</v>
      </c>
      <c r="F49" s="132">
        <f>-'Historical Financials'!AJ71</f>
        <v>18.189</v>
      </c>
      <c r="G49" s="132">
        <f>-'Historical Financials'!AK71</f>
        <v>24.901</v>
      </c>
      <c r="H49" s="132">
        <f>-'Historical Financials'!AL71</f>
        <v>59.468000000000004</v>
      </c>
      <c r="I49" s="132">
        <f>-'Historical Financials'!AM71</f>
        <v>50.256999999999998</v>
      </c>
      <c r="J49" s="132">
        <f ca="1">-'Historical Financials'!AN71</f>
        <v>86.771836012800208</v>
      </c>
      <c r="K49" s="132">
        <f ca="1">-'Historical Financials'!AO71</f>
        <v>97.729677241301289</v>
      </c>
      <c r="L49" s="166">
        <f ca="1">+L50*L12</f>
        <v>117.35045874076748</v>
      </c>
      <c r="M49" s="166">
        <f ca="1">+M50*M12</f>
        <v>137.88657232218804</v>
      </c>
      <c r="N49" s="166">
        <f ca="1">+N50*N12</f>
        <v>158.21184142011253</v>
      </c>
      <c r="O49" s="166">
        <f ca="1">+O50*O12</f>
        <v>179.97465334140864</v>
      </c>
      <c r="P49" s="166">
        <f ca="1">+P50*P12</f>
        <v>202.79521616682729</v>
      </c>
      <c r="Q49" s="166">
        <f ca="1">+Q50*Q12</f>
        <v>226.85710535945944</v>
      </c>
      <c r="R49" s="166">
        <f ca="1">+R50*R12</f>
        <v>251.81343746070152</v>
      </c>
      <c r="S49" s="166">
        <f ca="1">+S50*S12</f>
        <v>278.76194982263189</v>
      </c>
      <c r="T49" s="166">
        <f ca="1">+T50*T12</f>
        <v>307.74886180581541</v>
      </c>
      <c r="U49" s="166">
        <f ca="1">+U50*U12</f>
        <v>339.14019592190778</v>
      </c>
      <c r="V49" s="166"/>
      <c r="W49" s="132"/>
      <c r="X49" s="132"/>
    </row>
    <row r="50" spans="2:26" s="148" customFormat="1" x14ac:dyDescent="0.2">
      <c r="B50" s="149" t="s">
        <v>103</v>
      </c>
      <c r="C50" s="144"/>
      <c r="D50" s="167">
        <f>+D49/D12</f>
        <v>2.9283485776554558E-2</v>
      </c>
      <c r="E50" s="167">
        <f>+E49/E12</f>
        <v>3.2947146798880743E-2</v>
      </c>
      <c r="F50" s="167">
        <f>+F49/F12</f>
        <v>2.8356642975070036E-2</v>
      </c>
      <c r="G50" s="167">
        <f>+G49/G12</f>
        <v>2.6580828626723011E-2</v>
      </c>
      <c r="H50" s="167">
        <f>+H49/H12</f>
        <v>4.5120768694981842E-2</v>
      </c>
      <c r="I50" s="167">
        <f>+I49/I12</f>
        <v>2.5724958896985506E-2</v>
      </c>
      <c r="J50" s="167">
        <f ca="1">+J49/J12</f>
        <v>3.2871999232399092E-2</v>
      </c>
      <c r="K50" s="167">
        <f ca="1">+K49/K12</f>
        <v>2.9889896671048962E-2</v>
      </c>
      <c r="L50" s="152">
        <f t="shared" ref="L50:U50" ca="1" si="30">+K50</f>
        <v>2.9889896671048962E-2</v>
      </c>
      <c r="M50" s="152">
        <f t="shared" ca="1" si="30"/>
        <v>2.9889896671048962E-2</v>
      </c>
      <c r="N50" s="152">
        <f t="shared" ca="1" si="30"/>
        <v>2.9889896671048962E-2</v>
      </c>
      <c r="O50" s="152">
        <f t="shared" ca="1" si="30"/>
        <v>2.9889896671048962E-2</v>
      </c>
      <c r="P50" s="152">
        <f t="shared" ca="1" si="30"/>
        <v>2.9889896671048962E-2</v>
      </c>
      <c r="Q50" s="152">
        <f t="shared" ca="1" si="30"/>
        <v>2.9889896671048962E-2</v>
      </c>
      <c r="R50" s="152">
        <f t="shared" ca="1" si="30"/>
        <v>2.9889896671048962E-2</v>
      </c>
      <c r="S50" s="152">
        <f t="shared" ca="1" si="30"/>
        <v>2.9889896671048962E-2</v>
      </c>
      <c r="T50" s="152">
        <f t="shared" ca="1" si="30"/>
        <v>2.9889896671048962E-2</v>
      </c>
      <c r="U50" s="152">
        <f t="shared" ca="1" si="30"/>
        <v>2.9889896671048962E-2</v>
      </c>
      <c r="V50" s="167"/>
      <c r="W50" s="167"/>
      <c r="X50" s="167"/>
    </row>
    <row r="51" spans="2:26" x14ac:dyDescent="0.2">
      <c r="C51" s="166"/>
      <c r="D51" s="166"/>
      <c r="E51" s="166"/>
      <c r="F51" s="166"/>
      <c r="G51" s="166"/>
      <c r="H51" s="166"/>
      <c r="I51" s="166"/>
      <c r="J51" s="166"/>
      <c r="K51" s="166"/>
      <c r="L51" s="166"/>
      <c r="M51" s="166"/>
      <c r="N51" s="166"/>
      <c r="O51" s="166"/>
      <c r="P51" s="166"/>
      <c r="Q51" s="166"/>
      <c r="R51" s="166"/>
      <c r="S51" s="166"/>
      <c r="T51" s="166"/>
      <c r="U51" s="166"/>
      <c r="V51" s="166"/>
      <c r="W51" s="166"/>
      <c r="X51" s="166"/>
    </row>
    <row r="52" spans="2:26" s="141" customFormat="1" x14ac:dyDescent="0.2">
      <c r="B52" s="141" t="s">
        <v>276</v>
      </c>
      <c r="C52" s="136"/>
      <c r="D52" s="136">
        <f>D43-D49</f>
        <v>129.37700000000007</v>
      </c>
      <c r="E52" s="136">
        <f t="shared" ref="E52:T52" si="31">E43-E49</f>
        <v>228.97700000000006</v>
      </c>
      <c r="F52" s="136">
        <f t="shared" si="31"/>
        <v>308.983</v>
      </c>
      <c r="G52" s="136">
        <f t="shared" si="31"/>
        <v>515.96699999999998</v>
      </c>
      <c r="H52" s="136">
        <f t="shared" si="31"/>
        <v>677.89876806938651</v>
      </c>
      <c r="I52" s="136">
        <f t="shared" si="31"/>
        <v>997.30100000000004</v>
      </c>
      <c r="J52" s="136">
        <f t="shared" ca="1" si="31"/>
        <v>1240.7868489184655</v>
      </c>
      <c r="K52" s="136">
        <f t="shared" ca="1" si="31"/>
        <v>1522.9104723153964</v>
      </c>
      <c r="L52" s="136">
        <f t="shared" ca="1" si="31"/>
        <v>1787.2326266751795</v>
      </c>
      <c r="M52" s="136">
        <f t="shared" ca="1" si="31"/>
        <v>2101.870837290799</v>
      </c>
      <c r="N52" s="136">
        <f t="shared" ca="1" si="31"/>
        <v>2412.8314713640211</v>
      </c>
      <c r="O52" s="136">
        <f t="shared" ca="1" si="31"/>
        <v>2738.3179816019283</v>
      </c>
      <c r="P52" s="136">
        <f t="shared" ca="1" si="31"/>
        <v>3070.3971627215296</v>
      </c>
      <c r="Q52" s="136">
        <f t="shared" ca="1" si="31"/>
        <v>3416.6530096093547</v>
      </c>
      <c r="R52" s="136">
        <f t="shared" ca="1" si="31"/>
        <v>3772.4629456027606</v>
      </c>
      <c r="S52" s="136">
        <f t="shared" ca="1" si="31"/>
        <v>4151.5964877147871</v>
      </c>
      <c r="T52" s="136">
        <f t="shared" ca="1" si="31"/>
        <v>4553.7581810867741</v>
      </c>
      <c r="U52" s="136">
        <f t="shared" ref="U52" ca="1" si="32">U43-U49</f>
        <v>4986.9412005128961</v>
      </c>
      <c r="V52" s="136"/>
      <c r="W52" s="136"/>
      <c r="X52" s="136"/>
    </row>
    <row r="53" spans="2:26" s="148" customFormat="1" x14ac:dyDescent="0.2">
      <c r="B53" s="157" t="s">
        <v>28</v>
      </c>
      <c r="C53" s="144"/>
      <c r="D53" s="151"/>
      <c r="E53" s="217">
        <f t="shared" ref="E53:U53" si="33">E52/D52-1</f>
        <v>0.76984317150652704</v>
      </c>
      <c r="F53" s="217">
        <f t="shared" si="33"/>
        <v>0.34940627224568366</v>
      </c>
      <c r="G53" s="217">
        <f t="shared" si="33"/>
        <v>0.66988798736500055</v>
      </c>
      <c r="H53" s="217">
        <f t="shared" si="33"/>
        <v>0.31384132719609292</v>
      </c>
      <c r="I53" s="217">
        <f t="shared" si="33"/>
        <v>0.47116508684659686</v>
      </c>
      <c r="J53" s="217">
        <f t="shared" ca="1" si="33"/>
        <v>0.24414479572211945</v>
      </c>
      <c r="K53" s="217">
        <f t="shared" ca="1" si="33"/>
        <v>0.22737476919814603</v>
      </c>
      <c r="L53" s="217">
        <f t="shared" ca="1" si="33"/>
        <v>0.17356381689195044</v>
      </c>
      <c r="M53" s="217">
        <f t="shared" ca="1" si="33"/>
        <v>0.17604770969347538</v>
      </c>
      <c r="N53" s="217">
        <f t="shared" ca="1" si="33"/>
        <v>0.14794469220289197</v>
      </c>
      <c r="O53" s="217">
        <f t="shared" ca="1" si="33"/>
        <v>0.13489815351832402</v>
      </c>
      <c r="P53" s="217">
        <f t="shared" ca="1" si="33"/>
        <v>0.12127122684463898</v>
      </c>
      <c r="Q53" s="217">
        <f t="shared" ca="1" si="33"/>
        <v>0.11277233157058797</v>
      </c>
      <c r="R53" s="217">
        <f t="shared" ca="1" si="33"/>
        <v>0.10413990972823073</v>
      </c>
      <c r="S53" s="217">
        <f t="shared" ca="1" si="33"/>
        <v>0.10050026934100176</v>
      </c>
      <c r="T53" s="217">
        <f t="shared" ca="1" si="33"/>
        <v>9.6869166972764598E-2</v>
      </c>
      <c r="U53" s="217">
        <f t="shared" ca="1" si="33"/>
        <v>9.5126487222196188E-2</v>
      </c>
      <c r="V53" s="151"/>
      <c r="W53" s="151"/>
      <c r="X53" s="151"/>
    </row>
    <row r="54" spans="2:26" s="148" customFormat="1" x14ac:dyDescent="0.2">
      <c r="B54" s="149" t="s">
        <v>29</v>
      </c>
      <c r="C54" s="144"/>
      <c r="D54" s="151">
        <f>D52/D12</f>
        <v>0.34470107718254039</v>
      </c>
      <c r="E54" s="151">
        <f>E52/E12</f>
        <v>0.4455550928754618</v>
      </c>
      <c r="F54" s="151">
        <f>F52/F12</f>
        <v>0.48170436067766592</v>
      </c>
      <c r="G54" s="151">
        <f>G52/G12</f>
        <v>0.55077428231976189</v>
      </c>
      <c r="H54" s="151">
        <f>H52/H12</f>
        <v>0.51434912074850214</v>
      </c>
      <c r="I54" s="151">
        <f>I52/I12</f>
        <v>0.51048664331182814</v>
      </c>
      <c r="J54" s="151">
        <f ca="1">J52/J12</f>
        <v>0.47005049356339468</v>
      </c>
      <c r="K54" s="151">
        <f ca="1">K52/K12</f>
        <v>0.4657708686008904</v>
      </c>
      <c r="L54" s="151">
        <f ca="1">L52/L12</f>
        <v>0.45521934137859826</v>
      </c>
      <c r="M54" s="151">
        <f ca="1">M52/M12</f>
        <v>0.45562596186462534</v>
      </c>
      <c r="N54" s="151">
        <f ca="1">N52/N12</f>
        <v>0.45583998464578596</v>
      </c>
      <c r="O54" s="151">
        <f ca="1">O52/O12</f>
        <v>0.45477538088262209</v>
      </c>
      <c r="P54" s="151">
        <f ca="1">P52/P12</f>
        <v>0.45254447154873545</v>
      </c>
      <c r="Q54" s="151">
        <f ca="1">Q52/Q12</f>
        <v>0.45016621919880168</v>
      </c>
      <c r="R54" s="151">
        <f ca="1">R52/R12</f>
        <v>0.44778598305352479</v>
      </c>
      <c r="S54" s="151">
        <f ca="1">S52/S12</f>
        <v>0.44514967023526747</v>
      </c>
      <c r="T54" s="151">
        <f ca="1">T52/T12</f>
        <v>0.44228063330259082</v>
      </c>
      <c r="U54" s="151">
        <f ca="1">U52/U12</f>
        <v>0.43952076156213132</v>
      </c>
      <c r="V54" s="151"/>
      <c r="W54" s="151"/>
      <c r="X54" s="151"/>
      <c r="Y54" s="115"/>
    </row>
    <row r="55" spans="2:26" hidden="1" outlineLevel="1" x14ac:dyDescent="0.2">
      <c r="B55" s="168"/>
      <c r="C55" s="166"/>
      <c r="D55" s="169"/>
      <c r="E55" s="166"/>
      <c r="F55" s="166"/>
      <c r="G55" s="166"/>
      <c r="H55" s="166"/>
      <c r="I55" s="166"/>
      <c r="J55" s="166"/>
      <c r="K55" s="166"/>
      <c r="L55" s="166"/>
      <c r="M55" s="166"/>
      <c r="N55" s="166"/>
      <c r="O55" s="166"/>
      <c r="P55" s="166"/>
      <c r="Q55" s="166"/>
      <c r="R55" s="166"/>
      <c r="S55" s="166"/>
      <c r="T55" s="166"/>
      <c r="U55" s="166"/>
      <c r="V55" s="166"/>
      <c r="W55" s="166"/>
      <c r="X55" s="166"/>
    </row>
    <row r="56" spans="2:26" hidden="1" outlineLevel="1" x14ac:dyDescent="0.2">
      <c r="B56" s="115" t="s">
        <v>355</v>
      </c>
      <c r="C56" s="166"/>
      <c r="D56" s="224">
        <v>0</v>
      </c>
      <c r="E56" s="224">
        <v>0</v>
      </c>
      <c r="F56" s="224">
        <v>0</v>
      </c>
      <c r="G56" s="224">
        <v>0</v>
      </c>
      <c r="H56" s="224">
        <v>0</v>
      </c>
      <c r="I56" s="224">
        <v>0</v>
      </c>
      <c r="J56" s="166">
        <f t="shared" ref="J56:U56" si="34">+MAX((J57)*AVERAGE(I80:J80),0)</f>
        <v>0</v>
      </c>
      <c r="K56" s="166">
        <f t="shared" si="34"/>
        <v>0</v>
      </c>
      <c r="L56" s="166">
        <f t="shared" si="34"/>
        <v>0</v>
      </c>
      <c r="M56" s="166">
        <f t="shared" si="34"/>
        <v>0</v>
      </c>
      <c r="N56" s="166">
        <f t="shared" si="34"/>
        <v>0</v>
      </c>
      <c r="O56" s="166">
        <f t="shared" si="34"/>
        <v>0</v>
      </c>
      <c r="P56" s="166">
        <f t="shared" si="34"/>
        <v>0</v>
      </c>
      <c r="Q56" s="166">
        <f t="shared" si="34"/>
        <v>0</v>
      </c>
      <c r="R56" s="166">
        <f t="shared" si="34"/>
        <v>0</v>
      </c>
      <c r="S56" s="166">
        <f t="shared" si="34"/>
        <v>0</v>
      </c>
      <c r="T56" s="166">
        <f t="shared" si="34"/>
        <v>0</v>
      </c>
      <c r="U56" s="166">
        <f t="shared" si="34"/>
        <v>0</v>
      </c>
      <c r="V56" s="166"/>
      <c r="W56" s="132"/>
      <c r="X56" s="132"/>
      <c r="Z56" s="170"/>
    </row>
    <row r="57" spans="2:26" s="148" customFormat="1" hidden="1" outlineLevel="1" x14ac:dyDescent="0.2">
      <c r="B57" s="157" t="s">
        <v>356</v>
      </c>
      <c r="C57" s="144"/>
      <c r="D57" s="171" t="s">
        <v>76</v>
      </c>
      <c r="E57" s="171" t="s">
        <v>76</v>
      </c>
      <c r="F57" s="171" t="s">
        <v>76</v>
      </c>
      <c r="G57" s="171" t="s">
        <v>76</v>
      </c>
      <c r="H57" s="171" t="s">
        <v>76</v>
      </c>
      <c r="I57" s="171" t="s">
        <v>76</v>
      </c>
      <c r="J57" s="152">
        <v>0.1</v>
      </c>
      <c r="K57" s="167">
        <f t="shared" ref="K57:U57" si="35">J57</f>
        <v>0.1</v>
      </c>
      <c r="L57" s="167">
        <f t="shared" si="35"/>
        <v>0.1</v>
      </c>
      <c r="M57" s="167">
        <f t="shared" si="35"/>
        <v>0.1</v>
      </c>
      <c r="N57" s="167">
        <f t="shared" si="35"/>
        <v>0.1</v>
      </c>
      <c r="O57" s="167">
        <f t="shared" si="35"/>
        <v>0.1</v>
      </c>
      <c r="P57" s="167">
        <f t="shared" si="35"/>
        <v>0.1</v>
      </c>
      <c r="Q57" s="167">
        <f t="shared" si="35"/>
        <v>0.1</v>
      </c>
      <c r="R57" s="167">
        <f t="shared" si="35"/>
        <v>0.1</v>
      </c>
      <c r="S57" s="167">
        <f t="shared" si="35"/>
        <v>0.1</v>
      </c>
      <c r="T57" s="167">
        <f t="shared" si="35"/>
        <v>0.1</v>
      </c>
      <c r="U57" s="167">
        <f t="shared" si="35"/>
        <v>0.1</v>
      </c>
      <c r="V57" s="147"/>
      <c r="W57" s="171"/>
      <c r="X57" s="171"/>
    </row>
    <row r="58" spans="2:26" collapsed="1" x14ac:dyDescent="0.2">
      <c r="C58" s="166"/>
      <c r="D58" s="166"/>
      <c r="E58" s="166"/>
      <c r="F58" s="166"/>
      <c r="G58" s="166"/>
      <c r="H58" s="166"/>
      <c r="I58" s="166"/>
      <c r="J58" s="166"/>
      <c r="K58" s="166"/>
      <c r="L58" s="166"/>
      <c r="M58" s="166"/>
      <c r="N58" s="166"/>
      <c r="O58" s="166"/>
      <c r="P58" s="166"/>
      <c r="Q58" s="166"/>
      <c r="R58" s="166"/>
      <c r="S58" s="166"/>
      <c r="T58" s="166"/>
      <c r="U58" s="166"/>
      <c r="V58" s="166"/>
      <c r="W58" s="166"/>
      <c r="X58" s="166"/>
    </row>
    <row r="59" spans="2:26" x14ac:dyDescent="0.2">
      <c r="B59" s="115" t="s">
        <v>277</v>
      </c>
      <c r="C59" s="166"/>
      <c r="D59" s="166">
        <f t="shared" ref="D59:U59" si="36">+MAX((D26-D56)*D60,0)</f>
        <v>27.047200000000011</v>
      </c>
      <c r="E59" s="166">
        <f t="shared" si="36"/>
        <v>47.82800000000001</v>
      </c>
      <c r="F59" s="166">
        <f t="shared" si="36"/>
        <v>63.564800000000005</v>
      </c>
      <c r="G59" s="166">
        <f t="shared" si="36"/>
        <v>105.76039999999999</v>
      </c>
      <c r="H59" s="166">
        <f t="shared" si="36"/>
        <v>144.11455361387729</v>
      </c>
      <c r="I59" s="166">
        <f t="shared" si="36"/>
        <v>204.4008</v>
      </c>
      <c r="J59" s="166">
        <f t="shared" ca="1" si="36"/>
        <v>259.69673698625314</v>
      </c>
      <c r="K59" s="166">
        <f t="shared" ca="1" si="36"/>
        <v>316.92962991133959</v>
      </c>
      <c r="L59" s="166">
        <f t="shared" ca="1" si="36"/>
        <v>371.17371868341365</v>
      </c>
      <c r="M59" s="166">
        <f t="shared" ca="1" si="36"/>
        <v>435.21191233621175</v>
      </c>
      <c r="N59" s="166">
        <f t="shared" ca="1" si="36"/>
        <v>498.10912431429352</v>
      </c>
      <c r="O59" s="166">
        <f t="shared" ca="1" si="36"/>
        <v>563.65846752859113</v>
      </c>
      <c r="P59" s="166">
        <f t="shared" ca="1" si="36"/>
        <v>630.20270602180881</v>
      </c>
      <c r="Q59" s="166">
        <f t="shared" ca="1" si="36"/>
        <v>699.2417881685866</v>
      </c>
      <c r="R59" s="166">
        <f t="shared" ca="1" si="36"/>
        <v>769.79523343816584</v>
      </c>
      <c r="S59" s="166">
        <f t="shared" ca="1" si="36"/>
        <v>844.64823453280269</v>
      </c>
      <c r="T59" s="166">
        <f t="shared" ca="1" si="36"/>
        <v>923.68765675706368</v>
      </c>
      <c r="U59" s="166">
        <f t="shared" ca="1" si="36"/>
        <v>1008.4668063573256</v>
      </c>
      <c r="V59" s="166"/>
      <c r="W59" s="132"/>
      <c r="X59" s="132"/>
    </row>
    <row r="60" spans="2:26" x14ac:dyDescent="0.2">
      <c r="B60" s="157" t="s">
        <v>356</v>
      </c>
      <c r="C60" s="166"/>
      <c r="D60" s="152">
        <v>0.2</v>
      </c>
      <c r="E60" s="167">
        <f t="shared" ref="E60:U60" si="37">D60</f>
        <v>0.2</v>
      </c>
      <c r="F60" s="167">
        <f t="shared" si="37"/>
        <v>0.2</v>
      </c>
      <c r="G60" s="167">
        <f t="shared" si="37"/>
        <v>0.2</v>
      </c>
      <c r="H60" s="167">
        <f t="shared" si="37"/>
        <v>0.2</v>
      </c>
      <c r="I60" s="167">
        <f t="shared" si="37"/>
        <v>0.2</v>
      </c>
      <c r="J60" s="167">
        <f t="shared" si="37"/>
        <v>0.2</v>
      </c>
      <c r="K60" s="167">
        <f t="shared" si="37"/>
        <v>0.2</v>
      </c>
      <c r="L60" s="167">
        <f t="shared" si="37"/>
        <v>0.2</v>
      </c>
      <c r="M60" s="167">
        <f t="shared" si="37"/>
        <v>0.2</v>
      </c>
      <c r="N60" s="167">
        <f t="shared" si="37"/>
        <v>0.2</v>
      </c>
      <c r="O60" s="167">
        <f t="shared" si="37"/>
        <v>0.2</v>
      </c>
      <c r="P60" s="167">
        <f t="shared" si="37"/>
        <v>0.2</v>
      </c>
      <c r="Q60" s="167">
        <f t="shared" si="37"/>
        <v>0.2</v>
      </c>
      <c r="R60" s="167">
        <f t="shared" si="37"/>
        <v>0.2</v>
      </c>
      <c r="S60" s="167">
        <f t="shared" si="37"/>
        <v>0.2</v>
      </c>
      <c r="T60" s="167">
        <f t="shared" si="37"/>
        <v>0.2</v>
      </c>
      <c r="U60" s="167">
        <f t="shared" si="37"/>
        <v>0.2</v>
      </c>
      <c r="V60" s="167"/>
      <c r="W60" s="171"/>
      <c r="X60" s="171"/>
    </row>
    <row r="61" spans="2:26" x14ac:dyDescent="0.2">
      <c r="B61" s="157"/>
      <c r="C61" s="166"/>
      <c r="D61" s="152"/>
      <c r="E61" s="167"/>
      <c r="F61" s="167"/>
      <c r="G61" s="167"/>
      <c r="H61" s="167"/>
      <c r="I61" s="167"/>
      <c r="J61" s="167"/>
      <c r="K61" s="167"/>
      <c r="L61" s="167"/>
      <c r="M61" s="167"/>
      <c r="N61" s="167"/>
      <c r="O61" s="167"/>
      <c r="P61" s="167"/>
      <c r="Q61" s="167"/>
      <c r="R61" s="167"/>
      <c r="S61" s="167"/>
      <c r="T61" s="167"/>
      <c r="U61" s="167"/>
      <c r="V61" s="167"/>
      <c r="W61" s="171"/>
      <c r="X61" s="171"/>
    </row>
    <row r="62" spans="2:26" s="141" customFormat="1" x14ac:dyDescent="0.2">
      <c r="B62" s="141" t="s">
        <v>278</v>
      </c>
      <c r="C62" s="136"/>
      <c r="D62" s="136">
        <f t="shared" ref="D62:T62" si="38">D52-D56-D59</f>
        <v>102.32980000000006</v>
      </c>
      <c r="E62" s="136">
        <f t="shared" si="38"/>
        <v>181.14900000000006</v>
      </c>
      <c r="F62" s="136">
        <f t="shared" si="38"/>
        <v>245.41820000000001</v>
      </c>
      <c r="G62" s="136">
        <f t="shared" si="38"/>
        <v>410.20659999999998</v>
      </c>
      <c r="H62" s="136">
        <f t="shared" si="38"/>
        <v>533.78421445550919</v>
      </c>
      <c r="I62" s="136">
        <f t="shared" si="38"/>
        <v>792.90020000000004</v>
      </c>
      <c r="J62" s="136">
        <f t="shared" ca="1" si="38"/>
        <v>981.09011193221227</v>
      </c>
      <c r="K62" s="136">
        <f t="shared" ca="1" si="38"/>
        <v>1205.9808424040568</v>
      </c>
      <c r="L62" s="136">
        <f t="shared" ca="1" si="38"/>
        <v>1416.0589079917659</v>
      </c>
      <c r="M62" s="136">
        <f t="shared" ca="1" si="38"/>
        <v>1666.6589249545873</v>
      </c>
      <c r="N62" s="136">
        <f t="shared" ca="1" si="38"/>
        <v>1914.7223470497277</v>
      </c>
      <c r="O62" s="136">
        <f t="shared" ca="1" si="38"/>
        <v>2174.659514073337</v>
      </c>
      <c r="P62" s="136">
        <f t="shared" ca="1" si="38"/>
        <v>2440.1944566997208</v>
      </c>
      <c r="Q62" s="136">
        <f t="shared" ca="1" si="38"/>
        <v>2717.4112214407683</v>
      </c>
      <c r="R62" s="136">
        <f t="shared" ca="1" si="38"/>
        <v>3002.6677121645948</v>
      </c>
      <c r="S62" s="136">
        <f t="shared" ca="1" si="38"/>
        <v>3306.9482531819845</v>
      </c>
      <c r="T62" s="136">
        <f t="shared" ca="1" si="38"/>
        <v>3630.0705243297107</v>
      </c>
      <c r="U62" s="136">
        <f t="shared" ref="U62" ca="1" si="39">U52-U56-U59</f>
        <v>3978.4743941555707</v>
      </c>
      <c r="V62" s="136"/>
      <c r="W62" s="136"/>
      <c r="X62" s="136"/>
    </row>
    <row r="63" spans="2:26" x14ac:dyDescent="0.2">
      <c r="B63" s="157" t="s">
        <v>28</v>
      </c>
      <c r="C63" s="166"/>
      <c r="D63" s="147"/>
      <c r="E63" s="223">
        <f t="shared" ref="E63:U63" si="40">E62/D62-1</f>
        <v>0.77024679028005472</v>
      </c>
      <c r="F63" s="223">
        <f t="shared" si="40"/>
        <v>0.35478639131322787</v>
      </c>
      <c r="G63" s="223">
        <f t="shared" si="40"/>
        <v>0.67145957390283173</v>
      </c>
      <c r="H63" s="223">
        <f t="shared" si="40"/>
        <v>0.30125701160222484</v>
      </c>
      <c r="I63" s="223">
        <f t="shared" si="40"/>
        <v>0.48543208758768586</v>
      </c>
      <c r="J63" s="223">
        <f t="shared" ca="1" si="40"/>
        <v>0.2373437564175318</v>
      </c>
      <c r="K63" s="223">
        <f t="shared" ca="1" si="40"/>
        <v>0.22922535630181051</v>
      </c>
      <c r="L63" s="223">
        <f t="shared" ca="1" si="40"/>
        <v>0.17419685139353458</v>
      </c>
      <c r="M63" s="223">
        <f t="shared" ca="1" si="40"/>
        <v>0.17697005085630146</v>
      </c>
      <c r="N63" s="223">
        <f t="shared" ca="1" si="40"/>
        <v>0.14883874461710844</v>
      </c>
      <c r="O63" s="223">
        <f t="shared" ca="1" si="40"/>
        <v>0.13575710725063073</v>
      </c>
      <c r="P63" s="223">
        <f t="shared" ca="1" si="40"/>
        <v>0.12210414591708307</v>
      </c>
      <c r="Q63" s="223">
        <f t="shared" ca="1" si="40"/>
        <v>0.11360437443004989</v>
      </c>
      <c r="R63" s="223">
        <f t="shared" ca="1" si="40"/>
        <v>0.10497361918325487</v>
      </c>
      <c r="S63" s="223">
        <f t="shared" ca="1" si="40"/>
        <v>0.10133673459259884</v>
      </c>
      <c r="T63" s="223">
        <f t="shared" ca="1" si="40"/>
        <v>9.7710108054099187E-2</v>
      </c>
      <c r="U63" s="223">
        <f t="shared" ca="1" si="40"/>
        <v>9.5977162837681318E-2</v>
      </c>
      <c r="V63" s="167"/>
      <c r="W63" s="167"/>
      <c r="X63" s="167"/>
    </row>
    <row r="64" spans="2:26" x14ac:dyDescent="0.2">
      <c r="B64" s="157"/>
      <c r="C64" s="166"/>
      <c r="D64" s="147"/>
      <c r="E64" s="167"/>
      <c r="F64" s="167"/>
      <c r="G64" s="167"/>
      <c r="H64" s="167"/>
      <c r="I64" s="167"/>
      <c r="J64" s="167"/>
      <c r="K64" s="167"/>
      <c r="L64" s="167"/>
      <c r="M64" s="167"/>
      <c r="N64" s="167"/>
      <c r="O64" s="167"/>
      <c r="P64" s="167"/>
      <c r="Q64" s="167"/>
      <c r="R64" s="167"/>
      <c r="S64" s="167"/>
      <c r="T64" s="167"/>
      <c r="U64" s="167"/>
      <c r="V64" s="167"/>
      <c r="W64" s="167"/>
      <c r="X64" s="167"/>
    </row>
    <row r="65" spans="2:26" x14ac:dyDescent="0.2">
      <c r="B65" s="143" t="s">
        <v>70</v>
      </c>
      <c r="C65" s="166"/>
      <c r="D65" s="147"/>
      <c r="E65" s="167"/>
      <c r="F65" s="167"/>
      <c r="G65" s="167"/>
      <c r="H65" s="167"/>
      <c r="I65" s="167"/>
      <c r="J65" s="167"/>
      <c r="K65" s="167"/>
      <c r="L65" s="167"/>
      <c r="M65" s="167"/>
      <c r="N65" s="167"/>
      <c r="O65" s="167"/>
      <c r="P65" s="167"/>
      <c r="Q65" s="167"/>
      <c r="R65" s="167"/>
      <c r="S65" s="167"/>
      <c r="T65" s="167"/>
      <c r="U65" s="167"/>
      <c r="V65" s="167"/>
      <c r="W65" s="167"/>
      <c r="X65" s="167"/>
    </row>
    <row r="66" spans="2:26" x14ac:dyDescent="0.2">
      <c r="B66" s="157" t="s">
        <v>278</v>
      </c>
      <c r="C66" s="166"/>
      <c r="D66" s="144">
        <f>+D62</f>
        <v>102.32980000000006</v>
      </c>
      <c r="E66" s="144">
        <f t="shared" ref="E66:T66" si="41">+E62</f>
        <v>181.14900000000006</v>
      </c>
      <c r="F66" s="144">
        <f t="shared" si="41"/>
        <v>245.41820000000001</v>
      </c>
      <c r="G66" s="144">
        <f t="shared" si="41"/>
        <v>410.20659999999998</v>
      </c>
      <c r="H66" s="144">
        <f t="shared" si="41"/>
        <v>533.78421445550919</v>
      </c>
      <c r="I66" s="144">
        <f t="shared" si="41"/>
        <v>792.90020000000004</v>
      </c>
      <c r="J66" s="144">
        <f t="shared" ca="1" si="41"/>
        <v>981.09011193221227</v>
      </c>
      <c r="K66" s="144">
        <f t="shared" ca="1" si="41"/>
        <v>1205.9808424040568</v>
      </c>
      <c r="L66" s="144">
        <f t="shared" ca="1" si="41"/>
        <v>1416.0589079917659</v>
      </c>
      <c r="M66" s="144">
        <f t="shared" ca="1" si="41"/>
        <v>1666.6589249545873</v>
      </c>
      <c r="N66" s="144">
        <f t="shared" ca="1" si="41"/>
        <v>1914.7223470497277</v>
      </c>
      <c r="O66" s="144">
        <f t="shared" ca="1" si="41"/>
        <v>2174.659514073337</v>
      </c>
      <c r="P66" s="144">
        <f t="shared" ca="1" si="41"/>
        <v>2440.1944566997208</v>
      </c>
      <c r="Q66" s="144">
        <f t="shared" ca="1" si="41"/>
        <v>2717.4112214407683</v>
      </c>
      <c r="R66" s="144">
        <f t="shared" ca="1" si="41"/>
        <v>3002.6677121645948</v>
      </c>
      <c r="S66" s="144">
        <f t="shared" ca="1" si="41"/>
        <v>3306.9482531819845</v>
      </c>
      <c r="T66" s="144">
        <f t="shared" ca="1" si="41"/>
        <v>3630.0705243297107</v>
      </c>
      <c r="U66" s="144">
        <f t="shared" ref="U66" ca="1" si="42">+U62</f>
        <v>3978.4743941555707</v>
      </c>
      <c r="V66" s="167"/>
      <c r="W66" s="167"/>
      <c r="X66" s="167"/>
    </row>
    <row r="67" spans="2:26" x14ac:dyDescent="0.2">
      <c r="B67" s="157" t="s">
        <v>275</v>
      </c>
      <c r="C67" s="166"/>
      <c r="D67" s="144">
        <f>+D49</f>
        <v>10.991</v>
      </c>
      <c r="E67" s="144">
        <f t="shared" ref="E67:T67" si="43">+E49</f>
        <v>16.931999999999999</v>
      </c>
      <c r="F67" s="144">
        <f t="shared" si="43"/>
        <v>18.189</v>
      </c>
      <c r="G67" s="144">
        <f t="shared" si="43"/>
        <v>24.901</v>
      </c>
      <c r="H67" s="144">
        <f t="shared" si="43"/>
        <v>59.468000000000004</v>
      </c>
      <c r="I67" s="144">
        <f t="shared" si="43"/>
        <v>50.256999999999998</v>
      </c>
      <c r="J67" s="144">
        <f t="shared" ca="1" si="43"/>
        <v>86.771836012800208</v>
      </c>
      <c r="K67" s="144">
        <f t="shared" ca="1" si="43"/>
        <v>97.729677241301289</v>
      </c>
      <c r="L67" s="144">
        <f t="shared" ca="1" si="43"/>
        <v>117.35045874076748</v>
      </c>
      <c r="M67" s="144">
        <f t="shared" ca="1" si="43"/>
        <v>137.88657232218804</v>
      </c>
      <c r="N67" s="144">
        <f t="shared" ca="1" si="43"/>
        <v>158.21184142011253</v>
      </c>
      <c r="O67" s="144">
        <f t="shared" ca="1" si="43"/>
        <v>179.97465334140864</v>
      </c>
      <c r="P67" s="144">
        <f t="shared" ca="1" si="43"/>
        <v>202.79521616682729</v>
      </c>
      <c r="Q67" s="144">
        <f t="shared" ca="1" si="43"/>
        <v>226.85710535945944</v>
      </c>
      <c r="R67" s="144">
        <f t="shared" ca="1" si="43"/>
        <v>251.81343746070152</v>
      </c>
      <c r="S67" s="144">
        <f t="shared" ca="1" si="43"/>
        <v>278.76194982263189</v>
      </c>
      <c r="T67" s="144">
        <f t="shared" ca="1" si="43"/>
        <v>307.74886180581541</v>
      </c>
      <c r="U67" s="144">
        <f t="shared" ref="U67" ca="1" si="44">+U49</f>
        <v>339.14019592190778</v>
      </c>
      <c r="V67" s="144"/>
      <c r="W67" s="167"/>
      <c r="X67" s="167"/>
    </row>
    <row r="68" spans="2:26" ht="13.5" x14ac:dyDescent="0.35">
      <c r="B68" s="157" t="s">
        <v>273</v>
      </c>
      <c r="C68" s="166"/>
      <c r="D68" s="172">
        <f>-D42</f>
        <v>-5.1319999999999997</v>
      </c>
      <c r="E68" s="172">
        <f t="shared" ref="E68:V68" si="45">-E42</f>
        <v>-6.7690000000000001</v>
      </c>
      <c r="F68" s="172">
        <f t="shared" si="45"/>
        <v>-9.347999999999999</v>
      </c>
      <c r="G68" s="172">
        <f t="shared" si="45"/>
        <v>-12.065999999999999</v>
      </c>
      <c r="H68" s="172">
        <f t="shared" si="45"/>
        <v>-16.794</v>
      </c>
      <c r="I68" s="172">
        <f t="shared" si="45"/>
        <v>-25.553999999999998</v>
      </c>
      <c r="J68" s="172">
        <f t="shared" si="45"/>
        <v>-29.075000000000003</v>
      </c>
      <c r="K68" s="172">
        <f t="shared" si="45"/>
        <v>-35.992000000000004</v>
      </c>
      <c r="L68" s="172">
        <f t="shared" ca="1" si="45"/>
        <v>-48.714491998878955</v>
      </c>
      <c r="M68" s="172">
        <f t="shared" ca="1" si="45"/>
        <v>-63.697847931928379</v>
      </c>
      <c r="N68" s="172">
        <f t="shared" ca="1" si="45"/>
        <v>-80.497691212666183</v>
      </c>
      <c r="O68" s="172">
        <f t="shared" ca="1" si="45"/>
        <v>-100.00029730038128</v>
      </c>
      <c r="P68" s="172">
        <f t="shared" ca="1" si="45"/>
        <v>-122.17884877931334</v>
      </c>
      <c r="Q68" s="172">
        <f t="shared" ca="1" si="45"/>
        <v>-147.30117412588166</v>
      </c>
      <c r="R68" s="172">
        <f t="shared" ca="1" si="45"/>
        <v>-175.30021587263326</v>
      </c>
      <c r="S68" s="172">
        <f t="shared" ca="1" si="45"/>
        <v>-207.11726487340596</v>
      </c>
      <c r="T68" s="172">
        <f t="shared" ca="1" si="45"/>
        <v>-243.06875910727106</v>
      </c>
      <c r="U68" s="172">
        <f t="shared" ref="U68" ca="1" si="46">-U42</f>
        <v>-283.74736464817585</v>
      </c>
      <c r="V68" s="172">
        <f t="shared" si="45"/>
        <v>0</v>
      </c>
      <c r="W68" s="167"/>
      <c r="X68" s="167"/>
    </row>
    <row r="69" spans="2:26" x14ac:dyDescent="0.2">
      <c r="B69" s="173" t="s">
        <v>264</v>
      </c>
      <c r="C69" s="166"/>
      <c r="D69" s="144">
        <f>SUM(D66:D68)</f>
        <v>108.18880000000006</v>
      </c>
      <c r="E69" s="144">
        <f t="shared" ref="E69:T69" si="47">SUM(E66:E68)</f>
        <v>191.31200000000004</v>
      </c>
      <c r="F69" s="144">
        <f t="shared" si="47"/>
        <v>254.25920000000002</v>
      </c>
      <c r="G69" s="144">
        <f t="shared" si="47"/>
        <v>423.04160000000002</v>
      </c>
      <c r="H69" s="144">
        <f t="shared" si="47"/>
        <v>576.45821445550916</v>
      </c>
      <c r="I69" s="144">
        <f t="shared" si="47"/>
        <v>817.60320000000002</v>
      </c>
      <c r="J69" s="144">
        <f t="shared" ca="1" si="47"/>
        <v>1038.7869479450123</v>
      </c>
      <c r="K69" s="144">
        <f t="shared" ca="1" si="47"/>
        <v>1267.7185196453581</v>
      </c>
      <c r="L69" s="144">
        <f t="shared" ca="1" si="47"/>
        <v>1484.6948747336544</v>
      </c>
      <c r="M69" s="144">
        <f t="shared" ca="1" si="47"/>
        <v>1740.8476493448468</v>
      </c>
      <c r="N69" s="144">
        <f t="shared" ca="1" si="47"/>
        <v>1992.4364972571739</v>
      </c>
      <c r="O69" s="144">
        <f t="shared" ca="1" si="47"/>
        <v>2254.6338701143645</v>
      </c>
      <c r="P69" s="144">
        <f t="shared" ca="1" si="47"/>
        <v>2520.8108240872348</v>
      </c>
      <c r="Q69" s="144">
        <f t="shared" ca="1" si="47"/>
        <v>2796.9671526743464</v>
      </c>
      <c r="R69" s="144">
        <f t="shared" ca="1" si="47"/>
        <v>3079.1809337526633</v>
      </c>
      <c r="S69" s="144">
        <f t="shared" ca="1" si="47"/>
        <v>3378.5929381312103</v>
      </c>
      <c r="T69" s="144">
        <f t="shared" ca="1" si="47"/>
        <v>3694.7506270282552</v>
      </c>
      <c r="U69" s="144">
        <f t="shared" ref="U69" ca="1" si="48">SUM(U66:U68)</f>
        <v>4033.8672254293024</v>
      </c>
      <c r="V69" s="167"/>
      <c r="W69" s="167"/>
      <c r="X69" s="167"/>
    </row>
    <row r="70" spans="2:26" x14ac:dyDescent="0.2">
      <c r="B70" s="174" t="s">
        <v>28</v>
      </c>
      <c r="C70" s="166"/>
      <c r="D70" s="147"/>
      <c r="E70" s="223">
        <f t="shared" ref="E70:U70" si="49">E69/D69-1</f>
        <v>0.76831612884143219</v>
      </c>
      <c r="F70" s="223">
        <f t="shared" si="49"/>
        <v>0.3290290206573554</v>
      </c>
      <c r="G70" s="223">
        <f t="shared" si="49"/>
        <v>0.66382022754732173</v>
      </c>
      <c r="H70" s="223">
        <f t="shared" si="49"/>
        <v>0.36265136680531929</v>
      </c>
      <c r="I70" s="223">
        <f t="shared" si="49"/>
        <v>0.41832170918452993</v>
      </c>
      <c r="J70" s="223">
        <f t="shared" ca="1" si="49"/>
        <v>0.27052700863329826</v>
      </c>
      <c r="K70" s="223">
        <f t="shared" ca="1" si="49"/>
        <v>0.22038356580551133</v>
      </c>
      <c r="L70" s="223">
        <f t="shared" ca="1" si="49"/>
        <v>0.1711549935777501</v>
      </c>
      <c r="M70" s="223">
        <f t="shared" ca="1" si="49"/>
        <v>0.17252890069897009</v>
      </c>
      <c r="N70" s="223">
        <f t="shared" ca="1" si="49"/>
        <v>0.14452088786000905</v>
      </c>
      <c r="O70" s="223">
        <f t="shared" ca="1" si="49"/>
        <v>0.13159635110987811</v>
      </c>
      <c r="P70" s="223">
        <f t="shared" ca="1" si="49"/>
        <v>0.11805772879628074</v>
      </c>
      <c r="Q70" s="223">
        <f t="shared" ca="1" si="49"/>
        <v>0.10955059616070373</v>
      </c>
      <c r="R70" s="223">
        <f t="shared" ca="1" si="49"/>
        <v>0.10089992683985427</v>
      </c>
      <c r="S70" s="223">
        <f t="shared" ca="1" si="49"/>
        <v>9.7237548172801613E-2</v>
      </c>
      <c r="T70" s="223">
        <f t="shared" ca="1" si="49"/>
        <v>9.3576732884524505E-2</v>
      </c>
      <c r="U70" s="223">
        <f t="shared" ca="1" si="49"/>
        <v>9.1783352283724806E-2</v>
      </c>
      <c r="V70" s="167"/>
      <c r="W70" s="167"/>
      <c r="X70" s="167"/>
    </row>
    <row r="71" spans="2:26" x14ac:dyDescent="0.2">
      <c r="C71" s="166"/>
      <c r="D71" s="166"/>
      <c r="E71" s="166"/>
      <c r="F71" s="166"/>
      <c r="G71" s="166"/>
      <c r="H71" s="166"/>
      <c r="I71" s="166"/>
      <c r="J71" s="166"/>
      <c r="K71" s="166"/>
      <c r="L71" s="166"/>
      <c r="M71" s="166"/>
      <c r="N71" s="166"/>
      <c r="O71" s="166"/>
      <c r="P71" s="166"/>
      <c r="Q71" s="166"/>
      <c r="R71" s="166"/>
      <c r="S71" s="166"/>
      <c r="T71" s="166"/>
      <c r="U71" s="166"/>
      <c r="V71" s="166"/>
      <c r="W71" s="166"/>
      <c r="X71" s="166"/>
    </row>
    <row r="72" spans="2:26" ht="13.5" x14ac:dyDescent="0.35">
      <c r="B72" s="115" t="s">
        <v>279</v>
      </c>
      <c r="C72" s="166"/>
      <c r="D72" s="176">
        <f t="shared" ref="D72:J72" si="50">+D73-D62</f>
        <v>-199.65580000000017</v>
      </c>
      <c r="E72" s="176">
        <f t="shared" si="50"/>
        <v>10.341999999999985</v>
      </c>
      <c r="F72" s="176">
        <f t="shared" si="50"/>
        <v>5.4428000000001475</v>
      </c>
      <c r="G72" s="176">
        <f t="shared" si="50"/>
        <v>-51.727599999999939</v>
      </c>
      <c r="H72" s="176">
        <f t="shared" si="50"/>
        <v>-2.6252144555093082</v>
      </c>
      <c r="I72" s="176">
        <f t="shared" si="50"/>
        <v>115.12480000000016</v>
      </c>
      <c r="J72" s="176">
        <f t="shared" ca="1" si="50"/>
        <v>-631.36294794501225</v>
      </c>
      <c r="K72" s="177">
        <f ca="1">+-(K77-J77)</f>
        <v>129.95909436548027</v>
      </c>
      <c r="L72" s="177">
        <f t="shared" ref="L72:U72" ca="1" si="51">+-(L77-K77)</f>
        <v>-219.15855550113474</v>
      </c>
      <c r="M72" s="177">
        <f t="shared" ca="1" si="51"/>
        <v>-214.14921708968041</v>
      </c>
      <c r="N72" s="177">
        <f t="shared" ca="1" si="51"/>
        <v>-199.872602617035</v>
      </c>
      <c r="O72" s="177">
        <f t="shared" ca="1" si="51"/>
        <v>-219.85986287873857</v>
      </c>
      <c r="P72" s="177">
        <f t="shared" ca="1" si="51"/>
        <v>-241.84584916661242</v>
      </c>
      <c r="Q72" s="177">
        <f t="shared" ca="1" si="51"/>
        <v>-266.03043408327403</v>
      </c>
      <c r="R72" s="177">
        <f t="shared" ca="1" si="51"/>
        <v>-292.6334774916013</v>
      </c>
      <c r="S72" s="177">
        <f t="shared" ca="1" si="51"/>
        <v>-321.89682524076079</v>
      </c>
      <c r="T72" s="177">
        <f t="shared" ca="1" si="51"/>
        <v>-354.08650776483773</v>
      </c>
      <c r="U72" s="177">
        <f t="shared" ca="1" si="51"/>
        <v>-389.49515854132096</v>
      </c>
      <c r="V72" s="177"/>
      <c r="W72" s="176"/>
      <c r="X72" s="176"/>
    </row>
    <row r="73" spans="2:26" s="141" customFormat="1" ht="10.15" x14ac:dyDescent="0.2">
      <c r="B73" s="135" t="s">
        <v>282</v>
      </c>
      <c r="C73" s="136"/>
      <c r="D73" s="138">
        <f>+'Historical Financials'!AH84</f>
        <v>-97.326000000000107</v>
      </c>
      <c r="E73" s="138">
        <f>+'Historical Financials'!AI84</f>
        <v>191.49100000000004</v>
      </c>
      <c r="F73" s="138">
        <f>+'Historical Financials'!AJ84</f>
        <v>250.86100000000016</v>
      </c>
      <c r="G73" s="138">
        <f>+'Historical Financials'!AK84</f>
        <v>358.47900000000004</v>
      </c>
      <c r="H73" s="138">
        <f>+'Historical Financials'!AL84</f>
        <v>531.15899999999988</v>
      </c>
      <c r="I73" s="138">
        <f>+'Historical Financials'!AM84</f>
        <v>908.0250000000002</v>
      </c>
      <c r="J73" s="138">
        <f ca="1">+'Historical Financials'!AN84</f>
        <v>349.72716398720002</v>
      </c>
      <c r="K73" s="136">
        <f t="shared" ref="K73:U73" ca="1" si="52">+K62+SUM(K72:K72)</f>
        <v>1335.9399367695371</v>
      </c>
      <c r="L73" s="136">
        <f t="shared" ca="1" si="52"/>
        <v>1196.9003524906311</v>
      </c>
      <c r="M73" s="136">
        <f t="shared" ca="1" si="52"/>
        <v>1452.5097078649069</v>
      </c>
      <c r="N73" s="136">
        <f t="shared" ca="1" si="52"/>
        <v>1714.8497444326927</v>
      </c>
      <c r="O73" s="136">
        <f t="shared" ca="1" si="52"/>
        <v>1954.7996511945985</v>
      </c>
      <c r="P73" s="136">
        <f t="shared" ca="1" si="52"/>
        <v>2198.3486075331084</v>
      </c>
      <c r="Q73" s="136">
        <f t="shared" ca="1" si="52"/>
        <v>2451.3807873574942</v>
      </c>
      <c r="R73" s="136">
        <f t="shared" ca="1" si="52"/>
        <v>2710.0342346729935</v>
      </c>
      <c r="S73" s="136">
        <f t="shared" ca="1" si="52"/>
        <v>2985.0514279412237</v>
      </c>
      <c r="T73" s="136">
        <f t="shared" ca="1" si="52"/>
        <v>3275.9840165648729</v>
      </c>
      <c r="U73" s="136">
        <f t="shared" ca="1" si="52"/>
        <v>3588.9792356142498</v>
      </c>
      <c r="V73" s="136"/>
      <c r="W73" s="138"/>
      <c r="X73" s="138"/>
      <c r="Y73" s="140">
        <f>+I73/G109*1000</f>
        <v>1730.8572082118149</v>
      </c>
    </row>
    <row r="74" spans="2:26" s="141" customFormat="1" ht="10.15" x14ac:dyDescent="0.2">
      <c r="B74" s="135"/>
      <c r="C74" s="136"/>
      <c r="D74" s="138"/>
      <c r="E74" s="138"/>
      <c r="F74" s="138"/>
      <c r="G74" s="138"/>
      <c r="H74" s="138"/>
      <c r="I74" s="138"/>
      <c r="J74" s="136"/>
      <c r="K74" s="136"/>
      <c r="L74" s="136"/>
      <c r="M74" s="136"/>
      <c r="N74" s="136"/>
      <c r="O74" s="136"/>
      <c r="P74" s="136"/>
      <c r="Q74" s="136"/>
      <c r="R74" s="136"/>
      <c r="S74" s="136"/>
      <c r="T74" s="136"/>
      <c r="U74" s="136"/>
      <c r="V74" s="136"/>
      <c r="W74" s="138"/>
      <c r="X74" s="138"/>
      <c r="Y74" s="140"/>
    </row>
    <row r="75" spans="2:26" s="141" customFormat="1" ht="10.15" x14ac:dyDescent="0.2">
      <c r="B75" s="226" t="s">
        <v>70</v>
      </c>
      <c r="C75" s="136"/>
      <c r="K75" s="136"/>
      <c r="L75" s="136"/>
      <c r="M75" s="136"/>
      <c r="N75" s="136"/>
      <c r="O75" s="136"/>
      <c r="P75" s="136"/>
      <c r="Q75" s="136"/>
      <c r="R75" s="136"/>
      <c r="S75" s="136"/>
      <c r="T75" s="136"/>
      <c r="U75" s="136"/>
      <c r="V75" s="136"/>
      <c r="W75" s="138"/>
      <c r="X75" s="138"/>
      <c r="Y75" s="140"/>
    </row>
    <row r="76" spans="2:26" s="141" customFormat="1" ht="10.15" x14ac:dyDescent="0.2">
      <c r="B76" s="149" t="s">
        <v>389</v>
      </c>
      <c r="C76" s="136"/>
      <c r="D76" s="175">
        <f>+'Historical Financials'!AH97</f>
        <v>1699.6519999999998</v>
      </c>
      <c r="E76" s="175">
        <f>+'Historical Financials'!AI97</f>
        <v>2187.5810000000001</v>
      </c>
      <c r="F76" s="175">
        <f>+'Historical Financials'!AJ97</f>
        <v>2806.7420000000002</v>
      </c>
      <c r="G76" s="175">
        <f>+'Historical Financials'!AK97</f>
        <v>3607.9240000000004</v>
      </c>
      <c r="H76" s="175">
        <f>+'Historical Financials'!AL97</f>
        <v>5121.646999999999</v>
      </c>
      <c r="I76" s="175">
        <f>+'Historical Financials'!AM97</f>
        <v>6821.9320000000007</v>
      </c>
      <c r="J76" s="175">
        <f ca="1">+'Historical Financials'!AN97</f>
        <v>8536.3541479450141</v>
      </c>
      <c r="K76" s="225">
        <f ca="1">+J76*(1+K19)</f>
        <v>10436.121690530224</v>
      </c>
      <c r="L76" s="225">
        <f ca="1">+K76*(1+L19)</f>
        <v>11897.178727204457</v>
      </c>
      <c r="M76" s="225">
        <f ca="1">+L76*(1+M19)</f>
        <v>13324.840174468993</v>
      </c>
      <c r="N76" s="225">
        <f ca="1">+M76*(1+N19)</f>
        <v>14657.324191915894</v>
      </c>
      <c r="O76" s="225">
        <f ca="1">+N76*(1+O19)</f>
        <v>16123.056611107484</v>
      </c>
      <c r="P76" s="225">
        <f ca="1">+O76*(1+P19)</f>
        <v>17735.362272218234</v>
      </c>
      <c r="Q76" s="225">
        <f ca="1">+P76*(1+Q19)</f>
        <v>19508.89849944006</v>
      </c>
      <c r="R76" s="225">
        <f ca="1">+Q76*(1+R19)</f>
        <v>21459.788349384067</v>
      </c>
      <c r="S76" s="225">
        <f ca="1">+R76*(1+S19)</f>
        <v>23605.767184322474</v>
      </c>
      <c r="T76" s="225">
        <f ca="1">+S76*(1+T19)</f>
        <v>25966.343902754725</v>
      </c>
      <c r="U76" s="225">
        <f ca="1">+T76*(1+U19)</f>
        <v>28562.978293030199</v>
      </c>
      <c r="V76" s="136"/>
      <c r="W76" s="138"/>
      <c r="X76" s="138"/>
      <c r="Y76" s="140"/>
    </row>
    <row r="77" spans="2:26" s="141" customFormat="1" ht="10.15" x14ac:dyDescent="0.2">
      <c r="B77" s="149" t="s">
        <v>390</v>
      </c>
      <c r="C77" s="136"/>
      <c r="D77" s="175">
        <f>+'Historical Financials'!AH102</f>
        <v>213.91799999999967</v>
      </c>
      <c r="E77" s="175">
        <f>+'Historical Financials'!AI102</f>
        <v>295.62200000000007</v>
      </c>
      <c r="F77" s="175">
        <f>+'Historical Financials'!AJ102</f>
        <v>394.65999999999985</v>
      </c>
      <c r="G77" s="175">
        <f>+'Historical Financials'!AK102</f>
        <v>504.69500000000016</v>
      </c>
      <c r="H77" s="175">
        <f>+'Historical Financials'!AL102</f>
        <v>825.68899999999849</v>
      </c>
      <c r="I77" s="175">
        <f>+'Historical Financials'!AM102</f>
        <v>1103.2130000000006</v>
      </c>
      <c r="J77" s="175">
        <f ca="1">+'Historical Financials'!AN102</f>
        <v>1695.377347945014</v>
      </c>
      <c r="K77" s="225">
        <f ca="1">+K78*K76</f>
        <v>1565.4182535795337</v>
      </c>
      <c r="L77" s="225">
        <f t="shared" ref="L77:U77" ca="1" si="53">+L78*L76</f>
        <v>1784.5768090806685</v>
      </c>
      <c r="M77" s="225">
        <f t="shared" ca="1" si="53"/>
        <v>1998.7260261703489</v>
      </c>
      <c r="N77" s="225">
        <f t="shared" ca="1" si="53"/>
        <v>2198.5986287873839</v>
      </c>
      <c r="O77" s="225">
        <f t="shared" ca="1" si="53"/>
        <v>2418.4584916661224</v>
      </c>
      <c r="P77" s="225">
        <f t="shared" ca="1" si="53"/>
        <v>2660.3043408327349</v>
      </c>
      <c r="Q77" s="225">
        <f t="shared" ca="1" si="53"/>
        <v>2926.3347749160089</v>
      </c>
      <c r="R77" s="225">
        <f t="shared" ca="1" si="53"/>
        <v>3218.9682524076102</v>
      </c>
      <c r="S77" s="225">
        <f t="shared" ca="1" si="53"/>
        <v>3540.865077648371</v>
      </c>
      <c r="T77" s="225">
        <f t="shared" ca="1" si="53"/>
        <v>3894.9515854132087</v>
      </c>
      <c r="U77" s="225">
        <f t="shared" ca="1" si="53"/>
        <v>4284.4467439545297</v>
      </c>
      <c r="V77" s="136"/>
      <c r="W77" s="138"/>
      <c r="X77" s="138"/>
      <c r="Y77" s="140"/>
    </row>
    <row r="78" spans="2:26" s="141" customFormat="1" ht="10.15" x14ac:dyDescent="0.2">
      <c r="B78" s="155" t="s">
        <v>289</v>
      </c>
      <c r="C78" s="136"/>
      <c r="D78" s="223">
        <f>+IFERROR(D77/D76,"n/a")</f>
        <v>0.12585988190523689</v>
      </c>
      <c r="E78" s="223">
        <f t="shared" ref="E78:J78" si="54">+IFERROR(E77/E76,"n/a")</f>
        <v>0.13513648180341667</v>
      </c>
      <c r="F78" s="223">
        <f t="shared" si="54"/>
        <v>0.14061142776927835</v>
      </c>
      <c r="G78" s="223">
        <f t="shared" si="54"/>
        <v>0.13988515279146682</v>
      </c>
      <c r="H78" s="223">
        <f t="shared" si="54"/>
        <v>0.16121552305342376</v>
      </c>
      <c r="I78" s="223">
        <f t="shared" si="54"/>
        <v>0.16171562542693191</v>
      </c>
      <c r="J78" s="223">
        <f t="shared" ca="1" si="54"/>
        <v>0.19860672584128294</v>
      </c>
      <c r="K78" s="221">
        <v>0.15</v>
      </c>
      <c r="L78" s="221">
        <v>0.15</v>
      </c>
      <c r="M78" s="221">
        <v>0.15</v>
      </c>
      <c r="N78" s="221">
        <v>0.15</v>
      </c>
      <c r="O78" s="221">
        <v>0.15</v>
      </c>
      <c r="P78" s="221">
        <v>0.15</v>
      </c>
      <c r="Q78" s="221">
        <v>0.15</v>
      </c>
      <c r="R78" s="221">
        <v>0.15</v>
      </c>
      <c r="S78" s="221">
        <v>0.15</v>
      </c>
      <c r="T78" s="221">
        <v>0.15</v>
      </c>
      <c r="U78" s="221">
        <v>0.15</v>
      </c>
      <c r="V78" s="136"/>
      <c r="W78" s="138"/>
      <c r="X78" s="138"/>
      <c r="Y78" s="140"/>
    </row>
    <row r="79" spans="2:26" hidden="1" outlineLevel="1" x14ac:dyDescent="0.2">
      <c r="C79" s="166"/>
      <c r="D79" s="166"/>
      <c r="E79" s="166"/>
      <c r="F79" s="166"/>
      <c r="G79" s="166"/>
      <c r="H79" s="166"/>
      <c r="I79" s="178"/>
      <c r="J79" s="178"/>
      <c r="K79" s="178"/>
      <c r="L79" s="178"/>
      <c r="M79" s="178"/>
      <c r="N79" s="178"/>
      <c r="O79" s="178"/>
      <c r="P79" s="178"/>
      <c r="Q79" s="178"/>
      <c r="R79" s="178"/>
      <c r="S79" s="178"/>
      <c r="T79" s="178"/>
      <c r="U79" s="178"/>
      <c r="V79" s="166"/>
      <c r="W79" s="166"/>
      <c r="X79" s="166"/>
    </row>
    <row r="80" spans="2:26" hidden="1" outlineLevel="1" x14ac:dyDescent="0.2">
      <c r="B80" s="129" t="s">
        <v>357</v>
      </c>
      <c r="C80" s="179"/>
      <c r="D80" s="132">
        <f>+'[1]Historical Financials'!AO105</f>
        <v>59.274999999999977</v>
      </c>
      <c r="E80" s="132">
        <f>+'[1]Historical Financials'!AP105</f>
        <v>-19.779999999999973</v>
      </c>
      <c r="F80" s="132">
        <f>+'[1]Historical Financials'!AQ105</f>
        <v>-113.28899999999999</v>
      </c>
      <c r="G80" s="132">
        <f>+'[1]Historical Financials'!AR105</f>
        <v>-58.232999999999947</v>
      </c>
      <c r="H80" s="132">
        <f>+'[1]Historical Financials'!AS105</f>
        <v>-390.94200000000001</v>
      </c>
      <c r="I80" s="132">
        <f>+'[1]Historical Financials'!AT105</f>
        <v>-605.572</v>
      </c>
      <c r="J80" s="180">
        <v>-300</v>
      </c>
      <c r="K80" s="166">
        <f t="shared" ref="K80:U80" si="55">+J80</f>
        <v>-300</v>
      </c>
      <c r="L80" s="166">
        <f t="shared" si="55"/>
        <v>-300</v>
      </c>
      <c r="M80" s="166">
        <f t="shared" si="55"/>
        <v>-300</v>
      </c>
      <c r="N80" s="166">
        <f t="shared" si="55"/>
        <v>-300</v>
      </c>
      <c r="O80" s="166">
        <f t="shared" si="55"/>
        <v>-300</v>
      </c>
      <c r="P80" s="166">
        <f t="shared" si="55"/>
        <v>-300</v>
      </c>
      <c r="Q80" s="166">
        <f t="shared" si="55"/>
        <v>-300</v>
      </c>
      <c r="R80" s="166">
        <f t="shared" si="55"/>
        <v>-300</v>
      </c>
      <c r="S80" s="166">
        <f t="shared" si="55"/>
        <v>-300</v>
      </c>
      <c r="T80" s="166">
        <f t="shared" si="55"/>
        <v>-300</v>
      </c>
      <c r="U80" s="166">
        <f t="shared" si="55"/>
        <v>-300</v>
      </c>
      <c r="V80" s="166"/>
      <c r="W80" s="132"/>
      <c r="X80" s="132"/>
      <c r="Z80" s="181"/>
    </row>
    <row r="81" spans="2:36" s="148" customFormat="1" hidden="1" outlineLevel="1" x14ac:dyDescent="0.2">
      <c r="B81" s="182" t="s">
        <v>358</v>
      </c>
      <c r="C81" s="144"/>
      <c r="D81" s="183" t="s">
        <v>76</v>
      </c>
      <c r="E81" s="183" t="s">
        <v>76</v>
      </c>
      <c r="F81" s="183" t="s">
        <v>76</v>
      </c>
      <c r="G81" s="183" t="s">
        <v>76</v>
      </c>
      <c r="H81" s="183" t="s">
        <v>76</v>
      </c>
      <c r="I81" s="183" t="s">
        <v>76</v>
      </c>
      <c r="J81" s="184">
        <f t="shared" ref="J81:U81" ca="1" si="56">+J80/J43</f>
        <v>-0.22597871070048592</v>
      </c>
      <c r="K81" s="184">
        <f t="shared" ca="1" si="56"/>
        <v>-0.18511203741438875</v>
      </c>
      <c r="L81" s="184">
        <f t="shared" ca="1" si="56"/>
        <v>-0.15751478751292292</v>
      </c>
      <c r="M81" s="184">
        <f t="shared" ca="1" si="56"/>
        <v>-0.13394307736740013</v>
      </c>
      <c r="N81" s="184">
        <f t="shared" ca="1" si="56"/>
        <v>-0.11668414861324748</v>
      </c>
      <c r="O81" s="184">
        <f t="shared" ca="1" si="56"/>
        <v>-0.10279983453606768</v>
      </c>
      <c r="P81" s="184">
        <f t="shared" ca="1" si="56"/>
        <v>-9.1653641238736525E-2</v>
      </c>
      <c r="Q81" s="184">
        <f t="shared" ca="1" si="56"/>
        <v>-8.2338182284027436E-2</v>
      </c>
      <c r="R81" s="184">
        <f t="shared" ca="1" si="56"/>
        <v>-7.4547563696812091E-2</v>
      </c>
      <c r="S81" s="184">
        <f t="shared" ca="1" si="56"/>
        <v>-6.7714611408902767E-2</v>
      </c>
      <c r="T81" s="184">
        <f t="shared" ca="1" si="56"/>
        <v>-6.1709259567687566E-2</v>
      </c>
      <c r="U81" s="184">
        <f t="shared" ca="1" si="56"/>
        <v>-5.632658941352555E-2</v>
      </c>
      <c r="V81" s="184"/>
      <c r="W81" s="183"/>
      <c r="X81" s="183"/>
    </row>
    <row r="82" spans="2:36" ht="10.15" collapsed="1" x14ac:dyDescent="0.2">
      <c r="B82" s="185"/>
      <c r="C82" s="166"/>
      <c r="D82" s="166"/>
      <c r="E82" s="166"/>
      <c r="F82" s="166"/>
      <c r="G82" s="166"/>
      <c r="H82" s="166"/>
      <c r="I82" s="166"/>
      <c r="J82" s="166"/>
      <c r="K82" s="166"/>
      <c r="L82" s="166"/>
      <c r="M82" s="166"/>
      <c r="N82" s="166"/>
      <c r="O82" s="166"/>
      <c r="P82" s="166"/>
      <c r="Q82" s="166"/>
      <c r="R82" s="166"/>
      <c r="S82" s="166"/>
      <c r="T82" s="166"/>
      <c r="U82" s="166"/>
      <c r="V82" s="166"/>
      <c r="W82" s="166"/>
      <c r="X82" s="166"/>
    </row>
    <row r="83" spans="2:36" ht="10.15" x14ac:dyDescent="0.2">
      <c r="B83" s="115" t="s">
        <v>359</v>
      </c>
      <c r="C83" s="166"/>
      <c r="D83" s="180"/>
      <c r="E83" s="166"/>
      <c r="F83" s="166"/>
      <c r="G83" s="166"/>
      <c r="H83" s="166"/>
      <c r="I83" s="166"/>
      <c r="J83" s="166"/>
      <c r="K83" s="166">
        <f ca="1">+K73</f>
        <v>1335.9399367695371</v>
      </c>
      <c r="L83" s="166">
        <f t="shared" ref="L83:U83" ca="1" si="57">+L73</f>
        <v>1196.9003524906311</v>
      </c>
      <c r="M83" s="166">
        <f t="shared" ca="1" si="57"/>
        <v>1452.5097078649069</v>
      </c>
      <c r="N83" s="166">
        <f t="shared" ca="1" si="57"/>
        <v>1714.8497444326927</v>
      </c>
      <c r="O83" s="166">
        <f t="shared" ca="1" si="57"/>
        <v>1954.7996511945985</v>
      </c>
      <c r="P83" s="166">
        <f t="shared" ca="1" si="57"/>
        <v>2198.3486075331084</v>
      </c>
      <c r="Q83" s="166">
        <f t="shared" ca="1" si="57"/>
        <v>2451.3807873574942</v>
      </c>
      <c r="R83" s="166">
        <f t="shared" ca="1" si="57"/>
        <v>2710.0342346729935</v>
      </c>
      <c r="S83" s="166">
        <f t="shared" ca="1" si="57"/>
        <v>2985.0514279412237</v>
      </c>
      <c r="T83" s="166">
        <f t="shared" ca="1" si="57"/>
        <v>3275.9840165648729</v>
      </c>
      <c r="U83" s="166">
        <f t="shared" ca="1" si="57"/>
        <v>3588.9792356142498</v>
      </c>
      <c r="V83" s="166"/>
      <c r="W83" s="166"/>
      <c r="X83" s="166"/>
    </row>
    <row r="84" spans="2:36" ht="10.15" x14ac:dyDescent="0.2">
      <c r="C84" s="166"/>
      <c r="D84" s="166"/>
      <c r="E84" s="166"/>
      <c r="F84" s="166"/>
      <c r="G84" s="166"/>
      <c r="H84" s="166"/>
      <c r="I84" s="166"/>
      <c r="J84" s="166"/>
      <c r="K84" s="166"/>
      <c r="L84" s="166"/>
      <c r="M84" s="166"/>
      <c r="N84" s="166"/>
      <c r="O84" s="166"/>
      <c r="P84" s="166"/>
      <c r="Q84" s="166"/>
      <c r="R84" s="166"/>
      <c r="S84" s="166"/>
      <c r="T84" s="166"/>
      <c r="U84" s="166"/>
      <c r="V84" s="166"/>
      <c r="W84" s="166"/>
      <c r="X84" s="166"/>
    </row>
    <row r="85" spans="2:36" ht="10.15" x14ac:dyDescent="0.2">
      <c r="B85" s="115" t="s">
        <v>360</v>
      </c>
      <c r="C85" s="166"/>
      <c r="D85" s="166"/>
      <c r="E85" s="166"/>
      <c r="F85" s="166"/>
      <c r="G85" s="166"/>
      <c r="H85" s="166"/>
      <c r="I85" s="166"/>
      <c r="J85" s="166"/>
      <c r="K85" s="166">
        <f t="shared" ref="K85:U85" ca="1" si="58">J85+K83</f>
        <v>1335.9399367695371</v>
      </c>
      <c r="L85" s="166">
        <f t="shared" ca="1" si="58"/>
        <v>2532.840289260168</v>
      </c>
      <c r="M85" s="166">
        <f t="shared" ca="1" si="58"/>
        <v>3985.3499971250749</v>
      </c>
      <c r="N85" s="166">
        <f t="shared" ca="1" si="58"/>
        <v>5700.199741557768</v>
      </c>
      <c r="O85" s="166">
        <f t="shared" ca="1" si="58"/>
        <v>7654.9993927523665</v>
      </c>
      <c r="P85" s="166">
        <f t="shared" ca="1" si="58"/>
        <v>9853.348000285474</v>
      </c>
      <c r="Q85" s="166">
        <f t="shared" ca="1" si="58"/>
        <v>12304.728787642969</v>
      </c>
      <c r="R85" s="166">
        <f t="shared" ca="1" si="58"/>
        <v>15014.763022315963</v>
      </c>
      <c r="S85" s="166">
        <f t="shared" ca="1" si="58"/>
        <v>17999.814450257189</v>
      </c>
      <c r="T85" s="166">
        <f t="shared" ca="1" si="58"/>
        <v>21275.79846682206</v>
      </c>
      <c r="U85" s="166">
        <f t="shared" ca="1" si="58"/>
        <v>24864.777702436309</v>
      </c>
      <c r="V85" s="166"/>
      <c r="W85" s="166"/>
      <c r="X85" s="166"/>
    </row>
    <row r="86" spans="2:36" s="148" customFormat="1" ht="10.15" x14ac:dyDescent="0.2">
      <c r="B86" s="149" t="s">
        <v>361</v>
      </c>
      <c r="C86" s="144"/>
      <c r="D86" s="147"/>
      <c r="E86" s="147"/>
      <c r="F86" s="147"/>
      <c r="G86" s="147"/>
      <c r="H86" s="147"/>
      <c r="I86" s="147"/>
      <c r="J86" s="147"/>
      <c r="K86" s="147">
        <f t="shared" ref="K86:T86" ca="1" si="59">K85/$F$110</f>
        <v>0.13996588440527175</v>
      </c>
      <c r="L86" s="147">
        <f t="shared" ca="1" si="59"/>
        <v>0.26536464805510224</v>
      </c>
      <c r="M86" s="147">
        <f t="shared" ca="1" si="59"/>
        <v>0.41754350001768581</v>
      </c>
      <c r="N86" s="147">
        <f t="shared" ca="1" si="59"/>
        <v>0.59720761102710318</v>
      </c>
      <c r="O86" s="186">
        <f t="shared" ca="1" si="59"/>
        <v>0.80201117628032781</v>
      </c>
      <c r="P86" s="147">
        <f t="shared" ca="1" si="59"/>
        <v>1.0323312667392668</v>
      </c>
      <c r="Q86" s="147">
        <f t="shared" ca="1" si="59"/>
        <v>1.2891614358756605</v>
      </c>
      <c r="R86" s="147">
        <f t="shared" ca="1" si="59"/>
        <v>1.5730906216007254</v>
      </c>
      <c r="S86" s="147">
        <f t="shared" ca="1" si="59"/>
        <v>1.8858332469296128</v>
      </c>
      <c r="T86" s="147">
        <f t="shared" ca="1" si="59"/>
        <v>2.2290567613675503</v>
      </c>
      <c r="U86" s="147">
        <f t="shared" ref="U86" ca="1" si="60">U85/$F$110</f>
        <v>2.6050726577405641</v>
      </c>
      <c r="V86" s="147"/>
      <c r="W86" s="147"/>
      <c r="X86" s="147"/>
    </row>
    <row r="87" spans="2:36" ht="10.15" x14ac:dyDescent="0.2">
      <c r="C87" s="166"/>
      <c r="D87" s="166"/>
      <c r="E87" s="166"/>
      <c r="F87" s="166"/>
      <c r="G87" s="166"/>
      <c r="H87" s="166"/>
      <c r="I87" s="166"/>
      <c r="J87" s="166"/>
      <c r="K87" s="166"/>
      <c r="L87" s="166"/>
      <c r="M87" s="166"/>
      <c r="N87" s="166"/>
      <c r="O87" s="166"/>
      <c r="P87" s="166"/>
      <c r="Q87" s="166"/>
      <c r="R87" s="166"/>
      <c r="S87" s="166"/>
      <c r="T87" s="166"/>
      <c r="U87" s="166"/>
      <c r="V87" s="166"/>
      <c r="W87" s="166"/>
      <c r="X87" s="166"/>
    </row>
    <row r="88" spans="2:36" ht="10.15" x14ac:dyDescent="0.2">
      <c r="B88" s="168" t="s">
        <v>362</v>
      </c>
      <c r="C88" s="166"/>
      <c r="D88" s="166"/>
      <c r="E88" s="166"/>
      <c r="F88" s="166"/>
      <c r="G88" s="166"/>
      <c r="H88" s="166"/>
      <c r="I88" s="166"/>
      <c r="J88" s="188"/>
      <c r="K88" s="166"/>
      <c r="L88" s="166"/>
      <c r="M88" s="166"/>
      <c r="N88" s="166"/>
      <c r="O88" s="166"/>
      <c r="P88" s="166"/>
      <c r="Q88" s="166"/>
      <c r="R88" s="166"/>
      <c r="S88" s="166"/>
      <c r="T88" s="166"/>
      <c r="U88" s="166"/>
      <c r="V88" s="166"/>
      <c r="W88" s="166"/>
      <c r="X88" s="166"/>
    </row>
    <row r="89" spans="2:36" hidden="1" outlineLevel="1" x14ac:dyDescent="0.2">
      <c r="B89" s="187" t="s">
        <v>363</v>
      </c>
      <c r="C89" s="166"/>
      <c r="D89" s="188">
        <f>+$F$114/D12</f>
        <v>24.61609089670571</v>
      </c>
      <c r="E89" s="188">
        <f>+$F$114/E12</f>
        <v>17.978070284817015</v>
      </c>
      <c r="F89" s="188">
        <f>+$F$114/F12</f>
        <v>14.40388068095768</v>
      </c>
      <c r="G89" s="188">
        <f>+$F$114/G12</f>
        <v>9.8624598900211158</v>
      </c>
      <c r="H89" s="188">
        <f>+$F$114/H12</f>
        <v>7.010139814860878</v>
      </c>
      <c r="I89" s="188">
        <f>+$F$114/I12</f>
        <v>4.7292432399369027</v>
      </c>
      <c r="J89" s="188">
        <f ca="1">+($F$110-J85+J80)/J12</f>
        <v>3.5022140911355879</v>
      </c>
      <c r="K89" s="188">
        <f ca="1">+($F$110-K85+K80)/K12</f>
        <v>2.4188521049343992</v>
      </c>
      <c r="L89" s="188">
        <f ca="1">+($F$110-L85+L80)/L12</f>
        <v>1.7095664541999724</v>
      </c>
      <c r="M89" s="188">
        <f ca="1">+($F$110-M85+M80)/M12</f>
        <v>1.140089567235693</v>
      </c>
      <c r="N89" s="188">
        <f ca="1">+($F$110-N85+N80)/N12</f>
        <v>0.66964874403819541</v>
      </c>
      <c r="O89" s="188">
        <f ca="1">+($F$110-O85+O80)/O12</f>
        <v>0.26402385241436965</v>
      </c>
      <c r="P89" s="188">
        <f ca="1">+($F$110-P85+P80)/P12</f>
        <v>-8.9700397069549548E-2</v>
      </c>
      <c r="Q89" s="188">
        <f ca="1">+($F$110-Q85+Q80)/Q12</f>
        <v>-0.40317154582641745</v>
      </c>
      <c r="R89" s="188">
        <f ca="1">+($F$110-R85+R80)/R12</f>
        <v>-0.68489185818678155</v>
      </c>
      <c r="S89" s="188">
        <f ca="1">+($F$110-S85+S80)/S12</f>
        <v>-0.9387502562824499</v>
      </c>
      <c r="T89" s="188">
        <f ca="1">+($F$110-T85+T80)/T12</f>
        <v>-1.1685069230762228</v>
      </c>
      <c r="U89" s="188">
        <f ca="1">+($F$110-U85+U80)/U12</f>
        <v>-1.3766604481277112</v>
      </c>
      <c r="V89" s="166"/>
      <c r="W89" s="188"/>
      <c r="X89" s="188"/>
    </row>
    <row r="90" spans="2:36" hidden="1" outlineLevel="1" x14ac:dyDescent="0.2">
      <c r="B90" s="187" t="s">
        <v>364</v>
      </c>
      <c r="C90" s="166"/>
      <c r="D90" s="188">
        <f t="shared" ref="D90:I90" si="61">+$F$114/D43</f>
        <v>65.8211416587217</v>
      </c>
      <c r="E90" s="188">
        <f t="shared" si="61"/>
        <v>37.571548875199568</v>
      </c>
      <c r="F90" s="188">
        <f t="shared" si="61"/>
        <v>28.239525425010243</v>
      </c>
      <c r="G90" s="188">
        <f t="shared" si="61"/>
        <v>17.082138363429621</v>
      </c>
      <c r="H90" s="188">
        <f t="shared" si="61"/>
        <v>12.529968005666946</v>
      </c>
      <c r="I90" s="188">
        <f t="shared" si="61"/>
        <v>8.8197331435122948</v>
      </c>
      <c r="J90" s="188">
        <f t="shared" ref="J90:U90" ca="1" si="62">+($F$110-J85+J80)/J43</f>
        <v>6.9637253081810835</v>
      </c>
      <c r="K90" s="188">
        <f t="shared" ca="1" si="62"/>
        <v>4.8800556235418791</v>
      </c>
      <c r="L90" s="188">
        <f t="shared" ca="1" si="62"/>
        <v>3.524085546325983</v>
      </c>
      <c r="M90" s="188">
        <f t="shared" ca="1" si="62"/>
        <v>2.3482025297262714</v>
      </c>
      <c r="N90" s="188">
        <f t="shared" ca="1" si="62"/>
        <v>1.3786443243367041</v>
      </c>
      <c r="O90" s="188">
        <f t="shared" ca="1" si="62"/>
        <v>0.54475503949245063</v>
      </c>
      <c r="P90" s="188">
        <f t="shared" ca="1" si="62"/>
        <v>-0.18593285010052268</v>
      </c>
      <c r="Q90" s="188">
        <f t="shared" ca="1" si="62"/>
        <v>-0.83984253610826276</v>
      </c>
      <c r="R90" s="188">
        <f t="shared" ca="1" si="62"/>
        <v>-1.4338003806716968</v>
      </c>
      <c r="S90" s="188">
        <f t="shared" ca="1" si="62"/>
        <v>-1.9761517180474837</v>
      </c>
      <c r="T90" s="188">
        <f t="shared" ca="1" si="62"/>
        <v>-2.4747561503710491</v>
      </c>
      <c r="U90" s="188">
        <f t="shared" ca="1" si="62"/>
        <v>-2.9327422034031736</v>
      </c>
      <c r="V90" s="188"/>
      <c r="W90" s="188"/>
      <c r="X90" s="189"/>
    </row>
    <row r="91" spans="2:36" hidden="1" outlineLevel="1" x14ac:dyDescent="0.2">
      <c r="B91" s="190" t="s">
        <v>365</v>
      </c>
      <c r="C91" s="166"/>
      <c r="D91" s="188">
        <f t="shared" ref="D91:I91" si="63">+$F$114/D52</f>
        <v>71.412863278260019</v>
      </c>
      <c r="E91" s="188">
        <f t="shared" si="63"/>
        <v>40.34982558227005</v>
      </c>
      <c r="F91" s="188">
        <f t="shared" si="63"/>
        <v>29.901910501067864</v>
      </c>
      <c r="G91" s="188">
        <f t="shared" si="63"/>
        <v>17.906536682290636</v>
      </c>
      <c r="H91" s="188">
        <f t="shared" si="63"/>
        <v>13.629147075549447</v>
      </c>
      <c r="I91" s="188">
        <f t="shared" si="63"/>
        <v>9.2641860505017561</v>
      </c>
      <c r="J91" s="188">
        <f t="shared" ref="J91:U91" ca="1" si="64">+($F$110-J85+J80)/J52</f>
        <v>7.4507188889128395</v>
      </c>
      <c r="K91" s="188">
        <f t="shared" ca="1" si="64"/>
        <v>5.1932232520258035</v>
      </c>
      <c r="L91" s="188">
        <f t="shared" ca="1" si="64"/>
        <v>3.7554785106948141</v>
      </c>
      <c r="M91" s="188">
        <f t="shared" ca="1" si="64"/>
        <v>2.5022489117387785</v>
      </c>
      <c r="N91" s="188">
        <f t="shared" ca="1" si="64"/>
        <v>1.4690434507594836</v>
      </c>
      <c r="O91" s="188">
        <f t="shared" ca="1" si="64"/>
        <v>0.58055880663978687</v>
      </c>
      <c r="P91" s="188">
        <f t="shared" ca="1" si="64"/>
        <v>-0.19821344134990615</v>
      </c>
      <c r="Q91" s="188">
        <f t="shared" ca="1" si="64"/>
        <v>-0.89560595316098002</v>
      </c>
      <c r="R91" s="188">
        <f t="shared" ca="1" si="64"/>
        <v>-1.5295071398090525</v>
      </c>
      <c r="S91" s="188">
        <f t="shared" ca="1" si="64"/>
        <v>-2.1088418548896328</v>
      </c>
      <c r="T91" s="188">
        <f t="shared" ca="1" si="64"/>
        <v>-2.642003368654799</v>
      </c>
      <c r="U91" s="188">
        <f t="shared" ca="1" si="64"/>
        <v>-3.1321852538542809</v>
      </c>
      <c r="V91" s="188"/>
      <c r="W91" s="188"/>
      <c r="X91" s="189"/>
    </row>
    <row r="92" spans="2:36" ht="10.15" collapsed="1" x14ac:dyDescent="0.2">
      <c r="B92" s="190" t="s">
        <v>368</v>
      </c>
      <c r="C92" s="166"/>
      <c r="D92" s="188">
        <f t="shared" ref="D92:J92" si="65">($F$110)/D69</f>
        <v>88.223124873845038</v>
      </c>
      <c r="E92" s="188">
        <f t="shared" si="65"/>
        <v>49.891036695823836</v>
      </c>
      <c r="F92" s="188">
        <f t="shared" si="65"/>
        <v>37.539463714003077</v>
      </c>
      <c r="G92" s="188">
        <f t="shared" si="65"/>
        <v>22.562211405099291</v>
      </c>
      <c r="H92" s="188">
        <f t="shared" si="65"/>
        <v>16.557581751813363</v>
      </c>
      <c r="I92" s="188">
        <f t="shared" si="65"/>
        <v>11.674066359269938</v>
      </c>
      <c r="J92" s="188">
        <f t="shared" ca="1" si="65"/>
        <v>9.1883653633051789</v>
      </c>
      <c r="K92" s="188">
        <f t="shared" ref="K92:U92" ca="1" si="66">($F$110-K$85)/K69</f>
        <v>6.4752655643764792</v>
      </c>
      <c r="L92" s="188">
        <f t="shared" ca="1" si="66"/>
        <v>4.7227978235926624</v>
      </c>
      <c r="M92" s="188">
        <f t="shared" ca="1" si="66"/>
        <v>3.1935040480530339</v>
      </c>
      <c r="N92" s="188">
        <f t="shared" ca="1" si="66"/>
        <v>1.9295743056735664</v>
      </c>
      <c r="O92" s="188">
        <f t="shared" ca="1" si="66"/>
        <v>0.83816474357463144</v>
      </c>
      <c r="P92" s="188">
        <f t="shared" ca="1" si="66"/>
        <v>-0.12241854286934108</v>
      </c>
      <c r="Q92" s="188">
        <f t="shared" ca="1" si="66"/>
        <v>-0.98677411089813538</v>
      </c>
      <c r="R92" s="188">
        <f t="shared" ca="1" si="66"/>
        <v>-1.7764493635319101</v>
      </c>
      <c r="S92" s="188">
        <f t="shared" ca="1" si="66"/>
        <v>-2.5025389541548191</v>
      </c>
      <c r="T92" s="188">
        <f t="shared" ca="1" si="66"/>
        <v>-3.1750571658759195</v>
      </c>
      <c r="U92" s="188">
        <f t="shared" ca="1" si="66"/>
        <v>-3.7978502597973911</v>
      </c>
      <c r="V92" s="188"/>
      <c r="W92" s="188"/>
      <c r="X92" s="188"/>
      <c r="Z92" s="191"/>
      <c r="AA92" s="191">
        <f>$G$108/D92</f>
        <v>1.0735280589463463</v>
      </c>
      <c r="AB92" s="191">
        <f t="shared" ref="AB92:AJ92" si="67">$G$108/E92</f>
        <v>1.8983369813986599</v>
      </c>
      <c r="AC92" s="191">
        <f t="shared" si="67"/>
        <v>2.5229449392659014</v>
      </c>
      <c r="AD92" s="191">
        <f t="shared" si="67"/>
        <v>4.1977268229387557</v>
      </c>
      <c r="AE92" s="191">
        <f t="shared" si="67"/>
        <v>5.7200381927528454</v>
      </c>
      <c r="AF92" s="191">
        <f>$G$110/I92</f>
        <v>4256.0845185316566</v>
      </c>
      <c r="AG92" s="191">
        <f ca="1">$G$110/J92</f>
        <v>5407.4703318205165</v>
      </c>
      <c r="AH92" s="191">
        <f ca="1">$G$110/K92</f>
        <v>7673.1699427657959</v>
      </c>
      <c r="AI92" s="191">
        <f t="shared" ca="1" si="67"/>
        <v>20.05379089633642</v>
      </c>
      <c r="AJ92" s="191">
        <f t="shared" ca="1" si="67"/>
        <v>29.657078423852735</v>
      </c>
    </row>
    <row r="93" spans="2:36" ht="10.15" x14ac:dyDescent="0.2">
      <c r="B93" s="187" t="s">
        <v>366</v>
      </c>
      <c r="C93" s="166"/>
      <c r="D93" s="188">
        <f t="shared" ref="D93:J93" si="68">($F$110)/D62</f>
        <v>93.274432397517103</v>
      </c>
      <c r="E93" s="188">
        <f t="shared" si="68"/>
        <v>52.690072881172121</v>
      </c>
      <c r="F93" s="188">
        <f t="shared" si="68"/>
        <v>38.891793731481414</v>
      </c>
      <c r="G93" s="188">
        <f t="shared" si="68"/>
        <v>23.268162950940948</v>
      </c>
      <c r="H93" s="188">
        <f t="shared" si="68"/>
        <v>17.881296887146902</v>
      </c>
      <c r="I93" s="188">
        <f t="shared" si="68"/>
        <v>12.037774756963678</v>
      </c>
      <c r="J93" s="188">
        <f t="shared" ca="1" si="68"/>
        <v>9.7287230767757862</v>
      </c>
      <c r="K93" s="188">
        <f t="shared" ref="K93:U93" ca="1" si="69">($F$110-K$85)/K62</f>
        <v>6.8067532973559457</v>
      </c>
      <c r="L93" s="188">
        <f t="shared" ca="1" si="69"/>
        <v>4.9517104715901104</v>
      </c>
      <c r="M93" s="188">
        <f t="shared" ca="1" si="69"/>
        <v>3.3356579033576761</v>
      </c>
      <c r="N93" s="188">
        <f t="shared" ca="1" si="69"/>
        <v>2.0078912625203911</v>
      </c>
      <c r="O93" s="188">
        <f t="shared" ca="1" si="69"/>
        <v>0.86898873472813287</v>
      </c>
      <c r="P93" s="188">
        <f t="shared" ca="1" si="69"/>
        <v>-0.12646286736975254</v>
      </c>
      <c r="Q93" s="188">
        <f t="shared" ca="1" si="69"/>
        <v>-1.0156632730132695</v>
      </c>
      <c r="R93" s="188">
        <f t="shared" ca="1" si="69"/>
        <v>-1.8217163983227547</v>
      </c>
      <c r="S93" s="188">
        <f t="shared" ca="1" si="69"/>
        <v>-2.5567561965235406</v>
      </c>
      <c r="T93" s="188">
        <f t="shared" ca="1" si="69"/>
        <v>-3.2316299024622213</v>
      </c>
      <c r="U93" s="188">
        <f t="shared" ca="1" si="69"/>
        <v>-3.8507282370825777</v>
      </c>
      <c r="V93" s="188"/>
      <c r="W93" s="188"/>
      <c r="X93" s="188"/>
      <c r="Z93" s="191"/>
      <c r="AA93" s="191">
        <f>$G$108/D93</f>
        <v>1.0153907943000371</v>
      </c>
      <c r="AB93" s="191">
        <f t="shared" ref="AB93:AH93" si="70">$G$108/E93</f>
        <v>1.7974922944895557</v>
      </c>
      <c r="AC93" s="191">
        <f t="shared" si="70"/>
        <v>2.4352180990648389</v>
      </c>
      <c r="AD93" s="191">
        <f t="shared" si="70"/>
        <v>4.0703686062233801</v>
      </c>
      <c r="AE93" s="191">
        <f t="shared" si="70"/>
        <v>5.2965956886537491</v>
      </c>
      <c r="AF93" s="191">
        <f t="shared" si="70"/>
        <v>7.8677331909048744</v>
      </c>
      <c r="AG93" s="191">
        <f t="shared" ca="1" si="70"/>
        <v>9.7350905409251318</v>
      </c>
      <c r="AH93" s="191">
        <f t="shared" ca="1" si="70"/>
        <v>13.914122616547553</v>
      </c>
      <c r="AI93" s="191">
        <f ca="1">+AH93*(1+L63+L83/(F110*1000))</f>
        <v>16.339663780027092</v>
      </c>
      <c r="AJ93" s="191">
        <f ca="1">+AI93*(1+M63+M83/(G110*1000))</f>
        <v>19.231772582124144</v>
      </c>
    </row>
    <row r="94" spans="2:36" ht="10.15" x14ac:dyDescent="0.2">
      <c r="B94" s="187" t="s">
        <v>367</v>
      </c>
      <c r="C94" s="166"/>
      <c r="D94" s="188">
        <f t="shared" ref="D94:I94" si="71">($F$110)/D73</f>
        <v>-98.069930053135252</v>
      </c>
      <c r="E94" s="188">
        <f t="shared" si="71"/>
        <v>49.844400062412589</v>
      </c>
      <c r="F94" s="188">
        <f t="shared" si="71"/>
        <v>38.047978810382823</v>
      </c>
      <c r="G94" s="188">
        <f t="shared" si="71"/>
        <v>26.625699168853547</v>
      </c>
      <c r="H94" s="188">
        <f t="shared" si="71"/>
        <v>17.969673887388623</v>
      </c>
      <c r="I94" s="188">
        <f t="shared" si="71"/>
        <v>10.511554210898874</v>
      </c>
      <c r="J94" s="188">
        <f ca="1">($F$110)/J73</f>
        <v>27.292000722885767</v>
      </c>
      <c r="K94" s="188">
        <f t="shared" ref="K94:U94" ca="1" si="72">($F$110-K$85)/K73</f>
        <v>6.1445981586805551</v>
      </c>
      <c r="L94" s="188">
        <f t="shared" ca="1" si="72"/>
        <v>5.8583938992917712</v>
      </c>
      <c r="M94" s="188">
        <f t="shared" ca="1" si="72"/>
        <v>3.8274470629172819</v>
      </c>
      <c r="N94" s="188">
        <f t="shared" ca="1" si="72"/>
        <v>2.2419190271772416</v>
      </c>
      <c r="O94" s="188">
        <f t="shared" ca="1" si="72"/>
        <v>0.96672547411405385</v>
      </c>
      <c r="P94" s="188">
        <f t="shared" ca="1" si="72"/>
        <v>-0.14037536488824354</v>
      </c>
      <c r="Q94" s="188">
        <f t="shared" ca="1" si="72"/>
        <v>-1.1258857822193657</v>
      </c>
      <c r="R94" s="188">
        <f t="shared" ca="1" si="72"/>
        <v>-2.0184280109747581</v>
      </c>
      <c r="S94" s="188">
        <f t="shared" ca="1" si="72"/>
        <v>-2.8324672596133973</v>
      </c>
      <c r="T94" s="188">
        <f t="shared" ca="1" si="72"/>
        <v>-3.5809223717677141</v>
      </c>
      <c r="U94" s="188">
        <f t="shared" ca="1" si="72"/>
        <v>-4.2686297925774577</v>
      </c>
      <c r="V94" s="188"/>
      <c r="W94" s="188"/>
      <c r="X94" s="188"/>
      <c r="Z94" s="191"/>
      <c r="AA94" s="191"/>
      <c r="AB94" s="191"/>
      <c r="AC94" s="191"/>
      <c r="AD94" s="191"/>
      <c r="AE94" s="191"/>
    </row>
    <row r="95" spans="2:36" ht="10.15" x14ac:dyDescent="0.2">
      <c r="C95" s="166"/>
      <c r="D95" s="166"/>
      <c r="E95" s="166"/>
      <c r="F95" s="166"/>
      <c r="G95" s="188"/>
      <c r="H95" s="166"/>
      <c r="I95" s="166"/>
      <c r="J95" s="166"/>
      <c r="K95" s="166"/>
      <c r="L95" s="166"/>
    </row>
    <row r="96" spans="2:36" ht="10.15" x14ac:dyDescent="0.2">
      <c r="B96" s="168" t="s">
        <v>369</v>
      </c>
      <c r="C96" s="166"/>
      <c r="D96" s="166"/>
      <c r="E96" s="166"/>
      <c r="F96" s="166"/>
      <c r="G96" s="166"/>
      <c r="H96" s="166"/>
      <c r="I96" s="166"/>
      <c r="J96" s="166"/>
      <c r="K96" s="166"/>
      <c r="L96" s="166"/>
    </row>
    <row r="97" spans="2:24" ht="12" x14ac:dyDescent="0.35">
      <c r="B97" s="115" t="s">
        <v>370</v>
      </c>
      <c r="C97" s="166"/>
      <c r="D97" s="166"/>
      <c r="E97" s="166"/>
      <c r="F97" s="166"/>
      <c r="G97" s="166"/>
      <c r="H97" s="166"/>
      <c r="I97" s="166"/>
      <c r="J97" s="166"/>
      <c r="K97" s="192"/>
      <c r="L97" s="192"/>
      <c r="M97" s="192"/>
      <c r="N97" s="192"/>
      <c r="O97" s="192"/>
      <c r="P97" s="192"/>
      <c r="Q97" s="192"/>
      <c r="R97" s="192"/>
      <c r="S97" s="192"/>
      <c r="T97" s="192">
        <v>13</v>
      </c>
    </row>
    <row r="98" spans="2:24" ht="10.15" x14ac:dyDescent="0.2">
      <c r="B98" s="115" t="s">
        <v>371</v>
      </c>
      <c r="C98" s="166"/>
      <c r="D98" s="166"/>
      <c r="E98" s="166"/>
      <c r="F98" s="166"/>
      <c r="G98" s="166"/>
      <c r="H98" s="166"/>
      <c r="I98" s="166"/>
      <c r="J98" s="166"/>
      <c r="K98" s="166"/>
      <c r="L98" s="166"/>
      <c r="M98" s="166"/>
      <c r="N98" s="166"/>
      <c r="O98" s="166"/>
      <c r="P98" s="166"/>
      <c r="Q98" s="166"/>
      <c r="R98" s="166"/>
      <c r="S98" s="166"/>
      <c r="T98" s="166">
        <f ca="1">T97*(U62)</f>
        <v>51720.167124022417</v>
      </c>
    </row>
    <row r="99" spans="2:24" ht="12" x14ac:dyDescent="0.35">
      <c r="C99" s="166"/>
      <c r="D99" s="166"/>
      <c r="E99" s="166"/>
      <c r="F99" s="166"/>
      <c r="G99" s="166"/>
      <c r="H99" s="166"/>
      <c r="I99" s="166"/>
      <c r="J99" s="166"/>
      <c r="K99" s="166"/>
      <c r="L99" s="166"/>
      <c r="M99" s="193"/>
      <c r="N99" s="193"/>
      <c r="O99" s="193"/>
      <c r="P99" s="193"/>
      <c r="Q99" s="193"/>
      <c r="R99" s="193"/>
      <c r="S99" s="193"/>
      <c r="T99" s="193"/>
      <c r="U99" s="193" t="s">
        <v>372</v>
      </c>
      <c r="V99" s="193"/>
      <c r="W99" s="193"/>
      <c r="X99" s="193"/>
    </row>
    <row r="100" spans="2:24" ht="10.15" x14ac:dyDescent="0.2">
      <c r="B100" s="115" t="s">
        <v>373</v>
      </c>
      <c r="C100" s="166"/>
      <c r="D100" s="166"/>
      <c r="E100" s="166"/>
      <c r="F100" s="166"/>
      <c r="G100" s="166"/>
      <c r="H100" s="166"/>
      <c r="I100" s="166"/>
      <c r="J100" s="166">
        <f>-F110</f>
        <v>-9544.7540123514518</v>
      </c>
      <c r="K100" s="166">
        <f t="shared" ref="K100:S100" ca="1" si="73">K83</f>
        <v>1335.9399367695371</v>
      </c>
      <c r="L100" s="166">
        <f t="shared" ca="1" si="73"/>
        <v>1196.9003524906311</v>
      </c>
      <c r="M100" s="166">
        <f t="shared" ca="1" si="73"/>
        <v>1452.5097078649069</v>
      </c>
      <c r="N100" s="166">
        <f t="shared" ca="1" si="73"/>
        <v>1714.8497444326927</v>
      </c>
      <c r="O100" s="166">
        <f t="shared" ca="1" si="73"/>
        <v>1954.7996511945985</v>
      </c>
      <c r="P100" s="166">
        <f t="shared" ca="1" si="73"/>
        <v>2198.3486075331084</v>
      </c>
      <c r="Q100" s="166">
        <f t="shared" ca="1" si="73"/>
        <v>2451.3807873574942</v>
      </c>
      <c r="R100" s="166">
        <f t="shared" ca="1" si="73"/>
        <v>2710.0342346729935</v>
      </c>
      <c r="S100" s="166">
        <f t="shared" ca="1" si="73"/>
        <v>2985.0514279412237</v>
      </c>
      <c r="T100" s="166">
        <f ca="1">T98+T83</f>
        <v>54996.151140587288</v>
      </c>
      <c r="U100" s="166">
        <f ca="1">+SUM(K100:T100)</f>
        <v>72995.965590844484</v>
      </c>
      <c r="V100" s="166"/>
      <c r="W100" s="166"/>
      <c r="X100" s="166"/>
    </row>
    <row r="101" spans="2:24" ht="10.15" x14ac:dyDescent="0.2">
      <c r="C101" s="166"/>
      <c r="D101" s="166"/>
      <c r="E101" s="166"/>
      <c r="F101" s="166"/>
      <c r="G101" s="166"/>
      <c r="H101" s="166"/>
      <c r="I101" s="166"/>
      <c r="J101" s="166"/>
      <c r="L101" s="194"/>
      <c r="M101" s="194"/>
      <c r="N101" s="194"/>
      <c r="O101" s="194"/>
      <c r="P101" s="194"/>
      <c r="Q101" s="194"/>
      <c r="R101" s="194"/>
      <c r="S101" s="194"/>
      <c r="T101" s="194" t="s">
        <v>374</v>
      </c>
      <c r="U101" s="188">
        <f ca="1">+U100/-J100</f>
        <v>7.6477576579117255</v>
      </c>
      <c r="V101" s="188"/>
      <c r="W101" s="188"/>
      <c r="X101" s="188"/>
    </row>
    <row r="102" spans="2:24" ht="10.15" x14ac:dyDescent="0.2">
      <c r="B102" s="195" t="s">
        <v>375</v>
      </c>
      <c r="C102" s="196"/>
      <c r="D102" s="196"/>
      <c r="E102" s="196"/>
      <c r="F102" s="196"/>
      <c r="G102" s="197">
        <f ca="1">XIRR(J100:T100,J7:T7)</f>
        <v>0.28798082470893871</v>
      </c>
      <c r="H102" s="166"/>
      <c r="I102" s="166"/>
      <c r="J102" s="166"/>
      <c r="K102" s="166"/>
      <c r="L102" s="166"/>
    </row>
    <row r="103" spans="2:24" ht="12" x14ac:dyDescent="0.35">
      <c r="B103" s="129" t="s">
        <v>376</v>
      </c>
      <c r="C103" s="166"/>
      <c r="D103" s="166"/>
      <c r="E103" s="166"/>
      <c r="F103" s="166"/>
      <c r="G103" s="198">
        <v>-0.12</v>
      </c>
      <c r="H103" s="166"/>
      <c r="I103" s="166"/>
      <c r="J103" s="166"/>
      <c r="K103" s="166"/>
      <c r="L103" s="166"/>
    </row>
    <row r="104" spans="2:24" ht="10.15" x14ac:dyDescent="0.2">
      <c r="B104" s="199" t="s">
        <v>377</v>
      </c>
      <c r="C104" s="200"/>
      <c r="D104" s="200"/>
      <c r="E104" s="200"/>
      <c r="F104" s="200"/>
      <c r="G104" s="201">
        <f ca="1">SUM(G102:G103)</f>
        <v>0.16798082470893871</v>
      </c>
      <c r="H104" s="166"/>
      <c r="I104" s="166"/>
      <c r="J104" s="166"/>
      <c r="K104" s="166"/>
      <c r="L104" s="166"/>
    </row>
    <row r="105" spans="2:24" ht="10.15" x14ac:dyDescent="0.2">
      <c r="C105" s="166"/>
      <c r="D105" s="166"/>
      <c r="E105" s="166"/>
      <c r="F105" s="166"/>
      <c r="G105" s="166"/>
      <c r="H105" s="166"/>
      <c r="I105" s="166"/>
      <c r="J105" s="166"/>
      <c r="K105" s="166"/>
      <c r="L105" s="166"/>
    </row>
    <row r="106" spans="2:24" ht="10.15" x14ac:dyDescent="0.2">
      <c r="B106" s="257" t="s">
        <v>378</v>
      </c>
      <c r="C106" s="258"/>
      <c r="D106" s="258"/>
      <c r="E106" s="258"/>
      <c r="F106" s="258"/>
      <c r="G106" s="259"/>
      <c r="H106" s="166"/>
      <c r="I106" s="166"/>
      <c r="J106" s="166"/>
      <c r="K106" s="166"/>
      <c r="L106" s="166"/>
    </row>
    <row r="107" spans="2:24" ht="12" x14ac:dyDescent="0.35">
      <c r="C107" s="166"/>
      <c r="F107" s="193" t="s">
        <v>379</v>
      </c>
      <c r="G107" s="193" t="s">
        <v>380</v>
      </c>
      <c r="H107" s="166"/>
      <c r="I107" s="166"/>
      <c r="J107" s="166"/>
      <c r="K107" s="166"/>
      <c r="L107" s="166"/>
    </row>
    <row r="108" spans="2:24" s="203" customFormat="1" x14ac:dyDescent="0.2">
      <c r="B108" t="s">
        <v>381</v>
      </c>
      <c r="C108" s="202"/>
      <c r="F108" s="19">
        <f>+G108*G116</f>
        <v>18193.999375443567</v>
      </c>
      <c r="G108" s="204">
        <v>94.71</v>
      </c>
      <c r="H108" s="202"/>
      <c r="I108" s="202"/>
      <c r="J108" s="202"/>
      <c r="K108" s="202"/>
      <c r="L108" s="202"/>
    </row>
    <row r="109" spans="2:24" ht="13.5" x14ac:dyDescent="0.35">
      <c r="B109" t="s">
        <v>382</v>
      </c>
      <c r="C109" s="166"/>
      <c r="F109" s="205">
        <f>+F110/F108*1000</f>
        <v>524.61000000000013</v>
      </c>
      <c r="G109" s="206">
        <v>524.61</v>
      </c>
      <c r="H109" s="166"/>
      <c r="I109" s="166"/>
      <c r="J109" s="207"/>
      <c r="K109" s="166"/>
      <c r="L109" s="166"/>
    </row>
    <row r="110" spans="2:24" s="141" customFormat="1" ht="10.15" x14ac:dyDescent="0.2">
      <c r="B110" s="135" t="s">
        <v>288</v>
      </c>
      <c r="C110" s="136"/>
      <c r="F110" s="16">
        <f>+G110*G116/1000</f>
        <v>9544.7540123514518</v>
      </c>
      <c r="G110" s="208">
        <f>+G108*G109</f>
        <v>49685.813099999999</v>
      </c>
      <c r="H110" s="136"/>
      <c r="I110" s="136"/>
      <c r="J110" s="136"/>
      <c r="K110" s="136"/>
      <c r="L110" s="136"/>
      <c r="X110" s="209"/>
    </row>
    <row r="111" spans="2:24" s="141" customFormat="1" hidden="1" outlineLevel="1" x14ac:dyDescent="0.2">
      <c r="B111" s="129" t="s">
        <v>383</v>
      </c>
      <c r="C111" s="136"/>
      <c r="F111" s="210">
        <f>+'[1]Historical Financials'!Y105</f>
        <v>-605.572</v>
      </c>
      <c r="G111" s="211">
        <f>+F111/G$116*1000</f>
        <v>-3152.3428651652198</v>
      </c>
      <c r="H111" s="136"/>
      <c r="I111" s="136"/>
      <c r="J111" s="136"/>
      <c r="K111" s="136"/>
      <c r="L111" s="136"/>
      <c r="X111" s="209"/>
    </row>
    <row r="112" spans="2:24" s="141" customFormat="1" ht="13.5" hidden="1" outlineLevel="1" x14ac:dyDescent="0.35">
      <c r="B112" s="129" t="s">
        <v>384</v>
      </c>
      <c r="C112" s="136"/>
      <c r="F112" s="30">
        <v>300</v>
      </c>
      <c r="G112" s="212">
        <f>+F112/G$116*1000</f>
        <v>1561.6687355914175</v>
      </c>
      <c r="H112" s="136"/>
      <c r="I112" s="136"/>
      <c r="J112" s="136"/>
      <c r="K112" s="136"/>
      <c r="L112" s="136"/>
      <c r="X112" s="209"/>
    </row>
    <row r="113" spans="2:12" ht="13.5" hidden="1" outlineLevel="1" x14ac:dyDescent="0.35">
      <c r="B113" s="213" t="s">
        <v>385</v>
      </c>
      <c r="C113" s="166"/>
      <c r="F113" s="32">
        <f>+SUM(F111:F112)</f>
        <v>-305.572</v>
      </c>
      <c r="G113" s="212">
        <f>+F113/G$116*1000</f>
        <v>-1590.674129573802</v>
      </c>
      <c r="H113" s="166"/>
      <c r="I113" s="166"/>
      <c r="J113" s="166"/>
      <c r="K113" s="166"/>
      <c r="L113" s="166"/>
    </row>
    <row r="114" spans="2:12" s="141" customFormat="1" hidden="1" outlineLevel="1" x14ac:dyDescent="0.2">
      <c r="B114" s="214" t="s">
        <v>386</v>
      </c>
      <c r="C114" s="136"/>
      <c r="F114" s="16">
        <f>+F110+F113</f>
        <v>9239.1820123514517</v>
      </c>
      <c r="G114" s="16">
        <f>+F114/G116*1000</f>
        <v>48095.138970426196</v>
      </c>
      <c r="H114" s="136"/>
      <c r="I114" s="136"/>
      <c r="J114" s="136"/>
      <c r="K114" s="136"/>
      <c r="L114" s="136"/>
    </row>
    <row r="115" spans="2:12" ht="10.15" collapsed="1" x14ac:dyDescent="0.2">
      <c r="C115" s="166"/>
      <c r="F115"/>
      <c r="G115"/>
      <c r="H115" s="166"/>
      <c r="I115" s="166"/>
      <c r="J115" s="166"/>
      <c r="K115" s="166"/>
      <c r="L115" s="166"/>
    </row>
    <row r="116" spans="2:12" s="148" customFormat="1" ht="10.15" x14ac:dyDescent="0.2">
      <c r="B116" s="149" t="s">
        <v>387</v>
      </c>
      <c r="C116" s="144"/>
      <c r="F116" s="110"/>
      <c r="G116" s="248">
        <f>+'Historical Financials'!Z56</f>
        <v>192.10220014194456</v>
      </c>
      <c r="H116" s="144"/>
      <c r="I116" s="144"/>
      <c r="J116" s="144"/>
      <c r="K116" s="144"/>
      <c r="L116" s="144"/>
    </row>
    <row r="117" spans="2:12" ht="10.15" x14ac:dyDescent="0.2">
      <c r="C117" s="166"/>
      <c r="D117" s="166"/>
      <c r="E117" s="166"/>
      <c r="F117" s="215"/>
      <c r="G117" s="166"/>
      <c r="H117" s="166"/>
      <c r="I117" s="166"/>
      <c r="J117" s="166"/>
      <c r="K117" s="166"/>
      <c r="L117" s="166"/>
    </row>
    <row r="118" spans="2:12" ht="10.15" x14ac:dyDescent="0.2">
      <c r="C118" s="166"/>
      <c r="D118" s="166"/>
      <c r="E118" s="166"/>
      <c r="F118" s="215"/>
      <c r="G118" s="166"/>
      <c r="H118" s="166"/>
      <c r="I118" s="166"/>
      <c r="J118" s="166"/>
      <c r="K118" s="166"/>
      <c r="L118" s="166"/>
    </row>
    <row r="119" spans="2:12" x14ac:dyDescent="0.2">
      <c r="C119" s="166"/>
      <c r="D119" s="166"/>
      <c r="E119" s="166"/>
      <c r="F119" s="215"/>
      <c r="G119" s="166"/>
      <c r="H119" s="166"/>
      <c r="I119" s="166"/>
      <c r="J119" s="166"/>
      <c r="K119" s="166"/>
      <c r="L119" s="166"/>
    </row>
    <row r="120" spans="2:12" x14ac:dyDescent="0.2">
      <c r="C120" s="166"/>
      <c r="D120" s="166"/>
      <c r="E120" s="166"/>
      <c r="F120" s="166"/>
      <c r="G120" s="166"/>
      <c r="H120" s="166"/>
      <c r="I120" s="166"/>
      <c r="J120" s="178"/>
      <c r="K120" s="166"/>
      <c r="L120" s="166"/>
    </row>
    <row r="121" spans="2:12" x14ac:dyDescent="0.2">
      <c r="C121" s="166"/>
      <c r="D121" s="166"/>
      <c r="E121" s="166"/>
      <c r="F121" s="166"/>
      <c r="G121" s="166"/>
      <c r="H121" s="166"/>
      <c r="I121" s="166"/>
      <c r="J121" s="166"/>
      <c r="K121" s="166"/>
      <c r="L121" s="166"/>
    </row>
    <row r="122" spans="2:12" x14ac:dyDescent="0.2">
      <c r="C122" s="166"/>
      <c r="D122" s="166"/>
      <c r="E122" s="166"/>
      <c r="F122" s="166"/>
      <c r="G122" s="166"/>
      <c r="H122" s="166"/>
      <c r="I122" s="166"/>
      <c r="J122" s="166"/>
      <c r="K122" s="166"/>
      <c r="L122" s="166"/>
    </row>
    <row r="123" spans="2:12" x14ac:dyDescent="0.2">
      <c r="C123" s="166"/>
      <c r="D123" s="166"/>
      <c r="E123" s="166"/>
      <c r="F123" s="166"/>
      <c r="G123" s="166"/>
      <c r="H123" s="166"/>
      <c r="I123" s="166"/>
      <c r="J123" s="166"/>
      <c r="K123" s="166"/>
      <c r="L123" s="166"/>
    </row>
    <row r="124" spans="2:12" x14ac:dyDescent="0.2">
      <c r="C124" s="166"/>
      <c r="D124" s="166"/>
      <c r="E124" s="166"/>
      <c r="F124" s="166"/>
      <c r="G124" s="216"/>
      <c r="H124" s="166"/>
      <c r="I124" s="178"/>
      <c r="J124" s="166"/>
      <c r="K124" s="166"/>
      <c r="L124" s="166"/>
    </row>
    <row r="125" spans="2:12" x14ac:dyDescent="0.2">
      <c r="C125" s="166"/>
      <c r="D125" s="166"/>
      <c r="E125" s="166"/>
      <c r="F125" s="166"/>
      <c r="G125" s="166"/>
      <c r="H125" s="166"/>
      <c r="I125" s="166"/>
      <c r="J125" s="166"/>
      <c r="K125" s="166"/>
      <c r="L125" s="166"/>
    </row>
    <row r="126" spans="2:12" x14ac:dyDescent="0.2">
      <c r="C126" s="166"/>
      <c r="D126" s="166"/>
      <c r="E126" s="166"/>
      <c r="F126" s="166"/>
      <c r="G126" s="166"/>
      <c r="H126" s="166"/>
      <c r="I126" s="166"/>
      <c r="J126" s="166"/>
      <c r="K126" s="166"/>
      <c r="L126" s="166"/>
    </row>
    <row r="127" spans="2:12" x14ac:dyDescent="0.2">
      <c r="C127" s="166"/>
      <c r="D127" s="166"/>
      <c r="E127" s="166"/>
      <c r="F127" s="166"/>
      <c r="G127" s="166"/>
      <c r="H127" s="166"/>
      <c r="I127" s="166"/>
      <c r="J127" s="166"/>
      <c r="K127" s="166"/>
      <c r="L127" s="166"/>
    </row>
  </sheetData>
  <mergeCells count="1">
    <mergeCell ref="B106:G106"/>
  </mergeCells>
  <pageMargins left="0.3" right="0.3" top="0.3" bottom="0.4" header="0.3" footer="0.3"/>
  <pageSetup scale="64" orientation="portrait" r:id="rId1"/>
  <headerFooter>
    <oddFooter>&amp;C&amp;"Arial,Regular"&amp;8Page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A6766-891C-46D6-B3CE-CE053AD07884}">
  <dimension ref="B1:AZ858"/>
  <sheetViews>
    <sheetView view="pageBreakPreview" zoomScale="85" zoomScaleNormal="85" zoomScaleSheetLayoutView="85" workbookViewId="0">
      <pane xSplit="3" ySplit="9" topLeftCell="D29" activePane="bottomRight" state="frozen"/>
      <selection activeCell="G105" sqref="G105"/>
      <selection pane="topRight" activeCell="G105" sqref="G105"/>
      <selection pane="bottomLeft" activeCell="G105" sqref="G105"/>
      <selection pane="bottomRight" activeCell="AP61" sqref="AP61"/>
    </sheetView>
  </sheetViews>
  <sheetFormatPr defaultRowHeight="11.25" outlineLevelRow="1" outlineLevelCol="1" x14ac:dyDescent="0.2"/>
  <cols>
    <col min="1" max="1" width="2.83203125" customWidth="1"/>
    <col min="2" max="2" width="20.83203125" customWidth="1"/>
    <col min="3" max="3" width="2.83203125" customWidth="1"/>
    <col min="4" max="24" width="9.1640625" customWidth="1"/>
    <col min="32" max="32" width="2.83203125" customWidth="1"/>
    <col min="33" max="33" width="9.1640625" hidden="1" customWidth="1" outlineLevel="1"/>
    <col min="34" max="34" width="9.1640625" collapsed="1"/>
    <col min="36" max="41" width="9.1640625" customWidth="1"/>
    <col min="43" max="43" width="8.83203125" bestFit="1" customWidth="1"/>
  </cols>
  <sheetData>
    <row r="1" spans="2:52" x14ac:dyDescent="0.2">
      <c r="Y1" t="s">
        <v>439</v>
      </c>
      <c r="Z1" t="s">
        <v>437</v>
      </c>
      <c r="AA1" t="s">
        <v>438</v>
      </c>
      <c r="AB1" t="s">
        <v>450</v>
      </c>
      <c r="AC1" t="s">
        <v>451</v>
      </c>
      <c r="AD1" t="s">
        <v>452</v>
      </c>
      <c r="AE1" t="s">
        <v>453</v>
      </c>
      <c r="AN1" t="s">
        <v>440</v>
      </c>
      <c r="AO1" t="s">
        <v>454</v>
      </c>
    </row>
    <row r="2" spans="2:52" s="4" customFormat="1" x14ac:dyDescent="0.2">
      <c r="B2" s="4" t="s">
        <v>293</v>
      </c>
      <c r="AO2" s="102">
        <f ca="1">TODAY()</f>
        <v>45796</v>
      </c>
    </row>
    <row r="3" spans="2:52" s="67" customFormat="1" x14ac:dyDescent="0.2">
      <c r="B3" s="67" t="s">
        <v>294</v>
      </c>
    </row>
    <row r="4" spans="2:52" s="4" customFormat="1" x14ac:dyDescent="0.2">
      <c r="B4" s="66" t="s">
        <v>295</v>
      </c>
    </row>
    <row r="5" spans="2:52" x14ac:dyDescent="0.2">
      <c r="D5" s="13" t="s">
        <v>68</v>
      </c>
      <c r="E5" s="14"/>
      <c r="F5" s="14"/>
      <c r="G5" s="14"/>
      <c r="H5" s="13"/>
      <c r="I5" s="14"/>
      <c r="J5" s="14"/>
      <c r="K5" s="14"/>
      <c r="L5" s="14"/>
      <c r="M5" s="14"/>
      <c r="N5" s="14"/>
      <c r="O5" s="14"/>
      <c r="P5" s="14"/>
      <c r="Q5" s="14"/>
      <c r="R5" s="14"/>
      <c r="S5" s="14"/>
      <c r="T5" s="14"/>
      <c r="U5" s="14"/>
      <c r="V5" s="14"/>
      <c r="W5" s="14"/>
      <c r="X5" s="14"/>
      <c r="Y5" s="14"/>
      <c r="Z5" s="14"/>
      <c r="AA5" s="14"/>
      <c r="AB5" s="14"/>
      <c r="AC5" s="14"/>
      <c r="AD5" s="14"/>
      <c r="AE5" s="14"/>
      <c r="AH5" s="13" t="s">
        <v>67</v>
      </c>
      <c r="AI5" s="14"/>
      <c r="AJ5" s="14"/>
      <c r="AK5" s="14"/>
      <c r="AL5" s="14"/>
      <c r="AM5" s="14"/>
      <c r="AN5" s="14"/>
      <c r="AO5" s="14"/>
    </row>
    <row r="6" spans="2:52" ht="13.5" x14ac:dyDescent="0.35">
      <c r="D6" s="10" t="s">
        <v>30</v>
      </c>
      <c r="E6" s="10" t="s">
        <v>31</v>
      </c>
      <c r="F6" s="10" t="s">
        <v>32</v>
      </c>
      <c r="G6" s="10" t="s">
        <v>33</v>
      </c>
      <c r="H6" s="10" t="s">
        <v>34</v>
      </c>
      <c r="I6" s="10" t="s">
        <v>35</v>
      </c>
      <c r="J6" s="10" t="s">
        <v>36</v>
      </c>
      <c r="K6" s="10" t="s">
        <v>37</v>
      </c>
      <c r="L6" s="10" t="s">
        <v>38</v>
      </c>
      <c r="M6" s="10" t="s">
        <v>39</v>
      </c>
      <c r="N6" s="10" t="s">
        <v>40</v>
      </c>
      <c r="O6" s="10" t="s">
        <v>41</v>
      </c>
      <c r="P6" s="10" t="s">
        <v>42</v>
      </c>
      <c r="Q6" s="10" t="s">
        <v>43</v>
      </c>
      <c r="R6" s="10" t="s">
        <v>44</v>
      </c>
      <c r="S6" s="10" t="s">
        <v>45</v>
      </c>
      <c r="T6" s="10" t="s">
        <v>46</v>
      </c>
      <c r="U6" s="10" t="s">
        <v>47</v>
      </c>
      <c r="V6" s="10" t="s">
        <v>48</v>
      </c>
      <c r="W6" s="10" t="s">
        <v>49</v>
      </c>
      <c r="X6" s="10" t="s">
        <v>422</v>
      </c>
      <c r="Y6" s="10" t="s">
        <v>442</v>
      </c>
      <c r="Z6" s="10" t="s">
        <v>443</v>
      </c>
      <c r="AA6" s="10" t="s">
        <v>57</v>
      </c>
      <c r="AB6" s="10" t="s">
        <v>447</v>
      </c>
      <c r="AC6" s="10" t="s">
        <v>448</v>
      </c>
      <c r="AD6" s="10" t="s">
        <v>449</v>
      </c>
      <c r="AE6" s="10" t="s">
        <v>446</v>
      </c>
      <c r="AH6" s="10" t="s">
        <v>52</v>
      </c>
      <c r="AI6" s="10" t="s">
        <v>51</v>
      </c>
      <c r="AJ6" s="10" t="s">
        <v>50</v>
      </c>
      <c r="AK6" s="10" t="s">
        <v>53</v>
      </c>
      <c r="AL6" s="10" t="s">
        <v>54</v>
      </c>
      <c r="AM6" s="10" t="s">
        <v>55</v>
      </c>
      <c r="AN6" s="10" t="s">
        <v>56</v>
      </c>
      <c r="AO6" s="10" t="s">
        <v>344</v>
      </c>
    </row>
    <row r="7" spans="2:52" hidden="1" outlineLevel="1" x14ac:dyDescent="0.2">
      <c r="B7" t="s">
        <v>65</v>
      </c>
      <c r="D7" s="11">
        <v>43466</v>
      </c>
      <c r="E7" s="12">
        <f>+D8+1</f>
        <v>43556</v>
      </c>
      <c r="F7" s="12">
        <f t="shared" ref="F7:AA7" si="0">+E8+1</f>
        <v>43647</v>
      </c>
      <c r="G7" s="12">
        <f t="shared" si="0"/>
        <v>43739</v>
      </c>
      <c r="H7" s="12">
        <f t="shared" si="0"/>
        <v>43831</v>
      </c>
      <c r="I7" s="12">
        <f t="shared" si="0"/>
        <v>43922</v>
      </c>
      <c r="J7" s="12">
        <f t="shared" si="0"/>
        <v>44013</v>
      </c>
      <c r="K7" s="12">
        <f t="shared" si="0"/>
        <v>44105</v>
      </c>
      <c r="L7" s="12">
        <f t="shared" si="0"/>
        <v>44197</v>
      </c>
      <c r="M7" s="12">
        <f t="shared" si="0"/>
        <v>44287</v>
      </c>
      <c r="N7" s="12">
        <f t="shared" si="0"/>
        <v>44378</v>
      </c>
      <c r="O7" s="12">
        <f t="shared" si="0"/>
        <v>44470</v>
      </c>
      <c r="P7" s="12">
        <f t="shared" si="0"/>
        <v>44562</v>
      </c>
      <c r="Q7" s="12">
        <f t="shared" si="0"/>
        <v>44652</v>
      </c>
      <c r="R7" s="12">
        <f t="shared" si="0"/>
        <v>44743</v>
      </c>
      <c r="S7" s="12">
        <f t="shared" si="0"/>
        <v>44835</v>
      </c>
      <c r="T7" s="12">
        <f t="shared" si="0"/>
        <v>44927</v>
      </c>
      <c r="U7" s="12">
        <f t="shared" si="0"/>
        <v>45017</v>
      </c>
      <c r="V7" s="12">
        <f t="shared" si="0"/>
        <v>45108</v>
      </c>
      <c r="W7" s="12">
        <f t="shared" si="0"/>
        <v>45200</v>
      </c>
      <c r="X7" s="12">
        <f t="shared" si="0"/>
        <v>45292</v>
      </c>
      <c r="Y7" s="12">
        <f t="shared" si="0"/>
        <v>45383</v>
      </c>
      <c r="Z7" s="12">
        <f t="shared" si="0"/>
        <v>45474</v>
      </c>
      <c r="AA7" s="12">
        <f t="shared" si="0"/>
        <v>45566</v>
      </c>
      <c r="AB7" s="12">
        <f t="shared" ref="AB7" si="1">+AA8+1</f>
        <v>45658</v>
      </c>
      <c r="AC7" s="12">
        <f t="shared" ref="AC7" si="2">+AB8+1</f>
        <v>45748</v>
      </c>
      <c r="AD7" s="12">
        <f t="shared" ref="AD7" si="3">+AC8+1</f>
        <v>45839</v>
      </c>
      <c r="AE7" s="12">
        <f t="shared" ref="AE7" si="4">+AD8+1</f>
        <v>45931</v>
      </c>
      <c r="AH7" s="11">
        <v>43101</v>
      </c>
      <c r="AI7" s="12">
        <f t="shared" ref="AI7:AO7" si="5">+AH8+1</f>
        <v>43466</v>
      </c>
      <c r="AJ7" s="12">
        <f t="shared" si="5"/>
        <v>43831</v>
      </c>
      <c r="AK7" s="12">
        <f t="shared" si="5"/>
        <v>44197</v>
      </c>
      <c r="AL7" s="12">
        <f t="shared" si="5"/>
        <v>44562</v>
      </c>
      <c r="AM7" s="12">
        <f t="shared" si="5"/>
        <v>44927</v>
      </c>
      <c r="AN7" s="12">
        <f t="shared" si="5"/>
        <v>45292</v>
      </c>
      <c r="AO7" s="12">
        <f t="shared" si="5"/>
        <v>45658</v>
      </c>
    </row>
    <row r="8" spans="2:52" hidden="1" outlineLevel="1" x14ac:dyDescent="0.2">
      <c r="B8" t="s">
        <v>66</v>
      </c>
      <c r="D8" s="11">
        <v>43555</v>
      </c>
      <c r="E8" s="11">
        <v>43646</v>
      </c>
      <c r="F8" s="11">
        <v>43738</v>
      </c>
      <c r="G8" s="11">
        <v>43830</v>
      </c>
      <c r="H8" s="11">
        <v>43921</v>
      </c>
      <c r="I8" s="11">
        <v>44012</v>
      </c>
      <c r="J8" s="11">
        <v>44104</v>
      </c>
      <c r="K8" s="11">
        <v>44196</v>
      </c>
      <c r="L8" s="11">
        <v>44286</v>
      </c>
      <c r="M8" s="11">
        <v>44377</v>
      </c>
      <c r="N8" s="11">
        <v>44469</v>
      </c>
      <c r="O8" s="11">
        <v>44561</v>
      </c>
      <c r="P8" s="11">
        <v>44651</v>
      </c>
      <c r="Q8" s="11">
        <v>44742</v>
      </c>
      <c r="R8" s="11">
        <v>44834</v>
      </c>
      <c r="S8" s="11">
        <v>44926</v>
      </c>
      <c r="T8" s="11">
        <v>45016</v>
      </c>
      <c r="U8" s="11">
        <v>45107</v>
      </c>
      <c r="V8" s="11">
        <v>45199</v>
      </c>
      <c r="W8" s="11">
        <v>45291</v>
      </c>
      <c r="X8" s="11">
        <v>45382</v>
      </c>
      <c r="Y8" s="11">
        <v>45473</v>
      </c>
      <c r="Z8" s="11">
        <v>45565</v>
      </c>
      <c r="AA8" s="11">
        <v>45657</v>
      </c>
      <c r="AB8" s="11">
        <v>45747</v>
      </c>
      <c r="AC8" s="11">
        <v>45838</v>
      </c>
      <c r="AD8" s="11">
        <v>45930</v>
      </c>
      <c r="AE8" s="11">
        <v>46022</v>
      </c>
      <c r="AH8" s="11">
        <v>43465</v>
      </c>
      <c r="AI8" s="11">
        <v>43830</v>
      </c>
      <c r="AJ8" s="11">
        <v>44196</v>
      </c>
      <c r="AK8" s="11">
        <v>44561</v>
      </c>
      <c r="AL8" s="11">
        <v>44926</v>
      </c>
      <c r="AM8" s="11">
        <v>45291</v>
      </c>
      <c r="AN8" s="11">
        <v>45657</v>
      </c>
      <c r="AO8" s="11">
        <v>46022</v>
      </c>
    </row>
    <row r="9" spans="2:52" hidden="1" outlineLevel="1" x14ac:dyDescent="0.2">
      <c r="B9" t="s">
        <v>86</v>
      </c>
      <c r="D9" s="45">
        <f>+D8-D7+1</f>
        <v>90</v>
      </c>
      <c r="E9" s="45">
        <f t="shared" ref="E9:AH9" si="6">+E8-E7+1</f>
        <v>91</v>
      </c>
      <c r="F9" s="45">
        <f t="shared" si="6"/>
        <v>92</v>
      </c>
      <c r="G9" s="45">
        <f t="shared" si="6"/>
        <v>92</v>
      </c>
      <c r="H9" s="45">
        <f t="shared" si="6"/>
        <v>91</v>
      </c>
      <c r="I9" s="45">
        <f t="shared" si="6"/>
        <v>91</v>
      </c>
      <c r="J9" s="45">
        <f t="shared" si="6"/>
        <v>92</v>
      </c>
      <c r="K9" s="45">
        <f t="shared" si="6"/>
        <v>92</v>
      </c>
      <c r="L9" s="45">
        <f t="shared" si="6"/>
        <v>90</v>
      </c>
      <c r="M9" s="45">
        <f t="shared" si="6"/>
        <v>91</v>
      </c>
      <c r="N9" s="45">
        <f t="shared" si="6"/>
        <v>92</v>
      </c>
      <c r="O9" s="45">
        <f t="shared" si="6"/>
        <v>92</v>
      </c>
      <c r="P9" s="45">
        <f t="shared" si="6"/>
        <v>90</v>
      </c>
      <c r="Q9" s="45">
        <f t="shared" si="6"/>
        <v>91</v>
      </c>
      <c r="R9" s="45">
        <f t="shared" si="6"/>
        <v>92</v>
      </c>
      <c r="S9" s="45">
        <f t="shared" si="6"/>
        <v>92</v>
      </c>
      <c r="T9" s="45">
        <f t="shared" si="6"/>
        <v>90</v>
      </c>
      <c r="U9" s="45">
        <f t="shared" si="6"/>
        <v>91</v>
      </c>
      <c r="V9" s="45">
        <f t="shared" si="6"/>
        <v>92</v>
      </c>
      <c r="W9" s="45">
        <f t="shared" si="6"/>
        <v>92</v>
      </c>
      <c r="X9" s="45">
        <f t="shared" si="6"/>
        <v>91</v>
      </c>
      <c r="Y9" s="45">
        <f t="shared" si="6"/>
        <v>91</v>
      </c>
      <c r="Z9" s="45">
        <f t="shared" si="6"/>
        <v>92</v>
      </c>
      <c r="AA9" s="45">
        <f t="shared" si="6"/>
        <v>92</v>
      </c>
      <c r="AB9" s="45">
        <f t="shared" si="6"/>
        <v>90</v>
      </c>
      <c r="AC9" s="45">
        <f t="shared" si="6"/>
        <v>91</v>
      </c>
      <c r="AD9" s="45">
        <f t="shared" si="6"/>
        <v>92</v>
      </c>
      <c r="AE9" s="45">
        <f t="shared" si="6"/>
        <v>92</v>
      </c>
      <c r="AH9" s="45">
        <f t="shared" si="6"/>
        <v>365</v>
      </c>
      <c r="AI9" s="45">
        <f t="shared" ref="AI9" si="7">+AI8-AI7+1</f>
        <v>365</v>
      </c>
      <c r="AJ9" s="45">
        <f t="shared" ref="AJ9" si="8">+AJ8-AJ7+1</f>
        <v>366</v>
      </c>
      <c r="AK9" s="45">
        <f t="shared" ref="AK9" si="9">+AK8-AK7+1</f>
        <v>365</v>
      </c>
      <c r="AL9" s="45">
        <f t="shared" ref="AL9" si="10">+AL8-AL7+1</f>
        <v>365</v>
      </c>
      <c r="AM9" s="45">
        <f t="shared" ref="AM9" si="11">+AM8-AM7+1</f>
        <v>365</v>
      </c>
      <c r="AN9" s="45">
        <f t="shared" ref="AN9:AO9" si="12">+AN8-AN7+1</f>
        <v>366</v>
      </c>
      <c r="AO9" s="45">
        <f t="shared" si="12"/>
        <v>365</v>
      </c>
    </row>
    <row r="10" spans="2:52" collapsed="1" x14ac:dyDescent="0.2"/>
    <row r="11" spans="2:52" x14ac:dyDescent="0.2">
      <c r="B11" s="2" t="s">
        <v>253</v>
      </c>
      <c r="C11" s="1"/>
    </row>
    <row r="12" spans="2:52" x14ac:dyDescent="0.2">
      <c r="AR12" t="s">
        <v>399</v>
      </c>
      <c r="AS12" t="s">
        <v>400</v>
      </c>
      <c r="AT12" t="s">
        <v>52</v>
      </c>
      <c r="AU12" t="s">
        <v>51</v>
      </c>
      <c r="AV12" t="s">
        <v>50</v>
      </c>
      <c r="AW12" t="s">
        <v>53</v>
      </c>
      <c r="AX12" t="s">
        <v>54</v>
      </c>
      <c r="AY12" t="s">
        <v>55</v>
      </c>
      <c r="AZ12" t="s">
        <v>56</v>
      </c>
    </row>
    <row r="13" spans="2:52" s="4" customFormat="1" x14ac:dyDescent="0.2">
      <c r="B13" s="4" t="s">
        <v>257</v>
      </c>
      <c r="D13" s="42">
        <f>+D112</f>
        <v>104.358</v>
      </c>
      <c r="E13" s="42">
        <f t="shared" ref="E13:AA13" si="13">+E112</f>
        <v>122.504</v>
      </c>
      <c r="F13" s="42">
        <f t="shared" si="13"/>
        <v>136.29599999999999</v>
      </c>
      <c r="G13" s="42">
        <f t="shared" si="13"/>
        <v>150.756</v>
      </c>
      <c r="H13" s="42">
        <f t="shared" si="13"/>
        <v>159.98099999999999</v>
      </c>
      <c r="I13" s="42">
        <f t="shared" si="13"/>
        <v>139.11500000000001</v>
      </c>
      <c r="J13" s="42">
        <f t="shared" si="13"/>
        <v>161.76299999999998</v>
      </c>
      <c r="K13" s="42">
        <f t="shared" si="13"/>
        <v>180.57799999999997</v>
      </c>
      <c r="L13" s="42">
        <f t="shared" si="13"/>
        <v>182.79300000000001</v>
      </c>
      <c r="M13" s="42">
        <f t="shared" si="13"/>
        <v>214.25699999999998</v>
      </c>
      <c r="N13" s="42">
        <f t="shared" si="13"/>
        <v>250.596</v>
      </c>
      <c r="O13" s="42">
        <f t="shared" si="13"/>
        <v>289.15700000000004</v>
      </c>
      <c r="P13" s="42">
        <f t="shared" si="13"/>
        <v>264.32</v>
      </c>
      <c r="Q13" s="42">
        <f t="shared" si="13"/>
        <v>296.58699999999999</v>
      </c>
      <c r="R13" s="42">
        <f t="shared" si="13"/>
        <v>348.74300000000005</v>
      </c>
      <c r="S13" s="42">
        <f t="shared" si="13"/>
        <v>405.90100000000007</v>
      </c>
      <c r="T13" s="42">
        <f t="shared" si="13"/>
        <v>404.25799999999998</v>
      </c>
      <c r="U13" s="42">
        <f t="shared" si="13"/>
        <v>448.39300000000003</v>
      </c>
      <c r="V13" s="42">
        <f t="shared" si="13"/>
        <v>517.92000000000007</v>
      </c>
      <c r="W13" s="42">
        <f t="shared" si="13"/>
        <v>583.05700000000002</v>
      </c>
      <c r="X13" s="42">
        <f t="shared" ref="X13:Y13" si="14">+X112</f>
        <v>565.78200000000004</v>
      </c>
      <c r="Y13" s="42">
        <f t="shared" si="14"/>
        <v>612.89200000000005</v>
      </c>
      <c r="Z13" s="42">
        <f t="shared" ref="Z13" si="15">+Z112</f>
        <v>662.53600000000006</v>
      </c>
      <c r="AA13" s="42">
        <f t="shared" ca="1" si="13"/>
        <v>787.70842902857885</v>
      </c>
      <c r="AB13" s="42">
        <f t="shared" ref="AB13:AE13" ca="1" si="16">+AB112</f>
        <v>722.31895601678286</v>
      </c>
      <c r="AC13" s="42">
        <f t="shared" ca="1" si="16"/>
        <v>763.64840192702127</v>
      </c>
      <c r="AD13" s="42">
        <f t="shared" ca="1" si="16"/>
        <v>819.57300993031515</v>
      </c>
      <c r="AE13" s="42">
        <f t="shared" ca="1" si="16"/>
        <v>952.1155401692572</v>
      </c>
      <c r="AH13" s="42">
        <f>+AH112</f>
        <v>375.33100000000002</v>
      </c>
      <c r="AI13" s="42">
        <f>+IFERROR(D13+E13+F13+G13,"n/a")</f>
        <v>513.91399999999999</v>
      </c>
      <c r="AJ13" s="42">
        <f t="shared" ref="AJ13" si="17">+IFERROR(H13+I13+J13+K13,"n/a")</f>
        <v>641.4369999999999</v>
      </c>
      <c r="AK13" s="42">
        <f t="shared" ref="AK13" si="18">+IFERROR(L13+M13+N13+O13,"n/a")</f>
        <v>936.803</v>
      </c>
      <c r="AL13" s="42">
        <f t="shared" ref="AL13" si="19">+IFERROR(P13+Q13+R13+S13,"n/a")</f>
        <v>1315.5509999999999</v>
      </c>
      <c r="AM13" s="42">
        <f t="shared" ref="AM13" si="20">+IFERROR(T13+U13+V13+W13,"n/a")</f>
        <v>1953.6280000000002</v>
      </c>
      <c r="AN13" s="42">
        <f ca="1">+IFERROR(X13+Y13+Z13+AA13,"n/a")</f>
        <v>2628.9184290285789</v>
      </c>
      <c r="AO13" s="42">
        <f t="shared" ref="AO13" ca="1" si="21">+IFERROR(AB13+AC13+AD13+AE13,"n/a")</f>
        <v>3257.6559080433763</v>
      </c>
      <c r="AP13" s="65">
        <f>+SUM(V13:Y13)/SUM(R13:U13)-1</f>
        <v>0.41831524393468511</v>
      </c>
      <c r="AQ13" t="s">
        <v>0</v>
      </c>
      <c r="AR13" s="19">
        <v>223.303</v>
      </c>
      <c r="AS13" s="19">
        <v>275.75299999999999</v>
      </c>
      <c r="AT13" s="19">
        <f t="shared" ref="AT13:AZ13" si="22">+AH13</f>
        <v>375.33100000000002</v>
      </c>
      <c r="AU13" s="19">
        <f t="shared" si="22"/>
        <v>513.91399999999999</v>
      </c>
      <c r="AV13" s="19">
        <f t="shared" si="22"/>
        <v>641.4369999999999</v>
      </c>
      <c r="AW13" s="19">
        <f t="shared" si="22"/>
        <v>936.803</v>
      </c>
      <c r="AX13" s="19">
        <f t="shared" si="22"/>
        <v>1315.5509999999999</v>
      </c>
      <c r="AY13" s="19">
        <f t="shared" si="22"/>
        <v>1953.6280000000002</v>
      </c>
      <c r="AZ13" s="19">
        <f t="shared" ca="1" si="22"/>
        <v>2628.9184290285789</v>
      </c>
    </row>
    <row r="14" spans="2:52" x14ac:dyDescent="0.2">
      <c r="B14" s="8" t="s">
        <v>28</v>
      </c>
      <c r="H14" s="28">
        <f>+IFERROR(H13/D13-1,"n/a")</f>
        <v>0.53300178232622297</v>
      </c>
      <c r="I14" s="28">
        <f t="shared" ref="I14" si="23">+IFERROR(I13/E13-1,"n/a")</f>
        <v>0.13559557238947306</v>
      </c>
      <c r="J14" s="28">
        <f t="shared" ref="J14" si="24">+IFERROR(J13/F13-1,"n/a")</f>
        <v>0.1868506779362562</v>
      </c>
      <c r="K14" s="28">
        <f t="shared" ref="K14" si="25">+IFERROR(K13/G13-1,"n/a")</f>
        <v>0.19781633898484952</v>
      </c>
      <c r="L14" s="28">
        <f t="shared" ref="L14" si="26">+IFERROR(L13/H13-1,"n/a")</f>
        <v>0.14259193279201909</v>
      </c>
      <c r="M14" s="28">
        <f t="shared" ref="M14" si="27">+IFERROR(M13/I13-1,"n/a")</f>
        <v>0.54014304711928962</v>
      </c>
      <c r="N14" s="28">
        <f t="shared" ref="N14" si="28">+IFERROR(N13/J13-1,"n/a")</f>
        <v>0.54915524563713602</v>
      </c>
      <c r="O14" s="28">
        <f t="shared" ref="O14" si="29">+IFERROR(O13/K13-1,"n/a")</f>
        <v>0.60128587092558394</v>
      </c>
      <c r="P14" s="28">
        <f t="shared" ref="P14" si="30">+IFERROR(P13/L13-1,"n/a")</f>
        <v>0.44600723222442862</v>
      </c>
      <c r="Q14" s="28">
        <f t="shared" ref="Q14" si="31">+IFERROR(Q13/M13-1,"n/a")</f>
        <v>0.38425815725973966</v>
      </c>
      <c r="R14" s="28">
        <f t="shared" ref="R14" si="32">+IFERROR(R13/N13-1,"n/a")</f>
        <v>0.39165429615795966</v>
      </c>
      <c r="S14" s="28">
        <f t="shared" ref="S14" si="33">+IFERROR(S13/O13-1,"n/a")</f>
        <v>0.40373914517027076</v>
      </c>
      <c r="T14" s="28">
        <f t="shared" ref="T14" si="34">+IFERROR(T13/P13-1,"n/a")</f>
        <v>0.52942645278450362</v>
      </c>
      <c r="U14" s="28">
        <f t="shared" ref="U14" si="35">+IFERROR(U13/Q13-1,"n/a")</f>
        <v>0.51184306796993817</v>
      </c>
      <c r="V14" s="28">
        <f t="shared" ref="V14" si="36">+IFERROR(V13/R13-1,"n/a")</f>
        <v>0.4851050773778971</v>
      </c>
      <c r="W14" s="28">
        <f t="shared" ref="W14:Z14" si="37">+IFERROR(W13/S13-1,"n/a")</f>
        <v>0.43645125289171482</v>
      </c>
      <c r="X14" s="28">
        <f t="shared" si="37"/>
        <v>0.39955671872912868</v>
      </c>
      <c r="Y14" s="28">
        <f t="shared" si="37"/>
        <v>0.3668634434525071</v>
      </c>
      <c r="Z14" s="28">
        <f t="shared" si="37"/>
        <v>0.27922459067037364</v>
      </c>
      <c r="AA14" s="28">
        <f t="shared" ref="AA14" ca="1" si="38">+IFERROR(AA13/W13-1,"n/a")</f>
        <v>0.35099729362408616</v>
      </c>
      <c r="AB14" s="28">
        <f t="shared" ref="AB14" ca="1" si="39">+IFERROR(AB13/X13-1,"n/a")</f>
        <v>0.27667362343938628</v>
      </c>
      <c r="AC14" s="28">
        <f t="shared" ref="AC14" ca="1" si="40">+IFERROR(AC13/Y13-1,"n/a")</f>
        <v>0.24597547680018872</v>
      </c>
      <c r="AD14" s="28">
        <f t="shared" ref="AD14" ca="1" si="41">+IFERROR(AD13/Z13-1,"n/a")</f>
        <v>0.23702411632019249</v>
      </c>
      <c r="AE14" s="28">
        <f t="shared" ref="AE14" ca="1" si="42">+IFERROR(AE13/AA13-1,"n/a")</f>
        <v>0.20871569362718279</v>
      </c>
      <c r="AI14" s="28">
        <f>+IFERROR(AI13/AH13-1,"n/a")</f>
        <v>0.36922876074718047</v>
      </c>
      <c r="AJ14" s="28">
        <f t="shared" ref="AJ14" si="43">+IFERROR(AJ13/AI13-1,"n/a")</f>
        <v>0.24814073950116144</v>
      </c>
      <c r="AK14" s="28">
        <f t="shared" ref="AK14" si="44">+IFERROR(AK13/AJ13-1,"n/a")</f>
        <v>0.46047546368544401</v>
      </c>
      <c r="AL14" s="28">
        <f t="shared" ref="AL14" si="45">+IFERROR(AL13/AK13-1,"n/a")</f>
        <v>0.40429844908694768</v>
      </c>
      <c r="AM14" s="28">
        <f t="shared" ref="AM14" si="46">+IFERROR(AM13/AL13-1,"n/a")</f>
        <v>0.48502642618948277</v>
      </c>
      <c r="AN14" s="28">
        <f t="shared" ref="AN14:AO14" ca="1" si="47">+IFERROR(AN13/AM13-1,"n/a")</f>
        <v>0.34565967985132207</v>
      </c>
      <c r="AO14" s="28">
        <f t="shared" ca="1" si="47"/>
        <v>0.2391620341172489</v>
      </c>
      <c r="AQ14" t="s">
        <v>398</v>
      </c>
      <c r="AR14" s="19">
        <v>20.616000000000014</v>
      </c>
      <c r="AS14" s="19">
        <v>73.046999999999997</v>
      </c>
      <c r="AT14" s="19">
        <f t="shared" ref="AT14:AZ14" si="48">+AH48</f>
        <v>135.23599999999993</v>
      </c>
      <c r="AU14" s="19">
        <f t="shared" si="48"/>
        <v>239.13999999999993</v>
      </c>
      <c r="AV14" s="19">
        <f t="shared" si="48"/>
        <v>317.82399999999996</v>
      </c>
      <c r="AW14" s="19">
        <f t="shared" si="48"/>
        <v>528.80199999999991</v>
      </c>
      <c r="AX14" s="19">
        <f t="shared" si="48"/>
        <v>720.57400000000007</v>
      </c>
      <c r="AY14" s="19">
        <f t="shared" si="48"/>
        <v>1022.004</v>
      </c>
      <c r="AZ14" s="19">
        <f t="shared" ca="1" si="48"/>
        <v>1298.4836849312655</v>
      </c>
    </row>
    <row r="15" spans="2:52" x14ac:dyDescent="0.2">
      <c r="AP15">
        <f>+SUM(V13:Y13)/481</f>
        <v>4.7393991683991681</v>
      </c>
      <c r="AS15" s="230">
        <f>+AS13/AR13-1</f>
        <v>0.23488264824028326</v>
      </c>
      <c r="AT15" s="230">
        <f t="shared" ref="AT15:AY15" si="49">+AT13/AS13-1</f>
        <v>0.36111302506228404</v>
      </c>
      <c r="AU15" s="230">
        <f t="shared" si="49"/>
        <v>0.36922876074718047</v>
      </c>
      <c r="AV15" s="230">
        <f t="shared" si="49"/>
        <v>0.24814073950116144</v>
      </c>
      <c r="AW15" s="230">
        <f t="shared" si="49"/>
        <v>0.46047546368544401</v>
      </c>
      <c r="AX15" s="230">
        <f t="shared" si="49"/>
        <v>0.40429844908694768</v>
      </c>
      <c r="AY15" s="230">
        <f t="shared" si="49"/>
        <v>0.48502642618948277</v>
      </c>
    </row>
    <row r="16" spans="2:52" x14ac:dyDescent="0.2">
      <c r="B16" t="s">
        <v>254</v>
      </c>
      <c r="D16" s="19">
        <f>+D615</f>
        <v>-9.7650000000000023</v>
      </c>
      <c r="E16" s="19">
        <f t="shared" ref="E16:W16" si="50">+E615</f>
        <v>-10.505000000000001</v>
      </c>
      <c r="F16" s="19">
        <f t="shared" si="50"/>
        <v>-10.343</v>
      </c>
      <c r="G16" s="19">
        <f t="shared" si="50"/>
        <v>-10.943</v>
      </c>
      <c r="H16" s="19">
        <f t="shared" si="50"/>
        <v>-11.003999999999998</v>
      </c>
      <c r="I16" s="19">
        <f t="shared" si="50"/>
        <v>-11.131000000000002</v>
      </c>
      <c r="J16" s="19">
        <f t="shared" si="50"/>
        <v>-11.39</v>
      </c>
      <c r="K16" s="19">
        <f t="shared" si="50"/>
        <v>-12.712000000000002</v>
      </c>
      <c r="L16" s="19">
        <f t="shared" si="50"/>
        <v>-12.225</v>
      </c>
      <c r="M16" s="19">
        <f t="shared" si="50"/>
        <v>-12.871999999999998</v>
      </c>
      <c r="N16" s="19">
        <f t="shared" si="50"/>
        <v>-14.792999999999999</v>
      </c>
      <c r="O16" s="19">
        <f t="shared" si="50"/>
        <v>-16.939</v>
      </c>
      <c r="P16" s="19">
        <f t="shared" si="50"/>
        <v>-16.558</v>
      </c>
      <c r="Q16" s="19">
        <f t="shared" si="50"/>
        <v>-19.198999999999998</v>
      </c>
      <c r="R16" s="19">
        <f t="shared" si="50"/>
        <v>-21.34</v>
      </c>
      <c r="S16" s="19">
        <f t="shared" si="50"/>
        <v>-25.650000000000002</v>
      </c>
      <c r="T16" s="19">
        <f t="shared" si="50"/>
        <v>-31.347999999999999</v>
      </c>
      <c r="U16" s="19">
        <f t="shared" si="50"/>
        <v>-35.988</v>
      </c>
      <c r="V16" s="19">
        <f t="shared" si="50"/>
        <v>-40.749000000000002</v>
      </c>
      <c r="W16" s="19">
        <f t="shared" si="50"/>
        <v>-58.271000000000001</v>
      </c>
      <c r="X16" s="19">
        <f t="shared" ref="X16:Y16" si="51">+X615</f>
        <v>-63.078000000000003</v>
      </c>
      <c r="Y16" s="19">
        <f t="shared" si="51"/>
        <v>-72.62</v>
      </c>
      <c r="Z16" s="19">
        <f t="shared" ref="Z16" si="52">+Z615</f>
        <v>-76.448999999999998</v>
      </c>
      <c r="AA16" s="19">
        <f t="shared" ref="AA16:AE16" ca="1" si="53">+AA18-AA17-AA13</f>
        <v>-85.860615469759864</v>
      </c>
      <c r="AB16" s="19">
        <f t="shared" ca="1" si="53"/>
        <v>-82.543451369747004</v>
      </c>
      <c r="AC16" s="19">
        <f t="shared" ca="1" si="53"/>
        <v>-92.978760295245365</v>
      </c>
      <c r="AD16" s="19">
        <f t="shared" ca="1" si="53"/>
        <v>-100.03473333480952</v>
      </c>
      <c r="AE16" s="19">
        <f t="shared" ca="1" si="53"/>
        <v>-110.90601583794933</v>
      </c>
      <c r="AH16" s="19">
        <f>+AH615</f>
        <v>-35.287999999999997</v>
      </c>
      <c r="AI16" s="19">
        <f t="shared" ref="AI16:AI18" si="54">+IFERROR(D16+E16+F16+G16,"n/a")</f>
        <v>-41.556000000000004</v>
      </c>
      <c r="AJ16" s="19">
        <f t="shared" ref="AJ16:AJ18" si="55">+IFERROR(H16+I16+J16+K16,"n/a")</f>
        <v>-46.237000000000002</v>
      </c>
      <c r="AK16" s="19">
        <f t="shared" ref="AK16:AK18" si="56">+IFERROR(L16+M16+N16+O16,"n/a")</f>
        <v>-56.829000000000001</v>
      </c>
      <c r="AL16" s="19">
        <f t="shared" ref="AL16:AL18" si="57">+IFERROR(P16+Q16+R16+S16,"n/a")</f>
        <v>-82.747</v>
      </c>
      <c r="AM16" s="19">
        <f t="shared" ref="AM16:AM18" si="58">+IFERROR(T16+U16+V16+W16,"n/a")</f>
        <v>-166.35599999999999</v>
      </c>
      <c r="AN16" s="19">
        <f ca="1">+IFERROR(X16+Y16+Z16+AA16,"n/a")</f>
        <v>-298.00761546975986</v>
      </c>
      <c r="AO16" s="19">
        <f t="shared" ref="AO16:AO18" ca="1" si="59">+IFERROR(AB16+AC16+AD16+AE16,"n/a")</f>
        <v>-386.46296083775121</v>
      </c>
      <c r="AQ16" t="s">
        <v>441</v>
      </c>
      <c r="AR16" s="19">
        <v>18.227000000000015</v>
      </c>
      <c r="AS16" s="19">
        <v>72.539000000000001</v>
      </c>
      <c r="AT16" s="19">
        <v>129.37699999999995</v>
      </c>
      <c r="AU16" s="19">
        <v>228.97699999999992</v>
      </c>
      <c r="AV16" s="19">
        <v>308.983</v>
      </c>
      <c r="AW16" s="19">
        <v>515.96699999999998</v>
      </c>
      <c r="AX16" s="19">
        <v>677.90000000000009</v>
      </c>
      <c r="AY16" s="19">
        <v>997.30099999999993</v>
      </c>
      <c r="AZ16" s="19">
        <v>1259.1613813712288</v>
      </c>
    </row>
    <row r="17" spans="2:41" ht="13.5" x14ac:dyDescent="0.35">
      <c r="B17" t="s">
        <v>256</v>
      </c>
      <c r="D17" s="33">
        <f>+D614</f>
        <v>-3.3169999999999993</v>
      </c>
      <c r="E17" s="33">
        <f t="shared" ref="E17:W17" si="60">+E614</f>
        <v>-2.8959999999999999</v>
      </c>
      <c r="F17" s="33">
        <f t="shared" si="60"/>
        <v>-4.1310000000000002</v>
      </c>
      <c r="G17" s="33">
        <f t="shared" si="60"/>
        <v>-3.7810000000000006</v>
      </c>
      <c r="H17" s="33">
        <f t="shared" si="60"/>
        <v>-3.4409999999999998</v>
      </c>
      <c r="I17" s="33">
        <f t="shared" si="60"/>
        <v>-3.5460000000000003</v>
      </c>
      <c r="J17" s="33">
        <f t="shared" si="60"/>
        <v>-4.0739999999999998</v>
      </c>
      <c r="K17" s="33">
        <f t="shared" si="60"/>
        <v>-3.0130000000000017</v>
      </c>
      <c r="L17" s="33">
        <f t="shared" si="60"/>
        <v>-2.9870000000000001</v>
      </c>
      <c r="M17" s="33">
        <f t="shared" si="60"/>
        <v>-3.8149999999999999</v>
      </c>
      <c r="N17" s="33">
        <f t="shared" si="60"/>
        <v>-4.2130000000000001</v>
      </c>
      <c r="O17" s="33">
        <f t="shared" si="60"/>
        <v>-5.5270000000000019</v>
      </c>
      <c r="P17" s="33">
        <f t="shared" si="60"/>
        <v>-5.4219999999999997</v>
      </c>
      <c r="Q17" s="33">
        <f t="shared" si="60"/>
        <v>-5.21</v>
      </c>
      <c r="R17" s="33">
        <f t="shared" si="60"/>
        <v>-5.5679999999999996</v>
      </c>
      <c r="S17" s="33">
        <f t="shared" si="60"/>
        <v>-5.9879999999999995</v>
      </c>
      <c r="T17" s="33">
        <f t="shared" si="60"/>
        <v>-5.9589999999999996</v>
      </c>
      <c r="U17" s="33">
        <f t="shared" si="60"/>
        <v>-6.8810000000000002</v>
      </c>
      <c r="V17" s="33">
        <f t="shared" si="60"/>
        <v>-7.2380000000000004</v>
      </c>
      <c r="W17" s="33">
        <f t="shared" si="60"/>
        <v>-7.3920000000000003</v>
      </c>
      <c r="X17" s="33">
        <f t="shared" ref="X17:Y17" si="61">+X614</f>
        <v>-6.3310000000000004</v>
      </c>
      <c r="Y17" s="33">
        <f t="shared" si="61"/>
        <v>-7.0780000000000003</v>
      </c>
      <c r="Z17" s="33">
        <f t="shared" ref="Z17" si="62">+Z614</f>
        <v>-8.0090000000000003</v>
      </c>
      <c r="AA17" s="30">
        <f t="shared" ref="AA17" ca="1" si="63">+W17/W13*AA13</f>
        <v>-9.9865719944692461</v>
      </c>
      <c r="AB17" s="30">
        <f t="shared" ref="AB17" ca="1" si="64">+X17/X13*AB13</f>
        <v>-8.0826207099947549</v>
      </c>
      <c r="AC17" s="30">
        <f t="shared" ref="AC17" ca="1" si="65">+Y17/Y13*AC13</f>
        <v>-8.8190144247917353</v>
      </c>
      <c r="AD17" s="30">
        <f t="shared" ref="AD17" ca="1" si="66">+Z17/Z13*AD13</f>
        <v>-9.9073261476084227</v>
      </c>
      <c r="AE17" s="30">
        <f t="shared" ref="AE17" ca="1" si="67">+AA17/AA13*AE13</f>
        <v>-12.070926295252693</v>
      </c>
      <c r="AF17" s="57"/>
      <c r="AG17" s="57"/>
      <c r="AH17" s="33">
        <f>+AH614</f>
        <v>-6.7089999999999996</v>
      </c>
      <c r="AI17" s="33">
        <f t="shared" si="54"/>
        <v>-14.125</v>
      </c>
      <c r="AJ17" s="33">
        <f t="shared" si="55"/>
        <v>-14.074000000000002</v>
      </c>
      <c r="AK17" s="33">
        <f t="shared" si="56"/>
        <v>-16.542000000000002</v>
      </c>
      <c r="AL17" s="33">
        <f t="shared" si="57"/>
        <v>-22.187999999999999</v>
      </c>
      <c r="AM17" s="33">
        <f t="shared" si="58"/>
        <v>-27.47</v>
      </c>
      <c r="AN17" s="33">
        <f ca="1">+IFERROR(X17+Y17+Z17+AA17,"n/a")</f>
        <v>-31.404571994469244</v>
      </c>
      <c r="AO17" s="33">
        <f t="shared" ca="1" si="59"/>
        <v>-38.879887577647608</v>
      </c>
    </row>
    <row r="18" spans="2:41" x14ac:dyDescent="0.2">
      <c r="B18" s="6" t="s">
        <v>258</v>
      </c>
      <c r="D18" s="16">
        <f>+IFERROR(D13+D16+D17,"n/a")</f>
        <v>91.27600000000001</v>
      </c>
      <c r="E18" s="16">
        <f t="shared" ref="E18:W18" si="68">+IFERROR(E13+E16+E17,"n/a")</f>
        <v>109.10300000000001</v>
      </c>
      <c r="F18" s="16">
        <f t="shared" si="68"/>
        <v>121.82199999999999</v>
      </c>
      <c r="G18" s="16">
        <f t="shared" si="68"/>
        <v>136.03199999999998</v>
      </c>
      <c r="H18" s="16">
        <f t="shared" si="68"/>
        <v>145.536</v>
      </c>
      <c r="I18" s="16">
        <f t="shared" si="68"/>
        <v>124.438</v>
      </c>
      <c r="J18" s="16">
        <f t="shared" si="68"/>
        <v>146.29899999999998</v>
      </c>
      <c r="K18" s="16">
        <f t="shared" si="68"/>
        <v>164.85299999999998</v>
      </c>
      <c r="L18" s="16">
        <f t="shared" si="68"/>
        <v>167.58100000000002</v>
      </c>
      <c r="M18" s="16">
        <f t="shared" si="68"/>
        <v>197.57</v>
      </c>
      <c r="N18" s="16">
        <f t="shared" si="68"/>
        <v>231.59</v>
      </c>
      <c r="O18" s="16">
        <f t="shared" si="68"/>
        <v>266.69100000000003</v>
      </c>
      <c r="P18" s="16">
        <f t="shared" si="68"/>
        <v>242.34</v>
      </c>
      <c r="Q18" s="16">
        <f t="shared" si="68"/>
        <v>272.178</v>
      </c>
      <c r="R18" s="16">
        <f t="shared" si="68"/>
        <v>321.83500000000009</v>
      </c>
      <c r="S18" s="16">
        <f t="shared" si="68"/>
        <v>374.26300000000009</v>
      </c>
      <c r="T18" s="16">
        <f t="shared" si="68"/>
        <v>366.95099999999996</v>
      </c>
      <c r="U18" s="16">
        <f t="shared" si="68"/>
        <v>405.524</v>
      </c>
      <c r="V18" s="16">
        <f t="shared" si="68"/>
        <v>469.93300000000005</v>
      </c>
      <c r="W18" s="16">
        <f t="shared" si="68"/>
        <v>517.39400000000001</v>
      </c>
      <c r="X18" s="16">
        <f t="shared" ref="X18:Y18" si="69">+IFERROR(X13+X16+X17,"n/a")</f>
        <v>496.37300000000005</v>
      </c>
      <c r="Y18" s="16">
        <f t="shared" si="69"/>
        <v>533.19400000000007</v>
      </c>
      <c r="Z18" s="16">
        <f t="shared" ref="Z18" si="70">+IFERROR(Z13+Z16+Z17,"n/a")</f>
        <v>578.07800000000009</v>
      </c>
      <c r="AA18" s="16">
        <f ca="1">+AA21*(AA13-AA240)+AA240*0.3</f>
        <v>691.86124156434971</v>
      </c>
      <c r="AB18" s="16">
        <f t="shared" ref="AB18:AE18" ca="1" si="71">+AB21*(AB13-AB240)+AB240*0.3</f>
        <v>631.69288393704107</v>
      </c>
      <c r="AC18" s="16">
        <f t="shared" ca="1" si="71"/>
        <v>661.8506272069842</v>
      </c>
      <c r="AD18" s="16">
        <f t="shared" ca="1" si="71"/>
        <v>709.63095044789725</v>
      </c>
      <c r="AE18" s="16">
        <f t="shared" ca="1" si="71"/>
        <v>829.13859803605521</v>
      </c>
      <c r="AH18" s="16">
        <f t="shared" ref="AH18" si="72">+IFERROR(AH13+AH16+AH17,"n/a")</f>
        <v>333.334</v>
      </c>
      <c r="AI18" s="16">
        <f t="shared" si="54"/>
        <v>458.233</v>
      </c>
      <c r="AJ18" s="16">
        <f t="shared" si="55"/>
        <v>581.12599999999998</v>
      </c>
      <c r="AK18" s="16">
        <f t="shared" si="56"/>
        <v>863.43200000000002</v>
      </c>
      <c r="AL18" s="16">
        <f t="shared" si="57"/>
        <v>1210.6160000000002</v>
      </c>
      <c r="AM18" s="16">
        <f t="shared" si="58"/>
        <v>1759.8019999999999</v>
      </c>
      <c r="AN18" s="16">
        <f ca="1">+IFERROR(X18+Y18+Z18+AA18,"n/a")</f>
        <v>2299.5062415643497</v>
      </c>
      <c r="AO18" s="16">
        <f t="shared" ca="1" si="59"/>
        <v>2832.3130596279775</v>
      </c>
    </row>
    <row r="19" spans="2:41" x14ac:dyDescent="0.2">
      <c r="B19" s="9" t="s">
        <v>28</v>
      </c>
      <c r="H19" s="28">
        <f>+IFERROR(H18/D18-1,"n/a")</f>
        <v>0.59446075638722107</v>
      </c>
      <c r="I19" s="28">
        <f t="shared" ref="I19" si="73">+IFERROR(I18/E18-1,"n/a")</f>
        <v>0.14055525512589018</v>
      </c>
      <c r="J19" s="28">
        <f t="shared" ref="J19" si="74">+IFERROR(J18/F18-1,"n/a")</f>
        <v>0.20092429938763101</v>
      </c>
      <c r="K19" s="28">
        <f t="shared" ref="K19" si="75">+IFERROR(K18/G18-1,"n/a")</f>
        <v>0.21186926605504586</v>
      </c>
      <c r="L19" s="28">
        <f t="shared" ref="L19" si="76">+IFERROR(L18/H18-1,"n/a")</f>
        <v>0.15147454925241877</v>
      </c>
      <c r="M19" s="28">
        <f t="shared" ref="M19" si="77">+IFERROR(M18/I18-1,"n/a")</f>
        <v>0.58769829151866793</v>
      </c>
      <c r="N19" s="28">
        <f t="shared" ref="N19" si="78">+IFERROR(N18/J18-1,"n/a")</f>
        <v>0.58299099788788733</v>
      </c>
      <c r="O19" s="28">
        <f t="shared" ref="O19" si="79">+IFERROR(O18/K18-1,"n/a")</f>
        <v>0.617750359411112</v>
      </c>
      <c r="P19" s="28">
        <f t="shared" ref="P19" si="80">+IFERROR(P18/L18-1,"n/a")</f>
        <v>0.44610665886944201</v>
      </c>
      <c r="Q19" s="28">
        <f t="shared" ref="Q19" si="81">+IFERROR(Q18/M18-1,"n/a")</f>
        <v>0.37762818241635876</v>
      </c>
      <c r="R19" s="28">
        <f t="shared" ref="R19" si="82">+IFERROR(R18/N18-1,"n/a")</f>
        <v>0.38967572002245388</v>
      </c>
      <c r="S19" s="28">
        <f t="shared" ref="S19" si="83">+IFERROR(S18/O18-1,"n/a")</f>
        <v>0.40335819356483738</v>
      </c>
      <c r="T19" s="28">
        <f t="shared" ref="T19" si="84">+IFERROR(T18/P18-1,"n/a")</f>
        <v>0.51419905917306252</v>
      </c>
      <c r="U19" s="28">
        <f t="shared" ref="U19" si="85">+IFERROR(U18/Q18-1,"n/a")</f>
        <v>0.48992203631447073</v>
      </c>
      <c r="V19" s="28">
        <f t="shared" ref="V19" si="86">+IFERROR(V18/R18-1,"n/a")</f>
        <v>0.46016747712337036</v>
      </c>
      <c r="W19" s="28">
        <f t="shared" ref="W19:Z19" si="87">+IFERROR(W18/S18-1,"n/a")</f>
        <v>0.38243427750004644</v>
      </c>
      <c r="X19" s="28">
        <f t="shared" si="87"/>
        <v>0.35269559150949337</v>
      </c>
      <c r="Y19" s="28">
        <f t="shared" si="87"/>
        <v>0.31482723587259964</v>
      </c>
      <c r="Z19" s="28">
        <f t="shared" si="87"/>
        <v>0.23012855024014067</v>
      </c>
      <c r="AA19" s="28">
        <f t="shared" ref="AA19" ca="1" si="88">+IFERROR(AA18/W18-1,"n/a")</f>
        <v>0.33720383607917692</v>
      </c>
      <c r="AB19" s="28">
        <f t="shared" ref="AB19" ca="1" si="89">+IFERROR(AB18/X18-1,"n/a")</f>
        <v>0.27261733401502708</v>
      </c>
      <c r="AC19" s="28">
        <f t="shared" ref="AC19" ca="1" si="90">+IFERROR(AC18/Y18-1,"n/a")</f>
        <v>0.24129421412653573</v>
      </c>
      <c r="AD19" s="28">
        <f t="shared" ref="AD19" ca="1" si="91">+IFERROR(AD18/Z18-1,"n/a")</f>
        <v>0.22756955021276903</v>
      </c>
      <c r="AE19" s="28">
        <f t="shared" ref="AE19" ca="1" si="92">+IFERROR(AE18/AA18-1,"n/a")</f>
        <v>0.19841746903080049</v>
      </c>
      <c r="AI19" s="28">
        <f>+IFERROR(AI18/AH18-1,"n/a")</f>
        <v>0.37469625060749889</v>
      </c>
      <c r="AJ19" s="28">
        <f t="shared" ref="AJ19" si="93">+IFERROR(AJ18/AI18-1,"n/a")</f>
        <v>0.26818889080445962</v>
      </c>
      <c r="AK19" s="28">
        <f t="shared" ref="AK19" si="94">+IFERROR(AK18/AJ18-1,"n/a")</f>
        <v>0.48579137742933565</v>
      </c>
      <c r="AL19" s="28">
        <f t="shared" ref="AL19" si="95">+IFERROR(AL18/AK18-1,"n/a")</f>
        <v>0.40209767532359253</v>
      </c>
      <c r="AM19" s="28">
        <f t="shared" ref="AM19" si="96">+IFERROR(AM18/AL18-1,"n/a")</f>
        <v>0.45364178236534092</v>
      </c>
      <c r="AN19" s="28">
        <f t="shared" ref="AN19:AO19" ca="1" si="97">+IFERROR(AN18/AM18-1,"n/a")</f>
        <v>0.30668463927438983</v>
      </c>
      <c r="AO19" s="28">
        <f t="shared" ca="1" si="97"/>
        <v>0.23170488013164103</v>
      </c>
    </row>
    <row r="20" spans="2:41" x14ac:dyDescent="0.2">
      <c r="B20" s="9" t="s">
        <v>29</v>
      </c>
      <c r="D20" s="43">
        <f>+IFERROR(D18/D13,"n/a")</f>
        <v>0.87464305563540889</v>
      </c>
      <c r="E20" s="43">
        <f t="shared" ref="E20:AA20" si="98">+IFERROR(E18/E13,"n/a")</f>
        <v>0.89060765362763672</v>
      </c>
      <c r="F20" s="43">
        <f t="shared" si="98"/>
        <v>0.89380466044491402</v>
      </c>
      <c r="G20" s="43">
        <f t="shared" si="98"/>
        <v>0.90233224548276669</v>
      </c>
      <c r="H20" s="43">
        <f t="shared" si="98"/>
        <v>0.90970802782830462</v>
      </c>
      <c r="I20" s="43">
        <f t="shared" si="98"/>
        <v>0.89449735830068644</v>
      </c>
      <c r="J20" s="43">
        <f t="shared" si="98"/>
        <v>0.90440335552629458</v>
      </c>
      <c r="K20" s="43">
        <f t="shared" si="98"/>
        <v>0.91291851720586115</v>
      </c>
      <c r="L20" s="43">
        <f t="shared" si="98"/>
        <v>0.91678018304858511</v>
      </c>
      <c r="M20" s="43">
        <f t="shared" si="98"/>
        <v>0.92211689699753108</v>
      </c>
      <c r="N20" s="43">
        <f t="shared" si="98"/>
        <v>0.92415681016456763</v>
      </c>
      <c r="O20" s="43">
        <f t="shared" si="98"/>
        <v>0.92230518368913772</v>
      </c>
      <c r="P20" s="43">
        <f t="shared" si="98"/>
        <v>0.91684322033898313</v>
      </c>
      <c r="Q20" s="43">
        <f t="shared" si="98"/>
        <v>0.91770037122328363</v>
      </c>
      <c r="R20" s="43">
        <f t="shared" si="98"/>
        <v>0.92284289577138479</v>
      </c>
      <c r="S20" s="43">
        <f t="shared" si="98"/>
        <v>0.92205488530454482</v>
      </c>
      <c r="T20" s="43">
        <f t="shared" si="98"/>
        <v>0.90771487515398575</v>
      </c>
      <c r="U20" s="43">
        <f t="shared" si="98"/>
        <v>0.90439413639374377</v>
      </c>
      <c r="V20" s="43">
        <f t="shared" si="98"/>
        <v>0.90734669447018845</v>
      </c>
      <c r="W20" s="43">
        <f t="shared" si="98"/>
        <v>0.88738150815443428</v>
      </c>
      <c r="X20" s="43">
        <f t="shared" ref="X20:Y20" si="99">+IFERROR(X18/X13,"n/a")</f>
        <v>0.87732200741628408</v>
      </c>
      <c r="Y20" s="43">
        <f t="shared" si="99"/>
        <v>0.86996403934135225</v>
      </c>
      <c r="Z20" s="43">
        <f t="shared" ref="Z20" si="100">+IFERROR(Z18/Z13,"n/a")</f>
        <v>0.87252315345883102</v>
      </c>
      <c r="AA20" s="43">
        <f t="shared" ca="1" si="98"/>
        <v>0.87832149062765497</v>
      </c>
      <c r="AB20" s="43">
        <f t="shared" ref="AB20:AE20" ca="1" si="101">+IFERROR(AB18/AB13,"n/a")</f>
        <v>0.8745345510804563</v>
      </c>
      <c r="AC20" s="43">
        <f t="shared" ca="1" si="101"/>
        <v>0.86669549171692573</v>
      </c>
      <c r="AD20" s="43">
        <f t="shared" ca="1" si="101"/>
        <v>0.86585446549567824</v>
      </c>
      <c r="AE20" s="43">
        <f t="shared" ca="1" si="101"/>
        <v>0.87083821558952768</v>
      </c>
      <c r="AF20" s="95"/>
      <c r="AG20" s="95"/>
      <c r="AH20" s="43">
        <f t="shared" ref="AH20:AN20" si="102">+IFERROR(AH18/AH13,"n/a")</f>
        <v>0.88810676442926373</v>
      </c>
      <c r="AI20" s="43">
        <f t="shared" si="102"/>
        <v>0.89165307814147898</v>
      </c>
      <c r="AJ20" s="43">
        <f t="shared" si="102"/>
        <v>0.9059751776090248</v>
      </c>
      <c r="AK20" s="43">
        <f t="shared" si="102"/>
        <v>0.9216793712231921</v>
      </c>
      <c r="AL20" s="43">
        <f t="shared" si="102"/>
        <v>0.92023494338113865</v>
      </c>
      <c r="AM20" s="43">
        <f t="shared" si="102"/>
        <v>0.90078663901213529</v>
      </c>
      <c r="AN20" s="43">
        <f t="shared" ca="1" si="102"/>
        <v>0.87469668749442653</v>
      </c>
      <c r="AO20" s="43">
        <f t="shared" ref="AO20" ca="1" si="103">+IFERROR(AO18/AO13,"n/a")</f>
        <v>0.86943284974782076</v>
      </c>
    </row>
    <row r="21" spans="2:41" x14ac:dyDescent="0.2">
      <c r="B21" s="9" t="s">
        <v>269</v>
      </c>
      <c r="D21" s="43" t="str">
        <f t="shared" ref="D21:X21" si="104">+IFERROR((D18-D240*0.3)/(D13-D240),"n/a")</f>
        <v>n/a</v>
      </c>
      <c r="E21" s="43" t="str">
        <f t="shared" si="104"/>
        <v>n/a</v>
      </c>
      <c r="F21" s="43">
        <f t="shared" si="104"/>
        <v>0.89380466044491402</v>
      </c>
      <c r="G21" s="43">
        <f t="shared" si="104"/>
        <v>0.90233224548276669</v>
      </c>
      <c r="H21" s="43">
        <f t="shared" si="104"/>
        <v>0.90970802782830462</v>
      </c>
      <c r="I21" s="43">
        <f t="shared" si="104"/>
        <v>0.89449735830068644</v>
      </c>
      <c r="J21" s="43">
        <f t="shared" si="104"/>
        <v>0.90440335552629458</v>
      </c>
      <c r="K21" s="43">
        <f t="shared" si="104"/>
        <v>0.91291851720586115</v>
      </c>
      <c r="L21" s="43">
        <f t="shared" si="104"/>
        <v>0.91678018304858511</v>
      </c>
      <c r="M21" s="43">
        <f t="shared" si="104"/>
        <v>0.92211689699753108</v>
      </c>
      <c r="N21" s="43">
        <f t="shared" si="104"/>
        <v>0.92415681016456763</v>
      </c>
      <c r="O21" s="43">
        <f t="shared" si="104"/>
        <v>0.92230518368913772</v>
      </c>
      <c r="P21" s="43">
        <f t="shared" si="104"/>
        <v>0.91684322033898313</v>
      </c>
      <c r="Q21" s="43">
        <f t="shared" si="104"/>
        <v>0.91770037122328363</v>
      </c>
      <c r="R21" s="43">
        <f t="shared" si="104"/>
        <v>0.92284289577138479</v>
      </c>
      <c r="S21" s="43">
        <f t="shared" si="104"/>
        <v>0.92205488530454482</v>
      </c>
      <c r="T21" s="43">
        <f t="shared" si="104"/>
        <v>0.92000585497824572</v>
      </c>
      <c r="U21" s="43">
        <f t="shared" si="104"/>
        <v>0.92257173771711987</v>
      </c>
      <c r="V21" s="43">
        <f t="shared" si="104"/>
        <v>0.92674115797590317</v>
      </c>
      <c r="W21" s="43">
        <f t="shared" si="104"/>
        <v>0.92112342963058336</v>
      </c>
      <c r="X21" s="43">
        <f t="shared" si="104"/>
        <v>0.91605244694575017</v>
      </c>
      <c r="Y21" s="43">
        <f t="shared" ref="Y21:Z21" si="105">+IFERROR((Y18-Y240*0.3)/(Y13-Y240),"n/a")</f>
        <v>0.90987031851225941</v>
      </c>
      <c r="Z21" s="43">
        <f t="shared" si="105"/>
        <v>0.90886172258480824</v>
      </c>
      <c r="AA21" s="69">
        <v>0.92200000000000004</v>
      </c>
      <c r="AB21" s="69">
        <f>+X21</f>
        <v>0.91605244694575017</v>
      </c>
      <c r="AC21" s="69">
        <f t="shared" ref="AC21:AE21" si="106">+Y21</f>
        <v>0.90987031851225941</v>
      </c>
      <c r="AD21" s="69">
        <f t="shared" si="106"/>
        <v>0.90886172258480824</v>
      </c>
      <c r="AE21" s="69">
        <f t="shared" si="106"/>
        <v>0.92200000000000004</v>
      </c>
      <c r="AF21" s="95"/>
      <c r="AG21" s="95"/>
      <c r="AH21" s="43">
        <f t="shared" ref="AH21:AN21" si="107">+IFERROR((AH18-AH240*0.2)/(AH13-AH240),"n/a")</f>
        <v>0.88810676442926373</v>
      </c>
      <c r="AI21" s="43">
        <f t="shared" si="107"/>
        <v>0.89165307814147898</v>
      </c>
      <c r="AJ21" s="43">
        <f t="shared" si="107"/>
        <v>0.9059751776090248</v>
      </c>
      <c r="AK21" s="43">
        <f t="shared" si="107"/>
        <v>0.9216793712231921</v>
      </c>
      <c r="AL21" s="43">
        <f t="shared" si="107"/>
        <v>0.92023494338113865</v>
      </c>
      <c r="AM21" s="43">
        <f t="shared" si="107"/>
        <v>0.92636945365103618</v>
      </c>
      <c r="AN21" s="43">
        <f t="shared" ca="1" si="107"/>
        <v>0.92149838337707102</v>
      </c>
      <c r="AO21" s="43">
        <f t="shared" ref="AO21" ca="1" si="108">+IFERROR((AO18-AO240*0.2)/(AO13-AO240),"n/a")</f>
        <v>0.92242200854972889</v>
      </c>
    </row>
    <row r="22" spans="2:41" x14ac:dyDescent="0.2">
      <c r="B22" s="9"/>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95"/>
      <c r="AG22" s="95"/>
      <c r="AH22" s="43"/>
      <c r="AI22" s="43"/>
      <c r="AJ22" s="43"/>
      <c r="AK22" s="43"/>
      <c r="AL22" s="43"/>
      <c r="AM22" s="43"/>
    </row>
    <row r="23" spans="2:41" x14ac:dyDescent="0.2">
      <c r="B23" t="s">
        <v>91</v>
      </c>
      <c r="D23" s="19">
        <f>+D613</f>
        <v>-28.849</v>
      </c>
      <c r="E23" s="19">
        <f t="shared" ref="E23:W23" si="109">+E613</f>
        <v>-29.992000000000001</v>
      </c>
      <c r="F23" s="19">
        <f t="shared" si="109"/>
        <v>-29.134</v>
      </c>
      <c r="G23" s="19">
        <f t="shared" si="109"/>
        <v>-30.529999999999994</v>
      </c>
      <c r="H23" s="19">
        <f t="shared" si="109"/>
        <v>-31.085999999999999</v>
      </c>
      <c r="I23" s="19">
        <f t="shared" si="109"/>
        <v>-33.293999999999997</v>
      </c>
      <c r="J23" s="19">
        <f t="shared" si="109"/>
        <v>-36.503</v>
      </c>
      <c r="K23" s="19">
        <f t="shared" si="109"/>
        <v>-38.119000000000014</v>
      </c>
      <c r="L23" s="19">
        <f t="shared" si="109"/>
        <v>-40.881999999999998</v>
      </c>
      <c r="M23" s="19">
        <f t="shared" si="109"/>
        <v>-41.893000000000001</v>
      </c>
      <c r="N23" s="19">
        <f t="shared" si="109"/>
        <v>-43.494</v>
      </c>
      <c r="O23" s="19">
        <f t="shared" si="109"/>
        <v>-45.222000000000008</v>
      </c>
      <c r="P23" s="19">
        <f t="shared" si="109"/>
        <v>-50.374000000000002</v>
      </c>
      <c r="Q23" s="19">
        <f t="shared" si="109"/>
        <v>-64.968999999999994</v>
      </c>
      <c r="R23" s="19">
        <f t="shared" si="109"/>
        <v>-75.176000000000002</v>
      </c>
      <c r="S23" s="19">
        <f t="shared" si="109"/>
        <v>-88.156999999999996</v>
      </c>
      <c r="T23" s="19">
        <f t="shared" si="109"/>
        <v>-106.964</v>
      </c>
      <c r="U23" s="19">
        <f t="shared" si="109"/>
        <v>-113.51</v>
      </c>
      <c r="V23" s="19">
        <f t="shared" si="109"/>
        <v>-123.95699999999999</v>
      </c>
      <c r="W23" s="19">
        <f t="shared" si="109"/>
        <v>-133.57900000000001</v>
      </c>
      <c r="X23" s="19">
        <f t="shared" ref="X23:Y23" si="110">+X613</f>
        <v>-145.499</v>
      </c>
      <c r="Y23" s="19">
        <f t="shared" si="110"/>
        <v>-147.08500000000001</v>
      </c>
      <c r="Z23" s="19">
        <f t="shared" ref="Z23" si="111">+Z613</f>
        <v>-158.93700000000001</v>
      </c>
      <c r="AA23" s="19">
        <f t="shared" ref="AA23:AE23" si="112">-AA452</f>
        <v>-177.05000079577775</v>
      </c>
      <c r="AB23" s="19">
        <f t="shared" si="112"/>
        <v>-176.59249926499999</v>
      </c>
      <c r="AC23" s="19">
        <f t="shared" si="112"/>
        <v>-181.58306913337498</v>
      </c>
      <c r="AD23" s="19">
        <f t="shared" si="112"/>
        <v>-193.50046495101108</v>
      </c>
      <c r="AE23" s="19">
        <f t="shared" si="112"/>
        <v>-205.61755961612664</v>
      </c>
      <c r="AH23" s="19">
        <f>+AH613</f>
        <v>-102.685</v>
      </c>
      <c r="AI23" s="19">
        <f t="shared" ref="AI23:AI25" si="113">+IFERROR(D23+E23+F23+G23,"n/a")</f>
        <v>-118.505</v>
      </c>
      <c r="AJ23" s="19">
        <f t="shared" ref="AJ23:AJ25" si="114">+IFERROR(H23+I23+J23+K23,"n/a")</f>
        <v>-139.00200000000001</v>
      </c>
      <c r="AK23" s="19">
        <f t="shared" ref="AK23:AK25" si="115">+IFERROR(L23+M23+N23+O23,"n/a")</f>
        <v>-171.49100000000001</v>
      </c>
      <c r="AL23" s="19">
        <f t="shared" ref="AL23:AL25" si="116">+IFERROR(P23+Q23+R23+S23,"n/a")</f>
        <v>-278.67599999999999</v>
      </c>
      <c r="AM23" s="19">
        <f t="shared" ref="AM23:AM25" si="117">+IFERROR(T23+U23+V23+W23,"n/a")</f>
        <v>-478.01</v>
      </c>
      <c r="AN23" s="19">
        <f>+IFERROR(X23+Y23+Z23+AA23,"n/a")</f>
        <v>-628.57100079577776</v>
      </c>
      <c r="AO23" s="19">
        <f t="shared" ref="AO23:AO25" si="118">+IFERROR(AB23+AC23+AD23+AE23,"n/a")</f>
        <v>-757.29359296551263</v>
      </c>
    </row>
    <row r="24" spans="2:41" ht="13.5" x14ac:dyDescent="0.35">
      <c r="B24" t="s">
        <v>92</v>
      </c>
      <c r="D24" s="33">
        <f>+D619</f>
        <v>-11.102</v>
      </c>
      <c r="E24" s="33">
        <f t="shared" ref="E24:W24" si="119">+E619</f>
        <v>-12.11</v>
      </c>
      <c r="F24" s="33">
        <f t="shared" si="119"/>
        <v>-6.5220000000000002</v>
      </c>
      <c r="G24" s="33">
        <f t="shared" si="119"/>
        <v>-8.7710000000000026</v>
      </c>
      <c r="H24" s="33">
        <f t="shared" si="119"/>
        <v>-20.491</v>
      </c>
      <c r="I24" s="33">
        <f t="shared" si="119"/>
        <v>-9.6039999999999992</v>
      </c>
      <c r="J24" s="33">
        <f t="shared" si="119"/>
        <v>-4.4550000000000001</v>
      </c>
      <c r="K24" s="33">
        <f t="shared" si="119"/>
        <v>6.927999999999999</v>
      </c>
      <c r="L24" s="33">
        <f t="shared" si="119"/>
        <v>-7.4089999999999998</v>
      </c>
      <c r="M24" s="33">
        <f t="shared" si="119"/>
        <v>-7.2939999999999996</v>
      </c>
      <c r="N24" s="33">
        <f t="shared" si="119"/>
        <v>-8.1959999999999997</v>
      </c>
      <c r="O24" s="33">
        <f t="shared" si="119"/>
        <v>-11.483999999999996</v>
      </c>
      <c r="P24" s="33">
        <f t="shared" si="119"/>
        <v>-24.146999999999998</v>
      </c>
      <c r="Q24" s="33">
        <f t="shared" si="119"/>
        <v>-12.988</v>
      </c>
      <c r="R24" s="33">
        <f t="shared" si="119"/>
        <v>-9.2780000000000005</v>
      </c>
      <c r="S24" s="33">
        <f t="shared" si="119"/>
        <v>-8.7970000000000006</v>
      </c>
      <c r="T24" s="33">
        <f t="shared" si="119"/>
        <v>-15.191000000000001</v>
      </c>
      <c r="U24" s="33">
        <f t="shared" si="119"/>
        <v>-18.771000000000001</v>
      </c>
      <c r="V24" s="33">
        <f t="shared" si="119"/>
        <v>-23.202999999999999</v>
      </c>
      <c r="W24" s="33">
        <f t="shared" si="119"/>
        <v>-22.469000000000001</v>
      </c>
      <c r="X24" s="33">
        <f t="shared" ref="X24:Y24" si="120">+X619</f>
        <v>-25.053000000000001</v>
      </c>
      <c r="Y24" s="33">
        <f t="shared" si="120"/>
        <v>-31.677</v>
      </c>
      <c r="Z24" s="33">
        <f t="shared" ref="Z24" si="121">+Z619</f>
        <v>-27.564</v>
      </c>
      <c r="AA24" s="33">
        <f t="shared" ref="AA24:AE24" si="122">-AA453</f>
        <v>-31.137734793135337</v>
      </c>
      <c r="AB24" s="33">
        <f t="shared" si="122"/>
        <v>-32.787096063681844</v>
      </c>
      <c r="AC24" s="33">
        <f t="shared" si="122"/>
        <v>-33.730914168026324</v>
      </c>
      <c r="AD24" s="33">
        <f t="shared" si="122"/>
        <v>-36.000241642104086</v>
      </c>
      <c r="AE24" s="33">
        <f t="shared" si="122"/>
        <v>-38.318954805998295</v>
      </c>
      <c r="AH24" s="33">
        <f>+AH619</f>
        <v>-52.579000000000001</v>
      </c>
      <c r="AI24" s="33">
        <f t="shared" si="113"/>
        <v>-38.505000000000003</v>
      </c>
      <c r="AJ24" s="33">
        <f t="shared" si="114"/>
        <v>-27.622</v>
      </c>
      <c r="AK24" s="33">
        <f t="shared" si="115"/>
        <v>-34.382999999999996</v>
      </c>
      <c r="AL24" s="33">
        <f t="shared" si="116"/>
        <v>-55.209999999999994</v>
      </c>
      <c r="AM24" s="33">
        <f t="shared" si="117"/>
        <v>-79.634000000000015</v>
      </c>
      <c r="AN24" s="33">
        <f>+IFERROR(X24+Y24+Z24+AA24,"n/a")</f>
        <v>-115.43173479313535</v>
      </c>
      <c r="AO24" s="33">
        <f t="shared" si="118"/>
        <v>-140.83720667981055</v>
      </c>
    </row>
    <row r="25" spans="2:41" s="4" customFormat="1" x14ac:dyDescent="0.2">
      <c r="B25" s="6" t="s">
        <v>255</v>
      </c>
      <c r="D25" s="42">
        <f>+IFERROR(D18+D23+D24,"n/a")</f>
        <v>51.325000000000003</v>
      </c>
      <c r="E25" s="42">
        <f t="shared" ref="E25:AA25" si="123">+IFERROR(E18+E23+E24,"n/a")</f>
        <v>67.001000000000005</v>
      </c>
      <c r="F25" s="42">
        <f t="shared" si="123"/>
        <v>86.165999999999983</v>
      </c>
      <c r="G25" s="42">
        <f t="shared" si="123"/>
        <v>96.73099999999998</v>
      </c>
      <c r="H25" s="42">
        <f t="shared" si="123"/>
        <v>93.959000000000003</v>
      </c>
      <c r="I25" s="42">
        <f t="shared" si="123"/>
        <v>81.540000000000006</v>
      </c>
      <c r="J25" s="42">
        <f t="shared" si="123"/>
        <v>105.34099999999998</v>
      </c>
      <c r="K25" s="42">
        <f t="shared" si="123"/>
        <v>133.66199999999998</v>
      </c>
      <c r="L25" s="42">
        <f t="shared" si="123"/>
        <v>119.29</v>
      </c>
      <c r="M25" s="42">
        <f t="shared" si="123"/>
        <v>148.38299999999998</v>
      </c>
      <c r="N25" s="42">
        <f t="shared" si="123"/>
        <v>179.9</v>
      </c>
      <c r="O25" s="42">
        <f t="shared" si="123"/>
        <v>209.98500000000001</v>
      </c>
      <c r="P25" s="42">
        <f t="shared" si="123"/>
        <v>167.81900000000002</v>
      </c>
      <c r="Q25" s="42">
        <f t="shared" si="123"/>
        <v>194.221</v>
      </c>
      <c r="R25" s="42">
        <f t="shared" si="123"/>
        <v>237.38100000000011</v>
      </c>
      <c r="S25" s="42">
        <f t="shared" si="123"/>
        <v>277.30900000000008</v>
      </c>
      <c r="T25" s="42">
        <f t="shared" si="123"/>
        <v>244.79599999999996</v>
      </c>
      <c r="U25" s="42">
        <f t="shared" si="123"/>
        <v>273.24299999999999</v>
      </c>
      <c r="V25" s="42">
        <f t="shared" si="123"/>
        <v>322.77300000000008</v>
      </c>
      <c r="W25" s="42">
        <f t="shared" si="123"/>
        <v>361.346</v>
      </c>
      <c r="X25" s="42">
        <f t="shared" ref="X25:Y25" si="124">+IFERROR(X18+X23+X24,"n/a")</f>
        <v>325.82100000000003</v>
      </c>
      <c r="Y25" s="42">
        <f t="shared" si="124"/>
        <v>354.43200000000002</v>
      </c>
      <c r="Z25" s="42">
        <f t="shared" ref="Z25" si="125">+IFERROR(Z18+Z23+Z24,"n/a")</f>
        <v>391.57700000000006</v>
      </c>
      <c r="AA25" s="42">
        <f t="shared" ca="1" si="123"/>
        <v>483.67350597543657</v>
      </c>
      <c r="AB25" s="42">
        <f t="shared" ref="AB25:AE25" ca="1" si="126">+IFERROR(AB18+AB23+AB24,"n/a")</f>
        <v>422.31328860835924</v>
      </c>
      <c r="AC25" s="42">
        <f t="shared" ca="1" si="126"/>
        <v>446.53664390558288</v>
      </c>
      <c r="AD25" s="42">
        <f t="shared" ca="1" si="126"/>
        <v>480.13024385478212</v>
      </c>
      <c r="AE25" s="42">
        <f t="shared" ca="1" si="126"/>
        <v>585.20208361393031</v>
      </c>
      <c r="AH25" s="42">
        <f>+IFERROR(AH13+AH16+AH17+AH23+AH24,"n/a")</f>
        <v>178.07</v>
      </c>
      <c r="AI25" s="42">
        <f t="shared" si="113"/>
        <v>301.22299999999996</v>
      </c>
      <c r="AJ25" s="42">
        <f t="shared" si="114"/>
        <v>414.50200000000001</v>
      </c>
      <c r="AK25" s="42">
        <f t="shared" si="115"/>
        <v>657.55799999999999</v>
      </c>
      <c r="AL25" s="42">
        <f t="shared" si="116"/>
        <v>876.73000000000025</v>
      </c>
      <c r="AM25" s="42">
        <f t="shared" si="117"/>
        <v>1202.1580000000001</v>
      </c>
      <c r="AN25" s="42">
        <f ca="1">+IFERROR(X25+Y25+Z25+AA25,"n/a")</f>
        <v>1555.5035059754368</v>
      </c>
      <c r="AO25" s="42">
        <f t="shared" ca="1" si="118"/>
        <v>1934.1822599826546</v>
      </c>
    </row>
    <row r="26" spans="2:41" x14ac:dyDescent="0.2">
      <c r="B26" s="9" t="s">
        <v>28</v>
      </c>
      <c r="H26" s="28">
        <f>+IFERROR(H25/D25-1,"n/a")</f>
        <v>0.83066731612274713</v>
      </c>
      <c r="I26" s="28">
        <f t="shared" ref="I26" si="127">+IFERROR(I25/E25-1,"n/a")</f>
        <v>0.21699676124236955</v>
      </c>
      <c r="J26" s="28">
        <f t="shared" ref="J26" si="128">+IFERROR(J25/F25-1,"n/a")</f>
        <v>0.22253557087482312</v>
      </c>
      <c r="K26" s="28">
        <f t="shared" ref="K26" si="129">+IFERROR(K25/G25-1,"n/a")</f>
        <v>0.38179073926662599</v>
      </c>
      <c r="L26" s="28">
        <f t="shared" ref="L26" si="130">+IFERROR(L25/H25-1,"n/a")</f>
        <v>0.26959631328558209</v>
      </c>
      <c r="M26" s="28">
        <f t="shared" ref="M26" si="131">+IFERROR(M25/I25-1,"n/a")</f>
        <v>0.81975717439293572</v>
      </c>
      <c r="N26" s="28">
        <f t="shared" ref="N26" si="132">+IFERROR(N25/J25-1,"n/a")</f>
        <v>0.70778709144587615</v>
      </c>
      <c r="O26" s="28">
        <f t="shared" ref="O26" si="133">+IFERROR(O25/K25-1,"n/a")</f>
        <v>0.57101494815280374</v>
      </c>
      <c r="P26" s="28">
        <f t="shared" ref="P26" si="134">+IFERROR(P25/L25-1,"n/a")</f>
        <v>0.40681532400033538</v>
      </c>
      <c r="Q26" s="28">
        <f t="shared" ref="Q26" si="135">+IFERROR(Q25/M25-1,"n/a")</f>
        <v>0.30891678965919289</v>
      </c>
      <c r="R26" s="28">
        <f t="shared" ref="R26" si="136">+IFERROR(R25/N25-1,"n/a")</f>
        <v>0.31951639799888887</v>
      </c>
      <c r="S26" s="28">
        <f t="shared" ref="S26" si="137">+IFERROR(S25/O25-1,"n/a")</f>
        <v>0.32061337714598692</v>
      </c>
      <c r="T26" s="28">
        <f t="shared" ref="T26" si="138">+IFERROR(T25/P25-1,"n/a")</f>
        <v>0.45869061310101911</v>
      </c>
      <c r="U26" s="28">
        <f t="shared" ref="U26" si="139">+IFERROR(U25/Q25-1,"n/a")</f>
        <v>0.4068664047657049</v>
      </c>
      <c r="V26" s="28">
        <f t="shared" ref="V26" si="140">+IFERROR(V25/R25-1,"n/a")</f>
        <v>0.35972550456860453</v>
      </c>
      <c r="W26" s="28">
        <f t="shared" ref="W26:Z26" si="141">+IFERROR(W25/S25-1,"n/a")</f>
        <v>0.30304461809750105</v>
      </c>
      <c r="X26" s="28">
        <f t="shared" si="141"/>
        <v>0.33098988545564501</v>
      </c>
      <c r="Y26" s="28">
        <f t="shared" si="141"/>
        <v>0.29713112504254457</v>
      </c>
      <c r="Z26" s="28">
        <f t="shared" si="141"/>
        <v>0.21316528953784841</v>
      </c>
      <c r="AA26" s="28">
        <f t="shared" ref="AA26" ca="1" si="142">+IFERROR(AA25/W25-1,"n/a")</f>
        <v>0.33853289084544058</v>
      </c>
      <c r="AB26" s="28">
        <f t="shared" ref="AB26" ca="1" si="143">+IFERROR(AB25/X25-1,"n/a")</f>
        <v>0.29615122600556498</v>
      </c>
      <c r="AC26" s="28">
        <f t="shared" ref="AC26" ca="1" si="144">+IFERROR(AC25/Y25-1,"n/a")</f>
        <v>0.25986548591995895</v>
      </c>
      <c r="AD26" s="28">
        <f t="shared" ref="AD26" ca="1" si="145">+IFERROR(AD25/Z25-1,"n/a")</f>
        <v>0.2261451613725578</v>
      </c>
      <c r="AE26" s="28">
        <f t="shared" ref="AE26" ca="1" si="146">+IFERROR(AE25/AA25-1,"n/a")</f>
        <v>0.20991138936530862</v>
      </c>
      <c r="AI26" s="28">
        <f>+IFERROR(AI25/AH25-1,"n/a")</f>
        <v>0.69159880945695495</v>
      </c>
      <c r="AJ26" s="28">
        <f t="shared" ref="AJ26" si="147">+IFERROR(AJ25/AI25-1,"n/a")</f>
        <v>0.37606358080226299</v>
      </c>
      <c r="AK26" s="28">
        <f t="shared" ref="AK26" si="148">+IFERROR(AK25/AJ25-1,"n/a")</f>
        <v>0.58638076535215755</v>
      </c>
      <c r="AL26" s="28">
        <f t="shared" ref="AL26" si="149">+IFERROR(AL25/AK25-1,"n/a")</f>
        <v>0.3333120424358007</v>
      </c>
      <c r="AM26" s="28">
        <f t="shared" ref="AM26" si="150">+IFERROR(AM25/AL25-1,"n/a")</f>
        <v>0.37118383082590967</v>
      </c>
      <c r="AN26" s="28">
        <f t="shared" ref="AN26:AO26" ca="1" si="151">+IFERROR(AN25/AM25-1,"n/a")</f>
        <v>0.29392601136908514</v>
      </c>
      <c r="AO26" s="28">
        <f t="shared" ca="1" si="151"/>
        <v>0.24344448762251614</v>
      </c>
    </row>
    <row r="27" spans="2:41" x14ac:dyDescent="0.2">
      <c r="B27" s="9" t="s">
        <v>29</v>
      </c>
      <c r="D27" s="43">
        <f>+IFERROR(D25/D13,"n/a")</f>
        <v>0.4918166312117902</v>
      </c>
      <c r="E27" s="43">
        <f t="shared" ref="E27:AA27" si="152">+IFERROR(E25/E13,"n/a")</f>
        <v>0.54692907986677985</v>
      </c>
      <c r="F27" s="43">
        <f t="shared" si="152"/>
        <v>0.63219756999471732</v>
      </c>
      <c r="G27" s="43">
        <f t="shared" si="152"/>
        <v>0.64163947040250457</v>
      </c>
      <c r="H27" s="43">
        <f t="shared" si="152"/>
        <v>0.58731349347735051</v>
      </c>
      <c r="I27" s="43">
        <f t="shared" si="152"/>
        <v>0.586133774215577</v>
      </c>
      <c r="J27" s="43">
        <f t="shared" si="152"/>
        <v>0.65120577635182331</v>
      </c>
      <c r="K27" s="43">
        <f t="shared" si="152"/>
        <v>0.74018983486360468</v>
      </c>
      <c r="L27" s="43">
        <f t="shared" si="152"/>
        <v>0.65259610597780005</v>
      </c>
      <c r="M27" s="43">
        <f t="shared" si="152"/>
        <v>0.69254680127137036</v>
      </c>
      <c r="N27" s="43">
        <f t="shared" si="152"/>
        <v>0.71788855368800775</v>
      </c>
      <c r="O27" s="43">
        <f t="shared" si="152"/>
        <v>0.72619718699530011</v>
      </c>
      <c r="P27" s="43">
        <f t="shared" si="152"/>
        <v>0.63490844430992743</v>
      </c>
      <c r="Q27" s="43">
        <f t="shared" si="152"/>
        <v>0.65485338197560927</v>
      </c>
      <c r="R27" s="43">
        <f t="shared" si="152"/>
        <v>0.68067602790593673</v>
      </c>
      <c r="S27" s="43">
        <f t="shared" si="152"/>
        <v>0.68319368515968193</v>
      </c>
      <c r="T27" s="43">
        <f t="shared" si="152"/>
        <v>0.60554398428726208</v>
      </c>
      <c r="U27" s="43">
        <f t="shared" si="152"/>
        <v>0.60938284049929414</v>
      </c>
      <c r="V27" s="43">
        <f t="shared" si="152"/>
        <v>0.62321014828544952</v>
      </c>
      <c r="W27" s="43">
        <f t="shared" si="152"/>
        <v>0.61974386723768005</v>
      </c>
      <c r="X27" s="43">
        <f t="shared" ref="X27:Y27" si="153">+IFERROR(X25/X13,"n/a")</f>
        <v>0.57587728135571647</v>
      </c>
      <c r="Y27" s="43">
        <f t="shared" si="153"/>
        <v>0.57829438139182754</v>
      </c>
      <c r="Z27" s="43">
        <f t="shared" ref="Z27" si="154">+IFERROR(Z25/Z13,"n/a")</f>
        <v>0.59102750642983937</v>
      </c>
      <c r="AA27" s="43">
        <f t="shared" ca="1" si="152"/>
        <v>0.61402606364377044</v>
      </c>
      <c r="AB27" s="43">
        <f t="shared" ref="AB27:AE27" ca="1" si="155">+IFERROR(AB25/AB13,"n/a")</f>
        <v>0.5846631672761291</v>
      </c>
      <c r="AC27" s="43">
        <f t="shared" ca="1" si="155"/>
        <v>0.58474114890933349</v>
      </c>
      <c r="AD27" s="43">
        <f t="shared" ca="1" si="155"/>
        <v>0.58582974065435067</v>
      </c>
      <c r="AE27" s="43">
        <f t="shared" ca="1" si="155"/>
        <v>0.61463347558627091</v>
      </c>
      <c r="AF27" s="95"/>
      <c r="AG27" s="95"/>
      <c r="AH27" s="43">
        <f t="shared" ref="AH27:AN27" si="156">+IFERROR(AH25/AH13,"n/a")</f>
        <v>0.47443456575662546</v>
      </c>
      <c r="AI27" s="43">
        <f t="shared" si="156"/>
        <v>0.58613503426643365</v>
      </c>
      <c r="AJ27" s="43">
        <f t="shared" si="156"/>
        <v>0.64620843512301296</v>
      </c>
      <c r="AK27" s="43">
        <f t="shared" si="156"/>
        <v>0.7019170519308755</v>
      </c>
      <c r="AL27" s="43">
        <f t="shared" si="156"/>
        <v>0.66643558478538667</v>
      </c>
      <c r="AM27" s="43">
        <f t="shared" si="156"/>
        <v>0.61534642214382673</v>
      </c>
      <c r="AN27" s="43">
        <f t="shared" ca="1" si="156"/>
        <v>0.59168952859074309</v>
      </c>
      <c r="AO27" s="43">
        <f t="shared" ref="AO27" ca="1" si="157">+IFERROR(AO25/AO13,"n/a")</f>
        <v>0.59373436439589145</v>
      </c>
    </row>
    <row r="29" spans="2:41" x14ac:dyDescent="0.2">
      <c r="B29" t="s">
        <v>272</v>
      </c>
      <c r="D29" s="19">
        <f t="shared" ref="D29:X29" si="158">+-D617-D113</f>
        <v>5.516</v>
      </c>
      <c r="E29" s="19">
        <f t="shared" si="158"/>
        <v>5.9779999999999998</v>
      </c>
      <c r="F29" s="19">
        <f t="shared" si="158"/>
        <v>6.5770000000000284</v>
      </c>
      <c r="G29" s="19">
        <f t="shared" si="158"/>
        <v>10.419000000000027</v>
      </c>
      <c r="H29" s="19">
        <f t="shared" si="158"/>
        <v>9.0070000000000014</v>
      </c>
      <c r="I29" s="19">
        <f t="shared" si="158"/>
        <v>8.8059999999999974</v>
      </c>
      <c r="J29" s="19">
        <f t="shared" si="158"/>
        <v>13.294999999999972</v>
      </c>
      <c r="K29" s="19">
        <f t="shared" si="158"/>
        <v>14.651000000000002</v>
      </c>
      <c r="L29" s="19">
        <f t="shared" si="158"/>
        <v>15.34400000000003</v>
      </c>
      <c r="M29" s="19">
        <f t="shared" si="158"/>
        <v>13.640000000000013</v>
      </c>
      <c r="N29" s="19">
        <f t="shared" si="158"/>
        <v>12.345999999999961</v>
      </c>
      <c r="O29" s="19">
        <f t="shared" si="158"/>
        <v>19.353000000000073</v>
      </c>
      <c r="P29" s="19">
        <f t="shared" si="158"/>
        <v>22.798000000000002</v>
      </c>
      <c r="Q29" s="19">
        <f t="shared" si="158"/>
        <v>13.301999999999968</v>
      </c>
      <c r="R29" s="19">
        <f t="shared" si="158"/>
        <v>15.248000000000054</v>
      </c>
      <c r="S29" s="19">
        <f t="shared" si="158"/>
        <v>19.229000000000148</v>
      </c>
      <c r="T29" s="19">
        <f t="shared" si="158"/>
        <v>13.407999999999962</v>
      </c>
      <c r="U29" s="19">
        <f t="shared" si="158"/>
        <v>13.711000000000023</v>
      </c>
      <c r="V29" s="19">
        <f t="shared" si="158"/>
        <v>14.557000000000095</v>
      </c>
      <c r="W29" s="19">
        <f t="shared" si="158"/>
        <v>20.352999999999952</v>
      </c>
      <c r="X29" s="19">
        <f t="shared" si="158"/>
        <v>22.901999999999958</v>
      </c>
      <c r="Y29" s="19">
        <f t="shared" ref="Y29:Z29" si="159">+-Y617-Y113</f>
        <v>24.127999999999972</v>
      </c>
      <c r="Z29" s="19">
        <f t="shared" si="159"/>
        <v>23.433000000000039</v>
      </c>
      <c r="AA29" s="19">
        <f t="shared" ref="AA29:AE29" ca="1" si="160">+IFERROR(AA32-AA31-AA30,"n/a")</f>
        <v>34.508594413910359</v>
      </c>
      <c r="AB29" s="19">
        <f t="shared" ca="1" si="160"/>
        <v>38.231592058859512</v>
      </c>
      <c r="AC29" s="19">
        <f t="shared" ca="1" si="160"/>
        <v>36.595870050623638</v>
      </c>
      <c r="AD29" s="19">
        <f t="shared" ca="1" si="160"/>
        <v>37.659799231377107</v>
      </c>
      <c r="AE29" s="19">
        <f t="shared" ca="1" si="160"/>
        <v>53.07361822130634</v>
      </c>
      <c r="AH29" s="19">
        <f>+-AH617-AH113</f>
        <v>17.167000000000058</v>
      </c>
      <c r="AI29" s="19">
        <f t="shared" ref="AI29:AI32" si="161">+IFERROR(D29+E29+F29+G29,"n/a")</f>
        <v>28.490000000000052</v>
      </c>
      <c r="AJ29" s="19">
        <f t="shared" ref="AJ29" si="162">+IFERROR(H29+I29+J29+K29,"n/a")</f>
        <v>45.758999999999972</v>
      </c>
      <c r="AK29" s="19">
        <f t="shared" ref="AK29" si="163">+IFERROR(L29+M29+N29+O29,"n/a")</f>
        <v>60.683000000000078</v>
      </c>
      <c r="AL29" s="19">
        <f t="shared" ref="AL29" si="164">+IFERROR(P29+Q29+R29+S29,"n/a")</f>
        <v>70.577000000000169</v>
      </c>
      <c r="AM29" s="19">
        <f t="shared" ref="AM29" si="165">+IFERROR(T29+U29+V29+W29,"n/a")</f>
        <v>62.029000000000032</v>
      </c>
      <c r="AN29" s="19">
        <f ca="1">+IFERROR(X29+Y29+Z29+AA29,"n/a")</f>
        <v>104.97159441391032</v>
      </c>
      <c r="AO29" s="19">
        <f t="shared" ref="AO29:AO32" ca="1" si="166">+IFERROR(AB29+AC29+AD29+AE29,"n/a")</f>
        <v>165.5608795621666</v>
      </c>
    </row>
    <row r="30" spans="2:41" x14ac:dyDescent="0.2">
      <c r="B30" t="s">
        <v>259</v>
      </c>
      <c r="D30" s="19">
        <f>+-D616</f>
        <v>4.7239999999999993</v>
      </c>
      <c r="E30" s="19">
        <f t="shared" ref="E30:W30" si="167">+-E616</f>
        <v>4.7290000000000001</v>
      </c>
      <c r="F30" s="19">
        <f t="shared" si="167"/>
        <v>5.0380000000000003</v>
      </c>
      <c r="G30" s="19">
        <f t="shared" si="167"/>
        <v>5.8429999999999991</v>
      </c>
      <c r="H30" s="19">
        <f t="shared" si="167"/>
        <v>5.875</v>
      </c>
      <c r="I30" s="19">
        <f t="shared" si="167"/>
        <v>6.2200000000000006</v>
      </c>
      <c r="J30" s="19">
        <f t="shared" si="167"/>
        <v>6.5579999999999998</v>
      </c>
      <c r="K30" s="19">
        <f t="shared" si="167"/>
        <v>12.164999999999999</v>
      </c>
      <c r="L30" s="19">
        <f t="shared" si="167"/>
        <v>9.5399999999999991</v>
      </c>
      <c r="M30" s="19">
        <f t="shared" si="167"/>
        <v>10.425000000000001</v>
      </c>
      <c r="N30" s="19">
        <f t="shared" si="167"/>
        <v>10.964</v>
      </c>
      <c r="O30" s="19">
        <f t="shared" si="167"/>
        <v>13.459</v>
      </c>
      <c r="P30" s="19">
        <f t="shared" si="167"/>
        <v>13.030000000000001</v>
      </c>
      <c r="Q30" s="19">
        <f t="shared" si="167"/>
        <v>13.577999999999999</v>
      </c>
      <c r="R30" s="19">
        <f t="shared" si="167"/>
        <v>15.056000000000001</v>
      </c>
      <c r="S30" s="19">
        <f t="shared" si="167"/>
        <v>19.143000000000001</v>
      </c>
      <c r="T30" s="19">
        <f t="shared" si="167"/>
        <v>18.003999999999998</v>
      </c>
      <c r="U30" s="19">
        <f t="shared" si="167"/>
        <v>19.936999999999998</v>
      </c>
      <c r="V30" s="19">
        <f t="shared" si="167"/>
        <v>22.138000000000002</v>
      </c>
      <c r="W30" s="19">
        <f t="shared" si="167"/>
        <v>28.577999999999999</v>
      </c>
      <c r="X30" s="19">
        <f t="shared" ref="X30:Y30" si="168">+-X616</f>
        <v>26.43</v>
      </c>
      <c r="Y30" s="19">
        <f t="shared" si="168"/>
        <v>26.244</v>
      </c>
      <c r="Z30" s="19">
        <f t="shared" ref="Z30" si="169">+-Z616</f>
        <v>27.538</v>
      </c>
      <c r="AA30" s="19">
        <f>+W30*(1+AA38)</f>
        <v>35.722499999999997</v>
      </c>
      <c r="AB30" s="19">
        <f>+X30*(1+AB38)</f>
        <v>33.037500000000001</v>
      </c>
      <c r="AC30" s="19">
        <f t="shared" ref="AC30:AE30" si="170">+Y30*(1+AC38)</f>
        <v>32.805</v>
      </c>
      <c r="AD30" s="19">
        <f t="shared" si="170"/>
        <v>33.871740000000003</v>
      </c>
      <c r="AE30" s="19">
        <f t="shared" si="170"/>
        <v>42.866999999999997</v>
      </c>
      <c r="AH30" s="19">
        <f t="shared" ref="AH30" si="171">+-AH616</f>
        <v>15.722</v>
      </c>
      <c r="AI30" s="19">
        <f t="shared" si="161"/>
        <v>20.334</v>
      </c>
      <c r="AJ30" s="19">
        <f t="shared" ref="AJ30:AJ32" si="172">+IFERROR(H30+I30+J30+K30,"n/a")</f>
        <v>30.817999999999998</v>
      </c>
      <c r="AK30" s="19">
        <f t="shared" ref="AK30:AK32" si="173">+IFERROR(L30+M30+N30+O30,"n/a")</f>
        <v>44.388000000000005</v>
      </c>
      <c r="AL30" s="19">
        <f t="shared" ref="AL30:AL32" si="174">+IFERROR(P30+Q30+R30+S30,"n/a")</f>
        <v>60.807000000000002</v>
      </c>
      <c r="AM30" s="19">
        <f t="shared" ref="AM30:AM32" si="175">+IFERROR(T30+U30+V30+W30,"n/a")</f>
        <v>88.656999999999996</v>
      </c>
      <c r="AN30" s="19">
        <f t="shared" ref="AN30:AN32" si="176">+IFERROR(X30+Y30+Z30+AA30,"n/a")</f>
        <v>115.9345</v>
      </c>
      <c r="AO30" s="19">
        <f t="shared" si="166"/>
        <v>142.58124000000001</v>
      </c>
    </row>
    <row r="31" spans="2:41" ht="13.5" x14ac:dyDescent="0.35">
      <c r="B31" t="s">
        <v>260</v>
      </c>
      <c r="D31" s="33">
        <f>+-D618</f>
        <v>2.9059999999999993</v>
      </c>
      <c r="E31" s="33">
        <f t="shared" ref="E31:W31" si="177">+-E618</f>
        <v>2.7970000000000002</v>
      </c>
      <c r="F31" s="33">
        <f t="shared" si="177"/>
        <v>3.2780000000000005</v>
      </c>
      <c r="G31" s="33">
        <f t="shared" si="177"/>
        <v>4.2779999999999996</v>
      </c>
      <c r="H31" s="33">
        <f t="shared" si="177"/>
        <v>3.423</v>
      </c>
      <c r="I31" s="33">
        <f t="shared" si="177"/>
        <v>3.2990000000000004</v>
      </c>
      <c r="J31" s="33">
        <f t="shared" si="177"/>
        <v>3.4520000000000004</v>
      </c>
      <c r="K31" s="33">
        <f t="shared" si="177"/>
        <v>9.9269999999999996</v>
      </c>
      <c r="L31" s="33">
        <f t="shared" si="177"/>
        <v>5.5290000000000008</v>
      </c>
      <c r="M31" s="33">
        <f t="shared" si="177"/>
        <v>5.4969999999999999</v>
      </c>
      <c r="N31" s="33">
        <f t="shared" si="177"/>
        <v>5.5449999999999999</v>
      </c>
      <c r="O31" s="33">
        <f t="shared" si="177"/>
        <v>7.1139999999999999</v>
      </c>
      <c r="P31" s="33">
        <f t="shared" si="177"/>
        <v>5.4359999999999999</v>
      </c>
      <c r="Q31" s="33">
        <f t="shared" si="177"/>
        <v>5.6479999999999997</v>
      </c>
      <c r="R31" s="33">
        <f t="shared" si="177"/>
        <v>5.52</v>
      </c>
      <c r="S31" s="33">
        <f t="shared" si="177"/>
        <v>8.168000000000001</v>
      </c>
      <c r="T31" s="33">
        <f t="shared" si="177"/>
        <v>5.7780000000000005</v>
      </c>
      <c r="U31" s="33">
        <f t="shared" si="177"/>
        <v>5.9009999999999998</v>
      </c>
      <c r="V31" s="33">
        <f t="shared" si="177"/>
        <v>6.5149999999999997</v>
      </c>
      <c r="W31" s="33">
        <f t="shared" si="177"/>
        <v>11.273999999999999</v>
      </c>
      <c r="X31" s="33">
        <f t="shared" ref="X31:Y31" si="178">+-X618</f>
        <v>7.3920000000000003</v>
      </c>
      <c r="Y31" s="33">
        <f t="shared" si="178"/>
        <v>7.7729999999999997</v>
      </c>
      <c r="Z31" s="33">
        <f t="shared" ref="Z31" si="179">+-Z618</f>
        <v>7.2930000000000001</v>
      </c>
      <c r="AA31" s="33">
        <f ca="1">+IFERROR(AA45*AA13,"n/a")</f>
        <v>13.655726630260789</v>
      </c>
      <c r="AB31" s="33">
        <f t="shared" ref="AB31:AE31" ca="1" si="180">+IFERROR(AB45*AB13,"n/a")</f>
        <v>8.7148524684471607</v>
      </c>
      <c r="AC31" s="33">
        <f t="shared" ca="1" si="180"/>
        <v>8.9213189792408443</v>
      </c>
      <c r="AD31" s="33">
        <f t="shared" ca="1" si="180"/>
        <v>8.2020438703928491</v>
      </c>
      <c r="AE31" s="33">
        <f t="shared" ca="1" si="180"/>
        <v>15.553775545709602</v>
      </c>
      <c r="AH31" s="33">
        <f t="shared" ref="AH31" si="181">+-AH618</f>
        <v>9.9449999999999985</v>
      </c>
      <c r="AI31" s="33">
        <f t="shared" si="161"/>
        <v>13.259</v>
      </c>
      <c r="AJ31" s="33">
        <f t="shared" si="172"/>
        <v>20.100999999999999</v>
      </c>
      <c r="AK31" s="33">
        <f t="shared" si="173"/>
        <v>23.684999999999999</v>
      </c>
      <c r="AL31" s="33">
        <f t="shared" si="174"/>
        <v>24.771999999999998</v>
      </c>
      <c r="AM31" s="33">
        <f t="shared" si="175"/>
        <v>29.467999999999996</v>
      </c>
      <c r="AN31" s="33">
        <f t="shared" ca="1" si="176"/>
        <v>36.113726630260786</v>
      </c>
      <c r="AO31" s="33">
        <f t="shared" ca="1" si="166"/>
        <v>41.391990863790454</v>
      </c>
    </row>
    <row r="32" spans="2:41" x14ac:dyDescent="0.2">
      <c r="B32" s="3" t="s">
        <v>261</v>
      </c>
      <c r="D32" s="19">
        <f>+IFERROR(D29+D30+D31,"n/a")</f>
        <v>13.145999999999997</v>
      </c>
      <c r="E32" s="19">
        <f t="shared" ref="E32:W32" si="182">+IFERROR(E29+E30+E31,"n/a")</f>
        <v>13.504000000000001</v>
      </c>
      <c r="F32" s="19">
        <f t="shared" si="182"/>
        <v>14.893000000000029</v>
      </c>
      <c r="G32" s="19">
        <f t="shared" si="182"/>
        <v>20.540000000000024</v>
      </c>
      <c r="H32" s="19">
        <f t="shared" si="182"/>
        <v>18.305</v>
      </c>
      <c r="I32" s="19">
        <f t="shared" si="182"/>
        <v>18.324999999999999</v>
      </c>
      <c r="J32" s="19">
        <f t="shared" si="182"/>
        <v>23.304999999999975</v>
      </c>
      <c r="K32" s="19">
        <f t="shared" si="182"/>
        <v>36.743000000000002</v>
      </c>
      <c r="L32" s="19">
        <f t="shared" si="182"/>
        <v>30.413000000000029</v>
      </c>
      <c r="M32" s="19">
        <f t="shared" si="182"/>
        <v>29.562000000000012</v>
      </c>
      <c r="N32" s="19">
        <f t="shared" si="182"/>
        <v>28.854999999999961</v>
      </c>
      <c r="O32" s="19">
        <f t="shared" si="182"/>
        <v>39.926000000000066</v>
      </c>
      <c r="P32" s="19">
        <f t="shared" si="182"/>
        <v>41.264000000000003</v>
      </c>
      <c r="Q32" s="19">
        <f t="shared" si="182"/>
        <v>32.527999999999963</v>
      </c>
      <c r="R32" s="19">
        <f t="shared" si="182"/>
        <v>35.824000000000055</v>
      </c>
      <c r="S32" s="19">
        <f t="shared" si="182"/>
        <v>46.540000000000148</v>
      </c>
      <c r="T32" s="19">
        <f t="shared" si="182"/>
        <v>37.189999999999962</v>
      </c>
      <c r="U32" s="19">
        <f t="shared" si="182"/>
        <v>39.549000000000021</v>
      </c>
      <c r="V32" s="19">
        <f t="shared" si="182"/>
        <v>43.210000000000093</v>
      </c>
      <c r="W32" s="19">
        <f t="shared" si="182"/>
        <v>60.204999999999956</v>
      </c>
      <c r="X32" s="19">
        <f t="shared" ref="X32:Y32" si="183">+IFERROR(X29+X30+X31,"n/a")</f>
        <v>56.723999999999961</v>
      </c>
      <c r="Y32" s="19">
        <f t="shared" si="183"/>
        <v>58.144999999999968</v>
      </c>
      <c r="Z32" s="19">
        <f t="shared" ref="Z32" si="184">+IFERROR(Z29+Z30+Z31,"n/a")</f>
        <v>58.264000000000038</v>
      </c>
      <c r="AA32" s="19">
        <f ca="1">+IFERROR(AA25-AA48,"n/a")</f>
        <v>83.886821044171143</v>
      </c>
      <c r="AB32" s="19">
        <f t="shared" ref="AB32:AE32" ca="1" si="185">+IFERROR(AB25-AB48,"n/a")</f>
        <v>79.983944527306676</v>
      </c>
      <c r="AC32" s="19">
        <f t="shared" ca="1" si="185"/>
        <v>78.322189029864489</v>
      </c>
      <c r="AD32" s="19">
        <f t="shared" ca="1" si="185"/>
        <v>79.733583101769966</v>
      </c>
      <c r="AE32" s="19">
        <f t="shared" ca="1" si="185"/>
        <v>111.49439376701594</v>
      </c>
      <c r="AH32" s="19">
        <f t="shared" ref="AH32" si="186">+IFERROR(AH29+AH30+AH31,"n/a")</f>
        <v>42.83400000000006</v>
      </c>
      <c r="AI32" s="19">
        <f t="shared" si="161"/>
        <v>62.083000000000055</v>
      </c>
      <c r="AJ32" s="19">
        <f t="shared" si="172"/>
        <v>96.677999999999969</v>
      </c>
      <c r="AK32" s="19">
        <f t="shared" si="173"/>
        <v>128.75600000000006</v>
      </c>
      <c r="AL32" s="19">
        <f t="shared" si="174"/>
        <v>156.15600000000018</v>
      </c>
      <c r="AM32" s="19">
        <f t="shared" si="175"/>
        <v>180.15400000000002</v>
      </c>
      <c r="AN32" s="19">
        <f t="shared" ca="1" si="176"/>
        <v>257.01982104417112</v>
      </c>
      <c r="AO32" s="19">
        <f t="shared" ca="1" si="166"/>
        <v>349.53411042595707</v>
      </c>
    </row>
    <row r="33" spans="2:43" x14ac:dyDescent="0.2">
      <c r="B33" s="8" t="s">
        <v>270</v>
      </c>
      <c r="D33" s="51">
        <f t="shared" ref="D33:W33" si="187">+D144</f>
        <v>0</v>
      </c>
      <c r="E33" s="51">
        <f t="shared" si="187"/>
        <v>0</v>
      </c>
      <c r="F33" s="51">
        <f t="shared" si="187"/>
        <v>0</v>
      </c>
      <c r="G33" s="51">
        <f t="shared" si="187"/>
        <v>0</v>
      </c>
      <c r="H33" s="51">
        <f t="shared" si="187"/>
        <v>0</v>
      </c>
      <c r="I33" s="51">
        <f t="shared" si="187"/>
        <v>0</v>
      </c>
      <c r="J33" s="51">
        <f t="shared" si="187"/>
        <v>0</v>
      </c>
      <c r="K33" s="51">
        <f t="shared" si="187"/>
        <v>11.514999999999997</v>
      </c>
      <c r="L33" s="51">
        <f t="shared" si="187"/>
        <v>4.1800000000000015</v>
      </c>
      <c r="M33" s="51">
        <f t="shared" si="187"/>
        <v>4.2710000000000008</v>
      </c>
      <c r="N33" s="51">
        <f t="shared" si="187"/>
        <v>5.2949999999999999</v>
      </c>
      <c r="O33" s="51">
        <f t="shared" si="187"/>
        <v>6.3110000000000017</v>
      </c>
      <c r="P33" s="51">
        <f t="shared" si="187"/>
        <v>3.6930000000000005</v>
      </c>
      <c r="Q33" s="51">
        <f t="shared" si="187"/>
        <v>3.6930000000000005</v>
      </c>
      <c r="R33" s="51">
        <f t="shared" si="187"/>
        <v>3.6950000000000012</v>
      </c>
      <c r="S33" s="51">
        <f t="shared" si="187"/>
        <v>8.9019999999999975</v>
      </c>
      <c r="T33" s="51">
        <f t="shared" si="187"/>
        <v>3.7499999999999991</v>
      </c>
      <c r="U33" s="51">
        <f t="shared" si="187"/>
        <v>3.9490000000000007</v>
      </c>
      <c r="V33" s="51">
        <f t="shared" si="187"/>
        <v>3.952</v>
      </c>
      <c r="W33" s="51">
        <f t="shared" si="187"/>
        <v>9.2080000000000002</v>
      </c>
      <c r="X33" s="51">
        <f t="shared" ref="X33:Y33" si="188">+X144</f>
        <v>3.8889999999999998</v>
      </c>
      <c r="Y33" s="51">
        <f t="shared" si="188"/>
        <v>3.8889999999999998</v>
      </c>
      <c r="Z33" s="51">
        <f t="shared" ref="Z33" si="189">+Z144</f>
        <v>3.8879999999999999</v>
      </c>
      <c r="AA33" s="51"/>
      <c r="AB33" s="51"/>
      <c r="AC33" s="51"/>
      <c r="AD33" s="51"/>
      <c r="AE33" s="51"/>
      <c r="AF33" s="95"/>
      <c r="AG33" s="95"/>
      <c r="AH33" s="51">
        <f t="shared" ref="AH33:AM34" si="190">+AH144</f>
        <v>0</v>
      </c>
      <c r="AI33" s="51">
        <f t="shared" si="190"/>
        <v>0</v>
      </c>
      <c r="AJ33" s="51">
        <f t="shared" si="190"/>
        <v>11.514999999999997</v>
      </c>
      <c r="AK33" s="51">
        <f t="shared" si="190"/>
        <v>20.057000000000002</v>
      </c>
      <c r="AL33" s="51">
        <f t="shared" si="190"/>
        <v>19.983000000000001</v>
      </c>
      <c r="AM33" s="51">
        <f t="shared" si="190"/>
        <v>20.859000000000002</v>
      </c>
      <c r="AN33" s="51"/>
      <c r="AO33" s="51"/>
    </row>
    <row r="34" spans="2:43" x14ac:dyDescent="0.2">
      <c r="B34" s="8" t="s">
        <v>271</v>
      </c>
      <c r="D34" s="51">
        <f t="shared" ref="D34:W34" si="191">+D145</f>
        <v>0</v>
      </c>
      <c r="E34" s="51">
        <f t="shared" si="191"/>
        <v>0</v>
      </c>
      <c r="F34" s="51">
        <f t="shared" si="191"/>
        <v>0</v>
      </c>
      <c r="G34" s="51">
        <f t="shared" si="191"/>
        <v>0</v>
      </c>
      <c r="H34" s="51">
        <f t="shared" si="191"/>
        <v>0</v>
      </c>
      <c r="I34" s="51">
        <f t="shared" si="191"/>
        <v>0</v>
      </c>
      <c r="J34" s="51">
        <f t="shared" si="191"/>
        <v>0</v>
      </c>
      <c r="K34" s="51">
        <f t="shared" si="191"/>
        <v>0</v>
      </c>
      <c r="L34" s="51">
        <f t="shared" si="191"/>
        <v>0</v>
      </c>
      <c r="M34" s="51">
        <f t="shared" si="191"/>
        <v>0</v>
      </c>
      <c r="N34" s="51">
        <f t="shared" si="191"/>
        <v>0</v>
      </c>
      <c r="O34" s="51">
        <f t="shared" si="191"/>
        <v>0</v>
      </c>
      <c r="P34" s="51">
        <f t="shared" si="191"/>
        <v>10.69</v>
      </c>
      <c r="Q34" s="51">
        <f t="shared" si="191"/>
        <v>0</v>
      </c>
      <c r="R34" s="51">
        <f t="shared" si="191"/>
        <v>0</v>
      </c>
      <c r="S34" s="51">
        <f t="shared" si="191"/>
        <v>0</v>
      </c>
      <c r="T34" s="51">
        <f t="shared" si="191"/>
        <v>0</v>
      </c>
      <c r="U34" s="51">
        <f t="shared" si="191"/>
        <v>0</v>
      </c>
      <c r="V34" s="51">
        <f t="shared" si="191"/>
        <v>0</v>
      </c>
      <c r="W34" s="51">
        <f t="shared" si="191"/>
        <v>0</v>
      </c>
      <c r="X34" s="51">
        <f t="shared" ref="X34:Y34" si="192">+X145</f>
        <v>0</v>
      </c>
      <c r="Y34" s="51">
        <f t="shared" si="192"/>
        <v>0</v>
      </c>
      <c r="Z34" s="51">
        <f t="shared" ref="Z34" si="193">+Z145</f>
        <v>0</v>
      </c>
      <c r="AA34" s="51"/>
      <c r="AB34" s="51"/>
      <c r="AC34" s="51"/>
      <c r="AD34" s="51"/>
      <c r="AE34" s="51"/>
      <c r="AF34" s="95"/>
      <c r="AG34" s="95"/>
      <c r="AH34" s="51">
        <f t="shared" si="190"/>
        <v>0</v>
      </c>
      <c r="AI34" s="51">
        <f t="shared" si="190"/>
        <v>0</v>
      </c>
      <c r="AJ34" s="51">
        <f t="shared" si="190"/>
        <v>0</v>
      </c>
      <c r="AK34" s="51">
        <f t="shared" si="190"/>
        <v>0</v>
      </c>
      <c r="AL34" s="51">
        <f t="shared" si="190"/>
        <v>10.69</v>
      </c>
      <c r="AM34" s="51">
        <f t="shared" si="190"/>
        <v>0</v>
      </c>
      <c r="AN34" s="51"/>
      <c r="AO34" s="51"/>
    </row>
    <row r="35" spans="2:43" x14ac:dyDescent="0.2">
      <c r="B35" s="3"/>
      <c r="D35" s="19"/>
      <c r="E35" s="19"/>
      <c r="F35" s="19"/>
      <c r="G35" s="19"/>
      <c r="H35" s="19"/>
      <c r="I35" s="19"/>
      <c r="J35" s="19"/>
      <c r="K35" s="19"/>
      <c r="L35" s="19"/>
      <c r="M35" s="19"/>
      <c r="N35" s="19"/>
      <c r="O35" s="19"/>
      <c r="P35" s="19"/>
      <c r="Q35" s="19"/>
      <c r="R35" s="19"/>
      <c r="S35" s="19"/>
      <c r="T35" s="19"/>
      <c r="U35" s="19"/>
      <c r="V35" s="19"/>
      <c r="W35" s="19"/>
      <c r="X35" s="19"/>
      <c r="AH35" s="19"/>
      <c r="AI35" s="19"/>
      <c r="AJ35" s="19"/>
      <c r="AK35" s="19"/>
      <c r="AL35" s="19"/>
      <c r="AM35" s="19"/>
      <c r="AN35" s="19"/>
      <c r="AO35" s="19"/>
    </row>
    <row r="36" spans="2:43" x14ac:dyDescent="0.2">
      <c r="B36" s="7" t="s">
        <v>28</v>
      </c>
      <c r="D36" s="19"/>
      <c r="E36" s="19"/>
      <c r="F36" s="19"/>
      <c r="G36" s="19"/>
      <c r="H36" s="19"/>
      <c r="I36" s="19"/>
      <c r="J36" s="19"/>
      <c r="K36" s="19"/>
      <c r="L36" s="19"/>
      <c r="M36" s="19"/>
      <c r="N36" s="19"/>
      <c r="O36" s="19"/>
      <c r="P36" s="19"/>
      <c r="Q36" s="19"/>
      <c r="R36" s="19"/>
      <c r="S36" s="19"/>
      <c r="T36" s="19"/>
      <c r="U36" s="19"/>
      <c r="V36" s="19"/>
      <c r="W36" s="19"/>
      <c r="X36" s="19"/>
      <c r="AH36" s="19"/>
      <c r="AI36" s="19"/>
      <c r="AJ36" s="19"/>
      <c r="AK36" s="19"/>
      <c r="AL36" s="19"/>
      <c r="AM36" s="19"/>
      <c r="AN36" s="19"/>
      <c r="AO36" s="19"/>
    </row>
    <row r="37" spans="2:43" x14ac:dyDescent="0.2">
      <c r="B37" s="8" t="s">
        <v>272</v>
      </c>
      <c r="D37" s="19"/>
      <c r="E37" s="19"/>
      <c r="F37" s="19"/>
      <c r="G37" s="19"/>
      <c r="H37" s="28">
        <f t="shared" ref="H37:AA37" si="194">+IFERROR(H29/D29-1,"n/a")</f>
        <v>0.63288614938361154</v>
      </c>
      <c r="I37" s="28">
        <f t="shared" si="194"/>
        <v>0.47306791569086615</v>
      </c>
      <c r="J37" s="28">
        <f t="shared" si="194"/>
        <v>1.0214383457503291</v>
      </c>
      <c r="K37" s="28">
        <f t="shared" si="194"/>
        <v>0.40618101545253515</v>
      </c>
      <c r="L37" s="28">
        <f t="shared" si="194"/>
        <v>0.70356389474853187</v>
      </c>
      <c r="M37" s="28">
        <f t="shared" si="194"/>
        <v>0.54894390188508035</v>
      </c>
      <c r="N37" s="28">
        <f t="shared" si="194"/>
        <v>-7.1380218127116368E-2</v>
      </c>
      <c r="O37" s="28">
        <f t="shared" si="194"/>
        <v>0.32093372466043757</v>
      </c>
      <c r="P37" s="28">
        <f t="shared" si="194"/>
        <v>0.48579249217935083</v>
      </c>
      <c r="Q37" s="28">
        <f t="shared" si="194"/>
        <v>-2.4780058651029724E-2</v>
      </c>
      <c r="R37" s="28">
        <f t="shared" si="194"/>
        <v>0.23505588854690607</v>
      </c>
      <c r="S37" s="28">
        <f t="shared" si="194"/>
        <v>-6.4072753578217068E-3</v>
      </c>
      <c r="T37" s="28">
        <f t="shared" si="194"/>
        <v>-0.41187823493289055</v>
      </c>
      <c r="U37" s="28">
        <f t="shared" si="194"/>
        <v>3.0747256051725902E-2</v>
      </c>
      <c r="V37" s="28">
        <f t="shared" si="194"/>
        <v>-4.5317418677856547E-2</v>
      </c>
      <c r="W37" s="28">
        <f t="shared" si="194"/>
        <v>5.8453377710738774E-2</v>
      </c>
      <c r="X37" s="28">
        <f t="shared" si="194"/>
        <v>0.70808472553699464</v>
      </c>
      <c r="Y37" s="28">
        <f t="shared" si="194"/>
        <v>0.7597549412880118</v>
      </c>
      <c r="Z37" s="28">
        <f t="shared" si="194"/>
        <v>0.60974101806690162</v>
      </c>
      <c r="AA37" s="28">
        <f t="shared" ca="1" si="194"/>
        <v>0.69550407379307422</v>
      </c>
      <c r="AB37" s="28">
        <f t="shared" ref="AB37" ca="1" si="195">+IFERROR(AB29/X29-1,"n/a")</f>
        <v>0.6693560413439692</v>
      </c>
      <c r="AC37" s="28">
        <f t="shared" ref="AC37" ca="1" si="196">+IFERROR(AC29/Y29-1,"n/a")</f>
        <v>0.51673864599733421</v>
      </c>
      <c r="AD37" s="28">
        <f t="shared" ref="AD37" ca="1" si="197">+IFERROR(AD29/Z29-1,"n/a")</f>
        <v>0.60712666885917477</v>
      </c>
      <c r="AE37" s="28">
        <f t="shared" ref="AE37" ca="1" si="198">+IFERROR(AE29/AA29-1,"n/a")</f>
        <v>0.53798261339535891</v>
      </c>
      <c r="AH37" s="19"/>
      <c r="AI37" s="28">
        <f t="shared" ref="AI37:AO40" si="199">+IFERROR(AI29/AH29-1,"n/a")</f>
        <v>0.65957942564221783</v>
      </c>
      <c r="AJ37" s="28">
        <f t="shared" si="199"/>
        <v>0.60614250614250231</v>
      </c>
      <c r="AK37" s="28">
        <f t="shared" si="199"/>
        <v>0.3261434908979679</v>
      </c>
      <c r="AL37" s="28">
        <f t="shared" si="199"/>
        <v>0.16304401562216886</v>
      </c>
      <c r="AM37" s="28">
        <f t="shared" si="199"/>
        <v>-0.12111594428780081</v>
      </c>
      <c r="AN37" s="28">
        <f t="shared" ca="1" si="199"/>
        <v>0.69229867342549878</v>
      </c>
      <c r="AO37" s="28">
        <f t="shared" ca="1" si="199"/>
        <v>0.57719695967795337</v>
      </c>
    </row>
    <row r="38" spans="2:43" x14ac:dyDescent="0.2">
      <c r="B38" s="8" t="s">
        <v>259</v>
      </c>
      <c r="D38" s="19"/>
      <c r="E38" s="19"/>
      <c r="F38" s="19"/>
      <c r="G38" s="19"/>
      <c r="H38" s="28">
        <f t="shared" ref="H38:Z40" si="200">+IFERROR(H30/D30-1,"n/a")</f>
        <v>0.24364944961896717</v>
      </c>
      <c r="I38" s="28">
        <f t="shared" si="200"/>
        <v>0.31528864453372818</v>
      </c>
      <c r="J38" s="28">
        <f t="shared" si="200"/>
        <v>0.30170702659785609</v>
      </c>
      <c r="K38" s="28">
        <f t="shared" si="200"/>
        <v>1.0819784357350679</v>
      </c>
      <c r="L38" s="28">
        <f t="shared" si="200"/>
        <v>0.62382978723404237</v>
      </c>
      <c r="M38" s="28">
        <f t="shared" si="200"/>
        <v>0.67604501607717027</v>
      </c>
      <c r="N38" s="28">
        <f t="shared" si="200"/>
        <v>0.67185117413845696</v>
      </c>
      <c r="O38" s="28">
        <f t="shared" si="200"/>
        <v>0.10637073571722166</v>
      </c>
      <c r="P38" s="28">
        <f t="shared" si="200"/>
        <v>0.36582809224318691</v>
      </c>
      <c r="Q38" s="28">
        <f t="shared" si="200"/>
        <v>0.30244604316546742</v>
      </c>
      <c r="R38" s="28">
        <f t="shared" si="200"/>
        <v>0.3732214520248085</v>
      </c>
      <c r="S38" s="28">
        <f t="shared" si="200"/>
        <v>0.42231963741734169</v>
      </c>
      <c r="T38" s="28">
        <f t="shared" si="200"/>
        <v>0.3817344589409053</v>
      </c>
      <c r="U38" s="28">
        <f t="shared" si="200"/>
        <v>0.46833112387685949</v>
      </c>
      <c r="V38" s="28">
        <f t="shared" si="200"/>
        <v>0.47037725823591936</v>
      </c>
      <c r="W38" s="28">
        <f t="shared" si="200"/>
        <v>0.49286945619808797</v>
      </c>
      <c r="X38" s="28">
        <f t="shared" si="200"/>
        <v>0.46800710953121549</v>
      </c>
      <c r="Y38" s="28">
        <f t="shared" si="200"/>
        <v>0.3163464914480616</v>
      </c>
      <c r="Z38" s="28">
        <f t="shared" si="200"/>
        <v>0.2439244737555335</v>
      </c>
      <c r="AA38" s="70">
        <v>0.25</v>
      </c>
      <c r="AB38" s="70">
        <v>0.25</v>
      </c>
      <c r="AC38" s="70">
        <v>0.25</v>
      </c>
      <c r="AD38" s="70">
        <v>0.23</v>
      </c>
      <c r="AE38" s="70">
        <v>0.2</v>
      </c>
      <c r="AH38" s="19"/>
      <c r="AI38" s="28">
        <f t="shared" si="199"/>
        <v>0.29334690242971639</v>
      </c>
      <c r="AJ38" s="28">
        <f t="shared" si="199"/>
        <v>0.51558965279826885</v>
      </c>
      <c r="AK38" s="28">
        <f t="shared" si="199"/>
        <v>0.44032708157570277</v>
      </c>
      <c r="AL38" s="28">
        <f t="shared" si="199"/>
        <v>0.36989726953230595</v>
      </c>
      <c r="AM38" s="28">
        <f t="shared" si="199"/>
        <v>0.45800647951716078</v>
      </c>
      <c r="AN38" s="28">
        <f t="shared" si="199"/>
        <v>0.30767452090641467</v>
      </c>
      <c r="AO38" s="28">
        <f t="shared" si="199"/>
        <v>0.22984305793357462</v>
      </c>
    </row>
    <row r="39" spans="2:43" ht="13.5" x14ac:dyDescent="0.35">
      <c r="B39" s="8" t="s">
        <v>260</v>
      </c>
      <c r="D39" s="19"/>
      <c r="E39" s="19"/>
      <c r="F39" s="19"/>
      <c r="G39" s="19"/>
      <c r="H39" s="29">
        <f t="shared" si="200"/>
        <v>0.17790777701307681</v>
      </c>
      <c r="I39" s="29">
        <f t="shared" si="200"/>
        <v>0.17947801215588144</v>
      </c>
      <c r="J39" s="29">
        <f t="shared" si="200"/>
        <v>5.3081147040878518E-2</v>
      </c>
      <c r="K39" s="29">
        <f t="shared" si="200"/>
        <v>1.320476858345021</v>
      </c>
      <c r="L39" s="29">
        <f t="shared" si="200"/>
        <v>0.61524978089395299</v>
      </c>
      <c r="M39" s="29">
        <f t="shared" si="200"/>
        <v>0.66626250378902685</v>
      </c>
      <c r="N39" s="29">
        <f t="shared" si="200"/>
        <v>0.60631517960602532</v>
      </c>
      <c r="O39" s="29">
        <f t="shared" si="200"/>
        <v>-0.283368590712199</v>
      </c>
      <c r="P39" s="29">
        <f t="shared" si="200"/>
        <v>-1.6820401519262229E-2</v>
      </c>
      <c r="Q39" s="29">
        <f t="shared" si="200"/>
        <v>2.7469528833909296E-2</v>
      </c>
      <c r="R39" s="29">
        <f t="shared" si="200"/>
        <v>-4.5085662759243306E-3</v>
      </c>
      <c r="S39" s="29">
        <f t="shared" si="200"/>
        <v>0.14815856058476262</v>
      </c>
      <c r="T39" s="29">
        <f t="shared" si="200"/>
        <v>6.29139072847682E-2</v>
      </c>
      <c r="U39" s="29">
        <f t="shared" si="200"/>
        <v>4.4794617563739481E-2</v>
      </c>
      <c r="V39" s="29">
        <f t="shared" si="200"/>
        <v>0.18025362318840576</v>
      </c>
      <c r="W39" s="29">
        <f t="shared" si="200"/>
        <v>0.38026444662095948</v>
      </c>
      <c r="X39" s="29">
        <f t="shared" si="200"/>
        <v>0.27933541017653152</v>
      </c>
      <c r="Y39" s="29">
        <f t="shared" si="200"/>
        <v>0.31723436705643104</v>
      </c>
      <c r="Z39" s="29">
        <f t="shared" si="200"/>
        <v>0.11941673062164249</v>
      </c>
      <c r="AA39" s="29">
        <f t="shared" ref="AA39:AA40" ca="1" si="201">+IFERROR(AA31/W31-1,"n/a")</f>
        <v>0.21125834932240473</v>
      </c>
      <c r="AB39" s="29">
        <f t="shared" ref="AB39:AB40" ca="1" si="202">+IFERROR(AB31/X31-1,"n/a")</f>
        <v>0.17895731445443186</v>
      </c>
      <c r="AC39" s="29">
        <f t="shared" ref="AC39:AC40" ca="1" si="203">+IFERROR(AC31/Y31-1,"n/a")</f>
        <v>0.14773176112708675</v>
      </c>
      <c r="AD39" s="29">
        <f t="shared" ref="AD39:AD40" ca="1" si="204">+IFERROR(AD31/Z31-1,"n/a")</f>
        <v>0.12464608122759491</v>
      </c>
      <c r="AE39" s="29">
        <f t="shared" ref="AE39:AE40" ca="1" si="205">+IFERROR(AE31/AA31-1,"n/a")</f>
        <v>0.13899289044368968</v>
      </c>
      <c r="AH39" s="19"/>
      <c r="AI39" s="29">
        <f t="shared" si="199"/>
        <v>0.33323278029160397</v>
      </c>
      <c r="AJ39" s="29">
        <f t="shared" si="199"/>
        <v>0.51602684968700485</v>
      </c>
      <c r="AK39" s="29">
        <f t="shared" si="199"/>
        <v>0.17829958708521954</v>
      </c>
      <c r="AL39" s="29">
        <f t="shared" si="199"/>
        <v>4.5894025754697143E-2</v>
      </c>
      <c r="AM39" s="29">
        <f t="shared" si="199"/>
        <v>0.1895688680768608</v>
      </c>
      <c r="AN39" s="29">
        <f t="shared" ca="1" si="199"/>
        <v>0.22552350448828529</v>
      </c>
      <c r="AO39" s="29">
        <f t="shared" ca="1" si="199"/>
        <v>0.14615673113909144</v>
      </c>
    </row>
    <row r="40" spans="2:43" x14ac:dyDescent="0.2">
      <c r="B40" s="9" t="s">
        <v>261</v>
      </c>
      <c r="D40" s="19"/>
      <c r="E40" s="19"/>
      <c r="F40" s="19"/>
      <c r="G40" s="19"/>
      <c r="H40" s="28">
        <f t="shared" si="200"/>
        <v>0.39243876464323768</v>
      </c>
      <c r="I40" s="28">
        <f t="shared" si="200"/>
        <v>0.35700533175355442</v>
      </c>
      <c r="J40" s="28">
        <f t="shared" si="200"/>
        <v>0.56482911434901828</v>
      </c>
      <c r="K40" s="28">
        <f t="shared" si="200"/>
        <v>0.78885102239532423</v>
      </c>
      <c r="L40" s="28">
        <f t="shared" si="200"/>
        <v>0.6614586178639732</v>
      </c>
      <c r="M40" s="28">
        <f t="shared" si="200"/>
        <v>0.61320600272851378</v>
      </c>
      <c r="N40" s="28">
        <f t="shared" si="200"/>
        <v>0.23814632053207441</v>
      </c>
      <c r="O40" s="28">
        <f t="shared" si="200"/>
        <v>8.6628745611410762E-2</v>
      </c>
      <c r="P40" s="28">
        <f t="shared" si="200"/>
        <v>0.35678821556571094</v>
      </c>
      <c r="Q40" s="28">
        <f t="shared" si="200"/>
        <v>0.10033150666395874</v>
      </c>
      <c r="R40" s="28">
        <f t="shared" si="200"/>
        <v>0.24151793450009018</v>
      </c>
      <c r="S40" s="28">
        <f t="shared" si="200"/>
        <v>0.16565646445925131</v>
      </c>
      <c r="T40" s="28">
        <f t="shared" si="200"/>
        <v>-9.8730127956573321E-2</v>
      </c>
      <c r="U40" s="28">
        <f t="shared" si="200"/>
        <v>0.21584481062469463</v>
      </c>
      <c r="V40" s="28">
        <f t="shared" si="200"/>
        <v>0.2061746315319346</v>
      </c>
      <c r="W40" s="28">
        <f t="shared" si="200"/>
        <v>0.29361839278039881</v>
      </c>
      <c r="X40" s="28">
        <f t="shared" si="200"/>
        <v>0.52524872277494006</v>
      </c>
      <c r="Y40" s="28">
        <f t="shared" si="200"/>
        <v>0.4702015221623792</v>
      </c>
      <c r="Z40" s="28">
        <f t="shared" si="200"/>
        <v>0.34839157602406656</v>
      </c>
      <c r="AA40" s="28">
        <f t="shared" ca="1" si="201"/>
        <v>0.39335306111072499</v>
      </c>
      <c r="AB40" s="28">
        <f t="shared" ca="1" si="202"/>
        <v>0.41005473040171236</v>
      </c>
      <c r="AC40" s="28">
        <f t="shared" ca="1" si="203"/>
        <v>0.34701503190067129</v>
      </c>
      <c r="AD40" s="28">
        <f t="shared" ca="1" si="204"/>
        <v>0.36848797030361657</v>
      </c>
      <c r="AE40" s="28">
        <f t="shared" ca="1" si="205"/>
        <v>0.32910500575898394</v>
      </c>
      <c r="AH40" s="19"/>
      <c r="AI40" s="28">
        <f t="shared" si="199"/>
        <v>0.44938600177429078</v>
      </c>
      <c r="AJ40" s="28">
        <f t="shared" si="199"/>
        <v>0.55723789121015233</v>
      </c>
      <c r="AK40" s="28">
        <f t="shared" si="199"/>
        <v>0.33180247833012788</v>
      </c>
      <c r="AL40" s="28">
        <f t="shared" si="199"/>
        <v>0.21280561682562449</v>
      </c>
      <c r="AM40" s="28">
        <f t="shared" si="199"/>
        <v>0.15367965367965253</v>
      </c>
      <c r="AN40" s="28">
        <f t="shared" ca="1" si="199"/>
        <v>0.4266673015540654</v>
      </c>
      <c r="AO40" s="28">
        <f t="shared" ca="1" si="199"/>
        <v>0.35995001866368326</v>
      </c>
    </row>
    <row r="41" spans="2:43" x14ac:dyDescent="0.2">
      <c r="B41" s="3"/>
      <c r="D41" s="19"/>
      <c r="E41" s="19"/>
      <c r="F41" s="19"/>
      <c r="G41" s="19"/>
      <c r="H41" s="19"/>
      <c r="I41" s="19"/>
      <c r="J41" s="19"/>
      <c r="K41" s="19"/>
      <c r="L41" s="19"/>
      <c r="M41" s="19"/>
      <c r="N41" s="19"/>
      <c r="O41" s="19"/>
      <c r="P41" s="19"/>
      <c r="Q41" s="19"/>
      <c r="R41" s="19"/>
      <c r="S41" s="19"/>
      <c r="T41" s="19"/>
      <c r="U41" s="19"/>
      <c r="V41" s="19"/>
      <c r="W41" s="19"/>
      <c r="X41" s="19"/>
      <c r="AH41" s="19"/>
      <c r="AI41" s="19"/>
      <c r="AJ41" s="19"/>
      <c r="AK41" s="19"/>
      <c r="AL41" s="19"/>
      <c r="AM41" s="19"/>
      <c r="AN41" s="19"/>
      <c r="AO41" s="19"/>
    </row>
    <row r="42" spans="2:43" x14ac:dyDescent="0.2">
      <c r="B42" s="7" t="s">
        <v>103</v>
      </c>
      <c r="D42" s="19"/>
      <c r="E42" s="19"/>
      <c r="F42" s="19"/>
      <c r="G42" s="19"/>
      <c r="H42" s="19"/>
      <c r="I42" s="19"/>
      <c r="J42" s="19"/>
      <c r="K42" s="19"/>
      <c r="L42" s="19"/>
      <c r="M42" s="19"/>
      <c r="N42" s="19"/>
      <c r="O42" s="19"/>
      <c r="P42" s="19"/>
      <c r="Q42" s="19"/>
      <c r="R42" s="19"/>
      <c r="S42" s="19"/>
      <c r="T42" s="19"/>
      <c r="U42" s="19"/>
      <c r="V42" s="19"/>
      <c r="W42" s="19"/>
      <c r="X42" s="19"/>
      <c r="AH42" s="19"/>
      <c r="AI42" s="19"/>
      <c r="AJ42" s="19"/>
      <c r="AK42" s="19"/>
      <c r="AL42" s="19"/>
      <c r="AM42" s="19"/>
      <c r="AN42" s="19"/>
      <c r="AO42" s="19"/>
    </row>
    <row r="43" spans="2:43" x14ac:dyDescent="0.2">
      <c r="B43" s="8" t="s">
        <v>272</v>
      </c>
      <c r="D43" s="43">
        <f t="shared" ref="D43:AA43" si="206">IFERROR(D29/D$13,"n/a")</f>
        <v>5.2856513156633894E-2</v>
      </c>
      <c r="E43" s="43">
        <f t="shared" si="206"/>
        <v>4.8798406582642194E-2</v>
      </c>
      <c r="F43" s="43">
        <f t="shared" si="206"/>
        <v>4.825526794623488E-2</v>
      </c>
      <c r="G43" s="43">
        <f t="shared" si="206"/>
        <v>6.9111677147178405E-2</v>
      </c>
      <c r="H43" s="43">
        <f t="shared" si="206"/>
        <v>5.6300435676736621E-2</v>
      </c>
      <c r="I43" s="43">
        <f t="shared" si="206"/>
        <v>6.3300147360097744E-2</v>
      </c>
      <c r="J43" s="43">
        <f t="shared" si="206"/>
        <v>8.2188139438561195E-2</v>
      </c>
      <c r="K43" s="43">
        <f t="shared" si="206"/>
        <v>8.1133914430329301E-2</v>
      </c>
      <c r="L43" s="43">
        <f t="shared" si="206"/>
        <v>8.3941945260486067E-2</v>
      </c>
      <c r="M43" s="43">
        <f t="shared" si="206"/>
        <v>6.3661864023112497E-2</v>
      </c>
      <c r="N43" s="43">
        <f t="shared" si="206"/>
        <v>4.9266548548260791E-2</v>
      </c>
      <c r="O43" s="43">
        <f t="shared" si="206"/>
        <v>6.6929038549992118E-2</v>
      </c>
      <c r="P43" s="43">
        <f t="shared" si="206"/>
        <v>8.6251513317191289E-2</v>
      </c>
      <c r="Q43" s="43">
        <f t="shared" si="206"/>
        <v>4.4850246302096747E-2</v>
      </c>
      <c r="R43" s="43">
        <f t="shared" si="206"/>
        <v>4.3722741388357765E-2</v>
      </c>
      <c r="S43" s="43">
        <f t="shared" si="206"/>
        <v>4.7373620661196068E-2</v>
      </c>
      <c r="T43" s="43">
        <f t="shared" si="206"/>
        <v>3.3166937945569325E-2</v>
      </c>
      <c r="U43" s="43">
        <f t="shared" si="206"/>
        <v>3.0578086633823505E-2</v>
      </c>
      <c r="V43" s="43">
        <f t="shared" si="206"/>
        <v>2.8106657398826253E-2</v>
      </c>
      <c r="W43" s="43">
        <f t="shared" si="206"/>
        <v>3.4907393273727869E-2</v>
      </c>
      <c r="X43" s="43">
        <f t="shared" ref="X43:Y43" si="207">IFERROR(X29/X$13,"n/a")</f>
        <v>4.047848818096008E-2</v>
      </c>
      <c r="Y43" s="43">
        <f t="shared" si="207"/>
        <v>3.9367457888176006E-2</v>
      </c>
      <c r="Z43" s="43">
        <f t="shared" ref="Z43" si="208">IFERROR(Z29/Z$13,"n/a")</f>
        <v>3.5368644118961137E-2</v>
      </c>
      <c r="AA43" s="43">
        <f t="shared" ca="1" si="206"/>
        <v>4.3808842386601342E-2</v>
      </c>
      <c r="AB43" s="43">
        <f t="shared" ref="AB43:AE43" ca="1" si="209">IFERROR(AB29/AB$13,"n/a")</f>
        <v>5.2928961285589202E-2</v>
      </c>
      <c r="AC43" s="43">
        <f t="shared" ca="1" si="209"/>
        <v>4.79224076921737E-2</v>
      </c>
      <c r="AD43" s="43">
        <f t="shared" ca="1" si="209"/>
        <v>4.5950511760482649E-2</v>
      </c>
      <c r="AE43" s="43">
        <f t="shared" ca="1" si="209"/>
        <v>5.5742833702589777E-2</v>
      </c>
      <c r="AH43" s="43">
        <f t="shared" ref="AH43:AN46" si="210">IFERROR(AH29/AH$13,"n/a")</f>
        <v>4.5738294998281671E-2</v>
      </c>
      <c r="AI43" s="43">
        <f t="shared" si="210"/>
        <v>5.5437291064263775E-2</v>
      </c>
      <c r="AJ43" s="43">
        <f t="shared" si="210"/>
        <v>7.1338260811272161E-2</v>
      </c>
      <c r="AK43" s="43">
        <f t="shared" si="210"/>
        <v>6.4776692645091949E-2</v>
      </c>
      <c r="AL43" s="43">
        <f t="shared" si="210"/>
        <v>5.3648243207599075E-2</v>
      </c>
      <c r="AM43" s="43">
        <f t="shared" si="210"/>
        <v>3.1750671059178115E-2</v>
      </c>
      <c r="AN43" s="43">
        <f t="shared" ca="1" si="210"/>
        <v>3.9929574556141233E-2</v>
      </c>
      <c r="AO43" s="43">
        <f t="shared" ref="AO43" ca="1" si="211">IFERROR(AO29/AO$13,"n/a")</f>
        <v>5.0822089329135532E-2</v>
      </c>
    </row>
    <row r="44" spans="2:43" x14ac:dyDescent="0.2">
      <c r="B44" s="8" t="s">
        <v>259</v>
      </c>
      <c r="D44" s="43">
        <f t="shared" ref="D44:AA44" si="212">IFERROR(D30/D$13,"n/a")</f>
        <v>4.5267253109488481E-2</v>
      </c>
      <c r="E44" s="43">
        <f t="shared" si="212"/>
        <v>3.8602821132371186E-2</v>
      </c>
      <c r="F44" s="43">
        <f t="shared" si="212"/>
        <v>3.6963667312320245E-2</v>
      </c>
      <c r="G44" s="43">
        <f t="shared" si="212"/>
        <v>3.8757993048369542E-2</v>
      </c>
      <c r="H44" s="43">
        <f t="shared" si="212"/>
        <v>3.6723110869415744E-2</v>
      </c>
      <c r="I44" s="43">
        <f t="shared" si="212"/>
        <v>4.4711210149876002E-2</v>
      </c>
      <c r="J44" s="43">
        <f t="shared" si="212"/>
        <v>4.0540791157434031E-2</v>
      </c>
      <c r="K44" s="43">
        <f t="shared" si="212"/>
        <v>6.736701037778689E-2</v>
      </c>
      <c r="L44" s="43">
        <f t="shared" si="212"/>
        <v>5.2190182337398035E-2</v>
      </c>
      <c r="M44" s="43">
        <f t="shared" si="212"/>
        <v>4.8656519973676482E-2</v>
      </c>
      <c r="N44" s="43">
        <f t="shared" si="212"/>
        <v>4.37516959568389E-2</v>
      </c>
      <c r="O44" s="43">
        <f t="shared" si="212"/>
        <v>4.654564821187105E-2</v>
      </c>
      <c r="P44" s="43">
        <f t="shared" si="212"/>
        <v>4.9296307506053273E-2</v>
      </c>
      <c r="Q44" s="43">
        <f t="shared" si="212"/>
        <v>4.578083327994821E-2</v>
      </c>
      <c r="R44" s="43">
        <f t="shared" si="212"/>
        <v>4.3172192703509457E-2</v>
      </c>
      <c r="S44" s="43">
        <f t="shared" si="212"/>
        <v>4.7161746337161026E-2</v>
      </c>
      <c r="T44" s="43">
        <f t="shared" si="212"/>
        <v>4.4535915182878257E-2</v>
      </c>
      <c r="U44" s="43">
        <f t="shared" si="212"/>
        <v>4.4463227570457155E-2</v>
      </c>
      <c r="V44" s="43">
        <f t="shared" si="212"/>
        <v>4.2744053135619395E-2</v>
      </c>
      <c r="W44" s="43">
        <f t="shared" si="212"/>
        <v>4.9014075810769782E-2</v>
      </c>
      <c r="X44" s="43">
        <f t="shared" ref="X44:Y44" si="213">IFERROR(X30/X$13,"n/a")</f>
        <v>4.6714105432834552E-2</v>
      </c>
      <c r="Y44" s="43">
        <f t="shared" si="213"/>
        <v>4.2819942175783006E-2</v>
      </c>
      <c r="Z44" s="43">
        <f t="shared" ref="Z44" si="214">IFERROR(Z30/Z$13,"n/a")</f>
        <v>4.1564533851745411E-2</v>
      </c>
      <c r="AA44" s="43">
        <f t="shared" ca="1" si="212"/>
        <v>4.5349901922534776E-2</v>
      </c>
      <c r="AB44" s="43">
        <f t="shared" ref="AB44:AE44" ca="1" si="215">IFERROR(AB30/AB$13,"n/a")</f>
        <v>4.5738104648651065E-2</v>
      </c>
      <c r="AC44" s="43">
        <f t="shared" ca="1" si="215"/>
        <v>4.2958251359157609E-2</v>
      </c>
      <c r="AD44" s="43">
        <f t="shared" ca="1" si="215"/>
        <v>4.1328520570583421E-2</v>
      </c>
      <c r="AE44" s="43">
        <f t="shared" ca="1" si="215"/>
        <v>4.5022897108033283E-2</v>
      </c>
      <c r="AH44" s="43">
        <f t="shared" si="210"/>
        <v>4.1888359874350904E-2</v>
      </c>
      <c r="AI44" s="43">
        <f t="shared" si="210"/>
        <v>3.9566931432107315E-2</v>
      </c>
      <c r="AJ44" s="43">
        <f t="shared" si="210"/>
        <v>4.8045248403194706E-2</v>
      </c>
      <c r="AK44" s="43">
        <f t="shared" si="210"/>
        <v>4.7382427255250041E-2</v>
      </c>
      <c r="AL44" s="43">
        <f t="shared" si="210"/>
        <v>4.6221697220404229E-2</v>
      </c>
      <c r="AM44" s="43">
        <f t="shared" si="210"/>
        <v>4.538069683685942E-2</v>
      </c>
      <c r="AN44" s="43">
        <f t="shared" ca="1" si="210"/>
        <v>4.4099694657638876E-2</v>
      </c>
      <c r="AO44" s="43">
        <f t="shared" ref="AO44" ca="1" si="216">IFERROR(AO30/AO$13,"n/a")</f>
        <v>4.3768047953731737E-2</v>
      </c>
    </row>
    <row r="45" spans="2:43" ht="13.5" x14ac:dyDescent="0.35">
      <c r="B45" s="8" t="s">
        <v>260</v>
      </c>
      <c r="D45" s="90">
        <f t="shared" ref="D45:W45" si="217">IFERROR(D31/D$13,"n/a")</f>
        <v>2.784645163763199E-2</v>
      </c>
      <c r="E45" s="90">
        <f t="shared" si="217"/>
        <v>2.2831907529550055E-2</v>
      </c>
      <c r="F45" s="90">
        <f t="shared" si="217"/>
        <v>2.4050595762164704E-2</v>
      </c>
      <c r="G45" s="90">
        <f t="shared" si="217"/>
        <v>2.8376980020695691E-2</v>
      </c>
      <c r="H45" s="90">
        <f t="shared" si="217"/>
        <v>2.1396290809533633E-2</v>
      </c>
      <c r="I45" s="90">
        <f t="shared" si="217"/>
        <v>2.3714193293318479E-2</v>
      </c>
      <c r="J45" s="90">
        <f t="shared" si="217"/>
        <v>2.1339861402174792E-2</v>
      </c>
      <c r="K45" s="90">
        <f t="shared" si="217"/>
        <v>5.4973474066608338E-2</v>
      </c>
      <c r="L45" s="90">
        <f t="shared" si="217"/>
        <v>3.0247328945856793E-2</v>
      </c>
      <c r="M45" s="90">
        <f t="shared" si="217"/>
        <v>2.5656104584681018E-2</v>
      </c>
      <c r="N45" s="90">
        <f t="shared" si="217"/>
        <v>2.2127248639244042E-2</v>
      </c>
      <c r="O45" s="90">
        <f t="shared" si="217"/>
        <v>2.4602551555037572E-2</v>
      </c>
      <c r="P45" s="90">
        <f t="shared" si="217"/>
        <v>2.0565980629539952E-2</v>
      </c>
      <c r="Q45" s="90">
        <f t="shared" si="217"/>
        <v>1.9043316126465423E-2</v>
      </c>
      <c r="R45" s="90">
        <f t="shared" si="217"/>
        <v>1.5828274689384442E-2</v>
      </c>
      <c r="S45" s="90">
        <f t="shared" si="217"/>
        <v>2.0123133473433176E-2</v>
      </c>
      <c r="T45" s="90">
        <f t="shared" si="217"/>
        <v>1.4292852584240758E-2</v>
      </c>
      <c r="U45" s="90">
        <f t="shared" si="217"/>
        <v>1.3160330335219326E-2</v>
      </c>
      <c r="V45" s="90">
        <f t="shared" si="217"/>
        <v>1.2579162805066418E-2</v>
      </c>
      <c r="W45" s="90">
        <f t="shared" si="217"/>
        <v>1.9336016890286883E-2</v>
      </c>
      <c r="X45" s="90">
        <f t="shared" ref="X45:Y45" si="218">IFERROR(X31/X$13,"n/a")</f>
        <v>1.3065102813451118E-2</v>
      </c>
      <c r="Y45" s="90">
        <f t="shared" si="218"/>
        <v>1.2682495447811358E-2</v>
      </c>
      <c r="Z45" s="90">
        <f t="shared" ref="Z45" si="219">IFERROR(Z31/Z$13,"n/a")</f>
        <v>1.1007703732325487E-2</v>
      </c>
      <c r="AA45" s="98">
        <f t="shared" ref="AA45" si="220">+W45-0.2%</f>
        <v>1.7336016890286882E-2</v>
      </c>
      <c r="AB45" s="98">
        <f>+X45-0.1%</f>
        <v>1.2065102813451117E-2</v>
      </c>
      <c r="AC45" s="98">
        <f t="shared" ref="AC45:AE45" si="221">+Y45-0.1%</f>
        <v>1.1682495447811359E-2</v>
      </c>
      <c r="AD45" s="98">
        <f t="shared" si="221"/>
        <v>1.0007703732325488E-2</v>
      </c>
      <c r="AE45" s="98">
        <f t="shared" si="221"/>
        <v>1.6336016890286881E-2</v>
      </c>
      <c r="AH45" s="90">
        <f t="shared" si="210"/>
        <v>2.6496612323522434E-2</v>
      </c>
      <c r="AI45" s="90">
        <f t="shared" si="210"/>
        <v>2.580003658199621E-2</v>
      </c>
      <c r="AJ45" s="90">
        <f t="shared" si="210"/>
        <v>3.1337450131501618E-2</v>
      </c>
      <c r="AK45" s="90">
        <f t="shared" si="210"/>
        <v>2.5282796916747702E-2</v>
      </c>
      <c r="AL45" s="90">
        <f t="shared" si="210"/>
        <v>1.8830132773263827E-2</v>
      </c>
      <c r="AM45" s="90">
        <f t="shared" si="210"/>
        <v>1.5083731396151158E-2</v>
      </c>
      <c r="AN45" s="90">
        <f t="shared" ca="1" si="210"/>
        <v>1.3737104290301354E-2</v>
      </c>
      <c r="AO45" s="90">
        <f t="shared" ref="AO45" ca="1" si="222">IFERROR(AO31/AO$13,"n/a")</f>
        <v>1.2706065966510086E-2</v>
      </c>
    </row>
    <row r="46" spans="2:43" x14ac:dyDescent="0.2">
      <c r="B46" s="9" t="s">
        <v>261</v>
      </c>
      <c r="D46" s="43">
        <f t="shared" ref="D46:W46" si="223">IFERROR(D32/D$13,"n/a")</f>
        <v>0.12597021790375434</v>
      </c>
      <c r="E46" s="43">
        <f t="shared" si="223"/>
        <v>0.11023313524456345</v>
      </c>
      <c r="F46" s="43">
        <f t="shared" si="223"/>
        <v>0.10926953102071983</v>
      </c>
      <c r="G46" s="43">
        <f t="shared" si="223"/>
        <v>0.13624665021624363</v>
      </c>
      <c r="H46" s="43">
        <f t="shared" si="223"/>
        <v>0.11441983735568599</v>
      </c>
      <c r="I46" s="43">
        <f t="shared" si="223"/>
        <v>0.13172555080329224</v>
      </c>
      <c r="J46" s="43">
        <f t="shared" si="223"/>
        <v>0.14406879199817002</v>
      </c>
      <c r="K46" s="43">
        <f t="shared" si="223"/>
        <v>0.20347439887472454</v>
      </c>
      <c r="L46" s="43">
        <f t="shared" si="223"/>
        <v>0.16637945654374089</v>
      </c>
      <c r="M46" s="43">
        <f t="shared" si="223"/>
        <v>0.13797448858146999</v>
      </c>
      <c r="N46" s="43">
        <f t="shared" si="223"/>
        <v>0.11514549314434373</v>
      </c>
      <c r="O46" s="43">
        <f t="shared" si="223"/>
        <v>0.13807723831690072</v>
      </c>
      <c r="P46" s="43">
        <f t="shared" si="223"/>
        <v>0.15611380145278453</v>
      </c>
      <c r="Q46" s="43">
        <f t="shared" si="223"/>
        <v>0.10967439570851037</v>
      </c>
      <c r="R46" s="43">
        <f t="shared" si="223"/>
        <v>0.10272320878125167</v>
      </c>
      <c r="S46" s="43">
        <f t="shared" si="223"/>
        <v>0.11465850047179027</v>
      </c>
      <c r="T46" s="43">
        <f t="shared" si="223"/>
        <v>9.1995705712688336E-2</v>
      </c>
      <c r="U46" s="43">
        <f t="shared" si="223"/>
        <v>8.8201644539499982E-2</v>
      </c>
      <c r="V46" s="43">
        <f t="shared" si="223"/>
        <v>8.3429873339512059E-2</v>
      </c>
      <c r="W46" s="43">
        <f t="shared" si="223"/>
        <v>0.10325748597478454</v>
      </c>
      <c r="X46" s="43">
        <f t="shared" ref="X46:Y46" si="224">IFERROR(X32/X$13,"n/a")</f>
        <v>0.10025769642724576</v>
      </c>
      <c r="Y46" s="43">
        <f t="shared" si="224"/>
        <v>9.4869895511770372E-2</v>
      </c>
      <c r="Z46" s="43">
        <f t="shared" ref="Z46" si="225">IFERROR(Z32/Z$13,"n/a")</f>
        <v>8.7940881703032034E-2</v>
      </c>
      <c r="AA46" s="43">
        <f ca="1">IFERROR(AA32/AA$13,"n/a")</f>
        <v>0.106494761199423</v>
      </c>
      <c r="AB46" s="43">
        <f t="shared" ref="AB46:AE46" ca="1" si="226">IFERROR(AB32/AB$13,"n/a")</f>
        <v>0.11073216874769139</v>
      </c>
      <c r="AC46" s="43">
        <f t="shared" ca="1" si="226"/>
        <v>0.10256315449914268</v>
      </c>
      <c r="AD46" s="43">
        <f t="shared" ca="1" si="226"/>
        <v>9.7286736063391568E-2</v>
      </c>
      <c r="AE46" s="43">
        <f t="shared" ca="1" si="226"/>
        <v>0.11710174770090993</v>
      </c>
      <c r="AH46" s="43">
        <f t="shared" si="210"/>
        <v>0.11412326719615501</v>
      </c>
      <c r="AI46" s="43">
        <f t="shared" si="210"/>
        <v>0.12080425907836731</v>
      </c>
      <c r="AJ46" s="43">
        <f t="shared" si="210"/>
        <v>0.15072095934596849</v>
      </c>
      <c r="AK46" s="43">
        <f t="shared" si="210"/>
        <v>0.13744191681708967</v>
      </c>
      <c r="AL46" s="43">
        <f t="shared" si="210"/>
        <v>0.11870007320126713</v>
      </c>
      <c r="AM46" s="43">
        <f t="shared" si="210"/>
        <v>9.2215099292188699E-2</v>
      </c>
      <c r="AN46" s="43">
        <f t="shared" ca="1" si="210"/>
        <v>9.7766373504081461E-2</v>
      </c>
      <c r="AO46" s="43">
        <f t="shared" ref="AO46" ca="1" si="227">IFERROR(AO32/AO$13,"n/a")</f>
        <v>0.10729620324937736</v>
      </c>
    </row>
    <row r="47" spans="2:43" x14ac:dyDescent="0.2">
      <c r="B47" s="3"/>
    </row>
    <row r="48" spans="2:43" s="4" customFormat="1" x14ac:dyDescent="0.2">
      <c r="B48" s="4" t="s">
        <v>262</v>
      </c>
      <c r="D48" s="42">
        <f t="shared" ref="D48:W48" si="228">+IFERROR(D25-D32,"n/a")</f>
        <v>38.179000000000002</v>
      </c>
      <c r="E48" s="42">
        <f t="shared" si="228"/>
        <v>53.497</v>
      </c>
      <c r="F48" s="42">
        <f t="shared" si="228"/>
        <v>71.272999999999954</v>
      </c>
      <c r="G48" s="42">
        <f t="shared" si="228"/>
        <v>76.19099999999996</v>
      </c>
      <c r="H48" s="42">
        <f t="shared" si="228"/>
        <v>75.653999999999996</v>
      </c>
      <c r="I48" s="42">
        <f t="shared" si="228"/>
        <v>63.215000000000003</v>
      </c>
      <c r="J48" s="42">
        <f t="shared" si="228"/>
        <v>82.036000000000001</v>
      </c>
      <c r="K48" s="42">
        <f t="shared" si="228"/>
        <v>96.918999999999983</v>
      </c>
      <c r="L48" s="42">
        <f t="shared" si="228"/>
        <v>88.876999999999981</v>
      </c>
      <c r="M48" s="42">
        <f t="shared" si="228"/>
        <v>118.82099999999997</v>
      </c>
      <c r="N48" s="42">
        <f t="shared" si="228"/>
        <v>151.04500000000004</v>
      </c>
      <c r="O48" s="42">
        <f t="shared" si="228"/>
        <v>170.05899999999994</v>
      </c>
      <c r="P48" s="42">
        <f t="shared" si="228"/>
        <v>126.55500000000001</v>
      </c>
      <c r="Q48" s="42">
        <f t="shared" si="228"/>
        <v>161.69300000000004</v>
      </c>
      <c r="R48" s="42">
        <f t="shared" si="228"/>
        <v>201.55700000000007</v>
      </c>
      <c r="S48" s="42">
        <f t="shared" si="228"/>
        <v>230.76899999999995</v>
      </c>
      <c r="T48" s="42">
        <f t="shared" si="228"/>
        <v>207.60599999999999</v>
      </c>
      <c r="U48" s="42">
        <f t="shared" si="228"/>
        <v>233.69399999999996</v>
      </c>
      <c r="V48" s="42">
        <f t="shared" si="228"/>
        <v>279.56299999999999</v>
      </c>
      <c r="W48" s="42">
        <f t="shared" si="228"/>
        <v>301.14100000000008</v>
      </c>
      <c r="X48" s="42">
        <f t="shared" ref="X48:Y48" si="229">+IFERROR(X25-X32,"n/a")</f>
        <v>269.09700000000009</v>
      </c>
      <c r="Y48" s="42">
        <f t="shared" si="229"/>
        <v>296.28700000000003</v>
      </c>
      <c r="Z48" s="42">
        <f t="shared" ref="Z48" si="230">+IFERROR(Z25-Z32,"n/a")</f>
        <v>333.31299999999999</v>
      </c>
      <c r="AA48" s="42">
        <f t="shared" ref="AA48:AE48" ca="1" si="231">+AA129</f>
        <v>399.78668493126543</v>
      </c>
      <c r="AB48" s="42">
        <f t="shared" ca="1" si="231"/>
        <v>342.32934408105257</v>
      </c>
      <c r="AC48" s="42">
        <f t="shared" ca="1" si="231"/>
        <v>368.21445487571839</v>
      </c>
      <c r="AD48" s="42">
        <f t="shared" ca="1" si="231"/>
        <v>400.39666075301216</v>
      </c>
      <c r="AE48" s="42">
        <f t="shared" ca="1" si="231"/>
        <v>473.70768984691438</v>
      </c>
      <c r="AH48" s="42">
        <f>+IFERROR(AH25-AH32,"n/a")</f>
        <v>135.23599999999993</v>
      </c>
      <c r="AI48" s="16">
        <f t="shared" ref="AI48" si="232">+IFERROR(D48+E48+F48+G48,"n/a")</f>
        <v>239.13999999999993</v>
      </c>
      <c r="AJ48" s="16">
        <f t="shared" ref="AJ48" si="233">+IFERROR(H48+I48+J48+K48,"n/a")</f>
        <v>317.82399999999996</v>
      </c>
      <c r="AK48" s="16">
        <f t="shared" ref="AK48" si="234">+IFERROR(L48+M48+N48+O48,"n/a")</f>
        <v>528.80199999999991</v>
      </c>
      <c r="AL48" s="16">
        <f t="shared" ref="AL48" si="235">+IFERROR(P48+Q48+R48+S48,"n/a")</f>
        <v>720.57400000000007</v>
      </c>
      <c r="AM48" s="16">
        <f t="shared" ref="AM48" si="236">+IFERROR(T48+U48+V48+W48,"n/a")</f>
        <v>1022.004</v>
      </c>
      <c r="AN48" s="16">
        <f t="shared" ref="AN48" ca="1" si="237">+IFERROR(X48+Y48+Z48+AA48,"n/a")</f>
        <v>1298.4836849312655</v>
      </c>
      <c r="AO48" s="16">
        <f t="shared" ref="AO48" ca="1" si="238">+IFERROR(AB48+AC48+AD48+AE48,"n/a")</f>
        <v>1584.6481495566977</v>
      </c>
      <c r="AP48" s="16">
        <f>+SUM(V48:Y48)</f>
        <v>1146.0880000000002</v>
      </c>
      <c r="AQ48" s="65">
        <f>+AP48/SUM(V13:Y13)</f>
        <v>0.50274713103014468</v>
      </c>
    </row>
    <row r="49" spans="2:44" x14ac:dyDescent="0.2">
      <c r="B49" s="8" t="s">
        <v>28</v>
      </c>
      <c r="H49" s="28">
        <f>+IFERROR(H48/D48-1,"n/a")</f>
        <v>0.9815605437544197</v>
      </c>
      <c r="I49" s="28">
        <f t="shared" ref="I49" si="239">+IFERROR(I48/E48-1,"n/a")</f>
        <v>0.18165504607735028</v>
      </c>
      <c r="J49" s="28">
        <f t="shared" ref="J49" si="240">+IFERROR(J48/F48-1,"n/a")</f>
        <v>0.15101090174399912</v>
      </c>
      <c r="K49" s="28">
        <f t="shared" ref="K49" si="241">+IFERROR(K48/G48-1,"n/a")</f>
        <v>0.27205312963473416</v>
      </c>
      <c r="L49" s="28">
        <f t="shared" ref="L49" si="242">+IFERROR(L48/H48-1,"n/a")</f>
        <v>0.17478256271975035</v>
      </c>
      <c r="M49" s="28">
        <f t="shared" ref="M49" si="243">+IFERROR(M48/I48-1,"n/a")</f>
        <v>0.87963299849719156</v>
      </c>
      <c r="N49" s="28">
        <f t="shared" ref="N49" si="244">+IFERROR(N48/J48-1,"n/a")</f>
        <v>0.84120386171924566</v>
      </c>
      <c r="O49" s="28">
        <f t="shared" ref="O49" si="245">+IFERROR(O48/K48-1,"n/a")</f>
        <v>0.75465079086659959</v>
      </c>
      <c r="P49" s="28">
        <f t="shared" ref="P49" si="246">+IFERROR(P48/L48-1,"n/a")</f>
        <v>0.42393420119941072</v>
      </c>
      <c r="Q49" s="28">
        <f t="shared" ref="Q49" si="247">+IFERROR(Q48/M48-1,"n/a")</f>
        <v>0.36081164103988428</v>
      </c>
      <c r="R49" s="28">
        <f t="shared" ref="R49" si="248">+IFERROR(R48/N48-1,"n/a")</f>
        <v>0.33441689562713117</v>
      </c>
      <c r="S49" s="28">
        <f t="shared" ref="S49" si="249">+IFERROR(S48/O48-1,"n/a")</f>
        <v>0.35699374922820915</v>
      </c>
      <c r="T49" s="28">
        <f t="shared" ref="T49" si="250">+IFERROR(T48/P48-1,"n/a")</f>
        <v>0.64044091501718614</v>
      </c>
      <c r="U49" s="28">
        <f t="shared" ref="U49" si="251">+IFERROR(U48/Q48-1,"n/a")</f>
        <v>0.44529447780670717</v>
      </c>
      <c r="V49" s="28">
        <f t="shared" ref="V49" si="252">+IFERROR(V48/R48-1,"n/a")</f>
        <v>0.38701707209374958</v>
      </c>
      <c r="W49" s="28">
        <f t="shared" ref="W49:Z49" si="253">+IFERROR(W48/S48-1,"n/a")</f>
        <v>0.30494563827897214</v>
      </c>
      <c r="X49" s="28">
        <f t="shared" si="253"/>
        <v>0.29619086153579421</v>
      </c>
      <c r="Y49" s="28">
        <f t="shared" si="253"/>
        <v>0.26784170753207226</v>
      </c>
      <c r="Z49" s="28">
        <f t="shared" si="253"/>
        <v>0.19226435544045528</v>
      </c>
      <c r="AA49" s="28">
        <f t="shared" ref="AA49" ca="1" si="254">+IFERROR(AA48/W48-1,"n/a")</f>
        <v>0.32757308015602438</v>
      </c>
      <c r="AB49" s="28">
        <f t="shared" ref="AB49" ca="1" si="255">+IFERROR(AB48/X48-1,"n/a")</f>
        <v>0.27214106467575805</v>
      </c>
      <c r="AC49" s="28">
        <f t="shared" ref="AC49" ca="1" si="256">+IFERROR(AC48/Y48-1,"n/a")</f>
        <v>0.24276277688767434</v>
      </c>
      <c r="AD49" s="28">
        <f t="shared" ref="AD49" ca="1" si="257">+IFERROR(AD48/Z48-1,"n/a")</f>
        <v>0.20126325931785494</v>
      </c>
      <c r="AE49" s="28">
        <f t="shared" ref="AE49" ca="1" si="258">+IFERROR(AE48/AA48-1,"n/a")</f>
        <v>0.18490111777574092</v>
      </c>
      <c r="AI49" s="28">
        <f>+IFERROR(AI48/AH48-1,"n/a")</f>
        <v>0.76831612884143308</v>
      </c>
      <c r="AJ49" s="28">
        <f t="shared" ref="AJ49" si="259">+IFERROR(AJ48/AI48-1,"n/a")</f>
        <v>0.32902902065735562</v>
      </c>
      <c r="AK49" s="28">
        <f t="shared" ref="AK49" si="260">+IFERROR(AK48/AJ48-1,"n/a")</f>
        <v>0.66382022754732173</v>
      </c>
      <c r="AL49" s="28">
        <f t="shared" ref="AL49" si="261">+IFERROR(AL48/AK48-1,"n/a")</f>
        <v>0.362653696468622</v>
      </c>
      <c r="AM49" s="28">
        <f t="shared" ref="AM49" si="262">+IFERROR(AM48/AL48-1,"n/a")</f>
        <v>0.418319284348311</v>
      </c>
      <c r="AN49" s="28">
        <f t="shared" ref="AN49:AO49" ca="1" si="263">+IFERROR(AN48/AM48-1,"n/a")</f>
        <v>0.27052700863329848</v>
      </c>
      <c r="AO49" s="28">
        <f t="shared" ca="1" si="263"/>
        <v>0.22038356580551111</v>
      </c>
      <c r="AP49" s="28">
        <f>+AP48/481</f>
        <v>2.3827193347193352</v>
      </c>
    </row>
    <row r="50" spans="2:44" x14ac:dyDescent="0.2">
      <c r="B50" s="8" t="s">
        <v>29</v>
      </c>
      <c r="D50" s="43">
        <f t="shared" ref="D50:AA50" si="264">+IFERROR(D48/D13,"n/a")</f>
        <v>0.3658464133080358</v>
      </c>
      <c r="E50" s="43">
        <f t="shared" si="264"/>
        <v>0.43669594462221639</v>
      </c>
      <c r="F50" s="43">
        <f t="shared" si="264"/>
        <v>0.52292803897399742</v>
      </c>
      <c r="G50" s="43">
        <f t="shared" si="264"/>
        <v>0.50539282018626097</v>
      </c>
      <c r="H50" s="43">
        <f t="shared" si="264"/>
        <v>0.47289365612166445</v>
      </c>
      <c r="I50" s="43">
        <f t="shared" si="264"/>
        <v>0.45440822341228482</v>
      </c>
      <c r="J50" s="43">
        <f t="shared" si="264"/>
        <v>0.50713698435365329</v>
      </c>
      <c r="K50" s="43">
        <f t="shared" si="264"/>
        <v>0.53671543598888016</v>
      </c>
      <c r="L50" s="43">
        <f t="shared" si="264"/>
        <v>0.48621664943405918</v>
      </c>
      <c r="M50" s="43">
        <f t="shared" si="264"/>
        <v>0.55457231268990037</v>
      </c>
      <c r="N50" s="43">
        <f t="shared" si="264"/>
        <v>0.60274306054366411</v>
      </c>
      <c r="O50" s="43">
        <f t="shared" si="264"/>
        <v>0.58811994867839934</v>
      </c>
      <c r="P50" s="43">
        <f t="shared" si="264"/>
        <v>0.4787946428571429</v>
      </c>
      <c r="Q50" s="43">
        <f t="shared" si="264"/>
        <v>0.54517898626709882</v>
      </c>
      <c r="R50" s="43">
        <f t="shared" si="264"/>
        <v>0.5779528191246851</v>
      </c>
      <c r="S50" s="43">
        <f t="shared" si="264"/>
        <v>0.56853518468789166</v>
      </c>
      <c r="T50" s="43">
        <f t="shared" si="264"/>
        <v>0.51354827857457364</v>
      </c>
      <c r="U50" s="43">
        <f t="shared" si="264"/>
        <v>0.52118119595979406</v>
      </c>
      <c r="V50" s="43">
        <f t="shared" si="264"/>
        <v>0.5397802749459375</v>
      </c>
      <c r="W50" s="43">
        <f t="shared" si="264"/>
        <v>0.51648638126289548</v>
      </c>
      <c r="X50" s="43">
        <f t="shared" ref="X50:Y50" si="265">+IFERROR(X48/X13,"n/a")</f>
        <v>0.47561958492847084</v>
      </c>
      <c r="Y50" s="43">
        <f t="shared" si="265"/>
        <v>0.48342448588005721</v>
      </c>
      <c r="Z50" s="43">
        <f t="shared" ref="Z50" si="266">+IFERROR(Z48/Z13,"n/a")</f>
        <v>0.50308662472680721</v>
      </c>
      <c r="AA50" s="43">
        <f t="shared" ca="1" si="264"/>
        <v>0.50753130244434741</v>
      </c>
      <c r="AB50" s="43">
        <f t="shared" ref="AB50:AE50" ca="1" si="267">+IFERROR(AB48/AB13,"n/a")</f>
        <v>0.47393099852843767</v>
      </c>
      <c r="AC50" s="43">
        <f t="shared" ca="1" si="267"/>
        <v>0.48217799441019077</v>
      </c>
      <c r="AD50" s="43">
        <f t="shared" ca="1" si="267"/>
        <v>0.48854300459095912</v>
      </c>
      <c r="AE50" s="43">
        <f t="shared" ca="1" si="267"/>
        <v>0.49753172788536099</v>
      </c>
      <c r="AF50" s="95"/>
      <c r="AG50" s="95"/>
      <c r="AH50" s="43">
        <f t="shared" ref="AH50:AN50" si="268">+IFERROR(AH48/AH13,"n/a")</f>
        <v>0.36031129856047045</v>
      </c>
      <c r="AI50" s="43">
        <f t="shared" si="268"/>
        <v>0.46533077518806637</v>
      </c>
      <c r="AJ50" s="43">
        <f t="shared" si="268"/>
        <v>0.49548747577704438</v>
      </c>
      <c r="AK50" s="43">
        <f t="shared" si="268"/>
        <v>0.56447513511378589</v>
      </c>
      <c r="AL50" s="43">
        <f t="shared" si="268"/>
        <v>0.54773551158411959</v>
      </c>
      <c r="AM50" s="43">
        <f t="shared" si="268"/>
        <v>0.5231313228516381</v>
      </c>
      <c r="AN50" s="43">
        <f t="shared" ca="1" si="268"/>
        <v>0.49392315508666162</v>
      </c>
      <c r="AO50" s="43">
        <f t="shared" ref="AO50" ca="1" si="269">+IFERROR(AO48/AO13,"n/a")</f>
        <v>0.48643816114651417</v>
      </c>
    </row>
    <row r="51" spans="2:44" x14ac:dyDescent="0.2">
      <c r="B51" s="3"/>
    </row>
    <row r="52" spans="2:44" ht="13.5" x14ac:dyDescent="0.35">
      <c r="B52" t="s">
        <v>263</v>
      </c>
      <c r="D52" s="55">
        <f t="shared" ref="D52:AA52" si="270">MIN(-0.2*D48,0)</f>
        <v>-7.6358000000000006</v>
      </c>
      <c r="E52" s="55">
        <f t="shared" si="270"/>
        <v>-10.699400000000001</v>
      </c>
      <c r="F52" s="55">
        <f t="shared" si="270"/>
        <v>-14.254599999999991</v>
      </c>
      <c r="G52" s="55">
        <f t="shared" si="270"/>
        <v>-15.238199999999992</v>
      </c>
      <c r="H52" s="55">
        <f t="shared" si="270"/>
        <v>-15.130800000000001</v>
      </c>
      <c r="I52" s="55">
        <f t="shared" si="270"/>
        <v>-12.643000000000001</v>
      </c>
      <c r="J52" s="55">
        <f t="shared" si="270"/>
        <v>-16.4072</v>
      </c>
      <c r="K52" s="55">
        <f t="shared" si="270"/>
        <v>-19.383799999999997</v>
      </c>
      <c r="L52" s="55">
        <f t="shared" si="270"/>
        <v>-17.775399999999998</v>
      </c>
      <c r="M52" s="55">
        <f t="shared" si="270"/>
        <v>-23.764199999999995</v>
      </c>
      <c r="N52" s="55">
        <f t="shared" si="270"/>
        <v>-30.20900000000001</v>
      </c>
      <c r="O52" s="55">
        <f t="shared" si="270"/>
        <v>-34.011799999999987</v>
      </c>
      <c r="P52" s="55">
        <f t="shared" si="270"/>
        <v>-25.311000000000003</v>
      </c>
      <c r="Q52" s="55">
        <f t="shared" si="270"/>
        <v>-32.338600000000007</v>
      </c>
      <c r="R52" s="55">
        <f t="shared" si="270"/>
        <v>-40.31140000000002</v>
      </c>
      <c r="S52" s="55">
        <f t="shared" si="270"/>
        <v>-46.15379999999999</v>
      </c>
      <c r="T52" s="55">
        <f t="shared" si="270"/>
        <v>-41.5212</v>
      </c>
      <c r="U52" s="55">
        <f t="shared" si="270"/>
        <v>-46.738799999999998</v>
      </c>
      <c r="V52" s="55">
        <f t="shared" si="270"/>
        <v>-55.912599999999998</v>
      </c>
      <c r="W52" s="55">
        <f t="shared" si="270"/>
        <v>-60.228200000000015</v>
      </c>
      <c r="X52" s="55">
        <f t="shared" ref="X52:Y52" si="271">MIN(-0.2*X48,0)</f>
        <v>-53.819400000000023</v>
      </c>
      <c r="Y52" s="55">
        <f t="shared" si="271"/>
        <v>-59.257400000000011</v>
      </c>
      <c r="Z52" s="55">
        <f t="shared" ref="Z52" si="272">MIN(-0.2*Z48,0)</f>
        <v>-66.662599999999998</v>
      </c>
      <c r="AA52" s="55">
        <f t="shared" ca="1" si="270"/>
        <v>-79.957336986253097</v>
      </c>
      <c r="AB52" s="55">
        <f t="shared" ref="AB52:AE52" ca="1" si="273">MIN(-0.2*AB48,0)</f>
        <v>-68.465868816210516</v>
      </c>
      <c r="AC52" s="55">
        <f t="shared" ca="1" si="273"/>
        <v>-73.642890975143686</v>
      </c>
      <c r="AD52" s="55">
        <f t="shared" ca="1" si="273"/>
        <v>-80.07933215060244</v>
      </c>
      <c r="AE52" s="55">
        <f t="shared" ca="1" si="273"/>
        <v>-94.741537969382875</v>
      </c>
      <c r="AH52" s="55">
        <f>MIN(-0.2*AH48,0)</f>
        <v>-27.047199999999989</v>
      </c>
      <c r="AI52" s="55">
        <f t="shared" ref="AI52" si="274">+IFERROR(D52+E52+F52+G52,"n/a")</f>
        <v>-47.827999999999982</v>
      </c>
      <c r="AJ52" s="55">
        <f t="shared" ref="AJ52" si="275">+IFERROR(H52+I52+J52+K52,"n/a")</f>
        <v>-63.564799999999991</v>
      </c>
      <c r="AK52" s="55">
        <f t="shared" ref="AK52" si="276">+IFERROR(L52+M52+N52+O52,"n/a")</f>
        <v>-105.7604</v>
      </c>
      <c r="AL52" s="55">
        <f t="shared" ref="AL52" si="277">+IFERROR(P52+Q52+R52+S52,"n/a")</f>
        <v>-144.1148</v>
      </c>
      <c r="AM52" s="55">
        <f t="shared" ref="AM52" si="278">+IFERROR(T52+U52+V52+W52,"n/a")</f>
        <v>-204.4008</v>
      </c>
      <c r="AN52" s="55">
        <f t="shared" ref="AN52" ca="1" si="279">+IFERROR(X52+Y52+Z52+AA52,"n/a")</f>
        <v>-259.69673698625314</v>
      </c>
      <c r="AO52" s="55">
        <f t="shared" ref="AO52:AO53" ca="1" si="280">+IFERROR(AB52+AC52+AD52+AE52,"n/a")</f>
        <v>-316.92962991133953</v>
      </c>
    </row>
    <row r="53" spans="2:44" s="4" customFormat="1" x14ac:dyDescent="0.2">
      <c r="B53" s="6" t="s">
        <v>264</v>
      </c>
      <c r="D53" s="42">
        <f t="shared" ref="D53:AA53" si="281">+IFERROR(D48+D52,"n/a")</f>
        <v>30.543200000000002</v>
      </c>
      <c r="E53" s="42">
        <f t="shared" si="281"/>
        <v>42.797600000000003</v>
      </c>
      <c r="F53" s="42">
        <f t="shared" si="281"/>
        <v>57.018399999999964</v>
      </c>
      <c r="G53" s="42">
        <f t="shared" si="281"/>
        <v>60.952799999999968</v>
      </c>
      <c r="H53" s="42">
        <f t="shared" si="281"/>
        <v>60.523199999999996</v>
      </c>
      <c r="I53" s="42">
        <f t="shared" si="281"/>
        <v>50.572000000000003</v>
      </c>
      <c r="J53" s="42">
        <f t="shared" si="281"/>
        <v>65.628799999999998</v>
      </c>
      <c r="K53" s="42">
        <f t="shared" si="281"/>
        <v>77.535199999999989</v>
      </c>
      <c r="L53" s="42">
        <f t="shared" si="281"/>
        <v>71.101599999999991</v>
      </c>
      <c r="M53" s="42">
        <f t="shared" si="281"/>
        <v>95.056799999999981</v>
      </c>
      <c r="N53" s="42">
        <f t="shared" si="281"/>
        <v>120.83600000000004</v>
      </c>
      <c r="O53" s="42">
        <f t="shared" si="281"/>
        <v>136.04719999999995</v>
      </c>
      <c r="P53" s="42">
        <f t="shared" si="281"/>
        <v>101.244</v>
      </c>
      <c r="Q53" s="42">
        <f t="shared" si="281"/>
        <v>129.35440000000003</v>
      </c>
      <c r="R53" s="42">
        <f t="shared" si="281"/>
        <v>161.24560000000005</v>
      </c>
      <c r="S53" s="42">
        <f t="shared" si="281"/>
        <v>184.61519999999996</v>
      </c>
      <c r="T53" s="42">
        <f t="shared" si="281"/>
        <v>166.0848</v>
      </c>
      <c r="U53" s="42">
        <f t="shared" si="281"/>
        <v>186.95519999999996</v>
      </c>
      <c r="V53" s="42">
        <f t="shared" si="281"/>
        <v>223.65039999999999</v>
      </c>
      <c r="W53" s="42">
        <f t="shared" si="281"/>
        <v>240.91280000000006</v>
      </c>
      <c r="X53" s="42">
        <f t="shared" ref="X53:Y53" si="282">+IFERROR(X48+X52,"n/a")</f>
        <v>215.27760000000006</v>
      </c>
      <c r="Y53" s="42">
        <f t="shared" si="282"/>
        <v>237.02960000000002</v>
      </c>
      <c r="Z53" s="42">
        <f t="shared" ref="Z53" si="283">+IFERROR(Z48+Z52,"n/a")</f>
        <v>266.65039999999999</v>
      </c>
      <c r="AA53" s="42">
        <f t="shared" ca="1" si="281"/>
        <v>319.82934794501233</v>
      </c>
      <c r="AB53" s="42">
        <f t="shared" ref="AB53:AE53" ca="1" si="284">+IFERROR(AB48+AB52,"n/a")</f>
        <v>273.86347526484207</v>
      </c>
      <c r="AC53" s="42">
        <f t="shared" ca="1" si="284"/>
        <v>294.57156390057469</v>
      </c>
      <c r="AD53" s="42">
        <f t="shared" ca="1" si="284"/>
        <v>320.3173286024097</v>
      </c>
      <c r="AE53" s="42">
        <f t="shared" ca="1" si="284"/>
        <v>378.9661518775315</v>
      </c>
      <c r="AH53" s="42">
        <f>+IFERROR(AH48+AH52,"n/a")</f>
        <v>108.18879999999994</v>
      </c>
      <c r="AI53" s="42">
        <f t="shared" ref="AI53" si="285">+IFERROR(D53+E53+F53+G53,"n/a")</f>
        <v>191.31199999999993</v>
      </c>
      <c r="AJ53" s="42">
        <f t="shared" ref="AJ53" si="286">+IFERROR(H53+I53+J53+K53,"n/a")</f>
        <v>254.25919999999996</v>
      </c>
      <c r="AK53" s="42">
        <f t="shared" ref="AK53" si="287">+IFERROR(L53+M53+N53+O53,"n/a")</f>
        <v>423.04160000000002</v>
      </c>
      <c r="AL53" s="42">
        <f t="shared" ref="AL53" si="288">+IFERROR(P53+Q53+R53+S53,"n/a")</f>
        <v>576.45920000000001</v>
      </c>
      <c r="AM53" s="42">
        <f t="shared" ref="AM53" si="289">+IFERROR(T53+U53+V53+W53,"n/a")</f>
        <v>817.60320000000002</v>
      </c>
      <c r="AN53" s="42">
        <f t="shared" ref="AN53" ca="1" si="290">+IFERROR(X53+Y53+Z53+AA53,"n/a")</f>
        <v>1038.7869479450123</v>
      </c>
      <c r="AO53" s="42">
        <f t="shared" ca="1" si="280"/>
        <v>1267.7185196453579</v>
      </c>
    </row>
    <row r="54" spans="2:44" s="4" customFormat="1" x14ac:dyDescent="0.2">
      <c r="B54" s="9" t="s">
        <v>28</v>
      </c>
      <c r="C54"/>
      <c r="D54"/>
      <c r="E54"/>
      <c r="F54"/>
      <c r="G54"/>
      <c r="H54" s="28">
        <f>+IFERROR(H53/D53-1,"n/a")</f>
        <v>0.9815605437544197</v>
      </c>
      <c r="I54" s="28">
        <f t="shared" ref="I54" si="291">+IFERROR(I53/E53-1,"n/a")</f>
        <v>0.18165504607735006</v>
      </c>
      <c r="J54" s="28">
        <f t="shared" ref="J54" si="292">+IFERROR(J53/F53-1,"n/a")</f>
        <v>0.15101090174399912</v>
      </c>
      <c r="K54" s="28">
        <f t="shared" ref="K54" si="293">+IFERROR(K53/G53-1,"n/a")</f>
        <v>0.27205312963473416</v>
      </c>
      <c r="L54" s="28">
        <f t="shared" ref="L54" si="294">+IFERROR(L53/H53-1,"n/a")</f>
        <v>0.17478256271975035</v>
      </c>
      <c r="M54" s="28">
        <f t="shared" ref="M54" si="295">+IFERROR(M53/I53-1,"n/a")</f>
        <v>0.87963299849719156</v>
      </c>
      <c r="N54" s="28">
        <f t="shared" ref="N54" si="296">+IFERROR(N53/J53-1,"n/a")</f>
        <v>0.84120386171924588</v>
      </c>
      <c r="O54" s="28">
        <f t="shared" ref="O54" si="297">+IFERROR(O53/K53-1,"n/a")</f>
        <v>0.75465079086659959</v>
      </c>
      <c r="P54" s="28">
        <f t="shared" ref="P54" si="298">+IFERROR(P53/L53-1,"n/a")</f>
        <v>0.4239342011994105</v>
      </c>
      <c r="Q54" s="28">
        <f t="shared" ref="Q54" si="299">+IFERROR(Q53/M53-1,"n/a")</f>
        <v>0.36081164103988406</v>
      </c>
      <c r="R54" s="28">
        <f t="shared" ref="R54" si="300">+IFERROR(R53/N53-1,"n/a")</f>
        <v>0.33441689562713095</v>
      </c>
      <c r="S54" s="28">
        <f t="shared" ref="S54" si="301">+IFERROR(S53/O53-1,"n/a")</f>
        <v>0.35699374922820937</v>
      </c>
      <c r="T54" s="28">
        <f t="shared" ref="T54" si="302">+IFERROR(T53/P53-1,"n/a")</f>
        <v>0.64044091501718614</v>
      </c>
      <c r="U54" s="28">
        <f t="shared" ref="U54" si="303">+IFERROR(U53/Q53-1,"n/a")</f>
        <v>0.44529447780670717</v>
      </c>
      <c r="V54" s="28">
        <f t="shared" ref="V54" si="304">+IFERROR(V53/R53-1,"n/a")</f>
        <v>0.38701707209374958</v>
      </c>
      <c r="W54" s="28">
        <f t="shared" ref="W54:Z54" si="305">+IFERROR(W53/S53-1,"n/a")</f>
        <v>0.30494563827897214</v>
      </c>
      <c r="X54" s="28">
        <f t="shared" si="305"/>
        <v>0.29619086153579421</v>
      </c>
      <c r="Y54" s="28">
        <f t="shared" si="305"/>
        <v>0.26784170753207226</v>
      </c>
      <c r="Z54" s="28">
        <f t="shared" si="305"/>
        <v>0.19226435544045528</v>
      </c>
      <c r="AA54" s="28">
        <f t="shared" ref="AA54" ca="1" si="306">+IFERROR(AA53/W53-1,"n/a")</f>
        <v>0.32757308015602438</v>
      </c>
      <c r="AB54" s="28">
        <f t="shared" ref="AB54" ca="1" si="307">+IFERROR(AB53/X53-1,"n/a")</f>
        <v>0.27214106467575805</v>
      </c>
      <c r="AC54" s="28">
        <f t="shared" ref="AC54" ca="1" si="308">+IFERROR(AC53/Y53-1,"n/a")</f>
        <v>0.24276277688767434</v>
      </c>
      <c r="AD54" s="28">
        <f t="shared" ref="AD54" ca="1" si="309">+IFERROR(AD53/Z53-1,"n/a")</f>
        <v>0.20126325931785471</v>
      </c>
      <c r="AE54" s="28">
        <f t="shared" ref="AE54" ca="1" si="310">+IFERROR(AE53/AA53-1,"n/a")</f>
        <v>0.18490111777574092</v>
      </c>
      <c r="AF54"/>
      <c r="AG54"/>
      <c r="AH54"/>
      <c r="AI54" s="28">
        <f>+IFERROR(AI53/AH53-1,"n/a")</f>
        <v>0.76831612884143308</v>
      </c>
      <c r="AJ54" s="28">
        <f t="shared" ref="AJ54" si="311">+IFERROR(AJ53/AI53-1,"n/a")</f>
        <v>0.32902902065735584</v>
      </c>
      <c r="AK54" s="28">
        <f t="shared" ref="AK54" si="312">+IFERROR(AK53/AJ53-1,"n/a")</f>
        <v>0.66382022754732217</v>
      </c>
      <c r="AL54" s="28">
        <f t="shared" ref="AL54" si="313">+IFERROR(AL53/AK53-1,"n/a")</f>
        <v>0.36265369646862156</v>
      </c>
      <c r="AM54" s="28">
        <f t="shared" ref="AM54" si="314">+IFERROR(AM53/AL53-1,"n/a")</f>
        <v>0.41831928434831123</v>
      </c>
      <c r="AN54" s="28">
        <f t="shared" ref="AN54:AO54" ca="1" si="315">+IFERROR(AN53/AM53-1,"n/a")</f>
        <v>0.27052700863329826</v>
      </c>
      <c r="AO54" s="28">
        <f t="shared" ca="1" si="315"/>
        <v>0.22038356580551111</v>
      </c>
    </row>
    <row r="55" spans="2:44" s="4" customFormat="1" x14ac:dyDescent="0.2">
      <c r="B55" s="6"/>
      <c r="D55" s="42"/>
      <c r="E55" s="42"/>
      <c r="F55" s="42"/>
      <c r="G55" s="42"/>
      <c r="H55" s="42"/>
      <c r="I55" s="42"/>
      <c r="J55" s="42"/>
      <c r="K55" s="42"/>
      <c r="L55" s="42"/>
      <c r="M55" s="42"/>
      <c r="N55" s="42"/>
      <c r="O55" s="42"/>
      <c r="P55" s="42"/>
      <c r="Q55" s="42"/>
      <c r="R55" s="42"/>
      <c r="S55" s="42"/>
      <c r="T55" s="42"/>
      <c r="U55" s="42"/>
      <c r="V55" s="42"/>
      <c r="W55" s="42"/>
      <c r="AH55" s="42"/>
      <c r="AI55" s="42"/>
      <c r="AJ55" s="42"/>
      <c r="AK55" s="42"/>
      <c r="AL55" s="42"/>
      <c r="AM55" s="42"/>
      <c r="AN55" s="42"/>
      <c r="AO55" s="42"/>
    </row>
    <row r="56" spans="2:44" ht="13.5" x14ac:dyDescent="0.35">
      <c r="B56" s="68" t="s">
        <v>265</v>
      </c>
      <c r="D56" s="33">
        <f t="shared" ref="D56:W56" si="316">+D632</f>
        <v>183.6130952380953</v>
      </c>
      <c r="E56" s="33">
        <f t="shared" si="316"/>
        <v>186.88936170212776</v>
      </c>
      <c r="F56" s="33">
        <f t="shared" si="316"/>
        <v>190.95999999999987</v>
      </c>
      <c r="G56" s="33">
        <f t="shared" si="316"/>
        <v>190.71481161649012</v>
      </c>
      <c r="H56" s="33">
        <f t="shared" si="316"/>
        <v>191.84615384615378</v>
      </c>
      <c r="I56" s="33">
        <f t="shared" si="316"/>
        <v>191.72794117647058</v>
      </c>
      <c r="J56" s="33">
        <f t="shared" si="316"/>
        <v>187.35164835164835</v>
      </c>
      <c r="K56" s="33">
        <f t="shared" si="316"/>
        <v>202.68987465104317</v>
      </c>
      <c r="L56" s="33">
        <f t="shared" si="316"/>
        <v>193.9554973821989</v>
      </c>
      <c r="M56" s="33">
        <f t="shared" si="316"/>
        <v>193.71230158730154</v>
      </c>
      <c r="N56" s="33">
        <f t="shared" si="316"/>
        <v>194.69811320754727</v>
      </c>
      <c r="O56" s="33">
        <f t="shared" si="316"/>
        <v>194.6803240865801</v>
      </c>
      <c r="P56" s="33">
        <f t="shared" si="316"/>
        <v>194.34130500000001</v>
      </c>
      <c r="Q56" s="33">
        <f t="shared" si="316"/>
        <v>193.0531757754801</v>
      </c>
      <c r="R56" s="33">
        <f t="shared" si="316"/>
        <v>193.94718309859155</v>
      </c>
      <c r="S56" s="33">
        <f t="shared" si="316"/>
        <v>194.50007669923951</v>
      </c>
      <c r="T56" s="33">
        <f t="shared" si="316"/>
        <v>191.65339800000001</v>
      </c>
      <c r="U56" s="33">
        <f t="shared" si="316"/>
        <v>191.85472636815919</v>
      </c>
      <c r="V56" s="33">
        <f t="shared" si="316"/>
        <v>191.5128417564209</v>
      </c>
      <c r="W56" s="33">
        <f t="shared" si="316"/>
        <v>193.04349569290326</v>
      </c>
      <c r="X56" s="33">
        <f t="shared" ref="X56:Y56" si="317">+X632</f>
        <v>190.74134100000001</v>
      </c>
      <c r="Y56" s="33">
        <f t="shared" si="317"/>
        <v>191.8812199036918</v>
      </c>
      <c r="Z56" s="33">
        <f t="shared" ref="Z56" si="318">+Z632</f>
        <v>192.10220014194456</v>
      </c>
      <c r="AA56" s="30">
        <v>191</v>
      </c>
      <c r="AB56" s="30">
        <v>191</v>
      </c>
      <c r="AC56" s="30">
        <v>191</v>
      </c>
      <c r="AD56" s="30">
        <v>191</v>
      </c>
      <c r="AE56" s="30">
        <v>191</v>
      </c>
      <c r="AH56" s="33">
        <f t="shared" ref="AH56:AM56" si="319">+AH632</f>
        <v>156.13369900000001</v>
      </c>
      <c r="AI56" s="33">
        <f t="shared" si="319"/>
        <v>188.748808</v>
      </c>
      <c r="AJ56" s="33">
        <f t="shared" si="319"/>
        <v>193.716115</v>
      </c>
      <c r="AK56" s="33">
        <f t="shared" si="319"/>
        <v>194.34130500000001</v>
      </c>
      <c r="AL56" s="33">
        <f t="shared" si="319"/>
        <v>193.991446</v>
      </c>
      <c r="AM56" s="33">
        <f t="shared" si="319"/>
        <v>192.062409</v>
      </c>
      <c r="AN56" s="33">
        <f>+AVERAGE(X56:AA56)</f>
        <v>191.43119026140909</v>
      </c>
      <c r="AO56" s="33">
        <f t="shared" ref="AO56:AO57" si="320">+IFERROR(AB56+AC56+AD56+AE56,"n/a")</f>
        <v>764</v>
      </c>
    </row>
    <row r="57" spans="2:44" x14ac:dyDescent="0.2">
      <c r="B57" s="6" t="s">
        <v>266</v>
      </c>
      <c r="D57" s="96">
        <f>+IFERROR(D53/D56,"n/a")</f>
        <v>0.16634543391577783</v>
      </c>
      <c r="E57" s="96">
        <f t="shared" ref="E57:W57" si="321">+IFERROR(E53/E56,"n/a")</f>
        <v>0.22899965846216888</v>
      </c>
      <c r="F57" s="96">
        <f t="shared" si="321"/>
        <v>0.29858818600754089</v>
      </c>
      <c r="G57" s="96">
        <f t="shared" si="321"/>
        <v>0.3196018153145358</v>
      </c>
      <c r="H57" s="96">
        <f t="shared" si="321"/>
        <v>0.31547778668805143</v>
      </c>
      <c r="I57" s="96">
        <f t="shared" si="321"/>
        <v>0.26376958772770853</v>
      </c>
      <c r="J57" s="96">
        <f t="shared" si="321"/>
        <v>0.35029742506891898</v>
      </c>
      <c r="K57" s="96">
        <f t="shared" si="321"/>
        <v>0.38253119517433648</v>
      </c>
      <c r="L57" s="96">
        <f t="shared" si="321"/>
        <v>0.36658718602799267</v>
      </c>
      <c r="M57" s="96">
        <f t="shared" si="321"/>
        <v>0.49071122082125557</v>
      </c>
      <c r="N57" s="96">
        <f t="shared" si="321"/>
        <v>0.62063261943986814</v>
      </c>
      <c r="O57" s="96">
        <f t="shared" si="321"/>
        <v>0.69882357469004275</v>
      </c>
      <c r="P57" s="96">
        <f t="shared" si="321"/>
        <v>0.52095976200221561</v>
      </c>
      <c r="Q57" s="96">
        <f t="shared" si="321"/>
        <v>0.67004543945155592</v>
      </c>
      <c r="R57" s="96">
        <f t="shared" si="321"/>
        <v>0.8313892340371456</v>
      </c>
      <c r="S57" s="96">
        <f t="shared" si="321"/>
        <v>0.94917803187026606</v>
      </c>
      <c r="T57" s="96">
        <f t="shared" si="321"/>
        <v>0.8665893834034708</v>
      </c>
      <c r="U57" s="96">
        <f t="shared" si="321"/>
        <v>0.97446231082805179</v>
      </c>
      <c r="V57" s="96">
        <f t="shared" si="321"/>
        <v>1.1678088944262748</v>
      </c>
      <c r="W57" s="96">
        <f t="shared" si="321"/>
        <v>1.2479715990185345</v>
      </c>
      <c r="X57" s="96">
        <f t="shared" ref="X57:Y57" si="322">+IFERROR(X53/X56,"n/a")</f>
        <v>1.1286362928527385</v>
      </c>
      <c r="Y57" s="96">
        <f t="shared" si="322"/>
        <v>1.2352933763865421</v>
      </c>
      <c r="Z57" s="96">
        <f t="shared" ref="Z57" si="323">+IFERROR(Z53/Z56,"n/a")</f>
        <v>1.3880653100431524</v>
      </c>
      <c r="AA57" s="96">
        <f t="shared" ref="AA57:AE57" ca="1" si="324">+IFERROR(AA53/AA56,"n/a")</f>
        <v>1.6744992039005882</v>
      </c>
      <c r="AB57" s="96">
        <f t="shared" ca="1" si="324"/>
        <v>1.4338401846326809</v>
      </c>
      <c r="AC57" s="96">
        <f t="shared" ca="1" si="324"/>
        <v>1.5422594968616476</v>
      </c>
      <c r="AD57" s="96">
        <f t="shared" ca="1" si="324"/>
        <v>1.6770540764524069</v>
      </c>
      <c r="AE57" s="96">
        <f t="shared" ca="1" si="324"/>
        <v>1.9841159784163953</v>
      </c>
      <c r="AH57" s="96">
        <f t="shared" ref="AH57" si="325">+IFERROR(AH53/AH56,"n/a")</f>
        <v>0.6929240816871951</v>
      </c>
      <c r="AI57" s="96">
        <f t="shared" ref="AI57" si="326">+IFERROR(AI53/AI56,"n/a")</f>
        <v>1.0135799109258476</v>
      </c>
      <c r="AJ57" s="96">
        <f t="shared" ref="AJ57" si="327">+IFERROR(AJ53/AJ56,"n/a")</f>
        <v>1.3125350980737971</v>
      </c>
      <c r="AK57" s="96">
        <f t="shared" ref="AK57" si="328">+IFERROR(AK53/AK56,"n/a")</f>
        <v>2.1767971559108341</v>
      </c>
      <c r="AL57" s="96">
        <f t="shared" ref="AL57" si="329">+IFERROR(AL53/AL56,"n/a")</f>
        <v>2.9715702000592334</v>
      </c>
      <c r="AM57" s="96">
        <f t="shared" ref="AM57" si="330">+IFERROR(AM53/AM56,"n/a")</f>
        <v>4.2569662864116218</v>
      </c>
      <c r="AN57" s="96">
        <f t="shared" ref="AN57" ca="1" si="331">+IFERROR(AN53/AN56,"n/a")</f>
        <v>5.4264247457611043</v>
      </c>
      <c r="AO57" s="96">
        <f t="shared" ca="1" si="320"/>
        <v>6.6372697363631303</v>
      </c>
      <c r="AP57" s="96"/>
    </row>
    <row r="58" spans="2:44" x14ac:dyDescent="0.2">
      <c r="B58" s="9" t="s">
        <v>28</v>
      </c>
      <c r="H58" s="28">
        <f>+IFERROR(H57/D57-1,"n/a")</f>
        <v>0.89652207013858054</v>
      </c>
      <c r="I58" s="28">
        <f t="shared" ref="I58" si="332">+IFERROR(I57/E57-1,"n/a")</f>
        <v>0.15183397870125503</v>
      </c>
      <c r="J58" s="28">
        <f t="shared" ref="J58" si="333">+IFERROR(J57/F57-1,"n/a")</f>
        <v>0.17317911921696783</v>
      </c>
      <c r="K58" s="28">
        <f t="shared" ref="K58" si="334">+IFERROR(K57/G57-1,"n/a")</f>
        <v>0.19689931922905002</v>
      </c>
      <c r="L58" s="28">
        <f t="shared" ref="L58" si="335">+IFERROR(L57/H57-1,"n/a")</f>
        <v>0.16200633292282762</v>
      </c>
      <c r="M58" s="28">
        <f t="shared" ref="M58" si="336">+IFERROR(M57/I57-1,"n/a")</f>
        <v>0.86037831369634898</v>
      </c>
      <c r="N58" s="28">
        <f t="shared" ref="N58" si="337">+IFERROR(N57/J57-1,"n/a")</f>
        <v>0.77173046395577205</v>
      </c>
      <c r="O58" s="28">
        <f t="shared" ref="O58" si="338">+IFERROR(O57/K57-1,"n/a")</f>
        <v>0.82684074790699813</v>
      </c>
      <c r="P58" s="28">
        <f t="shared" ref="P58" si="339">+IFERROR(P57/L57-1,"n/a")</f>
        <v>0.42110739779768247</v>
      </c>
      <c r="Q58" s="28">
        <f t="shared" ref="Q58" si="340">+IFERROR(Q57/M57-1,"n/a")</f>
        <v>0.36545774993725666</v>
      </c>
      <c r="R58" s="28">
        <f t="shared" ref="R58" si="341">+IFERROR(R57/N57-1,"n/a")</f>
        <v>0.33958352815468995</v>
      </c>
      <c r="S58" s="28">
        <f t="shared" ref="S58" si="342">+IFERROR(S57/O57-1,"n/a")</f>
        <v>0.35825130440292585</v>
      </c>
      <c r="T58" s="28">
        <f t="shared" ref="T58" si="343">+IFERROR(T57/P57-1,"n/a")</f>
        <v>0.66344782574548478</v>
      </c>
      <c r="U58" s="28">
        <f t="shared" ref="U58" si="344">+IFERROR(U57/Q57-1,"n/a")</f>
        <v>0.45432272716558808</v>
      </c>
      <c r="V58" s="28">
        <f t="shared" ref="V58" si="345">+IFERROR(V57/R57-1,"n/a")</f>
        <v>0.40464760261028143</v>
      </c>
      <c r="W58" s="28">
        <f t="shared" ref="W58:Z58" si="346">+IFERROR(W57/S57-1,"n/a")</f>
        <v>0.31479191164962361</v>
      </c>
      <c r="X58" s="28">
        <f t="shared" si="346"/>
        <v>0.30238878350908971</v>
      </c>
      <c r="Y58" s="28">
        <f t="shared" si="346"/>
        <v>0.26766665335352835</v>
      </c>
      <c r="Z58" s="28">
        <f t="shared" si="346"/>
        <v>0.18860655768946333</v>
      </c>
      <c r="AA58" s="28">
        <f t="shared" ref="AA58" ca="1" si="347">+IFERROR(AA57/W57-1,"n/a")</f>
        <v>0.34177669204771632</v>
      </c>
      <c r="AB58" s="28">
        <f t="shared" ref="AB58" ca="1" si="348">+IFERROR(AB57/X57-1,"n/a")</f>
        <v>0.2704182859550881</v>
      </c>
      <c r="AC58" s="28">
        <f t="shared" ref="AC58" ca="1" si="349">+IFERROR(AC57/Y57-1,"n/a")</f>
        <v>0.24849653235657865</v>
      </c>
      <c r="AD58" s="28">
        <f t="shared" ref="AD58" ca="1" si="350">+IFERROR(AD57/Z57-1,"n/a")</f>
        <v>0.2081953668305927</v>
      </c>
      <c r="AE58" s="28">
        <f t="shared" ref="AE58" ca="1" si="351">+IFERROR(AE57/AA57-1,"n/a")</f>
        <v>0.18490111777574092</v>
      </c>
      <c r="AI58" s="28">
        <f>+IFERROR(AI57/AH57-1,"n/a")</f>
        <v>0.46275751949317501</v>
      </c>
      <c r="AJ58" s="28">
        <f t="shared" ref="AJ58" si="352">+IFERROR(AJ57/AI57-1,"n/a")</f>
        <v>0.29494979520151587</v>
      </c>
      <c r="AK58" s="28">
        <f t="shared" ref="AK58" si="353">+IFERROR(AK57/AJ57-1,"n/a")</f>
        <v>0.65846776905652238</v>
      </c>
      <c r="AL58" s="28">
        <f t="shared" ref="AL58" si="354">+IFERROR(AL57/AK57-1,"n/a")</f>
        <v>0.36511121028906501</v>
      </c>
      <c r="AM58" s="28">
        <f t="shared" ref="AM58" si="355">+IFERROR(AM57/AL57-1,"n/a")</f>
        <v>0.43256460383361173</v>
      </c>
      <c r="AN58" s="28">
        <f t="shared" ref="AN58:AO58" ca="1" si="356">+IFERROR(AN57/AM57-1,"n/a")</f>
        <v>0.27471640146233556</v>
      </c>
      <c r="AO58" s="28">
        <f t="shared" ca="1" si="356"/>
        <v>0.22313863129639588</v>
      </c>
    </row>
    <row r="59" spans="2:44" x14ac:dyDescent="0.2">
      <c r="B59" s="9"/>
      <c r="H59" s="28"/>
      <c r="I59" s="28"/>
      <c r="J59" s="28"/>
      <c r="K59" s="28"/>
      <c r="L59" s="28"/>
      <c r="M59" s="28"/>
      <c r="N59" s="28"/>
      <c r="O59" s="28"/>
      <c r="P59" s="28"/>
      <c r="Q59" s="28"/>
      <c r="R59" s="28"/>
      <c r="S59" s="28"/>
      <c r="T59" s="28"/>
      <c r="U59" s="28"/>
      <c r="V59" s="28"/>
      <c r="W59" s="28"/>
      <c r="X59" s="28"/>
      <c r="Y59" s="28"/>
      <c r="Z59" s="28"/>
      <c r="AA59" s="28"/>
      <c r="AB59" s="28"/>
      <c r="AC59" s="28"/>
      <c r="AD59" s="28"/>
      <c r="AE59" s="28"/>
      <c r="AI59" s="28"/>
      <c r="AJ59" s="28"/>
      <c r="AK59" s="28"/>
      <c r="AL59" s="28"/>
      <c r="AM59" s="28"/>
      <c r="AN59" s="28"/>
      <c r="AO59" s="28"/>
    </row>
    <row r="60" spans="2:44" x14ac:dyDescent="0.2">
      <c r="B60" s="7" t="s">
        <v>70</v>
      </c>
      <c r="D60" s="97"/>
      <c r="E60" s="97"/>
      <c r="F60" s="97"/>
      <c r="G60" s="97"/>
      <c r="H60" s="97"/>
      <c r="I60" s="97"/>
      <c r="J60" s="97"/>
      <c r="K60" s="97"/>
      <c r="L60" s="97"/>
      <c r="M60" s="97"/>
      <c r="N60" s="97"/>
      <c r="O60" s="97"/>
      <c r="P60" s="97"/>
      <c r="Q60" s="97"/>
      <c r="R60" s="97"/>
      <c r="S60" s="97"/>
      <c r="T60" s="97"/>
      <c r="U60" s="97"/>
      <c r="V60" s="97"/>
      <c r="W60" s="97"/>
      <c r="Z60" s="26"/>
      <c r="AH60" s="97"/>
      <c r="AI60" s="97"/>
      <c r="AJ60" s="97"/>
      <c r="AK60" s="97"/>
      <c r="AL60" s="97"/>
      <c r="AM60" s="97"/>
    </row>
    <row r="61" spans="2:44" x14ac:dyDescent="0.2">
      <c r="B61" s="8" t="s">
        <v>267</v>
      </c>
      <c r="D61" s="23">
        <f>+D151</f>
        <v>32.511000000000017</v>
      </c>
      <c r="E61" s="23">
        <f t="shared" ref="E61:AA61" si="357">+E151</f>
        <v>44.490000000000016</v>
      </c>
      <c r="F61" s="23">
        <f t="shared" si="357"/>
        <v>57.845999999999975</v>
      </c>
      <c r="G61" s="23">
        <f t="shared" si="357"/>
        <v>62.27600000000001</v>
      </c>
      <c r="H61" s="23">
        <f t="shared" si="357"/>
        <v>62.933000000000021</v>
      </c>
      <c r="I61" s="23">
        <f t="shared" si="357"/>
        <v>52.645999999999958</v>
      </c>
      <c r="J61" s="23">
        <f t="shared" si="357"/>
        <v>68.803999999999974</v>
      </c>
      <c r="K61" s="23">
        <f t="shared" si="357"/>
        <v>78.965000000000032</v>
      </c>
      <c r="L61" s="23">
        <f t="shared" si="357"/>
        <v>74.682999999999993</v>
      </c>
      <c r="M61" s="23">
        <f t="shared" si="357"/>
        <v>98.380999999999972</v>
      </c>
      <c r="N61" s="23">
        <f t="shared" si="357"/>
        <v>124.809</v>
      </c>
      <c r="O61" s="23">
        <f t="shared" si="357"/>
        <v>137.34099999999998</v>
      </c>
      <c r="P61" s="23">
        <f t="shared" si="357"/>
        <v>102.72800000000002</v>
      </c>
      <c r="Q61" s="23">
        <f t="shared" si="357"/>
        <v>131.58000000000004</v>
      </c>
      <c r="R61" s="23">
        <f t="shared" si="357"/>
        <v>166.286</v>
      </c>
      <c r="S61" s="23">
        <f t="shared" si="357"/>
        <v>188.25200000000001</v>
      </c>
      <c r="T61" s="23">
        <f t="shared" si="357"/>
        <v>174.209</v>
      </c>
      <c r="U61" s="23">
        <f t="shared" si="357"/>
        <v>194.07600000000005</v>
      </c>
      <c r="V61" s="23">
        <f t="shared" si="357"/>
        <v>232.49199999999999</v>
      </c>
      <c r="W61" s="23">
        <f t="shared" si="357"/>
        <v>247.99299999999999</v>
      </c>
      <c r="X61" s="23">
        <f t="shared" ref="X61:Y61" si="358">+X151</f>
        <v>223.44</v>
      </c>
      <c r="Y61" s="23">
        <f t="shared" si="358"/>
        <v>242.61700000000002</v>
      </c>
      <c r="Z61" s="23">
        <f t="shared" ref="Z61" si="359">+Z151</f>
        <v>274.37599999999998</v>
      </c>
      <c r="AA61" s="23">
        <f t="shared" ca="1" si="357"/>
        <v>329.22883086713296</v>
      </c>
      <c r="AB61" s="23">
        <f t="shared" ref="AB61:AE61" ca="1" si="360">+AB151</f>
        <v>284.24719949115143</v>
      </c>
      <c r="AC61" s="23">
        <f t="shared" ca="1" si="360"/>
        <v>301.51537664015689</v>
      </c>
      <c r="AD61" s="23">
        <f t="shared" ca="1" si="360"/>
        <v>329.59780803859576</v>
      </c>
      <c r="AE61" s="23">
        <f t="shared" ca="1" si="360"/>
        <v>390.10360969846636</v>
      </c>
      <c r="AH61" s="23">
        <f>+AH151</f>
        <v>111.11800000000001</v>
      </c>
      <c r="AI61" s="23">
        <f t="shared" ref="AI61" si="361">+IFERROR(D61+E61+F61+G61,"n/a")</f>
        <v>197.12300000000002</v>
      </c>
      <c r="AJ61" s="23">
        <f t="shared" ref="AJ61" si="362">+IFERROR(H61+I61+J61+K61,"n/a")</f>
        <v>263.34799999999996</v>
      </c>
      <c r="AK61" s="23">
        <f t="shared" ref="AK61" si="363">+IFERROR(L61+M61+N61+O61,"n/a")</f>
        <v>435.21399999999994</v>
      </c>
      <c r="AL61" s="23">
        <f t="shared" ref="AL61" si="364">+IFERROR(P61+Q61+R61+S61,"n/a")</f>
        <v>588.846</v>
      </c>
      <c r="AM61" s="23">
        <f t="shared" ref="AM61" si="365">+IFERROR(T61+U61+V61+W61,"n/a")</f>
        <v>848.77</v>
      </c>
      <c r="AN61" s="23">
        <f t="shared" ref="AN61" ca="1" si="366">+IFERROR(X61+Y61+Z61+AA61,"n/a")</f>
        <v>1069.6618308671329</v>
      </c>
      <c r="AO61" s="23">
        <f t="shared" ref="AO61" ca="1" si="367">+IFERROR(AB61+AC61+AD61+AE61,"n/a")</f>
        <v>1305.4639938683704</v>
      </c>
      <c r="AP61" s="26"/>
    </row>
    <row r="62" spans="2:44" x14ac:dyDescent="0.2">
      <c r="B62" s="9" t="s">
        <v>28</v>
      </c>
      <c r="H62" s="28">
        <f>+IFERROR(H61/D61-1,"n/a")</f>
        <v>0.93574482482851917</v>
      </c>
      <c r="I62" s="28">
        <f t="shared" ref="I62" si="368">+IFERROR(I61/E61-1,"n/a")</f>
        <v>0.18332209485277451</v>
      </c>
      <c r="J62" s="28">
        <f t="shared" ref="J62" si="369">+IFERROR(J61/F61-1,"n/a")</f>
        <v>0.18943401445216623</v>
      </c>
      <c r="K62" s="28">
        <f t="shared" ref="K62" si="370">+IFERROR(K61/G61-1,"n/a")</f>
        <v>0.26798445629134848</v>
      </c>
      <c r="L62" s="28">
        <f t="shared" ref="L62" si="371">+IFERROR(L61/H61-1,"n/a")</f>
        <v>0.18670649738610856</v>
      </c>
      <c r="M62" s="28">
        <f t="shared" ref="M62" si="372">+IFERROR(M61/I61-1,"n/a")</f>
        <v>0.86872696881054678</v>
      </c>
      <c r="N62" s="28">
        <f t="shared" ref="N62" si="373">+IFERROR(N61/J61-1,"n/a")</f>
        <v>0.81397883843962626</v>
      </c>
      <c r="O62" s="28">
        <f t="shared" ref="O62" si="374">+IFERROR(O61/K61-1,"n/a")</f>
        <v>0.73926423098841165</v>
      </c>
      <c r="P62" s="28">
        <f t="shared" ref="P62" si="375">+IFERROR(P61/L61-1,"n/a")</f>
        <v>0.37552053345473579</v>
      </c>
      <c r="Q62" s="28">
        <f t="shared" ref="Q62" si="376">+IFERROR(Q61/M61-1,"n/a")</f>
        <v>0.33745337006129317</v>
      </c>
      <c r="R62" s="28">
        <f t="shared" ref="R62" si="377">+IFERROR(R61/N61-1,"n/a")</f>
        <v>0.33232379075226959</v>
      </c>
      <c r="S62" s="28">
        <f t="shared" ref="S62" si="378">+IFERROR(S61/O61-1,"n/a")</f>
        <v>0.3706904711630179</v>
      </c>
      <c r="T62" s="28">
        <f t="shared" ref="T62" si="379">+IFERROR(T61/P61-1,"n/a")</f>
        <v>0.69582781714819686</v>
      </c>
      <c r="U62" s="28">
        <f t="shared" ref="U62" si="380">+IFERROR(U61/Q61-1,"n/a")</f>
        <v>0.47496580027359769</v>
      </c>
      <c r="V62" s="28">
        <f t="shared" ref="V62" si="381">+IFERROR(V61/R61-1,"n/a")</f>
        <v>0.39814536401140188</v>
      </c>
      <c r="W62" s="28">
        <f t="shared" ref="W62:Z62" si="382">+IFERROR(W61/S61-1,"n/a")</f>
        <v>0.31734589805154778</v>
      </c>
      <c r="X62" s="28">
        <f t="shared" si="382"/>
        <v>0.28259733997669456</v>
      </c>
      <c r="Y62" s="28">
        <f t="shared" si="382"/>
        <v>0.25011335765370246</v>
      </c>
      <c r="Z62" s="28">
        <f t="shared" si="382"/>
        <v>0.18015243535261427</v>
      </c>
      <c r="AA62" s="28">
        <f t="shared" ref="AA62" ca="1" si="383">+IFERROR(AA61/W61-1,"n/a")</f>
        <v>0.32757308015602438</v>
      </c>
      <c r="AB62" s="28">
        <f t="shared" ref="AB62" ca="1" si="384">+IFERROR(AB61/X61-1,"n/a")</f>
        <v>0.27214106467575827</v>
      </c>
      <c r="AC62" s="28">
        <f t="shared" ref="AC62" ca="1" si="385">+IFERROR(AC61/Y61-1,"n/a")</f>
        <v>0.24276277688767434</v>
      </c>
      <c r="AD62" s="28">
        <f t="shared" ref="AD62" ca="1" si="386">+IFERROR(AD61/Z61-1,"n/a")</f>
        <v>0.20126325931785494</v>
      </c>
      <c r="AE62" s="28">
        <f t="shared" ref="AE62" ca="1" si="387">+IFERROR(AE61/AA61-1,"n/a")</f>
        <v>0.18490111777574136</v>
      </c>
      <c r="AI62" s="28">
        <f>+IFERROR(AI61/AH61-1,"n/a")</f>
        <v>0.77399701218524464</v>
      </c>
      <c r="AJ62" s="28">
        <f t="shared" ref="AJ62" si="388">+IFERROR(AJ61/AI61-1,"n/a")</f>
        <v>0.33595775226635105</v>
      </c>
      <c r="AK62" s="28">
        <f t="shared" ref="AK62" si="389">+IFERROR(AK61/AJ61-1,"n/a")</f>
        <v>0.65261934778316144</v>
      </c>
      <c r="AL62" s="28">
        <f t="shared" ref="AL62" si="390">+IFERROR(AL61/AK61-1,"n/a")</f>
        <v>0.35300335007605477</v>
      </c>
      <c r="AM62" s="28">
        <f t="shared" ref="AM62" si="391">+IFERROR(AM61/AL61-1,"n/a")</f>
        <v>0.44141252551600929</v>
      </c>
      <c r="AN62" s="28">
        <f t="shared" ref="AN62:AO62" ca="1" si="392">+IFERROR(AN61/AM61-1,"n/a")</f>
        <v>0.26024933829792873</v>
      </c>
      <c r="AO62" s="28">
        <f t="shared" ca="1" si="392"/>
        <v>0.22044552418036822</v>
      </c>
    </row>
    <row r="63" spans="2:44" x14ac:dyDescent="0.2">
      <c r="B63" s="9" t="s">
        <v>100</v>
      </c>
      <c r="D63" s="106">
        <f>+D285</f>
        <v>0.14845857670447102</v>
      </c>
      <c r="E63" s="106">
        <f t="shared" ref="E63:AA63" si="393">+E285</f>
        <v>0.16836458119146863</v>
      </c>
      <c r="F63" s="106">
        <f t="shared" si="393"/>
        <v>0.18838830973861084</v>
      </c>
      <c r="G63" s="106">
        <f t="shared" si="393"/>
        <v>0.18263311939730423</v>
      </c>
      <c r="H63" s="106">
        <f t="shared" si="393"/>
        <v>0.16814709070240838</v>
      </c>
      <c r="I63" s="106">
        <f t="shared" si="393"/>
        <v>0.16719133117139917</v>
      </c>
      <c r="J63" s="106">
        <f t="shared" si="393"/>
        <v>0.16129504120142377</v>
      </c>
      <c r="K63" s="106">
        <f t="shared" si="393"/>
        <v>0.18524747469536429</v>
      </c>
      <c r="L63" s="106">
        <f t="shared" si="393"/>
        <v>0.15970386039132736</v>
      </c>
      <c r="M63" s="106">
        <f t="shared" si="393"/>
        <v>0.17202346386581499</v>
      </c>
      <c r="N63" s="106">
        <f t="shared" si="393"/>
        <v>0.1736965804892581</v>
      </c>
      <c r="O63" s="106">
        <f t="shared" si="393"/>
        <v>0.19239205217012922</v>
      </c>
      <c r="P63" s="106">
        <f t="shared" si="393"/>
        <v>0.18826597131681877</v>
      </c>
      <c r="Q63" s="106">
        <f t="shared" si="393"/>
        <v>0.18623564409096247</v>
      </c>
      <c r="R63" s="106">
        <f t="shared" si="393"/>
        <v>0.17499268197085688</v>
      </c>
      <c r="S63" s="106">
        <f t="shared" si="393"/>
        <v>0.18424051757385093</v>
      </c>
      <c r="T63" s="106">
        <f t="shared" si="393"/>
        <v>0.16086721963719736</v>
      </c>
      <c r="U63" s="106">
        <f t="shared" si="393"/>
        <v>0.16952938457983521</v>
      </c>
      <c r="V63" s="106">
        <f t="shared" si="393"/>
        <v>0.16837349720814268</v>
      </c>
      <c r="W63" s="106">
        <f t="shared" si="393"/>
        <v>0.17648875443729015</v>
      </c>
      <c r="X63" s="106">
        <f t="shared" ref="X63:Y63" si="394">+X285</f>
        <v>0.16966744333827574</v>
      </c>
      <c r="Y63" s="106">
        <f t="shared" si="394"/>
        <v>0.1811419333281582</v>
      </c>
      <c r="Z63" s="106">
        <f t="shared" ref="Z63" si="395">+Z285</f>
        <v>0.17682178612895388</v>
      </c>
      <c r="AA63" s="106">
        <f t="shared" si="393"/>
        <v>0.17648875443729015</v>
      </c>
      <c r="AB63" s="106">
        <f t="shared" ref="AB63:AE63" si="396">+AB285</f>
        <v>0.16966744333827574</v>
      </c>
      <c r="AC63" s="106">
        <f t="shared" si="396"/>
        <v>0.1811419333281582</v>
      </c>
      <c r="AD63" s="106">
        <f t="shared" si="396"/>
        <v>0.17682178612895388</v>
      </c>
      <c r="AE63" s="106">
        <f t="shared" si="396"/>
        <v>0.17648875443729015</v>
      </c>
      <c r="AH63" s="106">
        <f t="shared" ref="AH63:AN63" si="397">+AH285</f>
        <v>0.17834008695909381</v>
      </c>
      <c r="AI63" s="106">
        <f t="shared" si="397"/>
        <v>0.17570042652839346</v>
      </c>
      <c r="AJ63" s="106">
        <f t="shared" si="397"/>
        <v>0.17489211137049671</v>
      </c>
      <c r="AK63" s="106">
        <f t="shared" si="397"/>
        <v>0.17805820060007457</v>
      </c>
      <c r="AL63" s="106">
        <f t="shared" si="397"/>
        <v>0.1824120766009818</v>
      </c>
      <c r="AM63" s="106">
        <f t="shared" si="397"/>
        <v>0.17026239976850405</v>
      </c>
      <c r="AN63" s="106">
        <f t="shared" si="397"/>
        <v>0.17623246110592627</v>
      </c>
      <c r="AO63" s="106">
        <f t="shared" ref="AO63" si="398">+AO285</f>
        <v>0.17625421909780109</v>
      </c>
      <c r="AP63" s="26"/>
    </row>
    <row r="64" spans="2:44" x14ac:dyDescent="0.2">
      <c r="B64" s="8" t="s">
        <v>436</v>
      </c>
      <c r="D64" s="106"/>
      <c r="E64" s="106"/>
      <c r="F64" s="106"/>
      <c r="G64" s="106"/>
      <c r="H64" s="106"/>
      <c r="I64" s="106"/>
      <c r="J64" s="106"/>
      <c r="K64" s="106"/>
      <c r="L64" s="106"/>
      <c r="M64" s="106"/>
      <c r="N64" s="106"/>
      <c r="O64" s="106"/>
      <c r="P64" s="106"/>
      <c r="Q64" s="106"/>
      <c r="R64" s="106"/>
      <c r="S64" s="106"/>
      <c r="T64" s="106"/>
      <c r="U64" s="106"/>
      <c r="V64" s="106"/>
      <c r="W64" s="106"/>
      <c r="X64" s="23">
        <f>+X61</f>
        <v>223.44</v>
      </c>
      <c r="Y64" s="23">
        <f>+Y61</f>
        <v>242.61700000000002</v>
      </c>
      <c r="Z64" s="23">
        <f>+Z61</f>
        <v>274.37599999999998</v>
      </c>
      <c r="AA64" s="247">
        <f>_xll.ciqfunctions.udf.CIQ("KSPI", "IQ_NI_EST", AA1, , , , "LOCAL")/1000</f>
        <v>323.25255725999995</v>
      </c>
      <c r="AB64" s="247">
        <f>_xll.ciqfunctions.udf.CIQ("KSPI", "IQ_NI_EST", AB1, , , , "LOCAL")/1000</f>
        <v>267.70356816000003</v>
      </c>
      <c r="AC64" s="247">
        <f>_xll.ciqfunctions.udf.CIQ("KSPI", "IQ_NI_EST", AC1, , , , "LOCAL")/1000</f>
        <v>251.33</v>
      </c>
      <c r="AD64" s="247">
        <f>_xll.ciqfunctions.udf.CIQ("KSPI", "IQ_NI_EST", AD1, , , , "LOCAL")/1000</f>
        <v>292.88400000000001</v>
      </c>
      <c r="AE64" s="247">
        <f>_xll.ciqfunctions.udf.CIQ("KSPI", "IQ_NI_EST", AE1, , , , "LOCAL")/1000</f>
        <v>363.72699999999998</v>
      </c>
      <c r="AH64" s="106"/>
      <c r="AI64" s="106"/>
      <c r="AJ64" s="106"/>
      <c r="AK64" s="106"/>
      <c r="AL64" s="106"/>
      <c r="AM64" s="106"/>
      <c r="AN64" s="247">
        <f>_xll.ciqfunctions.udf.CIQ("KSPI", "IQ_NI_EST", AN1, , , , "LOCAL")/1000</f>
        <v>1054.0228975699999</v>
      </c>
      <c r="AO64" s="247">
        <f>_xll.ciqfunctions.udf.CIQ("KSPI", "IQ_NI_EST", AO1, , , , "LOCAL")/1000</f>
        <v>1161.99</v>
      </c>
      <c r="AQ64">
        <v>268.46171251069768</v>
      </c>
      <c r="AR64">
        <v>307.3784244038726</v>
      </c>
    </row>
    <row r="65" spans="2:44" x14ac:dyDescent="0.2">
      <c r="B65" s="9" t="s">
        <v>28</v>
      </c>
      <c r="D65" s="106"/>
      <c r="E65" s="106"/>
      <c r="F65" s="106"/>
      <c r="G65" s="106"/>
      <c r="H65" s="106"/>
      <c r="I65" s="106"/>
      <c r="J65" s="106"/>
      <c r="K65" s="106"/>
      <c r="L65" s="106"/>
      <c r="M65" s="106"/>
      <c r="N65" s="106"/>
      <c r="O65" s="106"/>
      <c r="P65" s="106"/>
      <c r="Q65" s="106"/>
      <c r="R65" s="106"/>
      <c r="S65" s="106"/>
      <c r="T65" s="106"/>
      <c r="U65" s="106"/>
      <c r="V65" s="106"/>
      <c r="W65" s="106"/>
      <c r="X65" s="28">
        <f>+IFERROR(X64/T61-1,"n/a")</f>
        <v>0.28259733997669456</v>
      </c>
      <c r="Y65" s="28">
        <f>+IFERROR(Y64/U61-1,"n/a")</f>
        <v>0.25011335765370246</v>
      </c>
      <c r="Z65" s="28">
        <f>+IFERROR(Z64/V61-1,"n/a")</f>
        <v>0.18015243535261427</v>
      </c>
      <c r="AA65" s="28">
        <f t="shared" ref="AA65" si="399">+IFERROR(AA64/W61-1,"n/a")</f>
        <v>0.3034745225066835</v>
      </c>
      <c r="AB65" s="28">
        <f t="shared" ref="AB65" si="400">+IFERROR(AB64/X61-1,"n/a")</f>
        <v>0.19810046616541377</v>
      </c>
      <c r="AC65" s="28">
        <f t="shared" ref="AC65" si="401">+IFERROR(AC64/Y61-1,"n/a")</f>
        <v>3.5912570017764489E-2</v>
      </c>
      <c r="AD65" s="28">
        <f t="shared" ref="AD65" si="402">+IFERROR(AD64/Z61-1,"n/a")</f>
        <v>6.7454879435519199E-2</v>
      </c>
      <c r="AE65" s="28">
        <f t="shared" ref="AE65" ca="1" si="403">+IFERROR(AE64/AA61-1,"n/a")</f>
        <v>0.10478477550706811</v>
      </c>
      <c r="AH65" s="106"/>
      <c r="AI65" s="106"/>
      <c r="AJ65" s="106"/>
      <c r="AK65" s="106"/>
      <c r="AL65" s="106"/>
      <c r="AM65" s="106"/>
      <c r="AN65" s="28">
        <f>+IFERROR(AN64/AM61-1,"n/a")</f>
        <v>0.24182393059368268</v>
      </c>
      <c r="AO65" s="28">
        <f ca="1">+IFERROR(AO64/AN61-1,"n/a")</f>
        <v>8.6315288129913181E-2</v>
      </c>
      <c r="AQ65">
        <f>+Z53/AQ64-1</f>
        <v>-6.7470049779463359E-3</v>
      </c>
      <c r="AR65">
        <f ca="1">+AA53/AR64-1</f>
        <v>4.0506823357192134E-2</v>
      </c>
    </row>
    <row r="66" spans="2:44" x14ac:dyDescent="0.2">
      <c r="B66" s="3"/>
      <c r="AO66" s="26"/>
    </row>
    <row r="67" spans="2:44" x14ac:dyDescent="0.2">
      <c r="B67" s="5" t="s">
        <v>268</v>
      </c>
    </row>
    <row r="68" spans="2:44" x14ac:dyDescent="0.2">
      <c r="B68" t="s">
        <v>262</v>
      </c>
      <c r="D68" s="19">
        <f>+D48</f>
        <v>38.179000000000002</v>
      </c>
      <c r="E68" s="19">
        <f t="shared" ref="E68:AA68" si="404">+E48</f>
        <v>53.497</v>
      </c>
      <c r="F68" s="19">
        <f t="shared" si="404"/>
        <v>71.272999999999954</v>
      </c>
      <c r="G68" s="19">
        <f t="shared" si="404"/>
        <v>76.19099999999996</v>
      </c>
      <c r="H68" s="19">
        <f t="shared" si="404"/>
        <v>75.653999999999996</v>
      </c>
      <c r="I68" s="19">
        <f t="shared" si="404"/>
        <v>63.215000000000003</v>
      </c>
      <c r="J68" s="19">
        <f t="shared" si="404"/>
        <v>82.036000000000001</v>
      </c>
      <c r="K68" s="19">
        <f t="shared" si="404"/>
        <v>96.918999999999983</v>
      </c>
      <c r="L68" s="19">
        <f t="shared" si="404"/>
        <v>88.876999999999981</v>
      </c>
      <c r="M68" s="19">
        <f t="shared" si="404"/>
        <v>118.82099999999997</v>
      </c>
      <c r="N68" s="19">
        <f t="shared" si="404"/>
        <v>151.04500000000004</v>
      </c>
      <c r="O68" s="19">
        <f t="shared" si="404"/>
        <v>170.05899999999994</v>
      </c>
      <c r="P68" s="19">
        <f t="shared" si="404"/>
        <v>126.55500000000001</v>
      </c>
      <c r="Q68" s="19">
        <f t="shared" si="404"/>
        <v>161.69300000000004</v>
      </c>
      <c r="R68" s="19">
        <f t="shared" si="404"/>
        <v>201.55700000000007</v>
      </c>
      <c r="S68" s="19">
        <f t="shared" si="404"/>
        <v>230.76899999999995</v>
      </c>
      <c r="T68" s="19">
        <f t="shared" si="404"/>
        <v>207.60599999999999</v>
      </c>
      <c r="U68" s="19">
        <f t="shared" si="404"/>
        <v>233.69399999999996</v>
      </c>
      <c r="V68" s="19">
        <f t="shared" si="404"/>
        <v>279.56299999999999</v>
      </c>
      <c r="W68" s="19">
        <f t="shared" si="404"/>
        <v>301.14100000000008</v>
      </c>
      <c r="X68" s="19">
        <f t="shared" si="404"/>
        <v>269.09700000000009</v>
      </c>
      <c r="Y68" s="19">
        <f t="shared" si="404"/>
        <v>296.28700000000003</v>
      </c>
      <c r="Z68" s="19">
        <f t="shared" si="404"/>
        <v>333.31299999999999</v>
      </c>
      <c r="AA68" s="19">
        <f t="shared" ca="1" si="404"/>
        <v>399.78668493126543</v>
      </c>
      <c r="AB68" s="19">
        <f t="shared" ref="AB68:AE68" ca="1" si="405">+AB48</f>
        <v>342.32934408105257</v>
      </c>
      <c r="AC68" s="19">
        <f t="shared" ca="1" si="405"/>
        <v>368.21445487571839</v>
      </c>
      <c r="AD68" s="19">
        <f t="shared" ca="1" si="405"/>
        <v>400.39666075301216</v>
      </c>
      <c r="AE68" s="19">
        <f t="shared" ca="1" si="405"/>
        <v>473.70768984691438</v>
      </c>
      <c r="AH68" s="19">
        <f t="shared" ref="AH68" si="406">+AH48</f>
        <v>135.23599999999993</v>
      </c>
      <c r="AI68" s="19">
        <f t="shared" ref="AI68" si="407">+IFERROR(D68+E68+F68+G68,"n/a")</f>
        <v>239.13999999999993</v>
      </c>
      <c r="AJ68" s="19">
        <f t="shared" ref="AJ68" si="408">+IFERROR(H68+I68+J68+K68,"n/a")</f>
        <v>317.82399999999996</v>
      </c>
      <c r="AK68" s="19">
        <f t="shared" ref="AK68" si="409">+IFERROR(L68+M68+N68+O68,"n/a")</f>
        <v>528.80199999999991</v>
      </c>
      <c r="AL68" s="19">
        <f t="shared" ref="AL68" si="410">+IFERROR(P68+Q68+R68+S68,"n/a")</f>
        <v>720.57400000000007</v>
      </c>
      <c r="AM68" s="19">
        <f t="shared" ref="AM68" si="411">+IFERROR(T68+U68+V68+W68,"n/a")</f>
        <v>1022.004</v>
      </c>
      <c r="AN68" s="19">
        <f t="shared" ref="AN68" ca="1" si="412">+IFERROR(X68+Y68+Z68+AA68,"n/a")</f>
        <v>1298.4836849312655</v>
      </c>
      <c r="AO68" s="19">
        <f t="shared" ref="AO68:AO72" ca="1" si="413">+IFERROR(AB68+AC68+AD68+AE68,"n/a")</f>
        <v>1584.6481495566977</v>
      </c>
    </row>
    <row r="69" spans="2:44" ht="13.5" x14ac:dyDescent="0.35">
      <c r="B69" t="s">
        <v>273</v>
      </c>
      <c r="D69" s="30">
        <f>3.017/2</f>
        <v>1.5085</v>
      </c>
      <c r="E69" s="30">
        <f>3.017/2</f>
        <v>1.5085</v>
      </c>
      <c r="F69" s="21">
        <v>1.758</v>
      </c>
      <c r="G69" s="21">
        <v>1.9940000000000002</v>
      </c>
      <c r="H69" s="21">
        <v>2.1150000000000002</v>
      </c>
      <c r="I69" s="21">
        <v>2.1609999999999996</v>
      </c>
      <c r="J69" s="21">
        <v>2.2949999999999999</v>
      </c>
      <c r="K69" s="21">
        <v>2.7769999999999992</v>
      </c>
      <c r="L69" s="21">
        <v>2.867</v>
      </c>
      <c r="M69" s="21">
        <v>2.9270000000000005</v>
      </c>
      <c r="N69" s="21">
        <v>3.0880000000000001</v>
      </c>
      <c r="O69" s="21">
        <v>3.1839999999999984</v>
      </c>
      <c r="P69" s="21">
        <v>3.3649999999999998</v>
      </c>
      <c r="Q69" s="21">
        <v>3.9070000000000005</v>
      </c>
      <c r="R69" s="21">
        <v>4.5440000000000005</v>
      </c>
      <c r="S69" s="21">
        <v>4.9779999999999998</v>
      </c>
      <c r="T69" s="21">
        <v>5.6180000000000003</v>
      </c>
      <c r="U69" s="21">
        <v>5.963000000000001</v>
      </c>
      <c r="V69" s="21">
        <v>7.14</v>
      </c>
      <c r="W69" s="21">
        <v>6.8329999999999984</v>
      </c>
      <c r="X69" s="21">
        <v>7.17</v>
      </c>
      <c r="Y69" s="21">
        <v>6.9089999999999998</v>
      </c>
      <c r="Z69" s="21">
        <v>7.2480000000000002</v>
      </c>
      <c r="AA69" s="30">
        <f t="shared" ref="AA69" si="414">+Z69+0.5</f>
        <v>7.7480000000000002</v>
      </c>
      <c r="AB69" s="30">
        <f t="shared" ref="AB69" si="415">+AA69+0.5</f>
        <v>8.2480000000000011</v>
      </c>
      <c r="AC69" s="30">
        <f t="shared" ref="AC69" si="416">+AB69+0.5</f>
        <v>8.7480000000000011</v>
      </c>
      <c r="AD69" s="30">
        <f t="shared" ref="AD69" si="417">+AC69+0.5</f>
        <v>9.2480000000000011</v>
      </c>
      <c r="AE69" s="30">
        <f t="shared" ref="AE69" si="418">+AD69+0.5</f>
        <v>9.7480000000000011</v>
      </c>
      <c r="AH69" s="21">
        <v>5.1319999999999997</v>
      </c>
      <c r="AI69" s="33">
        <f t="shared" ref="AI69:AI72" si="419">+IFERROR(D69+E69+F69+G69,"n/a")</f>
        <v>6.7690000000000001</v>
      </c>
      <c r="AJ69" s="33">
        <f t="shared" ref="AJ69:AJ72" si="420">+IFERROR(H69+I69+J69+K69,"n/a")</f>
        <v>9.347999999999999</v>
      </c>
      <c r="AK69" s="33">
        <f t="shared" ref="AK69:AK72" si="421">+IFERROR(L69+M69+N69+O69,"n/a")</f>
        <v>12.065999999999999</v>
      </c>
      <c r="AL69" s="33">
        <f t="shared" ref="AL69:AL72" si="422">+IFERROR(P69+Q69+R69+S69,"n/a")</f>
        <v>16.794</v>
      </c>
      <c r="AM69" s="33">
        <f t="shared" ref="AM69:AM72" si="423">+IFERROR(T69+U69+V69+W69,"n/a")</f>
        <v>25.553999999999998</v>
      </c>
      <c r="AN69" s="33">
        <f t="shared" ref="AN69:AN72" si="424">+IFERROR(X69+Y69+Z69+AA69,"n/a")</f>
        <v>29.075000000000003</v>
      </c>
      <c r="AO69" s="33">
        <f t="shared" si="413"/>
        <v>35.992000000000004</v>
      </c>
    </row>
    <row r="70" spans="2:44" s="4" customFormat="1" x14ac:dyDescent="0.2">
      <c r="B70" s="6" t="s">
        <v>274</v>
      </c>
      <c r="D70" s="16">
        <f>+IFERROR(D68+D69,"n/a")</f>
        <v>39.6875</v>
      </c>
      <c r="E70" s="16">
        <f t="shared" ref="E70:V70" si="425">+IFERROR(E68+E69,"n/a")</f>
        <v>55.005499999999998</v>
      </c>
      <c r="F70" s="16">
        <f t="shared" si="425"/>
        <v>73.030999999999949</v>
      </c>
      <c r="G70" s="16">
        <f t="shared" si="425"/>
        <v>78.18499999999996</v>
      </c>
      <c r="H70" s="16">
        <f t="shared" si="425"/>
        <v>77.768999999999991</v>
      </c>
      <c r="I70" s="16">
        <f t="shared" si="425"/>
        <v>65.376000000000005</v>
      </c>
      <c r="J70" s="16">
        <f t="shared" si="425"/>
        <v>84.331000000000003</v>
      </c>
      <c r="K70" s="16">
        <f t="shared" si="425"/>
        <v>99.695999999999984</v>
      </c>
      <c r="L70" s="16">
        <f t="shared" si="425"/>
        <v>91.743999999999986</v>
      </c>
      <c r="M70" s="16">
        <f t="shared" si="425"/>
        <v>121.74799999999998</v>
      </c>
      <c r="N70" s="16">
        <f t="shared" si="425"/>
        <v>154.13300000000004</v>
      </c>
      <c r="O70" s="16">
        <f t="shared" si="425"/>
        <v>173.24299999999994</v>
      </c>
      <c r="P70" s="16">
        <f t="shared" si="425"/>
        <v>129.92000000000002</v>
      </c>
      <c r="Q70" s="16">
        <f t="shared" si="425"/>
        <v>165.60000000000005</v>
      </c>
      <c r="R70" s="16">
        <f t="shared" si="425"/>
        <v>206.10100000000008</v>
      </c>
      <c r="S70" s="16">
        <f t="shared" si="425"/>
        <v>235.74699999999996</v>
      </c>
      <c r="T70" s="16">
        <f t="shared" si="425"/>
        <v>213.22399999999999</v>
      </c>
      <c r="U70" s="16">
        <f t="shared" si="425"/>
        <v>239.65699999999995</v>
      </c>
      <c r="V70" s="16">
        <f t="shared" si="425"/>
        <v>286.70299999999997</v>
      </c>
      <c r="W70" s="16">
        <f t="shared" ref="W70:X70" si="426">+IFERROR(W68+W69,"n/a")</f>
        <v>307.97400000000005</v>
      </c>
      <c r="X70" s="16">
        <f t="shared" si="426"/>
        <v>276.26700000000011</v>
      </c>
      <c r="Y70" s="16">
        <f t="shared" ref="Y70" si="427">+IFERROR(Y68+Y69,"n/a")</f>
        <v>303.19600000000003</v>
      </c>
      <c r="Z70" s="16">
        <f t="shared" ref="Z70" si="428">+IFERROR(Z68+Z69,"n/a")</f>
        <v>340.56099999999998</v>
      </c>
      <c r="AA70" s="16">
        <f t="shared" ref="AA70:AE70" ca="1" si="429">+IFERROR(AA68+AA69,"n/a")</f>
        <v>407.53468493126542</v>
      </c>
      <c r="AB70" s="16">
        <f t="shared" ca="1" si="429"/>
        <v>350.57734408105256</v>
      </c>
      <c r="AC70" s="16">
        <f t="shared" ca="1" si="429"/>
        <v>376.96245487571838</v>
      </c>
      <c r="AD70" s="16">
        <f t="shared" ca="1" si="429"/>
        <v>409.64466075301215</v>
      </c>
      <c r="AE70" s="16">
        <f t="shared" ca="1" si="429"/>
        <v>483.45568984691437</v>
      </c>
      <c r="AH70" s="16">
        <f t="shared" ref="AH70" si="430">+IFERROR(AH68+AH69,"n/a")</f>
        <v>140.36799999999994</v>
      </c>
      <c r="AI70" s="19">
        <f t="shared" si="419"/>
        <v>245.90899999999988</v>
      </c>
      <c r="AJ70" s="19">
        <f t="shared" si="420"/>
        <v>327.17199999999997</v>
      </c>
      <c r="AK70" s="19">
        <f t="shared" si="421"/>
        <v>540.86799999999994</v>
      </c>
      <c r="AL70" s="19">
        <f t="shared" si="422"/>
        <v>737.36800000000017</v>
      </c>
      <c r="AM70" s="19">
        <f t="shared" si="423"/>
        <v>1047.558</v>
      </c>
      <c r="AN70" s="19">
        <f t="shared" ca="1" si="424"/>
        <v>1327.5586849312656</v>
      </c>
      <c r="AO70" s="19">
        <f t="shared" ca="1" si="413"/>
        <v>1620.6401495566975</v>
      </c>
    </row>
    <row r="71" spans="2:44" ht="13.5" x14ac:dyDescent="0.35">
      <c r="B71" t="s">
        <v>275</v>
      </c>
      <c r="D71" s="30">
        <f>-3.389/2</f>
        <v>-1.6944999999999999</v>
      </c>
      <c r="E71" s="30">
        <f>-3.389/2</f>
        <v>-1.6944999999999999</v>
      </c>
      <c r="F71" s="32">
        <f t="shared" ref="F71:W71" si="431">+F781</f>
        <v>-8.9410000000000007</v>
      </c>
      <c r="G71" s="32">
        <f t="shared" si="431"/>
        <v>-4.6019999999999985</v>
      </c>
      <c r="H71" s="32">
        <f t="shared" si="431"/>
        <v>-4.1159999999999997</v>
      </c>
      <c r="I71" s="32">
        <f t="shared" si="431"/>
        <v>-5.2490000000000006</v>
      </c>
      <c r="J71" s="32">
        <f t="shared" si="431"/>
        <v>-9.9610000000000003</v>
      </c>
      <c r="K71" s="32">
        <f t="shared" si="431"/>
        <v>1.1370000000000005</v>
      </c>
      <c r="L71" s="32">
        <f t="shared" si="431"/>
        <v>-3.633</v>
      </c>
      <c r="M71" s="32">
        <f t="shared" si="431"/>
        <v>-5.2670000000000003</v>
      </c>
      <c r="N71" s="32">
        <f t="shared" si="431"/>
        <v>-4.9480000000000004</v>
      </c>
      <c r="O71" s="32">
        <f t="shared" si="431"/>
        <v>-11.052999999999999</v>
      </c>
      <c r="P71" s="32">
        <f t="shared" si="431"/>
        <v>-6.1779999999999999</v>
      </c>
      <c r="Q71" s="32">
        <f t="shared" si="431"/>
        <v>-14.690999999999999</v>
      </c>
      <c r="R71" s="32">
        <f t="shared" si="431"/>
        <v>-13.786000000000001</v>
      </c>
      <c r="S71" s="32">
        <f t="shared" si="431"/>
        <v>-24.813000000000002</v>
      </c>
      <c r="T71" s="32">
        <f t="shared" si="431"/>
        <v>-7.1929999999999996</v>
      </c>
      <c r="U71" s="32">
        <f t="shared" si="431"/>
        <v>-21.844000000000001</v>
      </c>
      <c r="V71" s="32">
        <f t="shared" si="431"/>
        <v>-14.264000000000003</v>
      </c>
      <c r="W71" s="32">
        <f t="shared" si="431"/>
        <v>-6.955999999999996</v>
      </c>
      <c r="X71" s="32">
        <f t="shared" ref="X71:Y71" si="432">+X781</f>
        <v>-9.1579999999999995</v>
      </c>
      <c r="Y71" s="32">
        <f t="shared" si="432"/>
        <v>-23.235999999999997</v>
      </c>
      <c r="Z71" s="32">
        <f t="shared" ref="Z71" si="433">+Z781</f>
        <v>-32.321999999999996</v>
      </c>
      <c r="AA71" s="32">
        <f t="shared" ref="AA71" ca="1" si="434">-AA75*AA13</f>
        <v>-22.055836012800206</v>
      </c>
      <c r="AB71" s="32">
        <f t="shared" ref="AB71:AE71" ca="1" si="435">-AB75*AB13</f>
        <v>-21.669568680503485</v>
      </c>
      <c r="AC71" s="32">
        <f t="shared" ca="1" si="435"/>
        <v>-22.909452057810636</v>
      </c>
      <c r="AD71" s="32">
        <f t="shared" ca="1" si="435"/>
        <v>-24.587190297909455</v>
      </c>
      <c r="AE71" s="32">
        <f t="shared" ca="1" si="435"/>
        <v>-28.563466205077717</v>
      </c>
      <c r="AH71" s="32">
        <f t="shared" ref="AH71" si="436">+AH781</f>
        <v>-10.991</v>
      </c>
      <c r="AI71" s="33">
        <f t="shared" si="419"/>
        <v>-16.931999999999999</v>
      </c>
      <c r="AJ71" s="33">
        <f t="shared" si="420"/>
        <v>-18.189</v>
      </c>
      <c r="AK71" s="33">
        <f t="shared" si="421"/>
        <v>-24.901</v>
      </c>
      <c r="AL71" s="33">
        <f t="shared" si="422"/>
        <v>-59.468000000000004</v>
      </c>
      <c r="AM71" s="33">
        <f t="shared" si="423"/>
        <v>-50.256999999999998</v>
      </c>
      <c r="AN71" s="33">
        <f t="shared" ca="1" si="424"/>
        <v>-86.771836012800208</v>
      </c>
      <c r="AO71" s="33">
        <f t="shared" ca="1" si="413"/>
        <v>-97.729677241301289</v>
      </c>
    </row>
    <row r="72" spans="2:44" x14ac:dyDescent="0.2">
      <c r="B72" s="6" t="s">
        <v>276</v>
      </c>
      <c r="D72" s="16">
        <f>+IFERROR(D70+D71,"n/a")</f>
        <v>37.993000000000002</v>
      </c>
      <c r="E72" s="16">
        <f t="shared" ref="E72:AA72" si="437">+IFERROR(E70+E71,"n/a")</f>
        <v>53.311</v>
      </c>
      <c r="F72" s="16">
        <f t="shared" si="437"/>
        <v>64.089999999999947</v>
      </c>
      <c r="G72" s="16">
        <f t="shared" si="437"/>
        <v>73.582999999999956</v>
      </c>
      <c r="H72" s="16">
        <f t="shared" si="437"/>
        <v>73.652999999999992</v>
      </c>
      <c r="I72" s="16">
        <f t="shared" si="437"/>
        <v>60.127000000000002</v>
      </c>
      <c r="J72" s="16">
        <f t="shared" si="437"/>
        <v>74.37</v>
      </c>
      <c r="K72" s="16">
        <f t="shared" si="437"/>
        <v>100.83299999999998</v>
      </c>
      <c r="L72" s="16">
        <f t="shared" si="437"/>
        <v>88.11099999999999</v>
      </c>
      <c r="M72" s="16">
        <f t="shared" si="437"/>
        <v>116.48099999999998</v>
      </c>
      <c r="N72" s="16">
        <f t="shared" si="437"/>
        <v>149.18500000000003</v>
      </c>
      <c r="O72" s="16">
        <f t="shared" si="437"/>
        <v>162.18999999999994</v>
      </c>
      <c r="P72" s="16">
        <f t="shared" si="437"/>
        <v>123.74200000000002</v>
      </c>
      <c r="Q72" s="16">
        <f t="shared" si="437"/>
        <v>150.90900000000005</v>
      </c>
      <c r="R72" s="16">
        <f t="shared" si="437"/>
        <v>192.31500000000008</v>
      </c>
      <c r="S72" s="16">
        <f t="shared" si="437"/>
        <v>210.93399999999997</v>
      </c>
      <c r="T72" s="16">
        <f t="shared" si="437"/>
        <v>206.03099999999998</v>
      </c>
      <c r="U72" s="16">
        <f t="shared" si="437"/>
        <v>217.81299999999996</v>
      </c>
      <c r="V72" s="16">
        <f t="shared" si="437"/>
        <v>272.43899999999996</v>
      </c>
      <c r="W72" s="16">
        <f t="shared" si="437"/>
        <v>301.01800000000003</v>
      </c>
      <c r="X72" s="16">
        <f t="shared" ref="X72:Y72" si="438">+IFERROR(X70+X71,"n/a")</f>
        <v>267.10900000000009</v>
      </c>
      <c r="Y72" s="16">
        <f t="shared" si="438"/>
        <v>279.96000000000004</v>
      </c>
      <c r="Z72" s="16">
        <f t="shared" ref="Z72" si="439">+IFERROR(Z70+Z71,"n/a")</f>
        <v>308.23899999999998</v>
      </c>
      <c r="AA72" s="16">
        <f t="shared" ca="1" si="437"/>
        <v>385.47884891846519</v>
      </c>
      <c r="AB72" s="16">
        <f t="shared" ref="AB72:AE72" ca="1" si="440">+IFERROR(AB70+AB71,"n/a")</f>
        <v>328.9077754005491</v>
      </c>
      <c r="AC72" s="16">
        <f t="shared" ca="1" si="440"/>
        <v>354.05300281790772</v>
      </c>
      <c r="AD72" s="16">
        <f t="shared" ca="1" si="440"/>
        <v>385.0574704551027</v>
      </c>
      <c r="AE72" s="16">
        <f t="shared" ca="1" si="440"/>
        <v>454.89222364183667</v>
      </c>
      <c r="AH72" s="16">
        <f t="shared" ref="AH72" si="441">+IFERROR(AH70+AH71,"n/a")</f>
        <v>129.37699999999995</v>
      </c>
      <c r="AI72" s="16">
        <f t="shared" si="419"/>
        <v>228.97699999999992</v>
      </c>
      <c r="AJ72" s="16">
        <f t="shared" si="420"/>
        <v>308.983</v>
      </c>
      <c r="AK72" s="16">
        <f t="shared" si="421"/>
        <v>515.96699999999998</v>
      </c>
      <c r="AL72" s="16">
        <f t="shared" si="422"/>
        <v>677.90000000000009</v>
      </c>
      <c r="AM72" s="16">
        <f t="shared" si="423"/>
        <v>997.30099999999993</v>
      </c>
      <c r="AN72" s="16">
        <f t="shared" ca="1" si="424"/>
        <v>1240.7868489184655</v>
      </c>
      <c r="AO72" s="16">
        <f t="shared" ca="1" si="413"/>
        <v>1522.9104723153962</v>
      </c>
    </row>
    <row r="73" spans="2:44" x14ac:dyDescent="0.2">
      <c r="B73" s="9" t="s">
        <v>28</v>
      </c>
      <c r="H73" s="28">
        <f>+IFERROR(H72/D72-1,"n/a")</f>
        <v>0.93859395151738445</v>
      </c>
      <c r="I73" s="28">
        <f t="shared" ref="I73" si="442">+IFERROR(I72/E72-1,"n/a")</f>
        <v>0.12785353866931781</v>
      </c>
      <c r="J73" s="28">
        <f t="shared" ref="J73" si="443">+IFERROR(J72/F72-1,"n/a")</f>
        <v>0.16039943828990588</v>
      </c>
      <c r="K73" s="28">
        <f t="shared" ref="K73" si="444">+IFERROR(K72/G72-1,"n/a")</f>
        <v>0.37033010342062767</v>
      </c>
      <c r="L73" s="28">
        <f t="shared" ref="L73" si="445">+IFERROR(L72/H72-1,"n/a")</f>
        <v>0.19629886087464188</v>
      </c>
      <c r="M73" s="28">
        <f t="shared" ref="M73" si="446">+IFERROR(M72/I72-1,"n/a")</f>
        <v>0.93724948858250001</v>
      </c>
      <c r="N73" s="28">
        <f t="shared" ref="N73" si="447">+IFERROR(N72/J72-1,"n/a")</f>
        <v>1.0059835955358345</v>
      </c>
      <c r="O73" s="28">
        <f t="shared" ref="O73" si="448">+IFERROR(O72/K72-1,"n/a")</f>
        <v>0.60850118512788431</v>
      </c>
      <c r="P73" s="28">
        <f t="shared" ref="P73" si="449">+IFERROR(P72/L72-1,"n/a")</f>
        <v>0.40438764739930355</v>
      </c>
      <c r="Q73" s="28">
        <f t="shared" ref="Q73" si="450">+IFERROR(Q72/M72-1,"n/a")</f>
        <v>0.29556751744919829</v>
      </c>
      <c r="R73" s="28">
        <f t="shared" ref="R73" si="451">+IFERROR(R72/N72-1,"n/a")</f>
        <v>0.28910413245299482</v>
      </c>
      <c r="S73" s="28">
        <f t="shared" ref="S73" si="452">+IFERROR(S72/O72-1,"n/a")</f>
        <v>0.30053640791664127</v>
      </c>
      <c r="T73" s="28">
        <f t="shared" ref="T73" si="453">+IFERROR(T72/P72-1,"n/a")</f>
        <v>0.66500460635839032</v>
      </c>
      <c r="U73" s="28">
        <f t="shared" ref="U73" si="454">+IFERROR(U72/Q72-1,"n/a")</f>
        <v>0.4433400261084488</v>
      </c>
      <c r="V73" s="28">
        <f t="shared" ref="V73" si="455">+IFERROR(V72/R72-1,"n/a")</f>
        <v>0.41662896809921146</v>
      </c>
      <c r="W73" s="28">
        <f t="shared" ref="W73:Z73" si="456">+IFERROR(W72/S72-1,"n/a")</f>
        <v>0.42707197512018014</v>
      </c>
      <c r="X73" s="28">
        <f t="shared" si="456"/>
        <v>0.29645053414292089</v>
      </c>
      <c r="Y73" s="28">
        <f t="shared" si="456"/>
        <v>0.28532273096647165</v>
      </c>
      <c r="Z73" s="28">
        <f t="shared" si="456"/>
        <v>0.1314055623460666</v>
      </c>
      <c r="AA73" s="28">
        <f t="shared" ref="AA73" ca="1" si="457">+IFERROR(AA72/W72-1,"n/a")</f>
        <v>0.28058404785914837</v>
      </c>
      <c r="AB73" s="28">
        <f t="shared" ref="AB73" ca="1" si="458">+IFERROR(AB72/X72-1,"n/a")</f>
        <v>0.23136163663728659</v>
      </c>
      <c r="AC73" s="28">
        <f t="shared" ref="AC73" ca="1" si="459">+IFERROR(AC72/Y72-1,"n/a")</f>
        <v>0.26465567516040744</v>
      </c>
      <c r="AD73" s="28">
        <f t="shared" ref="AD73" ca="1" si="460">+IFERROR(AD72/Z72-1,"n/a")</f>
        <v>0.24921723226166304</v>
      </c>
      <c r="AE73" s="28">
        <f t="shared" ref="AE73" ca="1" si="461">+IFERROR(AE72/AA72-1,"n/a")</f>
        <v>0.18007051468095847</v>
      </c>
      <c r="AI73" s="28">
        <f>+IFERROR(AI72/AH72-1,"n/a")</f>
        <v>0.76984317150652748</v>
      </c>
      <c r="AJ73" s="28">
        <f t="shared" ref="AJ73" si="462">+IFERROR(AJ72/AI72-1,"n/a")</f>
        <v>0.34940627224568455</v>
      </c>
      <c r="AK73" s="28">
        <f t="shared" ref="AK73" si="463">+IFERROR(AK72/AJ72-1,"n/a")</f>
        <v>0.66988798736500055</v>
      </c>
      <c r="AL73" s="28">
        <f t="shared" ref="AL73" si="464">+IFERROR(AL72/AK72-1,"n/a")</f>
        <v>0.31384371481121875</v>
      </c>
      <c r="AM73" s="28">
        <f t="shared" ref="AM73" si="465">+IFERROR(AM72/AL72-1,"n/a")</f>
        <v>0.47116241333529985</v>
      </c>
      <c r="AN73" s="28">
        <f t="shared" ref="AN73:AO73" ca="1" si="466">+IFERROR(AN72/AM72-1,"n/a")</f>
        <v>0.24414479572211945</v>
      </c>
      <c r="AO73" s="28">
        <f t="shared" ca="1" si="466"/>
        <v>0.22737476919814581</v>
      </c>
    </row>
    <row r="74" spans="2:44" x14ac:dyDescent="0.2">
      <c r="B74" s="9" t="s">
        <v>29</v>
      </c>
      <c r="D74" s="43">
        <f>+IFERROR(D72/D13,"n/a")</f>
        <v>0.36406408708484256</v>
      </c>
      <c r="E74" s="43">
        <f t="shared" ref="E74:AA74" si="467">+IFERROR(E72/E13,"n/a")</f>
        <v>0.43517762685300071</v>
      </c>
      <c r="F74" s="43">
        <f t="shared" si="467"/>
        <v>0.4702265657099251</v>
      </c>
      <c r="G74" s="43">
        <f t="shared" si="467"/>
        <v>0.48809334288519168</v>
      </c>
      <c r="H74" s="43">
        <f t="shared" si="467"/>
        <v>0.46038592082809832</v>
      </c>
      <c r="I74" s="43">
        <f t="shared" si="467"/>
        <v>0.43221076088128524</v>
      </c>
      <c r="J74" s="43">
        <f t="shared" si="467"/>
        <v>0.45974666641939144</v>
      </c>
      <c r="K74" s="43">
        <f t="shared" si="467"/>
        <v>0.55839028010056591</v>
      </c>
      <c r="L74" s="43">
        <f t="shared" si="467"/>
        <v>0.48202611697384468</v>
      </c>
      <c r="M74" s="43">
        <f t="shared" si="467"/>
        <v>0.54365084921379458</v>
      </c>
      <c r="N74" s="43">
        <f t="shared" si="467"/>
        <v>0.59532075531931883</v>
      </c>
      <c r="O74" s="43">
        <f t="shared" si="467"/>
        <v>0.56090635882928619</v>
      </c>
      <c r="P74" s="43">
        <f t="shared" si="467"/>
        <v>0.4681522397094432</v>
      </c>
      <c r="Q74" s="43">
        <f t="shared" si="467"/>
        <v>0.50881866029192124</v>
      </c>
      <c r="R74" s="43">
        <f t="shared" si="467"/>
        <v>0.55145192878423377</v>
      </c>
      <c r="S74" s="43">
        <f t="shared" si="467"/>
        <v>0.51966858913873071</v>
      </c>
      <c r="T74" s="43">
        <f t="shared" si="467"/>
        <v>0.509652251779804</v>
      </c>
      <c r="U74" s="43">
        <f t="shared" si="467"/>
        <v>0.48576360469498842</v>
      </c>
      <c r="V74" s="43">
        <f t="shared" si="467"/>
        <v>0.52602525486561613</v>
      </c>
      <c r="W74" s="43">
        <f t="shared" si="467"/>
        <v>0.51627542418665762</v>
      </c>
      <c r="X74" s="43">
        <f t="shared" ref="X74:Y74" si="468">+IFERROR(X72/X13,"n/a")</f>
        <v>0.47210586409606542</v>
      </c>
      <c r="Y74" s="43">
        <f t="shared" si="468"/>
        <v>0.45678520848697651</v>
      </c>
      <c r="Z74" s="43">
        <f t="shared" ref="Z74" si="469">+IFERROR(Z72/Z13,"n/a")</f>
        <v>0.46524113406667705</v>
      </c>
      <c r="AA74" s="43">
        <f t="shared" ca="1" si="467"/>
        <v>0.48936742925786264</v>
      </c>
      <c r="AB74" s="43">
        <f t="shared" ref="AB74:AE74" ca="1" si="470">+IFERROR(AB72/AB13,"n/a")</f>
        <v>0.45534977679985877</v>
      </c>
      <c r="AC74" s="43">
        <f t="shared" ca="1" si="470"/>
        <v>0.46363352810596614</v>
      </c>
      <c r="AD74" s="43">
        <f t="shared" ca="1" si="470"/>
        <v>0.46982692913208857</v>
      </c>
      <c r="AE74" s="43">
        <f t="shared" ca="1" si="470"/>
        <v>0.47776998111066504</v>
      </c>
      <c r="AF74" s="95"/>
      <c r="AG74" s="95"/>
      <c r="AH74" s="43">
        <f t="shared" ref="AH74:AN74" si="471">+IFERROR(AH72/AH13,"n/a")</f>
        <v>0.34470107718254006</v>
      </c>
      <c r="AI74" s="43">
        <f t="shared" si="471"/>
        <v>0.44555509287546152</v>
      </c>
      <c r="AJ74" s="43">
        <f t="shared" si="471"/>
        <v>0.48170436067766603</v>
      </c>
      <c r="AK74" s="43">
        <f t="shared" si="471"/>
        <v>0.550774282319762</v>
      </c>
      <c r="AL74" s="43">
        <f t="shared" si="471"/>
        <v>0.51529739249941664</v>
      </c>
      <c r="AM74" s="43">
        <f t="shared" si="471"/>
        <v>0.51048664331182791</v>
      </c>
      <c r="AN74" s="43">
        <f t="shared" ca="1" si="471"/>
        <v>0.47197616906544837</v>
      </c>
      <c r="AO74" s="43">
        <f t="shared" ref="AO74" ca="1" si="472">+IFERROR(AO72/AO13,"n/a")</f>
        <v>0.46748659628391864</v>
      </c>
    </row>
    <row r="75" spans="2:44" x14ac:dyDescent="0.2">
      <c r="B75" s="9" t="s">
        <v>290</v>
      </c>
      <c r="D75" s="43">
        <f>IFERROR(-D71/D13,"n/a")</f>
        <v>1.6237375189252379E-2</v>
      </c>
      <c r="E75" s="43">
        <f t="shared" ref="E75:W75" si="473">IFERROR(-E71/E13,"n/a")</f>
        <v>1.3832201397505387E-2</v>
      </c>
      <c r="F75" s="43">
        <f t="shared" si="473"/>
        <v>6.559987086928451E-2</v>
      </c>
      <c r="G75" s="43">
        <f t="shared" si="473"/>
        <v>3.0526148213006438E-2</v>
      </c>
      <c r="H75" s="43">
        <f t="shared" si="473"/>
        <v>2.5728055206555776E-2</v>
      </c>
      <c r="I75" s="43">
        <f t="shared" si="473"/>
        <v>3.7731373324228157E-2</v>
      </c>
      <c r="J75" s="43">
        <f t="shared" si="473"/>
        <v>6.1577740274351991E-2</v>
      </c>
      <c r="K75" s="43">
        <f t="shared" si="473"/>
        <v>-6.2964480723011699E-3</v>
      </c>
      <c r="L75" s="43">
        <f t="shared" si="473"/>
        <v>1.9874940506474537E-2</v>
      </c>
      <c r="M75" s="43">
        <f t="shared" si="473"/>
        <v>2.4582627405405663E-2</v>
      </c>
      <c r="N75" s="43">
        <f t="shared" si="473"/>
        <v>1.9744928091430032E-2</v>
      </c>
      <c r="O75" s="43">
        <f t="shared" si="473"/>
        <v>3.8224908959492584E-2</v>
      </c>
      <c r="P75" s="43">
        <f t="shared" si="473"/>
        <v>2.3373184019370462E-2</v>
      </c>
      <c r="Q75" s="43">
        <f t="shared" si="473"/>
        <v>4.9533526418892262E-2</v>
      </c>
      <c r="R75" s="43">
        <f t="shared" si="473"/>
        <v>3.953054254852427E-2</v>
      </c>
      <c r="S75" s="43">
        <f t="shared" si="473"/>
        <v>6.1130669793865985E-2</v>
      </c>
      <c r="T75" s="43">
        <f t="shared" si="473"/>
        <v>1.779309253001796E-2</v>
      </c>
      <c r="U75" s="43">
        <f t="shared" si="473"/>
        <v>4.8716193160910186E-2</v>
      </c>
      <c r="V75" s="43">
        <f t="shared" si="473"/>
        <v>2.754093296261971E-2</v>
      </c>
      <c r="W75" s="43">
        <f t="shared" si="473"/>
        <v>1.1930222945612514E-2</v>
      </c>
      <c r="X75" s="43">
        <f t="shared" ref="X75:Y75" si="474">IFERROR(-X71/X13,"n/a")</f>
        <v>1.6186446369803209E-2</v>
      </c>
      <c r="Y75" s="43">
        <f t="shared" si="474"/>
        <v>3.7912062810413573E-2</v>
      </c>
      <c r="Z75" s="43">
        <f t="shared" ref="Z75" si="475">IFERROR(-Z71/Z13,"n/a")</f>
        <v>4.878527355494644E-2</v>
      </c>
      <c r="AA75" s="69">
        <v>2.8000000000000001E-2</v>
      </c>
      <c r="AB75" s="69">
        <v>0.03</v>
      </c>
      <c r="AC75" s="69">
        <v>0.03</v>
      </c>
      <c r="AD75" s="69">
        <v>0.03</v>
      </c>
      <c r="AE75" s="69">
        <v>0.03</v>
      </c>
      <c r="AF75" s="95"/>
      <c r="AG75" s="95"/>
      <c r="AH75" s="43">
        <f t="shared" ref="AH75:AN75" si="476">IFERROR(-AH71/AH13,"n/a")</f>
        <v>2.9283485776554558E-2</v>
      </c>
      <c r="AI75" s="43">
        <f t="shared" si="476"/>
        <v>3.2947146798880743E-2</v>
      </c>
      <c r="AJ75" s="43">
        <f t="shared" si="476"/>
        <v>2.8356642975070043E-2</v>
      </c>
      <c r="AK75" s="43">
        <f t="shared" si="476"/>
        <v>2.6580828626723015E-2</v>
      </c>
      <c r="AL75" s="43">
        <f t="shared" si="476"/>
        <v>4.5203872749897199E-2</v>
      </c>
      <c r="AM75" s="43">
        <f t="shared" si="476"/>
        <v>2.5724958896985502E-2</v>
      </c>
      <c r="AN75" s="43">
        <f t="shared" ca="1" si="476"/>
        <v>3.3006667325491561E-2</v>
      </c>
      <c r="AO75" s="43">
        <f t="shared" ref="AO75" ca="1" si="477">IFERROR(-AO71/AO13,"n/a")</f>
        <v>0.03</v>
      </c>
    </row>
    <row r="76" spans="2:44" ht="10.15" x14ac:dyDescent="0.2">
      <c r="B76" s="9"/>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95"/>
      <c r="AG76" s="95"/>
      <c r="AH76" s="43"/>
      <c r="AI76" s="43"/>
      <c r="AJ76" s="43"/>
      <c r="AK76" s="43"/>
      <c r="AL76" s="43"/>
      <c r="AM76" s="43"/>
      <c r="AN76" s="43"/>
      <c r="AO76" s="43"/>
    </row>
    <row r="77" spans="2:44" ht="12" x14ac:dyDescent="0.35">
      <c r="B77" t="s">
        <v>277</v>
      </c>
      <c r="D77" s="32">
        <f>+D52</f>
        <v>-7.6358000000000006</v>
      </c>
      <c r="E77" s="32">
        <f t="shared" ref="E77:V77" si="478">+E52</f>
        <v>-10.699400000000001</v>
      </c>
      <c r="F77" s="32">
        <f t="shared" si="478"/>
        <v>-14.254599999999991</v>
      </c>
      <c r="G77" s="32">
        <f t="shared" si="478"/>
        <v>-15.238199999999992</v>
      </c>
      <c r="H77" s="32">
        <f t="shared" si="478"/>
        <v>-15.130800000000001</v>
      </c>
      <c r="I77" s="32">
        <f t="shared" si="478"/>
        <v>-12.643000000000001</v>
      </c>
      <c r="J77" s="32">
        <f t="shared" si="478"/>
        <v>-16.4072</v>
      </c>
      <c r="K77" s="32">
        <f t="shared" si="478"/>
        <v>-19.383799999999997</v>
      </c>
      <c r="L77" s="32">
        <f t="shared" si="478"/>
        <v>-17.775399999999998</v>
      </c>
      <c r="M77" s="32">
        <f t="shared" si="478"/>
        <v>-23.764199999999995</v>
      </c>
      <c r="N77" s="32">
        <f t="shared" si="478"/>
        <v>-30.20900000000001</v>
      </c>
      <c r="O77" s="32">
        <f t="shared" si="478"/>
        <v>-34.011799999999987</v>
      </c>
      <c r="P77" s="32">
        <f t="shared" si="478"/>
        <v>-25.311000000000003</v>
      </c>
      <c r="Q77" s="32">
        <f t="shared" si="478"/>
        <v>-32.338600000000007</v>
      </c>
      <c r="R77" s="32">
        <f t="shared" si="478"/>
        <v>-40.31140000000002</v>
      </c>
      <c r="S77" s="32">
        <f t="shared" si="478"/>
        <v>-46.15379999999999</v>
      </c>
      <c r="T77" s="32">
        <f t="shared" si="478"/>
        <v>-41.5212</v>
      </c>
      <c r="U77" s="32">
        <f t="shared" si="478"/>
        <v>-46.738799999999998</v>
      </c>
      <c r="V77" s="32">
        <f t="shared" si="478"/>
        <v>-55.912599999999998</v>
      </c>
      <c r="W77" s="32">
        <f t="shared" ref="W77:AA77" si="479">+W52</f>
        <v>-60.228200000000015</v>
      </c>
      <c r="X77" s="32">
        <f t="shared" ref="X77:Y77" si="480">+X52</f>
        <v>-53.819400000000023</v>
      </c>
      <c r="Y77" s="32">
        <f t="shared" si="480"/>
        <v>-59.257400000000011</v>
      </c>
      <c r="Z77" s="32">
        <f t="shared" ref="Z77" si="481">+Z52</f>
        <v>-66.662599999999998</v>
      </c>
      <c r="AA77" s="32">
        <f t="shared" ca="1" si="479"/>
        <v>-79.957336986253097</v>
      </c>
      <c r="AB77" s="32">
        <f t="shared" ref="AB77:AE77" ca="1" si="482">+AB52</f>
        <v>-68.465868816210516</v>
      </c>
      <c r="AC77" s="32">
        <f t="shared" ca="1" si="482"/>
        <v>-73.642890975143686</v>
      </c>
      <c r="AD77" s="32">
        <f t="shared" ca="1" si="482"/>
        <v>-80.07933215060244</v>
      </c>
      <c r="AE77" s="32">
        <f t="shared" ca="1" si="482"/>
        <v>-94.741537969382875</v>
      </c>
      <c r="AF77" s="95"/>
      <c r="AG77" s="95"/>
      <c r="AH77" s="32">
        <f t="shared" ref="AH77" si="483">+AH52</f>
        <v>-27.047199999999989</v>
      </c>
      <c r="AI77" s="33">
        <f t="shared" ref="AI77" si="484">+IFERROR(D77+E77+F77+G77,"n/a")</f>
        <v>-47.827999999999982</v>
      </c>
      <c r="AJ77" s="33">
        <f t="shared" ref="AJ77" si="485">+IFERROR(H77+I77+J77+K77,"n/a")</f>
        <v>-63.564799999999991</v>
      </c>
      <c r="AK77" s="33">
        <f t="shared" ref="AK77" si="486">+IFERROR(L77+M77+N77+O77,"n/a")</f>
        <v>-105.7604</v>
      </c>
      <c r="AL77" s="33">
        <f t="shared" ref="AL77" si="487">+IFERROR(P77+Q77+R77+S77,"n/a")</f>
        <v>-144.1148</v>
      </c>
      <c r="AM77" s="33">
        <f t="shared" ref="AM77" si="488">+IFERROR(T77+U77+V77+W77,"n/a")</f>
        <v>-204.4008</v>
      </c>
      <c r="AN77" s="33">
        <f t="shared" ref="AN77" ca="1" si="489">+IFERROR(X77+Y77+Z77+AA77,"n/a")</f>
        <v>-259.69673698625314</v>
      </c>
      <c r="AO77" s="33">
        <f t="shared" ref="AO77:AO78" ca="1" si="490">+IFERROR(AB77+AC77+AD77+AE77,"n/a")</f>
        <v>-316.92962991133953</v>
      </c>
    </row>
    <row r="78" spans="2:44" s="4" customFormat="1" ht="10.15" x14ac:dyDescent="0.2">
      <c r="B78" s="6" t="s">
        <v>278</v>
      </c>
      <c r="D78" s="16">
        <f>+IFERROR(D72+D77,"n/a")</f>
        <v>30.357200000000002</v>
      </c>
      <c r="E78" s="16">
        <f t="shared" ref="E78:V78" si="491">+IFERROR(E72+E77,"n/a")</f>
        <v>42.611599999999996</v>
      </c>
      <c r="F78" s="16">
        <f t="shared" si="491"/>
        <v>49.835399999999957</v>
      </c>
      <c r="G78" s="16">
        <f t="shared" si="491"/>
        <v>58.344799999999964</v>
      </c>
      <c r="H78" s="16">
        <f t="shared" si="491"/>
        <v>58.522199999999991</v>
      </c>
      <c r="I78" s="16">
        <f t="shared" si="491"/>
        <v>47.484000000000002</v>
      </c>
      <c r="J78" s="16">
        <f t="shared" si="491"/>
        <v>57.962800000000001</v>
      </c>
      <c r="K78" s="16">
        <f t="shared" si="491"/>
        <v>81.44919999999999</v>
      </c>
      <c r="L78" s="16">
        <f t="shared" si="491"/>
        <v>70.335599999999999</v>
      </c>
      <c r="M78" s="16">
        <f t="shared" si="491"/>
        <v>92.716799999999978</v>
      </c>
      <c r="N78" s="16">
        <f t="shared" si="491"/>
        <v>118.97600000000003</v>
      </c>
      <c r="O78" s="16">
        <f t="shared" si="491"/>
        <v>128.17819999999995</v>
      </c>
      <c r="P78" s="16">
        <f t="shared" si="491"/>
        <v>98.431000000000012</v>
      </c>
      <c r="Q78" s="16">
        <f t="shared" si="491"/>
        <v>118.57040000000003</v>
      </c>
      <c r="R78" s="16">
        <f t="shared" si="491"/>
        <v>152.00360000000006</v>
      </c>
      <c r="S78" s="16">
        <f t="shared" si="491"/>
        <v>164.78019999999998</v>
      </c>
      <c r="T78" s="16">
        <f t="shared" si="491"/>
        <v>164.50979999999998</v>
      </c>
      <c r="U78" s="16">
        <f t="shared" si="491"/>
        <v>171.07419999999996</v>
      </c>
      <c r="V78" s="16">
        <f t="shared" si="491"/>
        <v>216.52639999999997</v>
      </c>
      <c r="W78" s="16">
        <f t="shared" ref="W78:X78" si="492">+IFERROR(W72+W77,"n/a")</f>
        <v>240.78980000000001</v>
      </c>
      <c r="X78" s="16">
        <f t="shared" si="492"/>
        <v>213.28960000000006</v>
      </c>
      <c r="Y78" s="16">
        <f t="shared" ref="Y78:Z78" si="493">+IFERROR(Y72+Y77,"n/a")</f>
        <v>220.70260000000002</v>
      </c>
      <c r="Z78" s="16">
        <f t="shared" si="493"/>
        <v>241.57639999999998</v>
      </c>
      <c r="AA78" s="16">
        <f t="shared" ref="AA78:AE78" ca="1" si="494">+IFERROR(AA72+AA77,"n/a")</f>
        <v>305.52151193221209</v>
      </c>
      <c r="AB78" s="16">
        <f t="shared" ca="1" si="494"/>
        <v>260.4419065843386</v>
      </c>
      <c r="AC78" s="16">
        <f t="shared" ca="1" si="494"/>
        <v>280.41011184276402</v>
      </c>
      <c r="AD78" s="16">
        <f t="shared" ca="1" si="494"/>
        <v>304.97813830450025</v>
      </c>
      <c r="AE78" s="16">
        <f t="shared" ca="1" si="494"/>
        <v>360.15068567245379</v>
      </c>
      <c r="AF78" s="99"/>
      <c r="AG78" s="99"/>
      <c r="AH78" s="16">
        <f t="shared" ref="AH78" si="495">+IFERROR(AH72+AH77,"n/a")</f>
        <v>102.32979999999996</v>
      </c>
      <c r="AI78" s="16">
        <f t="shared" ref="AI78" si="496">+IFERROR(D78+E78+F78+G78,"n/a")</f>
        <v>181.14899999999992</v>
      </c>
      <c r="AJ78" s="16">
        <f t="shared" ref="AJ78" si="497">+IFERROR(H78+I78+J78+K78,"n/a")</f>
        <v>245.41819999999998</v>
      </c>
      <c r="AK78" s="16">
        <f t="shared" ref="AK78" si="498">+IFERROR(L78+M78+N78+O78,"n/a")</f>
        <v>410.20659999999998</v>
      </c>
      <c r="AL78" s="16">
        <f t="shared" ref="AL78" si="499">+IFERROR(P78+Q78+R78+S78,"n/a")</f>
        <v>533.78520000000003</v>
      </c>
      <c r="AM78" s="16">
        <f t="shared" ref="AM78" si="500">+IFERROR(T78+U78+V78+W78,"n/a")</f>
        <v>792.90019999999993</v>
      </c>
      <c r="AN78" s="16">
        <f t="shared" ref="AN78" ca="1" si="501">+IFERROR(X78+Y78+Z78+AA78,"n/a")</f>
        <v>981.09011193221215</v>
      </c>
      <c r="AO78" s="16">
        <f t="shared" ca="1" si="490"/>
        <v>1205.9808424040566</v>
      </c>
    </row>
    <row r="79" spans="2:44" ht="10.15" x14ac:dyDescent="0.2">
      <c r="B79" s="9" t="s">
        <v>28</v>
      </c>
      <c r="H79" s="28">
        <f>+IFERROR(H78/D78-1,"n/a")</f>
        <v>0.92778648887249116</v>
      </c>
      <c r="I79" s="28">
        <f t="shared" ref="I79" si="502">+IFERROR(I78/E78-1,"n/a")</f>
        <v>0.11434445080682276</v>
      </c>
      <c r="J79" s="28">
        <f t="shared" ref="J79" si="503">+IFERROR(J78/F78-1,"n/a")</f>
        <v>0.16308487540985017</v>
      </c>
      <c r="K79" s="28">
        <f t="shared" ref="K79" si="504">+IFERROR(K78/G78-1,"n/a")</f>
        <v>0.39599758676008912</v>
      </c>
      <c r="L79" s="28">
        <f t="shared" ref="L79" si="505">+IFERROR(L78/H78-1,"n/a")</f>
        <v>0.20186185755149344</v>
      </c>
      <c r="M79" s="28">
        <f t="shared" ref="M79" si="506">+IFERROR(M78/I78-1,"n/a")</f>
        <v>0.95259034622188477</v>
      </c>
      <c r="N79" s="28">
        <f t="shared" ref="N79" si="507">+IFERROR(N78/J78-1,"n/a")</f>
        <v>1.0526268572256692</v>
      </c>
      <c r="O79" s="28">
        <f t="shared" ref="O79" si="508">+IFERROR(O78/K78-1,"n/a")</f>
        <v>0.57371956998963736</v>
      </c>
      <c r="P79" s="28">
        <f t="shared" ref="P79" si="509">+IFERROR(P78/L78-1,"n/a")</f>
        <v>0.3994477903081799</v>
      </c>
      <c r="Q79" s="28">
        <f t="shared" ref="Q79" si="510">+IFERROR(Q78/M78-1,"n/a")</f>
        <v>0.27884482639607988</v>
      </c>
      <c r="R79" s="28">
        <f t="shared" ref="R79" si="511">+IFERROR(R78/N78-1,"n/a")</f>
        <v>0.27759884346422825</v>
      </c>
      <c r="S79" s="28">
        <f t="shared" ref="S79" si="512">+IFERROR(S78/O78-1,"n/a")</f>
        <v>0.2855555780936232</v>
      </c>
      <c r="T79" s="28">
        <f t="shared" ref="T79" si="513">+IFERROR(T78/P78-1,"n/a")</f>
        <v>0.67132102691225293</v>
      </c>
      <c r="U79" s="28">
        <f t="shared" ref="U79" si="514">+IFERROR(U78/Q78-1,"n/a")</f>
        <v>0.44280697374724132</v>
      </c>
      <c r="V79" s="28">
        <f t="shared" ref="V79" si="515">+IFERROR(V78/R78-1,"n/a")</f>
        <v>0.42448205174087894</v>
      </c>
      <c r="W79" s="28">
        <f t="shared" ref="W79:Z79" si="516">+IFERROR(W78/S78-1,"n/a")</f>
        <v>0.4612787215939782</v>
      </c>
      <c r="X79" s="28">
        <f t="shared" si="516"/>
        <v>0.29651607381444811</v>
      </c>
      <c r="Y79" s="28">
        <f t="shared" si="516"/>
        <v>0.29009868232614888</v>
      </c>
      <c r="Z79" s="28">
        <f t="shared" si="516"/>
        <v>0.11569028072327447</v>
      </c>
      <c r="AA79" s="28">
        <f t="shared" ref="AA79" ca="1" si="517">+IFERROR(AA78/W78-1,"n/a")</f>
        <v>0.26883078906254365</v>
      </c>
      <c r="AB79" s="28">
        <f t="shared" ref="AB79" ca="1" si="518">+IFERROR(AB78/X78-1,"n/a")</f>
        <v>0.22107175682423574</v>
      </c>
      <c r="AC79" s="28">
        <f t="shared" ref="AC79" ca="1" si="519">+IFERROR(AC78/Y78-1,"n/a")</f>
        <v>0.27053379453963844</v>
      </c>
      <c r="AD79" s="28">
        <f t="shared" ref="AD79" ca="1" si="520">+IFERROR(AD78/Z78-1,"n/a")</f>
        <v>0.26245005018909251</v>
      </c>
      <c r="AE79" s="28">
        <f t="shared" ref="AE79" ca="1" si="521">+IFERROR(AE78/AA78-1,"n/a")</f>
        <v>0.17880630857954971</v>
      </c>
      <c r="AI79" s="28">
        <f>+IFERROR(AI78/AH78-1,"n/a")</f>
        <v>0.77024679028005516</v>
      </c>
      <c r="AJ79" s="28">
        <f t="shared" ref="AJ79" si="522">+IFERROR(AJ78/AI78-1,"n/a")</f>
        <v>0.35478639131322898</v>
      </c>
      <c r="AK79" s="28">
        <f t="shared" ref="AK79" si="523">+IFERROR(AK78/AJ78-1,"n/a")</f>
        <v>0.67145957390283195</v>
      </c>
      <c r="AL79" s="28">
        <f t="shared" ref="AL79" si="524">+IFERROR(AL78/AK78-1,"n/a")</f>
        <v>0.30125941415862156</v>
      </c>
      <c r="AM79" s="28">
        <f t="shared" ref="AM79" si="525">+IFERROR(AM78/AL78-1,"n/a")</f>
        <v>0.48542934498745915</v>
      </c>
      <c r="AN79" s="28">
        <f t="shared" ref="AN79:AO79" ca="1" si="526">+IFERROR(AN78/AM78-1,"n/a")</f>
        <v>0.2373437564175318</v>
      </c>
      <c r="AO79" s="28">
        <f t="shared" ca="1" si="526"/>
        <v>0.22922535630181051</v>
      </c>
    </row>
    <row r="80" spans="2:44" ht="10.15" x14ac:dyDescent="0.2">
      <c r="B80" s="9"/>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95"/>
      <c r="AG80" s="95"/>
      <c r="AH80" s="43"/>
      <c r="AI80" s="43"/>
      <c r="AJ80" s="43"/>
      <c r="AK80" s="43"/>
      <c r="AL80" s="43"/>
      <c r="AM80" s="43"/>
      <c r="AN80" s="43"/>
      <c r="AO80" s="43"/>
    </row>
    <row r="81" spans="2:44" ht="12" x14ac:dyDescent="0.35">
      <c r="B81" t="s">
        <v>279</v>
      </c>
      <c r="D81" s="55" t="str">
        <f>IFERROR(D82-D78,"n/a")</f>
        <v>n/a</v>
      </c>
      <c r="E81" s="55" t="str">
        <f t="shared" ref="E81:V81" si="527">IFERROR(E82-E78,"n/a")</f>
        <v>n/a</v>
      </c>
      <c r="F81" s="55">
        <f t="shared" si="527"/>
        <v>38.49860000000006</v>
      </c>
      <c r="G81" s="55">
        <f t="shared" si="527"/>
        <v>-12.442799999999899</v>
      </c>
      <c r="H81" s="55">
        <f t="shared" si="527"/>
        <v>-76.277199999999979</v>
      </c>
      <c r="I81" s="55">
        <f t="shared" si="527"/>
        <v>295.13199999999995</v>
      </c>
      <c r="J81" s="55">
        <f t="shared" si="527"/>
        <v>106.54120000000005</v>
      </c>
      <c r="K81" s="55">
        <f t="shared" si="527"/>
        <v>26.600800000000092</v>
      </c>
      <c r="L81" s="55">
        <f t="shared" si="527"/>
        <v>-17.27660000000003</v>
      </c>
      <c r="M81" s="55">
        <f t="shared" si="527"/>
        <v>37.77819999999997</v>
      </c>
      <c r="N81" s="55">
        <f t="shared" si="527"/>
        <v>-215.40099999999993</v>
      </c>
      <c r="O81" s="55">
        <f t="shared" si="527"/>
        <v>-171.7041999999999</v>
      </c>
      <c r="P81" s="55">
        <f t="shared" si="527"/>
        <v>-71.752000000000066</v>
      </c>
      <c r="Q81" s="55">
        <f t="shared" si="527"/>
        <v>271.00459999999998</v>
      </c>
      <c r="R81" s="55">
        <f t="shared" si="527"/>
        <v>-30.867600000000138</v>
      </c>
      <c r="S81" s="55">
        <f t="shared" si="527"/>
        <v>257.20979999999997</v>
      </c>
      <c r="T81" s="55">
        <f t="shared" si="527"/>
        <v>55.282199999999932</v>
      </c>
      <c r="U81" s="55">
        <f t="shared" si="527"/>
        <v>360.52680000000004</v>
      </c>
      <c r="V81" s="55">
        <f t="shared" si="527"/>
        <v>-363.78139999999996</v>
      </c>
      <c r="W81" s="55">
        <f t="shared" ref="W81:X81" si="528">IFERROR(W82-W78,"n/a")</f>
        <v>202.36920000000003</v>
      </c>
      <c r="X81" s="55">
        <f t="shared" si="528"/>
        <v>-401.30560000000014</v>
      </c>
      <c r="Y81" s="55">
        <f t="shared" ref="Y81:Z81" si="529">IFERROR(Y82-Y78,"n/a")</f>
        <v>33.57840000000013</v>
      </c>
      <c r="Z81" s="55">
        <f t="shared" si="529"/>
        <v>-79.3573999999997</v>
      </c>
      <c r="AA81" s="30">
        <v>150</v>
      </c>
      <c r="AB81" s="30">
        <v>150</v>
      </c>
      <c r="AC81" s="30">
        <v>150</v>
      </c>
      <c r="AD81" s="30">
        <v>150</v>
      </c>
      <c r="AE81" s="30">
        <v>150</v>
      </c>
      <c r="AF81" s="95"/>
      <c r="AG81" s="95"/>
      <c r="AH81" s="55">
        <f t="shared" ref="AH81" si="530">IFERROR(AH82-AH78,"n/a")</f>
        <v>-80.924800000000047</v>
      </c>
      <c r="AI81" s="55">
        <f t="shared" ref="AI81" si="531">IFERROR(AI82-AI78,"n/a")</f>
        <v>95.09100000000015</v>
      </c>
      <c r="AJ81" s="33">
        <f t="shared" ref="AJ81" si="532">+IFERROR(H81+I81+J81+K81,"n/a")</f>
        <v>351.99680000000012</v>
      </c>
      <c r="AK81" s="33">
        <f t="shared" ref="AK81" si="533">+IFERROR(L81+M81+N81+O81,"n/a")</f>
        <v>-366.60359999999991</v>
      </c>
      <c r="AL81" s="33">
        <f t="shared" ref="AL81" si="534">+IFERROR(P81+Q81+R81+S81,"n/a")</f>
        <v>425.59479999999974</v>
      </c>
      <c r="AM81" s="33">
        <f t="shared" ref="AM81" si="535">+IFERROR(T81+U81+V81+W81,"n/a")</f>
        <v>254.39680000000004</v>
      </c>
      <c r="AN81" s="33">
        <f t="shared" ref="AN81" si="536">+IFERROR(X81+Y81+Z81+AA81,"n/a")</f>
        <v>-297.08459999999974</v>
      </c>
      <c r="AO81" s="33">
        <f t="shared" ref="AO81:AO84" si="537">+IFERROR(AB81+AC81+AD81+AE81,"n/a")</f>
        <v>600</v>
      </c>
    </row>
    <row r="82" spans="2:44" ht="10.15" x14ac:dyDescent="0.2">
      <c r="B82" s="3" t="s">
        <v>280</v>
      </c>
      <c r="D82" s="45" t="str">
        <f t="shared" ref="D82:W82" si="538">+IFERROR(D779+D71+D792,"n/a")</f>
        <v>n/a</v>
      </c>
      <c r="E82" s="45" t="str">
        <f t="shared" si="538"/>
        <v>n/a</v>
      </c>
      <c r="F82" s="45">
        <f t="shared" si="538"/>
        <v>88.334000000000017</v>
      </c>
      <c r="G82" s="45">
        <f t="shared" si="538"/>
        <v>45.902000000000065</v>
      </c>
      <c r="H82" s="45">
        <f t="shared" si="538"/>
        <v>-17.754999999999985</v>
      </c>
      <c r="I82" s="45">
        <f t="shared" si="538"/>
        <v>342.61599999999993</v>
      </c>
      <c r="J82" s="45">
        <f t="shared" si="538"/>
        <v>164.50400000000005</v>
      </c>
      <c r="K82" s="45">
        <f t="shared" si="538"/>
        <v>108.05000000000008</v>
      </c>
      <c r="L82" s="45">
        <f t="shared" si="538"/>
        <v>53.058999999999969</v>
      </c>
      <c r="M82" s="45">
        <f t="shared" si="538"/>
        <v>130.49499999999995</v>
      </c>
      <c r="N82" s="45">
        <f t="shared" si="538"/>
        <v>-96.424999999999898</v>
      </c>
      <c r="O82" s="45">
        <f t="shared" si="538"/>
        <v>-43.525999999999961</v>
      </c>
      <c r="P82" s="45">
        <f t="shared" si="538"/>
        <v>26.678999999999949</v>
      </c>
      <c r="Q82" s="45">
        <f t="shared" si="538"/>
        <v>389.57500000000005</v>
      </c>
      <c r="R82" s="45">
        <f t="shared" si="538"/>
        <v>121.13599999999992</v>
      </c>
      <c r="S82" s="45">
        <f t="shared" si="538"/>
        <v>421.98999999999995</v>
      </c>
      <c r="T82" s="45">
        <f t="shared" si="538"/>
        <v>219.79199999999992</v>
      </c>
      <c r="U82" s="45">
        <f t="shared" si="538"/>
        <v>531.601</v>
      </c>
      <c r="V82" s="45">
        <f t="shared" si="538"/>
        <v>-147.25499999999997</v>
      </c>
      <c r="W82" s="45">
        <f t="shared" si="538"/>
        <v>443.15900000000005</v>
      </c>
      <c r="X82" s="45">
        <f t="shared" ref="X82:Y82" si="539">+IFERROR(X779+X71+X792,"n/a")</f>
        <v>-188.01600000000008</v>
      </c>
      <c r="Y82" s="45">
        <f t="shared" si="539"/>
        <v>254.28100000000015</v>
      </c>
      <c r="Z82" s="45">
        <f t="shared" ref="Z82" si="540">+IFERROR(Z779+Z71+Z792,"n/a")</f>
        <v>162.21900000000028</v>
      </c>
      <c r="AA82" s="45">
        <f t="shared" ref="AA82" ca="1" si="541">+IFERROR(AA78+AA81,"n/a")</f>
        <v>455.52151193221209</v>
      </c>
      <c r="AB82" s="45">
        <f t="shared" ref="AB82:AE82" ca="1" si="542">+IFERROR(AB78+AB81,"n/a")</f>
        <v>410.4419065843386</v>
      </c>
      <c r="AC82" s="45">
        <f t="shared" ca="1" si="542"/>
        <v>430.41011184276402</v>
      </c>
      <c r="AD82" s="45">
        <f t="shared" ca="1" si="542"/>
        <v>454.97813830450025</v>
      </c>
      <c r="AE82" s="45">
        <f t="shared" ca="1" si="542"/>
        <v>510.15068567245379</v>
      </c>
      <c r="AF82" s="95"/>
      <c r="AG82" s="95"/>
      <c r="AH82" s="45">
        <f>+IFERROR(AH779+AH71+AH792,"n/a")</f>
        <v>21.404999999999912</v>
      </c>
      <c r="AI82" s="45">
        <f>+IFERROR(AI779+AI71+AI792,"n/a")</f>
        <v>276.24000000000007</v>
      </c>
      <c r="AJ82" s="19">
        <f t="shared" ref="AJ82" si="543">+IFERROR(H82+I82+J82+K82,"n/a")</f>
        <v>597.41500000000008</v>
      </c>
      <c r="AK82" s="19">
        <f t="shared" ref="AK82" si="544">+IFERROR(L82+M82+N82+O82,"n/a")</f>
        <v>43.603000000000058</v>
      </c>
      <c r="AL82" s="19">
        <f t="shared" ref="AL82" si="545">+IFERROR(P82+Q82+R82+S82,"n/a")</f>
        <v>959.37999999999988</v>
      </c>
      <c r="AM82" s="19">
        <f t="shared" ref="AM82" si="546">+IFERROR(T82+U82+V82+W82,"n/a")</f>
        <v>1047.297</v>
      </c>
      <c r="AN82" s="19">
        <f t="shared" ref="AN82" ca="1" si="547">+IFERROR(X82+Y82+Z82+AA82,"n/a")</f>
        <v>684.00551193221247</v>
      </c>
      <c r="AO82" s="19">
        <f t="shared" ca="1" si="537"/>
        <v>1805.9808424040568</v>
      </c>
    </row>
    <row r="83" spans="2:44" ht="12" x14ac:dyDescent="0.35">
      <c r="B83" s="68" t="s">
        <v>281</v>
      </c>
      <c r="D83" s="55" t="str">
        <f>+IFERROR(D84-D82,"n/a")</f>
        <v>n/a</v>
      </c>
      <c r="E83" s="55" t="str">
        <f t="shared" ref="E83:V83" si="548">+IFERROR(E84-E82,"n/a")</f>
        <v>n/a</v>
      </c>
      <c r="F83" s="55">
        <f t="shared" si="548"/>
        <v>21.09800000000007</v>
      </c>
      <c r="G83" s="55">
        <f t="shared" si="548"/>
        <v>-38.623000000000047</v>
      </c>
      <c r="H83" s="55">
        <f t="shared" si="548"/>
        <v>57.477000000000004</v>
      </c>
      <c r="I83" s="55">
        <f t="shared" si="548"/>
        <v>-268.91300000000001</v>
      </c>
      <c r="J83" s="55">
        <f t="shared" si="548"/>
        <v>-92.575999999999965</v>
      </c>
      <c r="K83" s="55">
        <f t="shared" si="548"/>
        <v>-42.541999999999973</v>
      </c>
      <c r="L83" s="55">
        <f t="shared" si="548"/>
        <v>35.34899999999999</v>
      </c>
      <c r="M83" s="55">
        <f t="shared" si="548"/>
        <v>-182.71499999999997</v>
      </c>
      <c r="N83" s="55">
        <f t="shared" si="548"/>
        <v>219.92899999999997</v>
      </c>
      <c r="O83" s="55">
        <f t="shared" si="548"/>
        <v>242.31299999999999</v>
      </c>
      <c r="P83" s="55">
        <f t="shared" si="548"/>
        <v>58.847000000000008</v>
      </c>
      <c r="Q83" s="55">
        <f t="shared" si="548"/>
        <v>-311.20600000000002</v>
      </c>
      <c r="R83" s="55">
        <f t="shared" si="548"/>
        <v>-35.137</v>
      </c>
      <c r="S83" s="55">
        <f t="shared" si="548"/>
        <v>-140.72500000000002</v>
      </c>
      <c r="T83" s="55">
        <f t="shared" si="548"/>
        <v>-233.03099999999998</v>
      </c>
      <c r="U83" s="55">
        <f t="shared" si="548"/>
        <v>-253.62999999999988</v>
      </c>
      <c r="V83" s="55">
        <f t="shared" si="548"/>
        <v>261.45099999999991</v>
      </c>
      <c r="W83" s="55">
        <f t="shared" ref="W83:X83" si="549">+IFERROR(W84-W82,"n/a")</f>
        <v>85.938000000000159</v>
      </c>
      <c r="X83" s="55">
        <f t="shared" si="549"/>
        <v>96.52600000000001</v>
      </c>
      <c r="Y83" s="55">
        <f t="shared" ref="Y83:Z83" si="550">+IFERROR(Y84-Y82,"n/a")</f>
        <v>-20.658999999999992</v>
      </c>
      <c r="Z83" s="55">
        <f t="shared" si="550"/>
        <v>-90.316000000000074</v>
      </c>
      <c r="AA83" s="30">
        <f t="shared" ref="AA83" ca="1" si="551">+-(AA102-Z102)</f>
        <v>-319.82934794501239</v>
      </c>
      <c r="AB83" s="30">
        <f t="shared" ref="AB83" ca="1" si="552">+-(AB102-AA102)</f>
        <v>-273.86347526484201</v>
      </c>
      <c r="AC83" s="30">
        <f t="shared" ref="AC83" ca="1" si="553">+-(AC102-AB102)</f>
        <v>-294.5715639005748</v>
      </c>
      <c r="AD83" s="30">
        <f t="shared" ref="AD83" ca="1" si="554">+-(AD102-AC102)</f>
        <v>-320.31732860240982</v>
      </c>
      <c r="AE83" s="30">
        <f t="shared" ref="AE83" ca="1" si="555">+-(AE102-AD102)</f>
        <v>-378.9661518775315</v>
      </c>
      <c r="AF83" s="95"/>
      <c r="AG83" s="95"/>
      <c r="AH83" s="55">
        <f t="shared" ref="AH83" si="556">+IFERROR(AH84-AH82,"n/a")</f>
        <v>-118.73100000000002</v>
      </c>
      <c r="AI83" s="55">
        <f t="shared" ref="AI83" si="557">+IFERROR(AI84-AI82,"n/a")</f>
        <v>-84.749000000000024</v>
      </c>
      <c r="AJ83" s="33">
        <f t="shared" ref="AJ83" si="558">+IFERROR(H83+I83+J83+K83,"n/a")</f>
        <v>-346.55399999999992</v>
      </c>
      <c r="AK83" s="33">
        <f t="shared" ref="AK83" si="559">+IFERROR(L83+M83+N83+O83,"n/a")</f>
        <v>314.87599999999998</v>
      </c>
      <c r="AL83" s="33">
        <f t="shared" ref="AL83" si="560">+IFERROR(P83+Q83+R83+S83,"n/a")</f>
        <v>-428.221</v>
      </c>
      <c r="AM83" s="33">
        <f t="shared" ref="AM83" si="561">+IFERROR(T83+U83+V83+W83,"n/a")</f>
        <v>-139.27199999999976</v>
      </c>
      <c r="AN83" s="33">
        <f t="shared" ref="AN83" ca="1" si="562">+IFERROR(X83+Y83+Z83+AA83,"n/a")</f>
        <v>-334.27834794501246</v>
      </c>
      <c r="AO83" s="33">
        <f t="shared" ca="1" si="537"/>
        <v>-1267.7185196453581</v>
      </c>
    </row>
    <row r="84" spans="2:44" s="4" customFormat="1" ht="10.15" x14ac:dyDescent="0.2">
      <c r="B84" s="6" t="s">
        <v>282</v>
      </c>
      <c r="D84" s="42" t="str">
        <f t="shared" ref="D84:W84" si="563">+IFERROR(D779+D71+SUM(D783:D784)+D792,"n/a")</f>
        <v>n/a</v>
      </c>
      <c r="E84" s="42" t="str">
        <f t="shared" si="563"/>
        <v>n/a</v>
      </c>
      <c r="F84" s="42">
        <f t="shared" si="563"/>
        <v>109.43200000000009</v>
      </c>
      <c r="G84" s="42">
        <f t="shared" si="563"/>
        <v>7.2790000000000212</v>
      </c>
      <c r="H84" s="42">
        <f t="shared" si="563"/>
        <v>39.722000000000016</v>
      </c>
      <c r="I84" s="42">
        <f t="shared" si="563"/>
        <v>73.702999999999946</v>
      </c>
      <c r="J84" s="42">
        <f t="shared" si="563"/>
        <v>71.928000000000083</v>
      </c>
      <c r="K84" s="42">
        <f t="shared" si="563"/>
        <v>65.508000000000109</v>
      </c>
      <c r="L84" s="42">
        <f t="shared" si="563"/>
        <v>88.407999999999959</v>
      </c>
      <c r="M84" s="42">
        <f t="shared" si="563"/>
        <v>-52.220000000000034</v>
      </c>
      <c r="N84" s="42">
        <f t="shared" si="563"/>
        <v>123.50400000000008</v>
      </c>
      <c r="O84" s="42">
        <f t="shared" si="563"/>
        <v>198.78700000000003</v>
      </c>
      <c r="P84" s="42">
        <f t="shared" si="563"/>
        <v>85.525999999999954</v>
      </c>
      <c r="Q84" s="42">
        <f t="shared" si="563"/>
        <v>78.369000000000057</v>
      </c>
      <c r="R84" s="42">
        <f t="shared" si="563"/>
        <v>85.998999999999924</v>
      </c>
      <c r="S84" s="42">
        <f t="shared" si="563"/>
        <v>281.26499999999993</v>
      </c>
      <c r="T84" s="42">
        <f t="shared" si="563"/>
        <v>-13.239000000000058</v>
      </c>
      <c r="U84" s="42">
        <f t="shared" si="563"/>
        <v>277.97100000000012</v>
      </c>
      <c r="V84" s="42">
        <f t="shared" si="563"/>
        <v>114.19599999999994</v>
      </c>
      <c r="W84" s="42">
        <f t="shared" si="563"/>
        <v>529.09700000000021</v>
      </c>
      <c r="X84" s="42">
        <f t="shared" ref="X84:Y84" si="564">+IFERROR(X779+X71+SUM(X783:X784)+X792,"n/a")</f>
        <v>-91.490000000000066</v>
      </c>
      <c r="Y84" s="42">
        <f t="shared" si="564"/>
        <v>233.62200000000016</v>
      </c>
      <c r="Z84" s="42">
        <f t="shared" ref="Z84" si="565">+IFERROR(Z779+Z71+SUM(Z783:Z784)+Z792,"n/a")</f>
        <v>71.903000000000205</v>
      </c>
      <c r="AA84" s="42">
        <f t="shared" ref="AA84" ca="1" si="566">+IFERROR(AA82+AA83,"n/a")</f>
        <v>135.69216398719971</v>
      </c>
      <c r="AB84" s="42">
        <f t="shared" ref="AB84:AE84" ca="1" si="567">+IFERROR(AB82+AB83,"n/a")</f>
        <v>136.57843131949659</v>
      </c>
      <c r="AC84" s="42">
        <f t="shared" ca="1" si="567"/>
        <v>135.83854794218922</v>
      </c>
      <c r="AD84" s="42">
        <f t="shared" ca="1" si="567"/>
        <v>134.66080970209043</v>
      </c>
      <c r="AE84" s="42">
        <f t="shared" ca="1" si="567"/>
        <v>131.18453379492229</v>
      </c>
      <c r="AF84" s="99"/>
      <c r="AG84" s="99"/>
      <c r="AH84" s="42">
        <f>+IFERROR(AH779+AH71+SUM(AH783:AH784)+AH792,"n/a")</f>
        <v>-97.326000000000107</v>
      </c>
      <c r="AI84" s="42">
        <f>+IFERROR(AI779+AI71+SUM(AI783:AI784)+AI792,"n/a")</f>
        <v>191.49100000000004</v>
      </c>
      <c r="AJ84" s="16">
        <f t="shared" ref="AJ84" si="568">+IFERROR(H84+I84+J84+K84,"n/a")</f>
        <v>250.86100000000016</v>
      </c>
      <c r="AK84" s="16">
        <f t="shared" ref="AK84" si="569">+IFERROR(L84+M84+N84+O84,"n/a")</f>
        <v>358.47900000000004</v>
      </c>
      <c r="AL84" s="16">
        <f t="shared" ref="AL84" si="570">+IFERROR(P84+Q84+R84+S84,"n/a")</f>
        <v>531.15899999999988</v>
      </c>
      <c r="AM84" s="16">
        <f t="shared" ref="AM84" si="571">+IFERROR(T84+U84+V84+W84,"n/a")</f>
        <v>908.0250000000002</v>
      </c>
      <c r="AN84" s="16">
        <f t="shared" ref="AN84" ca="1" si="572">+IFERROR(X84+Y84+Z84+AA84,"n/a")</f>
        <v>349.72716398720002</v>
      </c>
      <c r="AO84" s="16">
        <f t="shared" ca="1" si="537"/>
        <v>538.26232275869847</v>
      </c>
      <c r="AP84" s="208"/>
      <c r="AQ84" s="208"/>
      <c r="AR84" s="65"/>
    </row>
    <row r="85" spans="2:44" ht="10.15" x14ac:dyDescent="0.2">
      <c r="B85" s="9" t="s">
        <v>28</v>
      </c>
      <c r="H85" s="28" t="str">
        <f>+IFERROR(H84/D84-1,"n/a")</f>
        <v>n/a</v>
      </c>
      <c r="I85" s="28" t="str">
        <f t="shared" ref="I85" si="573">+IFERROR(I84/E84-1,"n/a")</f>
        <v>n/a</v>
      </c>
      <c r="J85" s="28">
        <f t="shared" ref="J85" si="574">+IFERROR(J84/F84-1,"n/a")</f>
        <v>-0.34271511075370986</v>
      </c>
      <c r="K85" s="28">
        <f t="shared" ref="K85" si="575">+IFERROR(K84/G84-1,"n/a")</f>
        <v>7.9995878554746422</v>
      </c>
      <c r="L85" s="28">
        <f t="shared" ref="L85" si="576">+IFERROR(L84/H84-1,"n/a")</f>
        <v>1.2256683953476646</v>
      </c>
      <c r="M85" s="28">
        <f t="shared" ref="M85" si="577">+IFERROR(M84/I84-1,"n/a")</f>
        <v>-1.7085193275714703</v>
      </c>
      <c r="N85" s="28">
        <f t="shared" ref="N85" si="578">+IFERROR(N84/J84-1,"n/a")</f>
        <v>0.71705038371704943</v>
      </c>
      <c r="O85" s="28">
        <f t="shared" ref="O85" si="579">+IFERROR(O84/K84-1,"n/a")</f>
        <v>2.034545399035228</v>
      </c>
      <c r="P85" s="28">
        <f t="shared" ref="P85" si="580">+IFERROR(P84/L84-1,"n/a")</f>
        <v>-3.2598859831689531E-2</v>
      </c>
      <c r="Q85" s="28">
        <f t="shared" ref="Q85" si="581">+IFERROR(Q84/M84-1,"n/a")</f>
        <v>-2.5007468402910762</v>
      </c>
      <c r="R85" s="28">
        <f t="shared" ref="R85" si="582">+IFERROR(R84/N84-1,"n/a")</f>
        <v>-0.30367437491903204</v>
      </c>
      <c r="S85" s="28">
        <f t="shared" ref="S85" si="583">+IFERROR(S84/O84-1,"n/a")</f>
        <v>0.41490640736064166</v>
      </c>
      <c r="T85" s="28">
        <f t="shared" ref="T85" si="584">+IFERROR(T84/P84-1,"n/a")</f>
        <v>-1.1547950330893537</v>
      </c>
      <c r="U85" s="28">
        <f t="shared" ref="U85" si="585">+IFERROR(U84/Q84-1,"n/a")</f>
        <v>2.5469509627531282</v>
      </c>
      <c r="V85" s="28">
        <f t="shared" ref="V85:Z85" si="586">+IFERROR(V84/R84-1,"n/a")</f>
        <v>0.32787590553378587</v>
      </c>
      <c r="W85" s="28">
        <f t="shared" si="586"/>
        <v>0.88113345066041049</v>
      </c>
      <c r="X85" s="28">
        <f t="shared" si="586"/>
        <v>5.9106427977943703</v>
      </c>
      <c r="Y85" s="28">
        <f t="shared" si="586"/>
        <v>-0.15954542020570472</v>
      </c>
      <c r="Z85" s="28">
        <f t="shared" si="586"/>
        <v>-0.37035447826543622</v>
      </c>
      <c r="AA85" s="28">
        <f t="shared" ref="AA85" ca="1" si="587">+IFERROR(AA84/W84-1,"n/a")</f>
        <v>-0.74354009947665611</v>
      </c>
      <c r="AB85" s="28">
        <f t="shared" ref="AB85" ca="1" si="588">+IFERROR(AB84/X84-1,"n/a")</f>
        <v>-2.4928236016996008</v>
      </c>
      <c r="AC85" s="28">
        <f t="shared" ref="AC85" ca="1" si="589">+IFERROR(AC84/Y84-1,"n/a")</f>
        <v>-0.41855412614313237</v>
      </c>
      <c r="AD85" s="28">
        <f t="shared" ref="AD85" ca="1" si="590">+IFERROR(AD84/Z84-1,"n/a")</f>
        <v>0.87281211774321021</v>
      </c>
      <c r="AE85" s="28">
        <f t="shared" ref="AE85" ca="1" si="591">+IFERROR(AE84/AA84-1,"n/a")</f>
        <v>-3.321953206304995E-2</v>
      </c>
      <c r="AI85" s="28">
        <f>+IFERROR(AI84/AH84-1,"n/a")</f>
        <v>-2.9675215255943925</v>
      </c>
      <c r="AJ85" s="28">
        <f t="shared" ref="AJ85" si="592">+IFERROR(AJ84/AI84-1,"n/a")</f>
        <v>0.31004068076306512</v>
      </c>
      <c r="AK85" s="28">
        <f t="shared" ref="AK85" si="593">+IFERROR(AK84/AJ84-1,"n/a")</f>
        <v>0.42899454279461469</v>
      </c>
      <c r="AL85" s="28">
        <f t="shared" ref="AL85" si="594">+IFERROR(AL84/AK84-1,"n/a")</f>
        <v>0.4817018570125442</v>
      </c>
      <c r="AM85" s="28">
        <f t="shared" ref="AM85" si="595">+IFERROR(AM84/AL84-1,"n/a")</f>
        <v>0.7095163595081706</v>
      </c>
      <c r="AN85" s="28">
        <f t="shared" ref="AN85:AO85" ca="1" si="596">+IFERROR(AN84/AM84-1,"n/a")</f>
        <v>-0.6148485295149364</v>
      </c>
      <c r="AO85" s="28">
        <f t="shared" ca="1" si="596"/>
        <v>0.53909212147558216</v>
      </c>
    </row>
    <row r="86" spans="2:44" x14ac:dyDescent="0.2">
      <c r="B86" s="9"/>
      <c r="H86" s="28"/>
      <c r="I86" s="28"/>
      <c r="J86" s="28"/>
      <c r="K86" s="28"/>
      <c r="L86" s="28"/>
      <c r="M86" s="28"/>
      <c r="N86" s="28"/>
      <c r="O86" s="28"/>
      <c r="P86" s="28"/>
      <c r="Q86" s="28"/>
      <c r="R86" s="28"/>
      <c r="S86" s="28"/>
      <c r="T86" s="28"/>
      <c r="U86" s="28"/>
      <c r="V86" s="28"/>
      <c r="W86" s="28"/>
      <c r="X86" s="28"/>
      <c r="Y86" s="28"/>
      <c r="Z86" s="28"/>
      <c r="AA86" s="28"/>
      <c r="AB86" s="28"/>
      <c r="AC86" s="28"/>
      <c r="AD86" s="28"/>
      <c r="AE86" s="28"/>
      <c r="AI86" s="28"/>
      <c r="AJ86" s="28"/>
      <c r="AK86" s="28"/>
      <c r="AL86" s="28"/>
      <c r="AM86" s="28"/>
      <c r="AN86" s="28"/>
      <c r="AO86" s="28"/>
    </row>
    <row r="87" spans="2:44" x14ac:dyDescent="0.2">
      <c r="B87" s="7" t="s">
        <v>70</v>
      </c>
      <c r="H87" s="28"/>
      <c r="I87" s="28"/>
      <c r="J87" s="28"/>
      <c r="K87" s="28"/>
      <c r="L87" s="28"/>
      <c r="M87" s="28"/>
      <c r="N87" s="28"/>
      <c r="O87" s="28"/>
      <c r="P87" s="28"/>
      <c r="Q87" s="28"/>
      <c r="R87" s="28"/>
      <c r="S87" s="28"/>
      <c r="T87" s="28"/>
      <c r="U87" s="28"/>
      <c r="V87" s="28"/>
      <c r="W87" s="28"/>
      <c r="X87" s="28"/>
      <c r="Y87" s="28"/>
      <c r="Z87" s="28"/>
      <c r="AA87" s="28"/>
      <c r="AB87" s="28"/>
      <c r="AC87" s="28"/>
      <c r="AD87" s="28"/>
      <c r="AE87" s="28"/>
      <c r="AI87" s="28"/>
      <c r="AJ87" s="28"/>
      <c r="AK87" s="28"/>
      <c r="AL87" s="28"/>
      <c r="AM87" s="28"/>
      <c r="AN87" s="28"/>
      <c r="AO87" s="28"/>
    </row>
    <row r="88" spans="2:44" x14ac:dyDescent="0.2">
      <c r="B88" s="8" t="s">
        <v>340</v>
      </c>
      <c r="D88" s="51" t="str">
        <f>+D785</f>
        <v>n/a</v>
      </c>
      <c r="E88" s="51" t="str">
        <f t="shared" ref="E88:W88" si="597">+E785</f>
        <v>n/a</v>
      </c>
      <c r="F88" s="51">
        <f t="shared" si="597"/>
        <v>0</v>
      </c>
      <c r="G88" s="51">
        <f t="shared" si="597"/>
        <v>0</v>
      </c>
      <c r="H88" s="51">
        <f t="shared" si="597"/>
        <v>0</v>
      </c>
      <c r="I88" s="51">
        <f t="shared" si="597"/>
        <v>0</v>
      </c>
      <c r="J88" s="51">
        <f t="shared" si="597"/>
        <v>-0.66300000000000003</v>
      </c>
      <c r="K88" s="51">
        <f t="shared" si="597"/>
        <v>1.0000000000000009E-3</v>
      </c>
      <c r="L88" s="51">
        <f t="shared" si="597"/>
        <v>0</v>
      </c>
      <c r="M88" s="51">
        <f t="shared" si="597"/>
        <v>0</v>
      </c>
      <c r="N88" s="51">
        <f t="shared" si="597"/>
        <v>0</v>
      </c>
      <c r="O88" s="51">
        <f t="shared" si="597"/>
        <v>-5.1100000000000003</v>
      </c>
      <c r="P88" s="51">
        <f t="shared" si="597"/>
        <v>0</v>
      </c>
      <c r="Q88" s="51">
        <f t="shared" si="597"/>
        <v>0</v>
      </c>
      <c r="R88" s="51">
        <f t="shared" si="597"/>
        <v>0</v>
      </c>
      <c r="S88" s="51">
        <f t="shared" si="597"/>
        <v>0</v>
      </c>
      <c r="T88" s="51">
        <f t="shared" si="597"/>
        <v>-5</v>
      </c>
      <c r="U88" s="51">
        <f t="shared" si="597"/>
        <v>0.17999999999999972</v>
      </c>
      <c r="V88" s="51">
        <f t="shared" si="597"/>
        <v>0</v>
      </c>
      <c r="W88" s="51">
        <f t="shared" si="597"/>
        <v>-24.231999999999999</v>
      </c>
      <c r="X88" s="51">
        <f t="shared" ref="X88:Y88" si="598">+X785</f>
        <v>0</v>
      </c>
      <c r="Y88" s="51">
        <f t="shared" si="598"/>
        <v>0</v>
      </c>
      <c r="Z88" s="51">
        <f t="shared" ref="Z88" si="599">+Z785</f>
        <v>0</v>
      </c>
      <c r="AA88" s="101">
        <v>0</v>
      </c>
      <c r="AB88" s="101">
        <v>0</v>
      </c>
      <c r="AC88" s="101">
        <v>0</v>
      </c>
      <c r="AD88" s="101">
        <v>0</v>
      </c>
      <c r="AE88" s="101">
        <v>0</v>
      </c>
      <c r="AH88" s="51">
        <f t="shared" ref="AH88:AI88" si="600">+AH785</f>
        <v>0</v>
      </c>
      <c r="AI88" s="51">
        <f t="shared" si="600"/>
        <v>0</v>
      </c>
      <c r="AJ88" s="23">
        <f t="shared" ref="AJ88" si="601">+IFERROR(H88+I88+J88+K88,"n/a")</f>
        <v>-0.66200000000000003</v>
      </c>
      <c r="AK88" s="23">
        <f t="shared" ref="AK88" si="602">+IFERROR(L88+M88+N88+O88,"n/a")</f>
        <v>-5.1100000000000003</v>
      </c>
      <c r="AL88" s="23">
        <f t="shared" ref="AL88" si="603">+IFERROR(P88+Q88+R88+S88,"n/a")</f>
        <v>0</v>
      </c>
      <c r="AM88" s="23">
        <f t="shared" ref="AM88" si="604">+IFERROR(T88+U88+V88+W88,"n/a")</f>
        <v>-29.052</v>
      </c>
      <c r="AN88" s="23">
        <f t="shared" ref="AN88:AN89" si="605">+IFERROR(X88+Y88+Z88+AA88,"n/a")</f>
        <v>0</v>
      </c>
      <c r="AO88" s="45">
        <f t="shared" ref="AO88:AO90" si="606">+IFERROR(AB88+AC88+AD88+AE88,"n/a")</f>
        <v>0</v>
      </c>
    </row>
    <row r="89" spans="2:44" x14ac:dyDescent="0.2">
      <c r="B89" s="8" t="s">
        <v>292</v>
      </c>
      <c r="D89" s="51" t="str">
        <f>+D790</f>
        <v>n/a</v>
      </c>
      <c r="E89" s="51" t="str">
        <f t="shared" ref="E89:V89" si="607">+E790</f>
        <v>n/a</v>
      </c>
      <c r="F89" s="51">
        <f t="shared" si="607"/>
        <v>-33.466999999999999</v>
      </c>
      <c r="G89" s="51">
        <f t="shared" si="607"/>
        <v>-33.566000000000003</v>
      </c>
      <c r="H89" s="51">
        <f t="shared" si="607"/>
        <v>0</v>
      </c>
      <c r="I89" s="51">
        <f t="shared" si="607"/>
        <v>0</v>
      </c>
      <c r="J89" s="51">
        <f t="shared" si="607"/>
        <v>-179.298</v>
      </c>
      <c r="K89" s="51">
        <f t="shared" si="607"/>
        <v>3.9300000000000068</v>
      </c>
      <c r="L89" s="51">
        <f t="shared" si="607"/>
        <v>-100</v>
      </c>
      <c r="M89" s="51">
        <f t="shared" si="607"/>
        <v>-70.662000000000006</v>
      </c>
      <c r="N89" s="51">
        <f t="shared" si="607"/>
        <v>-79.757999999999981</v>
      </c>
      <c r="O89" s="51">
        <f t="shared" si="607"/>
        <v>-89.942000000000036</v>
      </c>
      <c r="P89" s="51">
        <f t="shared" si="607"/>
        <v>0</v>
      </c>
      <c r="Q89" s="51">
        <f t="shared" si="607"/>
        <v>0</v>
      </c>
      <c r="R89" s="51">
        <f t="shared" si="607"/>
        <v>-95.787000000000006</v>
      </c>
      <c r="S89" s="51">
        <f t="shared" si="607"/>
        <v>-114.315</v>
      </c>
      <c r="T89" s="51">
        <f t="shared" si="607"/>
        <v>0</v>
      </c>
      <c r="U89" s="51">
        <f t="shared" si="607"/>
        <v>-256.726</v>
      </c>
      <c r="V89" s="51">
        <f t="shared" si="607"/>
        <v>-142.34100000000001</v>
      </c>
      <c r="W89" s="51">
        <f t="shared" ref="W89:X89" si="608">+W790</f>
        <v>-161.06499999999994</v>
      </c>
      <c r="X89" s="51">
        <f t="shared" si="608"/>
        <v>-0.77400000000000002</v>
      </c>
      <c r="Y89" s="51">
        <f t="shared" ref="Y89:Z89" si="609">+Y790</f>
        <v>-322.25400000000002</v>
      </c>
      <c r="Z89" s="51">
        <f t="shared" si="609"/>
        <v>-161.51399999999995</v>
      </c>
      <c r="AA89" s="101">
        <v>0</v>
      </c>
      <c r="AB89" s="101">
        <v>0</v>
      </c>
      <c r="AC89" s="101">
        <v>0</v>
      </c>
      <c r="AD89" s="101">
        <v>0</v>
      </c>
      <c r="AE89" s="101">
        <v>0</v>
      </c>
      <c r="AH89" s="51">
        <f t="shared" ref="AH89:AI89" si="610">+AH790</f>
        <v>0</v>
      </c>
      <c r="AI89" s="51">
        <f t="shared" si="610"/>
        <v>-97.697000000000003</v>
      </c>
      <c r="AJ89" s="23">
        <f t="shared" ref="AJ89" si="611">+IFERROR(H89+I89+J89+K89,"n/a")</f>
        <v>-175.36799999999999</v>
      </c>
      <c r="AK89" s="23">
        <f t="shared" ref="AK89" si="612">+IFERROR(L89+M89+N89+O89,"n/a")</f>
        <v>-340.36200000000002</v>
      </c>
      <c r="AL89" s="23">
        <f t="shared" ref="AL89" si="613">+IFERROR(P89+Q89+R89+S89,"n/a")</f>
        <v>-210.102</v>
      </c>
      <c r="AM89" s="23">
        <f t="shared" ref="AM89" si="614">+IFERROR(T89+U89+V89+W89,"n/a")</f>
        <v>-560.13199999999995</v>
      </c>
      <c r="AN89" s="23">
        <f t="shared" si="605"/>
        <v>-484.54199999999997</v>
      </c>
      <c r="AO89" s="45">
        <f t="shared" si="606"/>
        <v>0</v>
      </c>
    </row>
    <row r="90" spans="2:44" x14ac:dyDescent="0.2">
      <c r="B90" s="8" t="s">
        <v>291</v>
      </c>
      <c r="D90" s="51" t="str">
        <f>+D791</f>
        <v>n/a</v>
      </c>
      <c r="E90" s="51" t="str">
        <f t="shared" ref="E90:V90" si="615">+E791</f>
        <v>n/a</v>
      </c>
      <c r="F90" s="51">
        <f t="shared" si="615"/>
        <v>0</v>
      </c>
      <c r="G90" s="51">
        <f t="shared" si="615"/>
        <v>0</v>
      </c>
      <c r="H90" s="51">
        <f t="shared" si="615"/>
        <v>0</v>
      </c>
      <c r="I90" s="51">
        <f t="shared" si="615"/>
        <v>0</v>
      </c>
      <c r="J90" s="51">
        <f t="shared" si="615"/>
        <v>0</v>
      </c>
      <c r="K90" s="51">
        <f t="shared" si="615"/>
        <v>0</v>
      </c>
      <c r="L90" s="51">
        <f t="shared" si="615"/>
        <v>0</v>
      </c>
      <c r="M90" s="51">
        <f t="shared" si="615"/>
        <v>0</v>
      </c>
      <c r="N90" s="51">
        <f t="shared" si="615"/>
        <v>0</v>
      </c>
      <c r="O90" s="51">
        <f t="shared" si="615"/>
        <v>0</v>
      </c>
      <c r="P90" s="51">
        <f t="shared" si="615"/>
        <v>0</v>
      </c>
      <c r="Q90" s="51">
        <f t="shared" si="615"/>
        <v>-16.963999999999999</v>
      </c>
      <c r="R90" s="51">
        <f t="shared" si="615"/>
        <v>-19.380000000000003</v>
      </c>
      <c r="S90" s="51">
        <f t="shared" si="615"/>
        <v>-27.327999999999996</v>
      </c>
      <c r="T90" s="51">
        <f t="shared" si="615"/>
        <v>-20.131</v>
      </c>
      <c r="U90" s="51">
        <f t="shared" si="615"/>
        <v>-15.494</v>
      </c>
      <c r="V90" s="51">
        <f t="shared" si="615"/>
        <v>-9.6090000000000018</v>
      </c>
      <c r="W90" s="51">
        <f t="shared" ref="W90:X90" si="616">+W791</f>
        <v>-15.469000000000001</v>
      </c>
      <c r="X90" s="51">
        <f t="shared" si="616"/>
        <v>-2.8519999999999999</v>
      </c>
      <c r="Y90" s="51">
        <f t="shared" ref="Y90:Z90" si="617">+Y791</f>
        <v>0</v>
      </c>
      <c r="Z90" s="51">
        <f t="shared" si="617"/>
        <v>0</v>
      </c>
      <c r="AA90" s="101">
        <v>0</v>
      </c>
      <c r="AB90" s="101">
        <v>0</v>
      </c>
      <c r="AC90" s="101">
        <v>0</v>
      </c>
      <c r="AD90" s="101">
        <v>0</v>
      </c>
      <c r="AE90" s="101">
        <v>0</v>
      </c>
      <c r="AH90" s="51">
        <f t="shared" ref="AH90:AI90" si="618">+AH791</f>
        <v>-75.287000000000006</v>
      </c>
      <c r="AI90" s="51">
        <f t="shared" si="618"/>
        <v>0</v>
      </c>
      <c r="AJ90" s="23">
        <f t="shared" ref="AJ90" si="619">+IFERROR(H90+I90+J90+K90,"n/a")</f>
        <v>0</v>
      </c>
      <c r="AK90" s="23">
        <f t="shared" ref="AK90" si="620">+IFERROR(L90+M90+N90+O90,"n/a")</f>
        <v>0</v>
      </c>
      <c r="AL90" s="23">
        <f t="shared" ref="AL90" si="621">+IFERROR(P90+Q90+R90+S90,"n/a")</f>
        <v>-63.671999999999997</v>
      </c>
      <c r="AM90" s="23">
        <f t="shared" ref="AM90" si="622">+IFERROR(T90+U90+V90+W90,"n/a")</f>
        <v>-60.703000000000003</v>
      </c>
      <c r="AN90" s="23">
        <f t="shared" ref="AN90" si="623">+IFERROR(X90+Y90+Z90+AA90,"n/a")</f>
        <v>-2.8519999999999999</v>
      </c>
      <c r="AO90" s="45">
        <f t="shared" si="606"/>
        <v>0</v>
      </c>
    </row>
    <row r="92" spans="2:44" x14ac:dyDescent="0.2">
      <c r="B92" s="5" t="s">
        <v>283</v>
      </c>
      <c r="X92" s="19"/>
    </row>
    <row r="93" spans="2:44" x14ac:dyDescent="0.2">
      <c r="B93" t="s">
        <v>284</v>
      </c>
      <c r="D93" s="45" t="str">
        <f>+D675</f>
        <v>n/a</v>
      </c>
      <c r="E93" s="45">
        <f t="shared" ref="E93:V93" si="624">+E675</f>
        <v>211.935</v>
      </c>
      <c r="F93" s="45">
        <f t="shared" si="624"/>
        <v>266.15199999999999</v>
      </c>
      <c r="G93" s="45">
        <f t="shared" si="624"/>
        <v>239.14</v>
      </c>
      <c r="H93" s="45">
        <f t="shared" si="624"/>
        <v>305.08800000000002</v>
      </c>
      <c r="I93" s="45">
        <f t="shared" si="624"/>
        <v>361.72699999999998</v>
      </c>
      <c r="J93" s="45">
        <f t="shared" si="624"/>
        <v>269.62599999999998</v>
      </c>
      <c r="K93" s="45">
        <f t="shared" si="624"/>
        <v>330.40899999999999</v>
      </c>
      <c r="L93" s="45">
        <f t="shared" si="624"/>
        <v>324.84500000000003</v>
      </c>
      <c r="M93" s="45">
        <f t="shared" si="624"/>
        <v>202.62299999999999</v>
      </c>
      <c r="N93" s="45">
        <f t="shared" si="624"/>
        <v>235.72</v>
      </c>
      <c r="O93" s="45">
        <f t="shared" si="624"/>
        <v>342.101</v>
      </c>
      <c r="P93" s="45">
        <f t="shared" si="624"/>
        <v>445.34699999999998</v>
      </c>
      <c r="Q93" s="45">
        <f t="shared" si="624"/>
        <v>508.52100000000002</v>
      </c>
      <c r="R93" s="45">
        <f t="shared" si="624"/>
        <v>517.66300000000001</v>
      </c>
      <c r="S93" s="45">
        <f t="shared" si="624"/>
        <v>615.36</v>
      </c>
      <c r="T93" s="45">
        <f t="shared" si="624"/>
        <v>520.83799999999997</v>
      </c>
      <c r="U93" s="45">
        <f t="shared" si="624"/>
        <v>527.28</v>
      </c>
      <c r="V93" s="45">
        <f t="shared" si="624"/>
        <v>528.51499999999999</v>
      </c>
      <c r="W93" s="45">
        <f t="shared" ref="W93:X93" si="625">+W675</f>
        <v>820.46600000000001</v>
      </c>
      <c r="X93" s="45">
        <f t="shared" si="625"/>
        <v>668.05799999999999</v>
      </c>
      <c r="Y93" s="45">
        <f t="shared" ref="Y93" si="626">+Y675</f>
        <v>594.86199999999997</v>
      </c>
      <c r="Z93" s="45">
        <f t="shared" ref="Z93" si="627">+Z675</f>
        <v>506.63400000000001</v>
      </c>
      <c r="AA93" s="19">
        <f t="shared" ref="AA93:AE93" si="628">+AA370</f>
        <v>600</v>
      </c>
      <c r="AB93" s="19">
        <f t="shared" si="628"/>
        <v>600</v>
      </c>
      <c r="AC93" s="19">
        <f t="shared" si="628"/>
        <v>600</v>
      </c>
      <c r="AD93" s="19">
        <f t="shared" si="628"/>
        <v>600</v>
      </c>
      <c r="AE93" s="19">
        <f t="shared" si="628"/>
        <v>600</v>
      </c>
      <c r="AH93" s="45">
        <f>+AH675</f>
        <v>168.471</v>
      </c>
      <c r="AI93" s="45">
        <f>+G93</f>
        <v>239.14</v>
      </c>
      <c r="AJ93" s="45">
        <f>+K93</f>
        <v>330.40899999999999</v>
      </c>
      <c r="AK93" s="45">
        <f>+O93</f>
        <v>342.101</v>
      </c>
      <c r="AL93" s="45">
        <f>+S93</f>
        <v>615.36</v>
      </c>
      <c r="AM93" s="45">
        <f>+W93</f>
        <v>820.46600000000001</v>
      </c>
      <c r="AN93" s="45">
        <f>+AA93</f>
        <v>600</v>
      </c>
      <c r="AO93" s="45">
        <f>+AE93</f>
        <v>600</v>
      </c>
    </row>
    <row r="94" spans="2:44" x14ac:dyDescent="0.2">
      <c r="B94" t="s">
        <v>285</v>
      </c>
      <c r="D94" s="45" t="str">
        <f>+D678</f>
        <v>n/a</v>
      </c>
      <c r="E94" s="45">
        <f t="shared" ref="E94:V94" si="629">+E678</f>
        <v>436.36</v>
      </c>
      <c r="F94" s="45">
        <f t="shared" si="629"/>
        <v>427.21699999999998</v>
      </c>
      <c r="G94" s="45">
        <f t="shared" si="629"/>
        <v>474.58100000000002</v>
      </c>
      <c r="H94" s="45">
        <f t="shared" si="629"/>
        <v>461.79599999999999</v>
      </c>
      <c r="I94" s="45">
        <f t="shared" si="629"/>
        <v>701.16800000000001</v>
      </c>
      <c r="J94" s="45">
        <f t="shared" si="629"/>
        <v>821.00800000000004</v>
      </c>
      <c r="K94" s="45">
        <f t="shared" si="629"/>
        <v>869.572</v>
      </c>
      <c r="L94" s="45">
        <f t="shared" si="629"/>
        <v>850.27</v>
      </c>
      <c r="M94" s="45">
        <f t="shared" si="629"/>
        <v>1046.7619999999999</v>
      </c>
      <c r="N94" s="45">
        <f t="shared" si="629"/>
        <v>839.26099999999997</v>
      </c>
      <c r="O94" s="45">
        <f t="shared" si="629"/>
        <v>607.41700000000003</v>
      </c>
      <c r="P94" s="45">
        <f t="shared" si="629"/>
        <v>541.12099999999998</v>
      </c>
      <c r="Q94" s="45">
        <f t="shared" si="629"/>
        <v>853.69299999999998</v>
      </c>
      <c r="R94" s="45">
        <f t="shared" si="629"/>
        <v>909.41600000000005</v>
      </c>
      <c r="S94" s="45">
        <f t="shared" si="629"/>
        <v>1076.2719999999999</v>
      </c>
      <c r="T94" s="45">
        <f t="shared" si="629"/>
        <v>1350.7190000000001</v>
      </c>
      <c r="U94" s="45">
        <f t="shared" si="629"/>
        <v>1645.5509999999999</v>
      </c>
      <c r="V94" s="45">
        <f t="shared" si="629"/>
        <v>1424.422</v>
      </c>
      <c r="W94" s="45">
        <f t="shared" ref="W94:X94" si="630">+W678</f>
        <v>1377.7719999999999</v>
      </c>
      <c r="X94" s="45">
        <f t="shared" si="630"/>
        <v>1312.4359999999999</v>
      </c>
      <c r="Y94" s="45">
        <f t="shared" ref="Y94" si="631">+Y678</f>
        <v>1294.1510000000001</v>
      </c>
      <c r="Z94" s="45">
        <f t="shared" ref="Z94" si="632">+Z678</f>
        <v>1431.29</v>
      </c>
      <c r="AA94" s="45">
        <f t="shared" ref="AA94:AE94" ca="1" si="633">+AA97-AA96-AA95-AA93</f>
        <v>1729.9375639450136</v>
      </c>
      <c r="AB94" s="45">
        <f t="shared" ca="1" si="633"/>
        <v>1973.5975912098547</v>
      </c>
      <c r="AC94" s="45">
        <f t="shared" ca="1" si="633"/>
        <v>2325.3458251104303</v>
      </c>
      <c r="AD94" s="45">
        <f t="shared" ca="1" si="633"/>
        <v>2675.8976565128405</v>
      </c>
      <c r="AE94" s="45">
        <f t="shared" ca="1" si="633"/>
        <v>3131.3791403103705</v>
      </c>
      <c r="AH94" s="45">
        <f>+AH678</f>
        <v>366.63099999999997</v>
      </c>
      <c r="AI94" s="45">
        <f t="shared" ref="AI94:AI102" si="634">+G94</f>
        <v>474.58100000000002</v>
      </c>
      <c r="AJ94" s="45">
        <f t="shared" ref="AJ94:AJ102" si="635">+K94</f>
        <v>869.572</v>
      </c>
      <c r="AK94" s="45">
        <f t="shared" ref="AK94:AK102" si="636">+O94</f>
        <v>607.41700000000003</v>
      </c>
      <c r="AL94" s="45">
        <f t="shared" ref="AL94:AL102" si="637">+S94</f>
        <v>1076.2719999999999</v>
      </c>
      <c r="AM94" s="45">
        <f t="shared" ref="AM94:AM102" si="638">+W94</f>
        <v>1377.7719999999999</v>
      </c>
      <c r="AN94" s="45">
        <f t="shared" ref="AN94:AN102" ca="1" si="639">+AA94</f>
        <v>1729.9375639450136</v>
      </c>
      <c r="AO94" s="45">
        <f t="shared" ref="AO94:AO102" ca="1" si="640">+AE94</f>
        <v>3131.3791403103705</v>
      </c>
    </row>
    <row r="95" spans="2:44" x14ac:dyDescent="0.2">
      <c r="B95" t="s">
        <v>217</v>
      </c>
      <c r="D95" s="45" t="str">
        <f>+D679</f>
        <v>n/a</v>
      </c>
      <c r="E95" s="45">
        <f t="shared" ref="E95:V95" si="641">+E679</f>
        <v>1130.8679999999999</v>
      </c>
      <c r="F95" s="45">
        <f t="shared" si="641"/>
        <v>1174.556</v>
      </c>
      <c r="G95" s="45">
        <f t="shared" si="641"/>
        <v>1292.104</v>
      </c>
      <c r="H95" s="45">
        <f t="shared" si="641"/>
        <v>1285.174</v>
      </c>
      <c r="I95" s="45">
        <f t="shared" si="641"/>
        <v>1227.99</v>
      </c>
      <c r="J95" s="45">
        <f t="shared" si="641"/>
        <v>1253.6990000000001</v>
      </c>
      <c r="K95" s="45">
        <f t="shared" si="641"/>
        <v>1404.5540000000001</v>
      </c>
      <c r="L95" s="45">
        <f t="shared" si="641"/>
        <v>1506.7619999999999</v>
      </c>
      <c r="M95" s="45">
        <f t="shared" si="641"/>
        <v>1743.461</v>
      </c>
      <c r="N95" s="45">
        <f t="shared" si="641"/>
        <v>2086.2080000000001</v>
      </c>
      <c r="O95" s="45">
        <f t="shared" si="641"/>
        <v>2430.7370000000001</v>
      </c>
      <c r="P95" s="45">
        <f t="shared" si="641"/>
        <v>2361.366</v>
      </c>
      <c r="Q95" s="45">
        <f t="shared" si="641"/>
        <v>2488.817</v>
      </c>
      <c r="R95" s="45">
        <f t="shared" si="641"/>
        <v>2825.77</v>
      </c>
      <c r="S95" s="45">
        <f t="shared" si="641"/>
        <v>3154.81</v>
      </c>
      <c r="T95" s="45">
        <f t="shared" si="641"/>
        <v>3247.058</v>
      </c>
      <c r="U95" s="45">
        <f t="shared" si="641"/>
        <v>3330.53</v>
      </c>
      <c r="V95" s="45">
        <f t="shared" si="641"/>
        <v>3789.8519999999999</v>
      </c>
      <c r="W95" s="45">
        <f t="shared" ref="W95:X95" si="642">+W679</f>
        <v>4235.9570000000003</v>
      </c>
      <c r="X95" s="45">
        <f t="shared" si="642"/>
        <v>4523.8410000000003</v>
      </c>
      <c r="Y95" s="45">
        <f t="shared" ref="Y95" si="643">+Y679</f>
        <v>4857.3149999999996</v>
      </c>
      <c r="Z95" s="45">
        <f t="shared" ref="Z95" si="644">+Z679</f>
        <v>5244.7160000000003</v>
      </c>
      <c r="AA95" s="19">
        <f t="shared" ref="AA95:AE95" si="645">+AA373</f>
        <v>5768.4455840000001</v>
      </c>
      <c r="AB95" s="19">
        <f t="shared" si="645"/>
        <v>5546.9536319999997</v>
      </c>
      <c r="AC95" s="19">
        <f t="shared" si="645"/>
        <v>5966.2492119999997</v>
      </c>
      <c r="AD95" s="19">
        <f t="shared" si="645"/>
        <v>6187.9688992000001</v>
      </c>
      <c r="AE95" s="19">
        <f t="shared" si="645"/>
        <v>6749.0813332799999</v>
      </c>
      <c r="AH95" s="45">
        <f>+AH679</f>
        <v>1067.002</v>
      </c>
      <c r="AI95" s="45">
        <f t="shared" si="634"/>
        <v>1292.104</v>
      </c>
      <c r="AJ95" s="45">
        <f t="shared" si="635"/>
        <v>1404.5540000000001</v>
      </c>
      <c r="AK95" s="45">
        <f t="shared" si="636"/>
        <v>2430.7370000000001</v>
      </c>
      <c r="AL95" s="45">
        <f t="shared" si="637"/>
        <v>3154.81</v>
      </c>
      <c r="AM95" s="45">
        <f t="shared" si="638"/>
        <v>4235.9570000000003</v>
      </c>
      <c r="AN95" s="45">
        <f t="shared" si="639"/>
        <v>5768.4455840000001</v>
      </c>
      <c r="AO95" s="45">
        <f t="shared" si="640"/>
        <v>6749.0813332799999</v>
      </c>
    </row>
    <row r="96" spans="2:44" ht="13.5" x14ac:dyDescent="0.35">
      <c r="B96" t="s">
        <v>279</v>
      </c>
      <c r="D96" s="55" t="str">
        <f>IFERROR(D97-D95-D94-D93,"n/a")</f>
        <v>n/a</v>
      </c>
      <c r="E96" s="55">
        <f t="shared" ref="E96:W96" si="646">IFERROR(E97-E95-E94-E93,"n/a")</f>
        <v>148.14699999999999</v>
      </c>
      <c r="F96" s="55">
        <f t="shared" si="646"/>
        <v>177.69099999999997</v>
      </c>
      <c r="G96" s="55">
        <f t="shared" si="646"/>
        <v>181.75600000000009</v>
      </c>
      <c r="H96" s="55">
        <f t="shared" si="646"/>
        <v>197.70499999999993</v>
      </c>
      <c r="I96" s="55">
        <f t="shared" si="646"/>
        <v>192.21600000000012</v>
      </c>
      <c r="J96" s="55">
        <f t="shared" si="646"/>
        <v>201.32799999999997</v>
      </c>
      <c r="K96" s="55">
        <f t="shared" si="646"/>
        <v>202.20700000000011</v>
      </c>
      <c r="L96" s="55">
        <f t="shared" si="646"/>
        <v>204.72300000000041</v>
      </c>
      <c r="M96" s="55">
        <f t="shared" si="646"/>
        <v>210.97000000000031</v>
      </c>
      <c r="N96" s="55">
        <f t="shared" si="646"/>
        <v>225.89099999999942</v>
      </c>
      <c r="O96" s="55">
        <f t="shared" si="646"/>
        <v>227.66900000000032</v>
      </c>
      <c r="P96" s="55">
        <f t="shared" si="646"/>
        <v>259.25399999999979</v>
      </c>
      <c r="Q96" s="55">
        <f t="shared" si="646"/>
        <v>253.58899999999988</v>
      </c>
      <c r="R96" s="55">
        <f t="shared" si="646"/>
        <v>265.54699999999968</v>
      </c>
      <c r="S96" s="55">
        <f t="shared" si="646"/>
        <v>275.20499999999913</v>
      </c>
      <c r="T96" s="55">
        <f t="shared" si="646"/>
        <v>322.40699999999993</v>
      </c>
      <c r="U96" s="55">
        <f t="shared" si="646"/>
        <v>324.69799999999918</v>
      </c>
      <c r="V96" s="55">
        <f t="shared" si="646"/>
        <v>336.48600000000067</v>
      </c>
      <c r="W96" s="55">
        <f t="shared" si="646"/>
        <v>387.73700000000042</v>
      </c>
      <c r="X96" s="55">
        <f t="shared" ref="X96" si="647">IFERROR(X97-X95-X94-X93,"n/a")</f>
        <v>404.89099999999939</v>
      </c>
      <c r="Y96" s="55">
        <f t="shared" ref="Y96" si="648">IFERROR(Y97-Y95-Y94-Y93,"n/a")</f>
        <v>421.56099999999958</v>
      </c>
      <c r="Z96" s="55">
        <f t="shared" ref="Z96" si="649">IFERROR(Z97-Z95-Z94-Z93,"n/a")</f>
        <v>437.97100000000046</v>
      </c>
      <c r="AA96" s="75">
        <f t="shared" ref="AA96" si="650">+Z96</f>
        <v>437.97100000000046</v>
      </c>
      <c r="AB96" s="75">
        <f t="shared" ref="AB96" si="651">+AA96</f>
        <v>437.97100000000046</v>
      </c>
      <c r="AC96" s="75">
        <f t="shared" ref="AC96" si="652">+AB96</f>
        <v>437.97100000000046</v>
      </c>
      <c r="AD96" s="75">
        <f t="shared" ref="AD96" si="653">+AC96</f>
        <v>437.97100000000046</v>
      </c>
      <c r="AE96" s="75">
        <f t="shared" ref="AE96" si="654">+AD96</f>
        <v>437.97100000000046</v>
      </c>
      <c r="AH96" s="55">
        <f t="shared" ref="AH96" si="655">IFERROR(AH97-AH95-AH94-AH93,"n/a")</f>
        <v>97.547999999999888</v>
      </c>
      <c r="AI96" s="55">
        <f t="shared" si="634"/>
        <v>181.75600000000009</v>
      </c>
      <c r="AJ96" s="55">
        <f t="shared" si="635"/>
        <v>202.20700000000011</v>
      </c>
      <c r="AK96" s="55">
        <f t="shared" si="636"/>
        <v>227.66900000000032</v>
      </c>
      <c r="AL96" s="55">
        <f t="shared" si="637"/>
        <v>275.20499999999913</v>
      </c>
      <c r="AM96" s="55">
        <f t="shared" si="638"/>
        <v>387.73700000000042</v>
      </c>
      <c r="AN96" s="55">
        <f t="shared" si="639"/>
        <v>437.97100000000046</v>
      </c>
      <c r="AO96" s="55">
        <f t="shared" si="640"/>
        <v>437.97100000000046</v>
      </c>
    </row>
    <row r="97" spans="2:41" x14ac:dyDescent="0.2">
      <c r="B97" s="3" t="s">
        <v>286</v>
      </c>
      <c r="D97" s="45" t="str">
        <f>+D683</f>
        <v>n/a</v>
      </c>
      <c r="E97" s="45">
        <f t="shared" ref="E97:V97" si="656">+E683</f>
        <v>1927.31</v>
      </c>
      <c r="F97" s="45">
        <f t="shared" si="656"/>
        <v>2045.616</v>
      </c>
      <c r="G97" s="45">
        <f t="shared" si="656"/>
        <v>2187.5810000000001</v>
      </c>
      <c r="H97" s="45">
        <f t="shared" si="656"/>
        <v>2249.7629999999999</v>
      </c>
      <c r="I97" s="45">
        <f t="shared" si="656"/>
        <v>2483.1010000000001</v>
      </c>
      <c r="J97" s="45">
        <f t="shared" si="656"/>
        <v>2545.6610000000001</v>
      </c>
      <c r="K97" s="45">
        <f t="shared" si="656"/>
        <v>2806.7420000000002</v>
      </c>
      <c r="L97" s="45">
        <f t="shared" si="656"/>
        <v>2886.6000000000004</v>
      </c>
      <c r="M97" s="45">
        <f t="shared" si="656"/>
        <v>3203.8160000000003</v>
      </c>
      <c r="N97" s="45">
        <f t="shared" si="656"/>
        <v>3387.0799999999995</v>
      </c>
      <c r="O97" s="45">
        <f t="shared" si="656"/>
        <v>3607.9240000000004</v>
      </c>
      <c r="P97" s="45">
        <f t="shared" si="656"/>
        <v>3607.0879999999997</v>
      </c>
      <c r="Q97" s="45">
        <f t="shared" si="656"/>
        <v>4104.62</v>
      </c>
      <c r="R97" s="45">
        <f t="shared" si="656"/>
        <v>4518.3959999999997</v>
      </c>
      <c r="S97" s="45">
        <f t="shared" si="656"/>
        <v>5121.646999999999</v>
      </c>
      <c r="T97" s="45">
        <f t="shared" si="656"/>
        <v>5441.0219999999999</v>
      </c>
      <c r="U97" s="45">
        <f t="shared" si="656"/>
        <v>5828.0589999999993</v>
      </c>
      <c r="V97" s="45">
        <f t="shared" si="656"/>
        <v>6079.2750000000005</v>
      </c>
      <c r="W97" s="45">
        <f t="shared" ref="W97:X97" si="657">+W683</f>
        <v>6821.9320000000007</v>
      </c>
      <c r="X97" s="45">
        <f t="shared" si="657"/>
        <v>6909.2259999999997</v>
      </c>
      <c r="Y97" s="45">
        <f t="shared" ref="Y97" si="658">+Y683</f>
        <v>7167.8889999999992</v>
      </c>
      <c r="Z97" s="45">
        <f t="shared" ref="Z97" si="659">+Z683</f>
        <v>7620.6110000000008</v>
      </c>
      <c r="AA97" s="45">
        <f t="shared" ref="AA97:AE97" ca="1" si="660">+AA101+AA102</f>
        <v>8536.3541479450141</v>
      </c>
      <c r="AB97" s="45">
        <f t="shared" ca="1" si="660"/>
        <v>8558.5222232098549</v>
      </c>
      <c r="AC97" s="45">
        <f t="shared" ca="1" si="660"/>
        <v>9329.5660371104295</v>
      </c>
      <c r="AD97" s="45">
        <f t="shared" ca="1" si="660"/>
        <v>9901.8375557128402</v>
      </c>
      <c r="AE97" s="45">
        <f t="shared" ca="1" si="660"/>
        <v>10918.431473590372</v>
      </c>
      <c r="AH97" s="45">
        <f>+AH683</f>
        <v>1699.6519999999998</v>
      </c>
      <c r="AI97" s="45">
        <f t="shared" si="634"/>
        <v>2187.5810000000001</v>
      </c>
      <c r="AJ97" s="45">
        <f t="shared" si="635"/>
        <v>2806.7420000000002</v>
      </c>
      <c r="AK97" s="45">
        <f t="shared" si="636"/>
        <v>3607.9240000000004</v>
      </c>
      <c r="AL97" s="45">
        <f t="shared" si="637"/>
        <v>5121.646999999999</v>
      </c>
      <c r="AM97" s="45">
        <f t="shared" si="638"/>
        <v>6821.9320000000007</v>
      </c>
      <c r="AN97" s="45">
        <f t="shared" ca="1" si="639"/>
        <v>8536.3541479450141</v>
      </c>
      <c r="AO97" s="45">
        <f t="shared" ca="1" si="640"/>
        <v>10918.431473590372</v>
      </c>
    </row>
    <row r="98" spans="2:41" x14ac:dyDescent="0.2">
      <c r="B98" t="s">
        <v>226</v>
      </c>
      <c r="D98" s="45" t="str">
        <f>+D686</f>
        <v>n/a</v>
      </c>
      <c r="E98" s="45">
        <f t="shared" ref="E98:V98" si="661">+E686</f>
        <v>1404.5540000000001</v>
      </c>
      <c r="F98" s="45">
        <f t="shared" si="661"/>
        <v>1510.047</v>
      </c>
      <c r="G98" s="45">
        <f t="shared" si="661"/>
        <v>1626.973</v>
      </c>
      <c r="H98" s="45">
        <f t="shared" si="661"/>
        <v>1641.971</v>
      </c>
      <c r="I98" s="45">
        <f t="shared" si="661"/>
        <v>1814.7570000000001</v>
      </c>
      <c r="J98" s="45">
        <f t="shared" si="661"/>
        <v>1975.7349999999999</v>
      </c>
      <c r="K98" s="45">
        <f t="shared" si="661"/>
        <v>2150.5810000000001</v>
      </c>
      <c r="L98" s="45">
        <f t="shared" si="661"/>
        <v>2265.0610000000001</v>
      </c>
      <c r="M98" s="45">
        <f t="shared" si="661"/>
        <v>2526.7289999999998</v>
      </c>
      <c r="N98" s="45">
        <f t="shared" si="661"/>
        <v>2649.3969999999999</v>
      </c>
      <c r="O98" s="45">
        <f t="shared" si="661"/>
        <v>2763.0430000000001</v>
      </c>
      <c r="P98" s="45">
        <f t="shared" si="661"/>
        <v>2686.1289999999999</v>
      </c>
      <c r="Q98" s="45">
        <f t="shared" si="661"/>
        <v>3117.893</v>
      </c>
      <c r="R98" s="45">
        <f t="shared" si="661"/>
        <v>3385.1979999999999</v>
      </c>
      <c r="S98" s="45">
        <f t="shared" si="661"/>
        <v>4000.69</v>
      </c>
      <c r="T98" s="45">
        <f t="shared" si="661"/>
        <v>4088.9850000000001</v>
      </c>
      <c r="U98" s="45">
        <f t="shared" si="661"/>
        <v>4520.6660000000002</v>
      </c>
      <c r="V98" s="45">
        <f t="shared" si="661"/>
        <v>4821.4390000000003</v>
      </c>
      <c r="W98" s="45">
        <f t="shared" ref="W98:X98" si="662">+W686</f>
        <v>5441.4560000000001</v>
      </c>
      <c r="X98" s="45">
        <f t="shared" si="662"/>
        <v>5252.7969999999996</v>
      </c>
      <c r="Y98" s="45">
        <f t="shared" ref="Y98" si="663">+Y686</f>
        <v>5697.335</v>
      </c>
      <c r="Z98" s="45">
        <f t="shared" ref="Z98" si="664">+Z686</f>
        <v>5959.1379999999999</v>
      </c>
      <c r="AA98" s="19">
        <f>+AA363</f>
        <v>6555.0518000000002</v>
      </c>
      <c r="AB98" s="19">
        <f t="shared" ref="AB98:AE98" si="665">+AB363</f>
        <v>6303.3563999999997</v>
      </c>
      <c r="AC98" s="19">
        <f t="shared" si="665"/>
        <v>6779.8286499999995</v>
      </c>
      <c r="AD98" s="19">
        <f t="shared" si="665"/>
        <v>7031.7828399999999</v>
      </c>
      <c r="AE98" s="19">
        <f t="shared" si="665"/>
        <v>7669.4106059999995</v>
      </c>
      <c r="AH98" s="45">
        <f>+AH686</f>
        <v>1232.92</v>
      </c>
      <c r="AI98" s="45">
        <f t="shared" si="634"/>
        <v>1626.973</v>
      </c>
      <c r="AJ98" s="45">
        <f t="shared" si="635"/>
        <v>2150.5810000000001</v>
      </c>
      <c r="AK98" s="45">
        <f t="shared" si="636"/>
        <v>2763.0430000000001</v>
      </c>
      <c r="AL98" s="45">
        <f t="shared" si="637"/>
        <v>4000.69</v>
      </c>
      <c r="AM98" s="45">
        <f t="shared" si="638"/>
        <v>5441.4560000000001</v>
      </c>
      <c r="AN98" s="45">
        <f t="shared" si="639"/>
        <v>6555.0518000000002</v>
      </c>
      <c r="AO98" s="45">
        <f t="shared" si="640"/>
        <v>7669.4106059999995</v>
      </c>
    </row>
    <row r="99" spans="2:41" x14ac:dyDescent="0.2">
      <c r="B99" t="s">
        <v>227</v>
      </c>
      <c r="D99" s="45" t="str">
        <f>+IFERROR(D687+D691,"n/a")</f>
        <v>n/a</v>
      </c>
      <c r="E99" s="45">
        <f t="shared" ref="E99:V99" si="666">+IFERROR(E687+E691,"n/a")</f>
        <v>227.93200000000002</v>
      </c>
      <c r="F99" s="45">
        <f t="shared" si="666"/>
        <v>211.18799999999999</v>
      </c>
      <c r="G99" s="45">
        <f t="shared" si="666"/>
        <v>216.36</v>
      </c>
      <c r="H99" s="45">
        <f t="shared" si="666"/>
        <v>211.422</v>
      </c>
      <c r="I99" s="45">
        <f t="shared" si="666"/>
        <v>216.62700000000001</v>
      </c>
      <c r="J99" s="45">
        <f t="shared" si="666"/>
        <v>211.90199999999999</v>
      </c>
      <c r="K99" s="45">
        <f t="shared" si="666"/>
        <v>217.12</v>
      </c>
      <c r="L99" s="45">
        <f t="shared" si="666"/>
        <v>212.12799999999999</v>
      </c>
      <c r="M99" s="45">
        <f t="shared" si="666"/>
        <v>217.44399999999999</v>
      </c>
      <c r="N99" s="45">
        <f t="shared" si="666"/>
        <v>202.22199999999998</v>
      </c>
      <c r="O99" s="45">
        <f t="shared" si="666"/>
        <v>207.37600000000003</v>
      </c>
      <c r="P99" s="45">
        <f t="shared" si="666"/>
        <v>202.488</v>
      </c>
      <c r="Q99" s="45">
        <f t="shared" si="666"/>
        <v>207.69</v>
      </c>
      <c r="R99" s="45">
        <f t="shared" si="666"/>
        <v>202.67500000000001</v>
      </c>
      <c r="S99" s="45">
        <f t="shared" si="666"/>
        <v>207.98599999999999</v>
      </c>
      <c r="T99" s="45">
        <f t="shared" si="666"/>
        <v>157.952</v>
      </c>
      <c r="U99" s="45">
        <f t="shared" si="666"/>
        <v>161.92599999999999</v>
      </c>
      <c r="V99" s="45">
        <f t="shared" si="666"/>
        <v>157.887</v>
      </c>
      <c r="W99" s="45">
        <f t="shared" ref="W99:X99" si="667">+IFERROR(W687+W691,"n/a")</f>
        <v>161.83699999999999</v>
      </c>
      <c r="X99" s="45">
        <f t="shared" si="667"/>
        <v>110.654</v>
      </c>
      <c r="Y99" s="45">
        <f t="shared" ref="Y99" si="668">+IFERROR(Y687+Y691,"n/a")</f>
        <v>113.39699999999999</v>
      </c>
      <c r="Z99" s="45">
        <f t="shared" ref="Z99" si="669">+IFERROR(Z687+Z691,"n/a")</f>
        <v>110.741</v>
      </c>
      <c r="AA99" s="19">
        <f t="shared" ref="AA99:AE99" si="670">+AA379+AA380</f>
        <v>110.741</v>
      </c>
      <c r="AB99" s="19">
        <f t="shared" si="670"/>
        <v>110.741</v>
      </c>
      <c r="AC99" s="19">
        <f t="shared" si="670"/>
        <v>110.741</v>
      </c>
      <c r="AD99" s="19">
        <f t="shared" si="670"/>
        <v>110.741</v>
      </c>
      <c r="AE99" s="19">
        <f t="shared" si="670"/>
        <v>110.741</v>
      </c>
      <c r="AH99" s="45">
        <f>+IFERROR(AH687+AH691,"n/a")</f>
        <v>227.697</v>
      </c>
      <c r="AI99" s="45">
        <f t="shared" si="634"/>
        <v>216.36</v>
      </c>
      <c r="AJ99" s="45">
        <f t="shared" si="635"/>
        <v>217.12</v>
      </c>
      <c r="AK99" s="45">
        <f t="shared" si="636"/>
        <v>207.37600000000003</v>
      </c>
      <c r="AL99" s="45">
        <f t="shared" si="637"/>
        <v>207.98599999999999</v>
      </c>
      <c r="AM99" s="45">
        <f t="shared" si="638"/>
        <v>161.83699999999999</v>
      </c>
      <c r="AN99" s="45">
        <f t="shared" si="639"/>
        <v>110.741</v>
      </c>
      <c r="AO99" s="45">
        <f t="shared" si="640"/>
        <v>110.741</v>
      </c>
    </row>
    <row r="100" spans="2:41" ht="13.5" x14ac:dyDescent="0.35">
      <c r="B100" t="s">
        <v>279</v>
      </c>
      <c r="D100" s="55" t="str">
        <f>IFERROR(D101-D99-D98,"n/a")</f>
        <v>n/a</v>
      </c>
      <c r="E100" s="55">
        <f t="shared" ref="E100:W100" si="671">IFERROR(E101-E99-E98,"n/a")</f>
        <v>40.16800000000012</v>
      </c>
      <c r="F100" s="55">
        <f t="shared" si="671"/>
        <v>57.416999999999916</v>
      </c>
      <c r="G100" s="55">
        <f t="shared" si="671"/>
        <v>48.626000000000204</v>
      </c>
      <c r="H100" s="55">
        <f t="shared" si="671"/>
        <v>40.795000000000073</v>
      </c>
      <c r="I100" s="55">
        <f t="shared" si="671"/>
        <v>120.77700000000004</v>
      </c>
      <c r="J100" s="55">
        <f t="shared" si="671"/>
        <v>55.026999999999816</v>
      </c>
      <c r="K100" s="55">
        <f t="shared" si="671"/>
        <v>44.381000000000313</v>
      </c>
      <c r="L100" s="55">
        <f t="shared" si="671"/>
        <v>105.1889999999994</v>
      </c>
      <c r="M100" s="55">
        <f t="shared" si="671"/>
        <v>55.811999999999898</v>
      </c>
      <c r="N100" s="55">
        <f t="shared" si="671"/>
        <v>81.190999999999804</v>
      </c>
      <c r="O100" s="55">
        <f t="shared" si="671"/>
        <v>132.80999999999995</v>
      </c>
      <c r="P100" s="55">
        <f t="shared" si="671"/>
        <v>124.82099999999991</v>
      </c>
      <c r="Q100" s="55">
        <f t="shared" si="671"/>
        <v>70.826999999999771</v>
      </c>
      <c r="R100" s="55">
        <f t="shared" si="671"/>
        <v>164.7529999999997</v>
      </c>
      <c r="S100" s="55">
        <f t="shared" si="671"/>
        <v>87.282000000000608</v>
      </c>
      <c r="T100" s="55">
        <f t="shared" si="671"/>
        <v>197.84800000000041</v>
      </c>
      <c r="U100" s="55">
        <f t="shared" si="671"/>
        <v>219.81900000000041</v>
      </c>
      <c r="V100" s="55">
        <f t="shared" si="671"/>
        <v>90.503000000001521</v>
      </c>
      <c r="W100" s="55">
        <f t="shared" si="671"/>
        <v>115.42599999999948</v>
      </c>
      <c r="X100" s="55">
        <f t="shared" ref="X100" si="672">IFERROR(X101-X99-X98,"n/a")</f>
        <v>187.18699999999899</v>
      </c>
      <c r="Y100" s="55">
        <f t="shared" ref="Y100" si="673">IFERROR(Y101-Y99-Y98,"n/a")</f>
        <v>126.17800000000079</v>
      </c>
      <c r="Z100" s="55">
        <f t="shared" ref="Z100" si="674">IFERROR(Z101-Z99-Z98,"n/a")</f>
        <v>175.18399999999929</v>
      </c>
      <c r="AA100" s="30">
        <f t="shared" ref="AA100" si="675">+Z100</f>
        <v>175.18399999999929</v>
      </c>
      <c r="AB100" s="30">
        <f t="shared" ref="AB100" si="676">+AA100</f>
        <v>175.18399999999929</v>
      </c>
      <c r="AC100" s="30">
        <f t="shared" ref="AC100" si="677">+AB100</f>
        <v>175.18399999999929</v>
      </c>
      <c r="AD100" s="30">
        <f t="shared" ref="AD100" si="678">+AC100</f>
        <v>175.18399999999929</v>
      </c>
      <c r="AE100" s="30">
        <f t="shared" ref="AE100" si="679">+AD100</f>
        <v>175.18399999999929</v>
      </c>
      <c r="AF100" s="19"/>
      <c r="AH100" s="55">
        <f t="shared" ref="AH100" si="680">IFERROR(AH101-AH99-AH98,"n/a")</f>
        <v>25.117000000000189</v>
      </c>
      <c r="AI100" s="55">
        <f t="shared" si="634"/>
        <v>48.626000000000204</v>
      </c>
      <c r="AJ100" s="55">
        <f t="shared" si="635"/>
        <v>44.381000000000313</v>
      </c>
      <c r="AK100" s="55">
        <f t="shared" si="636"/>
        <v>132.80999999999995</v>
      </c>
      <c r="AL100" s="55">
        <f t="shared" si="637"/>
        <v>87.282000000000608</v>
      </c>
      <c r="AM100" s="55">
        <f t="shared" si="638"/>
        <v>115.42599999999948</v>
      </c>
      <c r="AN100" s="55">
        <f t="shared" si="639"/>
        <v>175.18399999999929</v>
      </c>
      <c r="AO100" s="55">
        <f t="shared" si="640"/>
        <v>175.18399999999929</v>
      </c>
    </row>
    <row r="101" spans="2:41" x14ac:dyDescent="0.2">
      <c r="B101" s="3" t="s">
        <v>287</v>
      </c>
      <c r="D101" s="45" t="str">
        <f>+D693</f>
        <v>n/a</v>
      </c>
      <c r="E101" s="45">
        <f t="shared" ref="E101:V101" si="681">+E693</f>
        <v>1672.6540000000002</v>
      </c>
      <c r="F101" s="45">
        <f t="shared" si="681"/>
        <v>1778.6519999999998</v>
      </c>
      <c r="G101" s="45">
        <f t="shared" si="681"/>
        <v>1891.9590000000001</v>
      </c>
      <c r="H101" s="45">
        <f t="shared" si="681"/>
        <v>1894.1880000000001</v>
      </c>
      <c r="I101" s="45">
        <f t="shared" si="681"/>
        <v>2152.1610000000001</v>
      </c>
      <c r="J101" s="45">
        <f t="shared" si="681"/>
        <v>2242.6639999999998</v>
      </c>
      <c r="K101" s="45">
        <f t="shared" si="681"/>
        <v>2412.0820000000003</v>
      </c>
      <c r="L101" s="45">
        <f t="shared" si="681"/>
        <v>2582.3779999999997</v>
      </c>
      <c r="M101" s="45">
        <f t="shared" si="681"/>
        <v>2799.9849999999997</v>
      </c>
      <c r="N101" s="45">
        <f t="shared" si="681"/>
        <v>2932.81</v>
      </c>
      <c r="O101" s="45">
        <f t="shared" si="681"/>
        <v>3103.2290000000003</v>
      </c>
      <c r="P101" s="45">
        <f t="shared" si="681"/>
        <v>3013.4379999999996</v>
      </c>
      <c r="Q101" s="45">
        <f t="shared" si="681"/>
        <v>3396.41</v>
      </c>
      <c r="R101" s="45">
        <f t="shared" si="681"/>
        <v>3752.6259999999997</v>
      </c>
      <c r="S101" s="45">
        <f t="shared" si="681"/>
        <v>4295.9580000000005</v>
      </c>
      <c r="T101" s="45">
        <f t="shared" si="681"/>
        <v>4444.7850000000008</v>
      </c>
      <c r="U101" s="45">
        <f t="shared" si="681"/>
        <v>4902.411000000001</v>
      </c>
      <c r="V101" s="45">
        <f t="shared" si="681"/>
        <v>5069.8290000000015</v>
      </c>
      <c r="W101" s="45">
        <f t="shared" ref="W101:X101" si="682">+W693</f>
        <v>5718.7190000000001</v>
      </c>
      <c r="X101" s="45">
        <f t="shared" si="682"/>
        <v>5550.637999999999</v>
      </c>
      <c r="Y101" s="45">
        <f t="shared" ref="Y101" si="683">+Y693</f>
        <v>5936.9100000000008</v>
      </c>
      <c r="Z101" s="45">
        <f t="shared" ref="Z101" si="684">+Z693</f>
        <v>6245.0629999999992</v>
      </c>
      <c r="AA101" s="45">
        <f t="shared" ref="AA101:AE101" si="685">+IFERROR(AA98+AA99+AA100,"n/a")</f>
        <v>6840.9767999999995</v>
      </c>
      <c r="AB101" s="45">
        <f t="shared" si="685"/>
        <v>6589.2813999999989</v>
      </c>
      <c r="AC101" s="45">
        <f t="shared" si="685"/>
        <v>7065.7536499999987</v>
      </c>
      <c r="AD101" s="45">
        <f t="shared" si="685"/>
        <v>7317.7078399999991</v>
      </c>
      <c r="AE101" s="45">
        <f t="shared" si="685"/>
        <v>7955.3356059999987</v>
      </c>
      <c r="AH101" s="45">
        <f>+AH693</f>
        <v>1485.7340000000002</v>
      </c>
      <c r="AI101" s="45">
        <f t="shared" si="634"/>
        <v>1891.9590000000001</v>
      </c>
      <c r="AJ101" s="45">
        <f t="shared" si="635"/>
        <v>2412.0820000000003</v>
      </c>
      <c r="AK101" s="45">
        <f t="shared" si="636"/>
        <v>3103.2290000000003</v>
      </c>
      <c r="AL101" s="45">
        <f t="shared" si="637"/>
        <v>4295.9580000000005</v>
      </c>
      <c r="AM101" s="45">
        <f t="shared" si="638"/>
        <v>5718.7190000000001</v>
      </c>
      <c r="AN101" s="45">
        <f t="shared" si="639"/>
        <v>6840.9767999999995</v>
      </c>
      <c r="AO101" s="45">
        <f t="shared" si="640"/>
        <v>7955.3356059999987</v>
      </c>
    </row>
    <row r="102" spans="2:41" x14ac:dyDescent="0.2">
      <c r="B102" s="3" t="s">
        <v>288</v>
      </c>
      <c r="D102" s="45" t="str">
        <f>+IFERROR(D97-D101,"n/a")</f>
        <v>n/a</v>
      </c>
      <c r="E102" s="45">
        <f t="shared" ref="E102:W102" si="686">+IFERROR(E97-E101,"n/a")</f>
        <v>254.65599999999972</v>
      </c>
      <c r="F102" s="45">
        <f t="shared" si="686"/>
        <v>266.96400000000017</v>
      </c>
      <c r="G102" s="45">
        <f t="shared" si="686"/>
        <v>295.62200000000007</v>
      </c>
      <c r="H102" s="45">
        <f t="shared" si="686"/>
        <v>355.57499999999982</v>
      </c>
      <c r="I102" s="45">
        <f t="shared" si="686"/>
        <v>330.94000000000005</v>
      </c>
      <c r="J102" s="45">
        <f t="shared" si="686"/>
        <v>302.9970000000003</v>
      </c>
      <c r="K102" s="45">
        <f t="shared" si="686"/>
        <v>394.65999999999985</v>
      </c>
      <c r="L102" s="45">
        <f t="shared" si="686"/>
        <v>304.22200000000066</v>
      </c>
      <c r="M102" s="45">
        <f t="shared" si="686"/>
        <v>403.83100000000059</v>
      </c>
      <c r="N102" s="45">
        <f t="shared" si="686"/>
        <v>454.26999999999953</v>
      </c>
      <c r="O102" s="45">
        <f t="shared" si="686"/>
        <v>504.69500000000016</v>
      </c>
      <c r="P102" s="45">
        <f t="shared" si="686"/>
        <v>593.65000000000009</v>
      </c>
      <c r="Q102" s="45">
        <f t="shared" si="686"/>
        <v>708.21</v>
      </c>
      <c r="R102" s="45">
        <f t="shared" si="686"/>
        <v>765.77</v>
      </c>
      <c r="S102" s="45">
        <f t="shared" si="686"/>
        <v>825.68899999999849</v>
      </c>
      <c r="T102" s="45">
        <f t="shared" si="686"/>
        <v>996.23699999999917</v>
      </c>
      <c r="U102" s="45">
        <f t="shared" si="686"/>
        <v>925.64799999999832</v>
      </c>
      <c r="V102" s="45">
        <f t="shared" si="686"/>
        <v>1009.445999999999</v>
      </c>
      <c r="W102" s="45">
        <f t="shared" si="686"/>
        <v>1103.2130000000006</v>
      </c>
      <c r="X102" s="45">
        <f t="shared" ref="X102" si="687">+IFERROR(X97-X101,"n/a")</f>
        <v>1358.5880000000006</v>
      </c>
      <c r="Y102" s="45">
        <f t="shared" ref="Y102" si="688">+IFERROR(Y97-Y101,"n/a")</f>
        <v>1230.9789999999985</v>
      </c>
      <c r="Z102" s="45">
        <f t="shared" ref="Z102" si="689">+IFERROR(Z97-Z101,"n/a")</f>
        <v>1375.5480000000016</v>
      </c>
      <c r="AA102" s="45">
        <f t="shared" ref="AA102" ca="1" si="690">+Z102+AA53+AA89+AA90</f>
        <v>1695.377347945014</v>
      </c>
      <c r="AB102" s="45">
        <f t="shared" ref="AB102" ca="1" si="691">+AA102+AB53+AB89+AB90</f>
        <v>1969.240823209856</v>
      </c>
      <c r="AC102" s="45">
        <f t="shared" ref="AC102" ca="1" si="692">+AB102+AC53+AC89+AC90</f>
        <v>2263.8123871104308</v>
      </c>
      <c r="AD102" s="45">
        <f t="shared" ref="AD102" ca="1" si="693">+AC102+AD53+AD89+AD90</f>
        <v>2584.1297157128406</v>
      </c>
      <c r="AE102" s="45">
        <f t="shared" ref="AE102" ca="1" si="694">+AD102+AE53+AE89+AE90</f>
        <v>2963.0958675903721</v>
      </c>
      <c r="AH102" s="45">
        <f t="shared" ref="AH102" si="695">+IFERROR(AH97-AH101,"n/a")</f>
        <v>213.91799999999967</v>
      </c>
      <c r="AI102" s="45">
        <f t="shared" si="634"/>
        <v>295.62200000000007</v>
      </c>
      <c r="AJ102" s="45">
        <f t="shared" si="635"/>
        <v>394.65999999999985</v>
      </c>
      <c r="AK102" s="45">
        <f t="shared" si="636"/>
        <v>504.69500000000016</v>
      </c>
      <c r="AL102" s="45">
        <f t="shared" si="637"/>
        <v>825.68899999999849</v>
      </c>
      <c r="AM102" s="45">
        <f t="shared" si="638"/>
        <v>1103.2130000000006</v>
      </c>
      <c r="AN102" s="45">
        <f t="shared" ca="1" si="639"/>
        <v>1695.377347945014</v>
      </c>
      <c r="AO102" s="45">
        <f t="shared" ca="1" si="640"/>
        <v>2963.0958675903721</v>
      </c>
    </row>
    <row r="103" spans="2:41" x14ac:dyDescent="0.2">
      <c r="B103" s="9" t="s">
        <v>289</v>
      </c>
      <c r="D103" s="43" t="str">
        <f>+IFERROR(D102/D97,"n/a")</f>
        <v>n/a</v>
      </c>
      <c r="E103" s="43">
        <f t="shared" ref="E103:W103" si="696">+IFERROR(E102/E97,"n/a")</f>
        <v>0.1321302748390242</v>
      </c>
      <c r="F103" s="43">
        <f t="shared" si="696"/>
        <v>0.13050543210455931</v>
      </c>
      <c r="G103" s="43">
        <f t="shared" si="696"/>
        <v>0.13513648180341667</v>
      </c>
      <c r="H103" s="43">
        <f t="shared" si="696"/>
        <v>0.15804998126469313</v>
      </c>
      <c r="I103" s="43">
        <f t="shared" si="696"/>
        <v>0.13327689852325783</v>
      </c>
      <c r="J103" s="43">
        <f t="shared" si="696"/>
        <v>0.11902488194618227</v>
      </c>
      <c r="K103" s="43">
        <f t="shared" si="696"/>
        <v>0.14061142776927835</v>
      </c>
      <c r="L103" s="43">
        <f t="shared" si="696"/>
        <v>0.10539111757777338</v>
      </c>
      <c r="M103" s="43">
        <f t="shared" si="696"/>
        <v>0.12604687659965508</v>
      </c>
      <c r="N103" s="43">
        <f t="shared" si="696"/>
        <v>0.13411847372958408</v>
      </c>
      <c r="O103" s="43">
        <f t="shared" si="696"/>
        <v>0.13988515279146682</v>
      </c>
      <c r="P103" s="43">
        <f t="shared" si="696"/>
        <v>0.16457874052421237</v>
      </c>
      <c r="Q103" s="43">
        <f t="shared" si="696"/>
        <v>0.17253972353104552</v>
      </c>
      <c r="R103" s="43">
        <f t="shared" si="696"/>
        <v>0.16947828388658276</v>
      </c>
      <c r="S103" s="43">
        <f t="shared" si="696"/>
        <v>0.16121552305342376</v>
      </c>
      <c r="T103" s="43">
        <f t="shared" si="696"/>
        <v>0.18309740339223021</v>
      </c>
      <c r="U103" s="43">
        <f t="shared" si="696"/>
        <v>0.15882612032582347</v>
      </c>
      <c r="V103" s="43">
        <f t="shared" si="696"/>
        <v>0.16604710265615535</v>
      </c>
      <c r="W103" s="43">
        <f t="shared" si="696"/>
        <v>0.16171562542693191</v>
      </c>
      <c r="X103" s="43">
        <f t="shared" ref="X103" si="697">+IFERROR(X102/X97,"n/a")</f>
        <v>0.19663389213205656</v>
      </c>
      <c r="Y103" s="43">
        <f t="shared" ref="Y103" si="698">+IFERROR(Y102/Y97,"n/a")</f>
        <v>0.17173522078815653</v>
      </c>
      <c r="Z103" s="43">
        <f t="shared" ref="Z103" si="699">+IFERROR(Z102/Z97,"n/a")</f>
        <v>0.18050363678188028</v>
      </c>
      <c r="AA103" s="43">
        <f t="shared" ref="AA103:AE103" ca="1" si="700">+IFERROR(AA102/AA97,"n/a")</f>
        <v>0.19860672584128294</v>
      </c>
      <c r="AB103" s="43">
        <f t="shared" ca="1" si="700"/>
        <v>0.23009122040595656</v>
      </c>
      <c r="AC103" s="43">
        <f t="shared" ca="1" si="700"/>
        <v>0.24264926987017532</v>
      </c>
      <c r="AD103" s="43">
        <f t="shared" ca="1" si="700"/>
        <v>0.2609747636409096</v>
      </c>
      <c r="AE103" s="43">
        <f t="shared" ca="1" si="700"/>
        <v>0.27138475657035011</v>
      </c>
      <c r="AH103" s="43">
        <f t="shared" ref="AH103:AI103" si="701">+IFERROR(AH102/AH97,"n/a")</f>
        <v>0.12585988190523689</v>
      </c>
      <c r="AI103" s="43">
        <f t="shared" si="701"/>
        <v>0.13513648180341667</v>
      </c>
      <c r="AJ103" s="43">
        <f t="shared" ref="AJ103" si="702">+IFERROR(AJ102/AJ97,"n/a")</f>
        <v>0.14061142776927835</v>
      </c>
      <c r="AK103" s="43">
        <f t="shared" ref="AK103" si="703">+IFERROR(AK102/AK97,"n/a")</f>
        <v>0.13988515279146682</v>
      </c>
      <c r="AL103" s="43">
        <f t="shared" ref="AL103" si="704">+IFERROR(AL102/AL97,"n/a")</f>
        <v>0.16121552305342376</v>
      </c>
      <c r="AM103" s="43">
        <f t="shared" ref="AM103:AO103" si="705">+IFERROR(AM102/AM97,"n/a")</f>
        <v>0.16171562542693191</v>
      </c>
      <c r="AN103" s="43">
        <f t="shared" ca="1" si="705"/>
        <v>0.19860672584128294</v>
      </c>
      <c r="AO103" s="43">
        <f t="shared" ca="1" si="705"/>
        <v>0.27138475657035011</v>
      </c>
    </row>
    <row r="105" spans="2:41" x14ac:dyDescent="0.2">
      <c r="B105" s="2" t="s">
        <v>19</v>
      </c>
      <c r="C105" s="1"/>
    </row>
    <row r="107" spans="2:41" x14ac:dyDescent="0.2">
      <c r="B107" s="5" t="s">
        <v>0</v>
      </c>
    </row>
    <row r="108" spans="2:41" x14ac:dyDescent="0.2">
      <c r="B108" t="s">
        <v>20</v>
      </c>
      <c r="D108" s="45" t="str">
        <f>+D260</f>
        <v>n/a</v>
      </c>
      <c r="E108" s="45" t="str">
        <f t="shared" ref="E108:W108" si="706">+E260</f>
        <v>n/a</v>
      </c>
      <c r="F108" s="45">
        <f t="shared" si="706"/>
        <v>9.3519999999999985</v>
      </c>
      <c r="G108" s="45">
        <f t="shared" si="706"/>
        <v>19.888999999999999</v>
      </c>
      <c r="H108" s="45">
        <f t="shared" si="706"/>
        <v>11.369000000000002</v>
      </c>
      <c r="I108" s="45">
        <f t="shared" si="706"/>
        <v>7.782</v>
      </c>
      <c r="J108" s="45">
        <f t="shared" si="706"/>
        <v>16.02</v>
      </c>
      <c r="K108" s="45">
        <f t="shared" si="706"/>
        <v>30.805999999999997</v>
      </c>
      <c r="L108" s="45">
        <f t="shared" si="706"/>
        <v>23.288999999999998</v>
      </c>
      <c r="M108" s="45">
        <f t="shared" si="706"/>
        <v>34.454000000000001</v>
      </c>
      <c r="N108" s="45">
        <f t="shared" si="706"/>
        <v>41.657000000000004</v>
      </c>
      <c r="O108" s="45">
        <f t="shared" si="706"/>
        <v>54.204000000000001</v>
      </c>
      <c r="P108" s="45">
        <f t="shared" si="706"/>
        <v>32.673000000000002</v>
      </c>
      <c r="Q108" s="45">
        <f t="shared" si="706"/>
        <v>48.38</v>
      </c>
      <c r="R108" s="45">
        <f t="shared" si="706"/>
        <v>67.868000000000009</v>
      </c>
      <c r="S108" s="45">
        <f t="shared" si="706"/>
        <v>90.686999999999998</v>
      </c>
      <c r="T108" s="45">
        <f t="shared" si="706"/>
        <v>72.330999999999989</v>
      </c>
      <c r="U108" s="45">
        <f t="shared" si="706"/>
        <v>85.984999999999999</v>
      </c>
      <c r="V108" s="45">
        <f t="shared" si="706"/>
        <v>125.25</v>
      </c>
      <c r="W108" s="45">
        <f t="shared" si="706"/>
        <v>164.65700000000004</v>
      </c>
      <c r="X108" s="45">
        <f t="shared" ref="X108:Y108" si="707">+X260</f>
        <v>150.45000000000002</v>
      </c>
      <c r="Y108" s="45">
        <f t="shared" si="707"/>
        <v>168.60599999999999</v>
      </c>
      <c r="Z108" s="45">
        <f t="shared" ref="Z108" si="708">+Z260</f>
        <v>178.94</v>
      </c>
      <c r="AA108" s="45">
        <f t="shared" ref="AA108:AE108" si="709">+AA260</f>
        <v>254.20881523791618</v>
      </c>
      <c r="AB108" s="45">
        <f t="shared" si="709"/>
        <v>198.16633048577194</v>
      </c>
      <c r="AC108" s="45">
        <f t="shared" si="709"/>
        <v>216.70479429897247</v>
      </c>
      <c r="AD108" s="45">
        <f t="shared" si="709"/>
        <v>235.04628091035528</v>
      </c>
      <c r="AE108" s="45">
        <f t="shared" si="709"/>
        <v>328.01008845215711</v>
      </c>
      <c r="AH108" s="45">
        <f>+AH260</f>
        <v>25.02</v>
      </c>
      <c r="AI108" s="45">
        <f>+AI260</f>
        <v>45.002000000000002</v>
      </c>
      <c r="AJ108" s="45">
        <f t="shared" ref="AJ108:AJ111" si="710">+IFERROR(H108+I108+J108+K108,"n/a")</f>
        <v>65.977000000000004</v>
      </c>
      <c r="AK108" s="45">
        <f t="shared" ref="AK108:AK111" si="711">+IFERROR(L108+M108+N108+O108,"n/a")</f>
        <v>153.60400000000001</v>
      </c>
      <c r="AL108" s="45">
        <f t="shared" ref="AL108:AL111" si="712">+IFERROR(P108+Q108+R108+S108,"n/a")</f>
        <v>239.608</v>
      </c>
      <c r="AM108" s="45">
        <f t="shared" ref="AM108:AM111" si="713">+IFERROR(T108+U108+V108+W108,"n/a")</f>
        <v>448.22300000000001</v>
      </c>
      <c r="AN108" s="45">
        <f>+IFERROR(X108+Y108+Z108+AA108,"n/a")</f>
        <v>752.20481523791625</v>
      </c>
      <c r="AO108" s="45">
        <f t="shared" ref="AO108:AO114" si="714">+IFERROR(AB108+AC108+AD108+AE108,"n/a")</f>
        <v>977.92749414725677</v>
      </c>
    </row>
    <row r="109" spans="2:41" x14ac:dyDescent="0.2">
      <c r="B109" t="s">
        <v>21</v>
      </c>
      <c r="D109" s="45" t="str">
        <f>+D334</f>
        <v>n/a</v>
      </c>
      <c r="E109" s="45" t="str">
        <f t="shared" ref="E109:W109" si="715">+E334</f>
        <v>n/a</v>
      </c>
      <c r="F109" s="45">
        <f t="shared" si="715"/>
        <v>18.417999999999999</v>
      </c>
      <c r="G109" s="45">
        <f t="shared" si="715"/>
        <v>22.645</v>
      </c>
      <c r="H109" s="45">
        <f t="shared" si="715"/>
        <v>22.775000000000002</v>
      </c>
      <c r="I109" s="45">
        <f t="shared" si="715"/>
        <v>25.819000000000003</v>
      </c>
      <c r="J109" s="45">
        <f t="shared" si="715"/>
        <v>34.012</v>
      </c>
      <c r="K109" s="45">
        <f t="shared" si="715"/>
        <v>38.316999999999993</v>
      </c>
      <c r="L109" s="45">
        <f t="shared" si="715"/>
        <v>40.1</v>
      </c>
      <c r="M109" s="45">
        <f t="shared" si="715"/>
        <v>49.585999999999999</v>
      </c>
      <c r="N109" s="45">
        <f t="shared" si="715"/>
        <v>58.49</v>
      </c>
      <c r="O109" s="45">
        <f t="shared" si="715"/>
        <v>68.908999999999992</v>
      </c>
      <c r="P109" s="45">
        <f t="shared" si="715"/>
        <v>63.587000000000003</v>
      </c>
      <c r="Q109" s="45">
        <f t="shared" si="715"/>
        <v>76.156999999999996</v>
      </c>
      <c r="R109" s="45">
        <f t="shared" si="715"/>
        <v>88.479000000000013</v>
      </c>
      <c r="S109" s="45">
        <f t="shared" si="715"/>
        <v>105.12</v>
      </c>
      <c r="T109" s="45">
        <f t="shared" si="715"/>
        <v>101.20500000000001</v>
      </c>
      <c r="U109" s="45">
        <f t="shared" si="715"/>
        <v>112.93600000000001</v>
      </c>
      <c r="V109" s="45">
        <f t="shared" si="715"/>
        <v>124.873</v>
      </c>
      <c r="W109" s="45">
        <f t="shared" si="715"/>
        <v>139.66999999999999</v>
      </c>
      <c r="X109" s="45">
        <f t="shared" ref="X109:Y109" si="716">+X334</f>
        <v>126.59700000000001</v>
      </c>
      <c r="Y109" s="45">
        <f t="shared" si="716"/>
        <v>138.71600000000001</v>
      </c>
      <c r="Z109" s="45">
        <f t="shared" ref="Z109" si="717">+Z334</f>
        <v>155.98000000000002</v>
      </c>
      <c r="AA109" s="45">
        <f t="shared" ref="AA109:AE109" si="718">+AA334</f>
        <v>167.14799421070791</v>
      </c>
      <c r="AB109" s="45">
        <f t="shared" si="718"/>
        <v>155.68500735746227</v>
      </c>
      <c r="AC109" s="45">
        <f t="shared" si="718"/>
        <v>168.85016838282172</v>
      </c>
      <c r="AD109" s="45">
        <f t="shared" si="718"/>
        <v>182.64241480683751</v>
      </c>
      <c r="AE109" s="45">
        <f t="shared" si="718"/>
        <v>196.40597554120384</v>
      </c>
      <c r="AH109" s="45">
        <f>+AH334</f>
        <v>26.471000000000004</v>
      </c>
      <c r="AI109" s="45">
        <f>+AI334</f>
        <v>66.393000000000001</v>
      </c>
      <c r="AJ109" s="45">
        <f t="shared" si="710"/>
        <v>120.923</v>
      </c>
      <c r="AK109" s="45">
        <f t="shared" si="711"/>
        <v>217.08500000000001</v>
      </c>
      <c r="AL109" s="45">
        <f t="shared" si="712"/>
        <v>333.34300000000002</v>
      </c>
      <c r="AM109" s="45">
        <f t="shared" si="713"/>
        <v>478.68399999999997</v>
      </c>
      <c r="AN109" s="45">
        <f t="shared" ref="AN109:AN114" si="719">+IFERROR(X109+Y109+Z109+AA109,"n/a")</f>
        <v>588.44099421070791</v>
      </c>
      <c r="AO109" s="45">
        <f t="shared" si="714"/>
        <v>703.58356608832537</v>
      </c>
    </row>
    <row r="110" spans="2:41" x14ac:dyDescent="0.2">
      <c r="B110" t="s">
        <v>22</v>
      </c>
      <c r="D110" s="45" t="str">
        <f>+D436</f>
        <v>n/a</v>
      </c>
      <c r="E110" s="45" t="str">
        <f t="shared" ref="E110:W110" si="720">+E436</f>
        <v>n/a</v>
      </c>
      <c r="F110" s="45">
        <f t="shared" si="720"/>
        <v>108.52599999999998</v>
      </c>
      <c r="G110" s="45">
        <f t="shared" si="720"/>
        <v>108.22199999999999</v>
      </c>
      <c r="H110" s="45">
        <f t="shared" si="720"/>
        <v>125.837</v>
      </c>
      <c r="I110" s="45">
        <f t="shared" si="720"/>
        <v>105.514</v>
      </c>
      <c r="J110" s="45">
        <f t="shared" si="720"/>
        <v>111.73099999999999</v>
      </c>
      <c r="K110" s="45">
        <f t="shared" si="720"/>
        <v>111.45499999999998</v>
      </c>
      <c r="L110" s="45">
        <f t="shared" si="720"/>
        <v>119.404</v>
      </c>
      <c r="M110" s="45">
        <f t="shared" si="720"/>
        <v>130.21699999999998</v>
      </c>
      <c r="N110" s="45">
        <f t="shared" si="720"/>
        <v>150.44900000000001</v>
      </c>
      <c r="O110" s="45">
        <f t="shared" si="720"/>
        <v>166.04400000000001</v>
      </c>
      <c r="P110" s="45">
        <f t="shared" si="720"/>
        <v>170.483</v>
      </c>
      <c r="Q110" s="45">
        <f t="shared" si="720"/>
        <v>172.05</v>
      </c>
      <c r="R110" s="45">
        <f t="shared" si="720"/>
        <v>192.39600000000002</v>
      </c>
      <c r="S110" s="45">
        <f t="shared" si="720"/>
        <v>210.09400000000002</v>
      </c>
      <c r="T110" s="45">
        <f t="shared" si="720"/>
        <v>230.72199999999998</v>
      </c>
      <c r="U110" s="45">
        <f t="shared" si="720"/>
        <v>249.47200000000001</v>
      </c>
      <c r="V110" s="45">
        <f t="shared" si="720"/>
        <v>267.79700000000003</v>
      </c>
      <c r="W110" s="45">
        <f t="shared" si="720"/>
        <v>278.72999999999996</v>
      </c>
      <c r="X110" s="45">
        <f t="shared" ref="X110:Y110" si="721">+X436</f>
        <v>290.601</v>
      </c>
      <c r="Y110" s="45">
        <f t="shared" si="721"/>
        <v>307.48499999999996</v>
      </c>
      <c r="Z110" s="45">
        <f t="shared" ref="Z110" si="722">+Z436</f>
        <v>331.60500000000002</v>
      </c>
      <c r="AA110" s="45">
        <f t="shared" ref="AA110:AE110" ca="1" si="723">+AA436</f>
        <v>369.35161957995479</v>
      </c>
      <c r="AB110" s="45">
        <f t="shared" ca="1" si="723"/>
        <v>371.46761817354866</v>
      </c>
      <c r="AC110" s="45">
        <f t="shared" ca="1" si="723"/>
        <v>381.09343924522705</v>
      </c>
      <c r="AD110" s="45">
        <f t="shared" ca="1" si="723"/>
        <v>404.88431421312237</v>
      </c>
      <c r="AE110" s="45">
        <f t="shared" ca="1" si="723"/>
        <v>430.69947617589622</v>
      </c>
      <c r="AH110" s="45">
        <f>+AH436</f>
        <v>323.84000000000003</v>
      </c>
      <c r="AI110" s="45">
        <f>+AI436</f>
        <v>402.51900000000001</v>
      </c>
      <c r="AJ110" s="45">
        <f t="shared" si="710"/>
        <v>454.53699999999998</v>
      </c>
      <c r="AK110" s="45">
        <f t="shared" si="711"/>
        <v>566.11400000000003</v>
      </c>
      <c r="AL110" s="45">
        <f t="shared" si="712"/>
        <v>745.02300000000014</v>
      </c>
      <c r="AM110" s="45">
        <f t="shared" si="713"/>
        <v>1026.721</v>
      </c>
      <c r="AN110" s="45">
        <f t="shared" ca="1" si="719"/>
        <v>1299.0426195799548</v>
      </c>
      <c r="AO110" s="45">
        <f t="shared" ca="1" si="714"/>
        <v>1588.1448478077943</v>
      </c>
    </row>
    <row r="111" spans="2:41" ht="13.5" x14ac:dyDescent="0.35">
      <c r="B111" t="s">
        <v>23</v>
      </c>
      <c r="D111" s="37" t="s">
        <v>75</v>
      </c>
      <c r="E111" s="37" t="s">
        <v>75</v>
      </c>
      <c r="F111" s="37">
        <v>0</v>
      </c>
      <c r="G111" s="37">
        <v>0</v>
      </c>
      <c r="H111" s="37">
        <v>0</v>
      </c>
      <c r="I111" s="37">
        <v>0</v>
      </c>
      <c r="J111" s="37">
        <v>0</v>
      </c>
      <c r="K111" s="37">
        <v>0</v>
      </c>
      <c r="L111" s="37">
        <v>0</v>
      </c>
      <c r="M111" s="37">
        <v>0</v>
      </c>
      <c r="N111" s="37">
        <v>0</v>
      </c>
      <c r="O111" s="37">
        <v>0</v>
      </c>
      <c r="P111" s="37">
        <v>-2.423</v>
      </c>
      <c r="Q111" s="37">
        <v>0</v>
      </c>
      <c r="R111" s="37">
        <v>0</v>
      </c>
      <c r="S111" s="37">
        <v>0</v>
      </c>
      <c r="T111" s="37">
        <v>0</v>
      </c>
      <c r="U111" s="37">
        <v>0</v>
      </c>
      <c r="V111" s="37">
        <v>0</v>
      </c>
      <c r="W111" s="37">
        <v>0</v>
      </c>
      <c r="X111" s="37">
        <f>-3.781-Y111</f>
        <v>-1.8660000000000001</v>
      </c>
      <c r="Y111" s="37">
        <v>-1.915</v>
      </c>
      <c r="Z111" s="37">
        <v>-3.9889999999999999</v>
      </c>
      <c r="AA111" s="75">
        <v>-3</v>
      </c>
      <c r="AB111" s="75">
        <v>-3</v>
      </c>
      <c r="AC111" s="75">
        <v>-3</v>
      </c>
      <c r="AD111" s="75">
        <v>-3</v>
      </c>
      <c r="AE111" s="75">
        <v>-3</v>
      </c>
      <c r="AH111" s="37">
        <v>0</v>
      </c>
      <c r="AI111" s="37">
        <v>0</v>
      </c>
      <c r="AJ111" s="32">
        <f t="shared" si="710"/>
        <v>0</v>
      </c>
      <c r="AK111" s="32">
        <f t="shared" si="711"/>
        <v>0</v>
      </c>
      <c r="AL111" s="32">
        <f t="shared" si="712"/>
        <v>-2.423</v>
      </c>
      <c r="AM111" s="32">
        <f t="shared" si="713"/>
        <v>0</v>
      </c>
      <c r="AN111" s="32">
        <f t="shared" si="719"/>
        <v>-10.77</v>
      </c>
      <c r="AO111" s="32">
        <f t="shared" si="714"/>
        <v>-12</v>
      </c>
    </row>
    <row r="112" spans="2:41" s="4" customFormat="1" x14ac:dyDescent="0.2">
      <c r="B112" s="6" t="s">
        <v>25</v>
      </c>
      <c r="D112" s="42">
        <f>+IFERROR(D114-D113,"n/a")</f>
        <v>104.358</v>
      </c>
      <c r="E112" s="42">
        <f>+IFERROR(E114-E113,"n/a")</f>
        <v>122.504</v>
      </c>
      <c r="F112" s="42">
        <f t="shared" ref="F112:W112" si="724">+IFERROR(F108+F109+F110+F111,"n/a")</f>
        <v>136.29599999999999</v>
      </c>
      <c r="G112" s="42">
        <f t="shared" si="724"/>
        <v>150.756</v>
      </c>
      <c r="H112" s="42">
        <f t="shared" si="724"/>
        <v>159.98099999999999</v>
      </c>
      <c r="I112" s="42">
        <f t="shared" si="724"/>
        <v>139.11500000000001</v>
      </c>
      <c r="J112" s="42">
        <f t="shared" si="724"/>
        <v>161.76299999999998</v>
      </c>
      <c r="K112" s="42">
        <f t="shared" si="724"/>
        <v>180.57799999999997</v>
      </c>
      <c r="L112" s="42">
        <f t="shared" si="724"/>
        <v>182.79300000000001</v>
      </c>
      <c r="M112" s="42">
        <f t="shared" si="724"/>
        <v>214.25699999999998</v>
      </c>
      <c r="N112" s="42">
        <f t="shared" si="724"/>
        <v>250.596</v>
      </c>
      <c r="O112" s="42">
        <f t="shared" si="724"/>
        <v>289.15700000000004</v>
      </c>
      <c r="P112" s="42">
        <f t="shared" si="724"/>
        <v>264.32</v>
      </c>
      <c r="Q112" s="42">
        <f t="shared" si="724"/>
        <v>296.58699999999999</v>
      </c>
      <c r="R112" s="42">
        <f t="shared" si="724"/>
        <v>348.74300000000005</v>
      </c>
      <c r="S112" s="42">
        <f t="shared" si="724"/>
        <v>405.90100000000007</v>
      </c>
      <c r="T112" s="42">
        <f t="shared" si="724"/>
        <v>404.25799999999998</v>
      </c>
      <c r="U112" s="42">
        <f t="shared" si="724"/>
        <v>448.39300000000003</v>
      </c>
      <c r="V112" s="42">
        <f t="shared" si="724"/>
        <v>517.92000000000007</v>
      </c>
      <c r="W112" s="42">
        <f t="shared" si="724"/>
        <v>583.05700000000002</v>
      </c>
      <c r="X112" s="42">
        <f t="shared" ref="X112:Y112" si="725">+IFERROR(X108+X109+X110+X111,"n/a")</f>
        <v>565.78200000000004</v>
      </c>
      <c r="Y112" s="42">
        <f t="shared" si="725"/>
        <v>612.89200000000005</v>
      </c>
      <c r="Z112" s="42">
        <f t="shared" ref="Z112" si="726">+IFERROR(Z108+Z109+Z110+Z111,"n/a")</f>
        <v>662.53600000000006</v>
      </c>
      <c r="AA112" s="42">
        <f t="shared" ref="AA112:AE112" ca="1" si="727">+IFERROR(AA108+AA109+AA110+AA111,"n/a")</f>
        <v>787.70842902857885</v>
      </c>
      <c r="AB112" s="42">
        <f t="shared" ca="1" si="727"/>
        <v>722.31895601678286</v>
      </c>
      <c r="AC112" s="42">
        <f t="shared" ca="1" si="727"/>
        <v>763.64840192702127</v>
      </c>
      <c r="AD112" s="42">
        <f t="shared" ca="1" si="727"/>
        <v>819.57300993031515</v>
      </c>
      <c r="AE112" s="42">
        <f t="shared" ca="1" si="727"/>
        <v>952.1155401692572</v>
      </c>
      <c r="AH112" s="42">
        <f t="shared" ref="AH112:AI112" si="728">+IFERROR(AH108+AH109+AH110+AH111,"n/a")</f>
        <v>375.33100000000002</v>
      </c>
      <c r="AI112" s="42">
        <f t="shared" si="728"/>
        <v>513.91399999999999</v>
      </c>
      <c r="AJ112" s="20">
        <f>+IFERROR(H112+I112+J112+K112,"n/a")</f>
        <v>641.4369999999999</v>
      </c>
      <c r="AK112" s="20">
        <f>+IFERROR(L112+M112+N112+O112,"n/a")</f>
        <v>936.803</v>
      </c>
      <c r="AL112" s="20">
        <f>+IFERROR(P112+Q112+R112+S112,"n/a")</f>
        <v>1315.5509999999999</v>
      </c>
      <c r="AM112" s="20">
        <f>+IFERROR(T112+U112+V112+W112,"n/a")</f>
        <v>1953.6280000000002</v>
      </c>
      <c r="AN112" s="20">
        <f t="shared" ca="1" si="719"/>
        <v>2628.9184290285789</v>
      </c>
      <c r="AO112" s="20">
        <f t="shared" ca="1" si="714"/>
        <v>3257.6559080433763</v>
      </c>
    </row>
    <row r="113" spans="2:41" s="4" customFormat="1" ht="13.5" x14ac:dyDescent="0.35">
      <c r="B113" t="s">
        <v>154</v>
      </c>
      <c r="D113" s="75">
        <v>0</v>
      </c>
      <c r="E113" s="75">
        <v>0</v>
      </c>
      <c r="F113" s="55">
        <f t="shared" ref="F113:W113" si="729">+IFERROR(F114-F112,"n/a")</f>
        <v>-2.8421709430404007E-14</v>
      </c>
      <c r="G113" s="55">
        <f t="shared" si="729"/>
        <v>-2.8421709430404007E-14</v>
      </c>
      <c r="H113" s="55">
        <f t="shared" si="729"/>
        <v>0</v>
      </c>
      <c r="I113" s="55">
        <f t="shared" si="729"/>
        <v>0</v>
      </c>
      <c r="J113" s="55">
        <f t="shared" si="729"/>
        <v>2.8421709430404007E-14</v>
      </c>
      <c r="K113" s="55">
        <f t="shared" si="729"/>
        <v>0</v>
      </c>
      <c r="L113" s="55">
        <f t="shared" si="729"/>
        <v>-13.92900000000003</v>
      </c>
      <c r="M113" s="55">
        <f t="shared" si="729"/>
        <v>-11.848000000000013</v>
      </c>
      <c r="N113" s="55">
        <f t="shared" si="729"/>
        <v>-10.122999999999962</v>
      </c>
      <c r="O113" s="55">
        <f t="shared" si="729"/>
        <v>-16.081000000000074</v>
      </c>
      <c r="P113" s="55">
        <f t="shared" si="729"/>
        <v>-10.608000000000004</v>
      </c>
      <c r="Q113" s="55">
        <f t="shared" si="729"/>
        <v>-10.135999999999967</v>
      </c>
      <c r="R113" s="55">
        <f t="shared" si="729"/>
        <v>-11.214000000000055</v>
      </c>
      <c r="S113" s="55">
        <f t="shared" si="729"/>
        <v>-13.001000000000147</v>
      </c>
      <c r="T113" s="55">
        <f t="shared" si="729"/>
        <v>-9.2539999999999623</v>
      </c>
      <c r="U113" s="55">
        <f t="shared" si="729"/>
        <v>-9.1360000000000241</v>
      </c>
      <c r="V113" s="55">
        <f t="shared" si="729"/>
        <v>-9.4840000000000941</v>
      </c>
      <c r="W113" s="55">
        <f t="shared" si="729"/>
        <v>-11.703999999999951</v>
      </c>
      <c r="X113" s="55">
        <f t="shared" ref="X113:Y113" si="730">+IFERROR(X114-X112,"n/a")</f>
        <v>-12.967999999999961</v>
      </c>
      <c r="Y113" s="55">
        <f t="shared" si="730"/>
        <v>-13.654999999999973</v>
      </c>
      <c r="Z113" s="55">
        <f t="shared" ref="Z113" si="731">+IFERROR(Z114-Z112,"n/a")</f>
        <v>-12.782000000000039</v>
      </c>
      <c r="AA113" s="75">
        <v>-16</v>
      </c>
      <c r="AB113" s="75">
        <v>-15</v>
      </c>
      <c r="AC113" s="75">
        <v>-15</v>
      </c>
      <c r="AD113" s="75">
        <v>-15</v>
      </c>
      <c r="AE113" s="75">
        <v>-17</v>
      </c>
      <c r="AH113" s="55">
        <f t="shared" ref="AH113:AI113" si="732">+IFERROR(AH114-AH112,"n/a")</f>
        <v>-5.6843418860808015E-14</v>
      </c>
      <c r="AI113" s="55">
        <f t="shared" si="732"/>
        <v>0</v>
      </c>
      <c r="AJ113" s="32">
        <f>+IFERROR(H113+I113+J113+K113,"n/a")</f>
        <v>2.8421709430404007E-14</v>
      </c>
      <c r="AK113" s="32">
        <f>+IFERROR(L113+M113+N113+O113,"n/a")</f>
        <v>-51.98100000000008</v>
      </c>
      <c r="AL113" s="32">
        <f>+IFERROR(P113+Q113+R113+S113,"n/a")</f>
        <v>-44.959000000000174</v>
      </c>
      <c r="AM113" s="32">
        <f>+IFERROR(T113+U113+V113+W113,"n/a")</f>
        <v>-39.578000000000031</v>
      </c>
      <c r="AN113" s="32">
        <f t="shared" si="719"/>
        <v>-55.404999999999973</v>
      </c>
      <c r="AO113" s="32">
        <f t="shared" si="714"/>
        <v>-62</v>
      </c>
    </row>
    <row r="114" spans="2:41" s="4" customFormat="1" x14ac:dyDescent="0.2">
      <c r="B114" s="6" t="s">
        <v>155</v>
      </c>
      <c r="D114" s="16">
        <f>+D612</f>
        <v>104.358</v>
      </c>
      <c r="E114" s="16">
        <f t="shared" ref="E114:W114" si="733">+E612</f>
        <v>122.504</v>
      </c>
      <c r="F114" s="16">
        <f t="shared" si="733"/>
        <v>136.29599999999996</v>
      </c>
      <c r="G114" s="16">
        <f t="shared" si="733"/>
        <v>150.75599999999997</v>
      </c>
      <c r="H114" s="16">
        <f t="shared" si="733"/>
        <v>159.98099999999999</v>
      </c>
      <c r="I114" s="16">
        <f t="shared" si="733"/>
        <v>139.11500000000001</v>
      </c>
      <c r="J114" s="16">
        <f t="shared" si="733"/>
        <v>161.76300000000001</v>
      </c>
      <c r="K114" s="16">
        <f t="shared" si="733"/>
        <v>180.57799999999997</v>
      </c>
      <c r="L114" s="16">
        <f t="shared" si="733"/>
        <v>168.86399999999998</v>
      </c>
      <c r="M114" s="16">
        <f t="shared" si="733"/>
        <v>202.40899999999996</v>
      </c>
      <c r="N114" s="16">
        <f t="shared" si="733"/>
        <v>240.47300000000004</v>
      </c>
      <c r="O114" s="16">
        <f t="shared" si="733"/>
        <v>273.07599999999996</v>
      </c>
      <c r="P114" s="16">
        <f t="shared" si="733"/>
        <v>253.71199999999999</v>
      </c>
      <c r="Q114" s="16">
        <f t="shared" si="733"/>
        <v>286.45100000000002</v>
      </c>
      <c r="R114" s="16">
        <f t="shared" si="733"/>
        <v>337.529</v>
      </c>
      <c r="S114" s="16">
        <f t="shared" si="733"/>
        <v>392.89999999999992</v>
      </c>
      <c r="T114" s="16">
        <f t="shared" si="733"/>
        <v>395.00400000000002</v>
      </c>
      <c r="U114" s="16">
        <f t="shared" si="733"/>
        <v>439.25700000000001</v>
      </c>
      <c r="V114" s="16">
        <f t="shared" si="733"/>
        <v>508.43599999999998</v>
      </c>
      <c r="W114" s="16">
        <f t="shared" si="733"/>
        <v>571.35300000000007</v>
      </c>
      <c r="X114" s="16">
        <f t="shared" ref="X114:Y114" si="734">+X612</f>
        <v>552.81400000000008</v>
      </c>
      <c r="Y114" s="16">
        <f t="shared" si="734"/>
        <v>599.23700000000008</v>
      </c>
      <c r="Z114" s="16">
        <f t="shared" ref="Z114" si="735">+Z612</f>
        <v>649.75400000000002</v>
      </c>
      <c r="AA114" s="16">
        <f t="shared" ref="AA114:AE114" ca="1" si="736">+IFERROR(AA112+AA113,"n/a")</f>
        <v>771.70842902857885</v>
      </c>
      <c r="AB114" s="16">
        <f t="shared" ca="1" si="736"/>
        <v>707.31895601678286</v>
      </c>
      <c r="AC114" s="16">
        <f t="shared" ca="1" si="736"/>
        <v>748.64840192702127</v>
      </c>
      <c r="AD114" s="16">
        <f t="shared" ca="1" si="736"/>
        <v>804.57300993031515</v>
      </c>
      <c r="AE114" s="16">
        <f t="shared" ca="1" si="736"/>
        <v>935.1155401692572</v>
      </c>
      <c r="AH114" s="16">
        <f t="shared" ref="AH114:AM114" si="737">+AH612</f>
        <v>375.33099999999996</v>
      </c>
      <c r="AI114" s="16">
        <f t="shared" si="737"/>
        <v>513.91399999999999</v>
      </c>
      <c r="AJ114" s="16">
        <f t="shared" si="737"/>
        <v>641.43700000000001</v>
      </c>
      <c r="AK114" s="16">
        <f t="shared" si="737"/>
        <v>884.82199999999989</v>
      </c>
      <c r="AL114" s="16">
        <f t="shared" si="737"/>
        <v>1270.5919999999999</v>
      </c>
      <c r="AM114" s="16">
        <f t="shared" si="737"/>
        <v>1914.05</v>
      </c>
      <c r="AN114" s="16">
        <f t="shared" ca="1" si="719"/>
        <v>2573.5134290285791</v>
      </c>
      <c r="AO114" s="16">
        <f t="shared" ca="1" si="714"/>
        <v>3195.6559080433763</v>
      </c>
    </row>
    <row r="115" spans="2:41" s="4" customFormat="1" x14ac:dyDescent="0.2">
      <c r="B115" s="6"/>
    </row>
    <row r="116" spans="2:41" s="4" customFormat="1" x14ac:dyDescent="0.2">
      <c r="B116" s="7" t="s">
        <v>28</v>
      </c>
    </row>
    <row r="117" spans="2:41" s="4" customFormat="1" x14ac:dyDescent="0.2">
      <c r="B117" s="8" t="s">
        <v>20</v>
      </c>
      <c r="H117" s="28" t="str">
        <f>+IFERROR(H108/D108-1,"n/a")</f>
        <v>n/a</v>
      </c>
      <c r="I117" s="28" t="str">
        <f t="shared" ref="I117:Z123" si="738">+IFERROR(I108/E108-1,"n/a")</f>
        <v>n/a</v>
      </c>
      <c r="J117" s="28">
        <f t="shared" si="738"/>
        <v>0.7130025662959798</v>
      </c>
      <c r="K117" s="28">
        <f t="shared" si="738"/>
        <v>0.54889637488058707</v>
      </c>
      <c r="L117" s="28">
        <f t="shared" si="738"/>
        <v>1.048465124461254</v>
      </c>
      <c r="M117" s="28">
        <f t="shared" si="738"/>
        <v>3.4273965561552302</v>
      </c>
      <c r="N117" s="28">
        <f t="shared" si="738"/>
        <v>1.600312109862672</v>
      </c>
      <c r="O117" s="28">
        <f t="shared" si="738"/>
        <v>0.75952736479906524</v>
      </c>
      <c r="P117" s="28">
        <f t="shared" si="738"/>
        <v>0.40293700888831663</v>
      </c>
      <c r="Q117" s="28">
        <f t="shared" si="738"/>
        <v>0.40419109537354148</v>
      </c>
      <c r="R117" s="28">
        <f t="shared" si="738"/>
        <v>0.62920997671459777</v>
      </c>
      <c r="S117" s="28">
        <f t="shared" si="738"/>
        <v>0.67306840823555447</v>
      </c>
      <c r="T117" s="28">
        <f t="shared" si="738"/>
        <v>1.2137850824840077</v>
      </c>
      <c r="U117" s="28">
        <f t="shared" si="738"/>
        <v>0.77728400165357581</v>
      </c>
      <c r="V117" s="28">
        <f t="shared" si="738"/>
        <v>0.84549419461307229</v>
      </c>
      <c r="W117" s="28">
        <f t="shared" si="738"/>
        <v>0.81566266388787856</v>
      </c>
      <c r="X117" s="28">
        <f t="shared" si="738"/>
        <v>1.0800210145027727</v>
      </c>
      <c r="Y117" s="28">
        <f t="shared" si="738"/>
        <v>0.96087689713322089</v>
      </c>
      <c r="Z117" s="28">
        <f t="shared" si="738"/>
        <v>0.42866267465069852</v>
      </c>
      <c r="AA117" s="28">
        <f t="shared" ref="AA117:AA123" si="739">+IFERROR(AA108/W108-1,"n/a")</f>
        <v>0.54386886216751251</v>
      </c>
      <c r="AB117" s="28">
        <f t="shared" ref="AB117:AB123" si="740">+IFERROR(AB108/X108-1,"n/a")</f>
        <v>0.31715739771201013</v>
      </c>
      <c r="AC117" s="28">
        <f t="shared" ref="AC117:AC123" si="741">+IFERROR(AC108/Y108-1,"n/a")</f>
        <v>0.28527332537971639</v>
      </c>
      <c r="AD117" s="28">
        <f t="shared" ref="AD117:AD123" si="742">+IFERROR(AD108/Z108-1,"n/a")</f>
        <v>0.3135480100053385</v>
      </c>
      <c r="AE117" s="28">
        <f t="shared" ref="AE117:AE123" si="743">+IFERROR(AE108/AA108-1,"n/a")</f>
        <v>0.29031752162162316</v>
      </c>
      <c r="AI117" s="28">
        <f t="shared" ref="AI117:AI123" si="744">+IFERROR(AI108/AH108-1,"n/a")</f>
        <v>0.7986410871302958</v>
      </c>
      <c r="AJ117" s="28">
        <f t="shared" ref="AJ117:AO117" si="745">+IFERROR(AJ108/AI108-1,"n/a")</f>
        <v>0.46609039598240076</v>
      </c>
      <c r="AK117" s="28">
        <f t="shared" si="745"/>
        <v>1.3281446564711947</v>
      </c>
      <c r="AL117" s="28">
        <f t="shared" si="745"/>
        <v>0.55990729408088313</v>
      </c>
      <c r="AM117" s="28">
        <f t="shared" si="745"/>
        <v>0.87065123034289349</v>
      </c>
      <c r="AN117" s="28">
        <f t="shared" si="745"/>
        <v>0.67819325478147308</v>
      </c>
      <c r="AO117" s="28">
        <f t="shared" si="745"/>
        <v>0.30008140646898984</v>
      </c>
    </row>
    <row r="118" spans="2:41" s="4" customFormat="1" x14ac:dyDescent="0.2">
      <c r="B118" s="8" t="s">
        <v>21</v>
      </c>
      <c r="H118" s="28" t="str">
        <f t="shared" ref="H118:H123" si="746">+IFERROR(H109/D109-1,"n/a")</f>
        <v>n/a</v>
      </c>
      <c r="I118" s="28" t="str">
        <f t="shared" si="738"/>
        <v>n/a</v>
      </c>
      <c r="J118" s="28">
        <f t="shared" si="738"/>
        <v>0.84667173417309161</v>
      </c>
      <c r="K118" s="28">
        <f t="shared" si="738"/>
        <v>0.69207330536542266</v>
      </c>
      <c r="L118" s="28">
        <f t="shared" si="738"/>
        <v>0.76070252469813382</v>
      </c>
      <c r="M118" s="28">
        <f t="shared" si="738"/>
        <v>0.92052364537743503</v>
      </c>
      <c r="N118" s="28">
        <f t="shared" si="738"/>
        <v>0.7196871692343878</v>
      </c>
      <c r="O118" s="28">
        <f t="shared" si="738"/>
        <v>0.7983923584831798</v>
      </c>
      <c r="P118" s="28">
        <f t="shared" si="738"/>
        <v>0.58571072319202</v>
      </c>
      <c r="Q118" s="28">
        <f t="shared" si="738"/>
        <v>0.53585689509135648</v>
      </c>
      <c r="R118" s="28">
        <f t="shared" si="738"/>
        <v>0.51272012309796566</v>
      </c>
      <c r="S118" s="28">
        <f t="shared" si="738"/>
        <v>0.52549013916904919</v>
      </c>
      <c r="T118" s="28">
        <f t="shared" si="738"/>
        <v>0.59159891172724</v>
      </c>
      <c r="U118" s="28">
        <f t="shared" si="738"/>
        <v>0.48293656525335837</v>
      </c>
      <c r="V118" s="28">
        <f t="shared" si="738"/>
        <v>0.41132924196702025</v>
      </c>
      <c r="W118" s="28">
        <f t="shared" si="738"/>
        <v>0.32867199391171975</v>
      </c>
      <c r="X118" s="28">
        <f t="shared" si="738"/>
        <v>0.25089669482733057</v>
      </c>
      <c r="Y118" s="28">
        <f t="shared" si="738"/>
        <v>0.22827087908195787</v>
      </c>
      <c r="Z118" s="28">
        <f t="shared" si="738"/>
        <v>0.24910909484035781</v>
      </c>
      <c r="AA118" s="28">
        <f t="shared" si="739"/>
        <v>0.19673512000220472</v>
      </c>
      <c r="AB118" s="28">
        <f t="shared" si="740"/>
        <v>0.22976853604321001</v>
      </c>
      <c r="AC118" s="28">
        <f t="shared" si="741"/>
        <v>0.21723642826221723</v>
      </c>
      <c r="AD118" s="28">
        <f t="shared" si="742"/>
        <v>0.17093483015025956</v>
      </c>
      <c r="AE118" s="28">
        <f t="shared" si="743"/>
        <v>0.17504237169375259</v>
      </c>
      <c r="AI118" s="28">
        <f t="shared" si="744"/>
        <v>1.5081409844735747</v>
      </c>
      <c r="AJ118" s="28">
        <f t="shared" ref="AJ118:AO118" si="747">+IFERROR(AJ109/AI109-1,"n/a")</f>
        <v>0.82132152485954846</v>
      </c>
      <c r="AK118" s="28">
        <f t="shared" si="747"/>
        <v>0.79523333030110077</v>
      </c>
      <c r="AL118" s="28">
        <f t="shared" si="747"/>
        <v>0.53554137780132205</v>
      </c>
      <c r="AM118" s="28">
        <f t="shared" si="747"/>
        <v>0.4360103556996846</v>
      </c>
      <c r="AN118" s="28">
        <f t="shared" si="747"/>
        <v>0.22928903872013251</v>
      </c>
      <c r="AO118" s="28">
        <f t="shared" si="747"/>
        <v>0.1956739469384885</v>
      </c>
    </row>
    <row r="119" spans="2:41" s="4" customFormat="1" x14ac:dyDescent="0.2">
      <c r="B119" s="8" t="s">
        <v>22</v>
      </c>
      <c r="H119" s="28" t="str">
        <f t="shared" si="746"/>
        <v>n/a</v>
      </c>
      <c r="I119" s="28" t="str">
        <f t="shared" si="738"/>
        <v>n/a</v>
      </c>
      <c r="J119" s="28">
        <f t="shared" si="738"/>
        <v>2.9532093691834405E-2</v>
      </c>
      <c r="K119" s="28">
        <f t="shared" si="738"/>
        <v>2.9873777974903426E-2</v>
      </c>
      <c r="L119" s="28">
        <f t="shared" si="738"/>
        <v>-5.1121689169322249E-2</v>
      </c>
      <c r="M119" s="28">
        <f t="shared" si="738"/>
        <v>0.23412059063252255</v>
      </c>
      <c r="N119" s="28">
        <f t="shared" si="738"/>
        <v>0.34652871629180826</v>
      </c>
      <c r="O119" s="28">
        <f t="shared" si="738"/>
        <v>0.48978511506886213</v>
      </c>
      <c r="P119" s="28">
        <f t="shared" si="738"/>
        <v>0.42778298884459498</v>
      </c>
      <c r="Q119" s="28">
        <f t="shared" si="738"/>
        <v>0.32125605719683326</v>
      </c>
      <c r="R119" s="28">
        <f t="shared" si="738"/>
        <v>0.27881208914648825</v>
      </c>
      <c r="S119" s="28">
        <f t="shared" si="738"/>
        <v>0.2652911276529113</v>
      </c>
      <c r="T119" s="28">
        <f t="shared" si="738"/>
        <v>0.3533431485837295</v>
      </c>
      <c r="U119" s="28">
        <f t="shared" si="738"/>
        <v>0.44999709386806153</v>
      </c>
      <c r="V119" s="28">
        <f t="shared" si="738"/>
        <v>0.39190523711511682</v>
      </c>
      <c r="W119" s="28">
        <f t="shared" si="738"/>
        <v>0.32669186173807874</v>
      </c>
      <c r="X119" s="28">
        <f t="shared" si="738"/>
        <v>0.25952878355770159</v>
      </c>
      <c r="Y119" s="28">
        <f t="shared" si="738"/>
        <v>0.23254313109286784</v>
      </c>
      <c r="Z119" s="28">
        <f t="shared" si="738"/>
        <v>0.23827003289805337</v>
      </c>
      <c r="AA119" s="28">
        <f t="shared" ca="1" si="739"/>
        <v>0.32512330778873766</v>
      </c>
      <c r="AB119" s="28">
        <f t="shared" ca="1" si="740"/>
        <v>0.27827370922174621</v>
      </c>
      <c r="AC119" s="28">
        <f t="shared" ca="1" si="741"/>
        <v>0.23938871569418696</v>
      </c>
      <c r="AD119" s="28">
        <f t="shared" ca="1" si="742"/>
        <v>0.22098374334862969</v>
      </c>
      <c r="AE119" s="28">
        <f t="shared" ca="1" si="743"/>
        <v>0.16609608119685326</v>
      </c>
      <c r="AI119" s="28">
        <f t="shared" si="744"/>
        <v>0.24295639822134385</v>
      </c>
      <c r="AJ119" s="28">
        <f t="shared" ref="AJ119:AO119" si="748">+IFERROR(AJ110/AI110-1,"n/a")</f>
        <v>0.12923116672753321</v>
      </c>
      <c r="AK119" s="28">
        <f t="shared" si="748"/>
        <v>0.24547396581576431</v>
      </c>
      <c r="AL119" s="28">
        <f t="shared" si="748"/>
        <v>0.31602998689309936</v>
      </c>
      <c r="AM119" s="28">
        <f t="shared" si="748"/>
        <v>0.37810644772040569</v>
      </c>
      <c r="AN119" s="28">
        <f t="shared" ca="1" si="748"/>
        <v>0.26523429400972098</v>
      </c>
      <c r="AO119" s="28">
        <f t="shared" ca="1" si="748"/>
        <v>0.2225502257357197</v>
      </c>
    </row>
    <row r="120" spans="2:41" s="4" customFormat="1" ht="13.5" x14ac:dyDescent="0.35">
      <c r="B120" s="8" t="s">
        <v>23</v>
      </c>
      <c r="H120" s="29" t="str">
        <f t="shared" si="746"/>
        <v>n/a</v>
      </c>
      <c r="I120" s="29" t="str">
        <f t="shared" si="738"/>
        <v>n/a</v>
      </c>
      <c r="J120" s="29" t="str">
        <f t="shared" si="738"/>
        <v>n/a</v>
      </c>
      <c r="K120" s="29" t="str">
        <f t="shared" si="738"/>
        <v>n/a</v>
      </c>
      <c r="L120" s="29" t="str">
        <f t="shared" si="738"/>
        <v>n/a</v>
      </c>
      <c r="M120" s="29" t="str">
        <f t="shared" si="738"/>
        <v>n/a</v>
      </c>
      <c r="N120" s="29" t="str">
        <f t="shared" si="738"/>
        <v>n/a</v>
      </c>
      <c r="O120" s="29" t="str">
        <f t="shared" si="738"/>
        <v>n/a</v>
      </c>
      <c r="P120" s="29" t="str">
        <f t="shared" si="738"/>
        <v>n/a</v>
      </c>
      <c r="Q120" s="29" t="str">
        <f t="shared" si="738"/>
        <v>n/a</v>
      </c>
      <c r="R120" s="29" t="str">
        <f t="shared" si="738"/>
        <v>n/a</v>
      </c>
      <c r="S120" s="29" t="str">
        <f t="shared" si="738"/>
        <v>n/a</v>
      </c>
      <c r="T120" s="29">
        <f t="shared" si="738"/>
        <v>-1</v>
      </c>
      <c r="U120" s="29" t="str">
        <f t="shared" si="738"/>
        <v>n/a</v>
      </c>
      <c r="V120" s="29" t="str">
        <f t="shared" si="738"/>
        <v>n/a</v>
      </c>
      <c r="W120" s="29" t="str">
        <f t="shared" si="738"/>
        <v>n/a</v>
      </c>
      <c r="X120" s="29" t="str">
        <f t="shared" si="738"/>
        <v>n/a</v>
      </c>
      <c r="Y120" s="29" t="str">
        <f t="shared" si="738"/>
        <v>n/a</v>
      </c>
      <c r="Z120" s="29" t="str">
        <f t="shared" si="738"/>
        <v>n/a</v>
      </c>
      <c r="AA120" s="29" t="str">
        <f t="shared" si="739"/>
        <v>n/a</v>
      </c>
      <c r="AB120" s="29">
        <f t="shared" si="740"/>
        <v>0.60771704180064301</v>
      </c>
      <c r="AC120" s="29">
        <f t="shared" si="741"/>
        <v>0.56657963446475201</v>
      </c>
      <c r="AD120" s="29">
        <f t="shared" si="742"/>
        <v>-0.24793181248433194</v>
      </c>
      <c r="AE120" s="29">
        <f t="shared" si="743"/>
        <v>0</v>
      </c>
      <c r="AI120" s="29" t="str">
        <f t="shared" si="744"/>
        <v>n/a</v>
      </c>
      <c r="AJ120" s="29" t="str">
        <f t="shared" ref="AJ120:AO120" si="749">+IFERROR(AJ111/AI111-1,"n/a")</f>
        <v>n/a</v>
      </c>
      <c r="AK120" s="29" t="str">
        <f t="shared" si="749"/>
        <v>n/a</v>
      </c>
      <c r="AL120" s="29" t="str">
        <f t="shared" si="749"/>
        <v>n/a</v>
      </c>
      <c r="AM120" s="29">
        <f t="shared" si="749"/>
        <v>-1</v>
      </c>
      <c r="AN120" s="29" t="str">
        <f t="shared" si="749"/>
        <v>n/a</v>
      </c>
      <c r="AO120" s="29">
        <f t="shared" si="749"/>
        <v>0.11420612813370479</v>
      </c>
    </row>
    <row r="121" spans="2:41" s="4" customFormat="1" x14ac:dyDescent="0.2">
      <c r="B121" s="9" t="s">
        <v>25</v>
      </c>
      <c r="H121" s="28">
        <f t="shared" si="746"/>
        <v>0.53300178232622297</v>
      </c>
      <c r="I121" s="28">
        <f t="shared" si="738"/>
        <v>0.13559557238947306</v>
      </c>
      <c r="J121" s="28">
        <f t="shared" si="738"/>
        <v>0.1868506779362562</v>
      </c>
      <c r="K121" s="28">
        <f t="shared" si="738"/>
        <v>0.19781633898484952</v>
      </c>
      <c r="L121" s="28">
        <f t="shared" si="738"/>
        <v>0.14259193279201909</v>
      </c>
      <c r="M121" s="28">
        <f t="shared" si="738"/>
        <v>0.54014304711928962</v>
      </c>
      <c r="N121" s="28">
        <f t="shared" si="738"/>
        <v>0.54915524563713602</v>
      </c>
      <c r="O121" s="28">
        <f t="shared" si="738"/>
        <v>0.60128587092558394</v>
      </c>
      <c r="P121" s="28">
        <f t="shared" si="738"/>
        <v>0.44600723222442862</v>
      </c>
      <c r="Q121" s="28">
        <f t="shared" si="738"/>
        <v>0.38425815725973966</v>
      </c>
      <c r="R121" s="28">
        <f t="shared" si="738"/>
        <v>0.39165429615795966</v>
      </c>
      <c r="S121" s="28">
        <f t="shared" si="738"/>
        <v>0.40373914517027076</v>
      </c>
      <c r="T121" s="28">
        <f t="shared" si="738"/>
        <v>0.52942645278450362</v>
      </c>
      <c r="U121" s="28">
        <f t="shared" si="738"/>
        <v>0.51184306796993817</v>
      </c>
      <c r="V121" s="28">
        <f t="shared" si="738"/>
        <v>0.4851050773778971</v>
      </c>
      <c r="W121" s="28">
        <f t="shared" si="738"/>
        <v>0.43645125289171482</v>
      </c>
      <c r="X121" s="28">
        <f t="shared" si="738"/>
        <v>0.39955671872912868</v>
      </c>
      <c r="Y121" s="28">
        <f t="shared" si="738"/>
        <v>0.3668634434525071</v>
      </c>
      <c r="Z121" s="28">
        <f t="shared" si="738"/>
        <v>0.27922459067037364</v>
      </c>
      <c r="AA121" s="28">
        <f t="shared" ca="1" si="739"/>
        <v>0.35099729362408616</v>
      </c>
      <c r="AB121" s="28">
        <f t="shared" ca="1" si="740"/>
        <v>0.27667362343938628</v>
      </c>
      <c r="AC121" s="28">
        <f t="shared" ca="1" si="741"/>
        <v>0.24597547680018872</v>
      </c>
      <c r="AD121" s="28">
        <f t="shared" ca="1" si="742"/>
        <v>0.23702411632019249</v>
      </c>
      <c r="AE121" s="28">
        <f t="shared" ca="1" si="743"/>
        <v>0.20871569362718279</v>
      </c>
      <c r="AI121" s="28">
        <f t="shared" si="744"/>
        <v>0.36922876074718047</v>
      </c>
      <c r="AJ121" s="28">
        <f t="shared" ref="AJ121:AO121" si="750">+IFERROR(AJ112/AI112-1,"n/a")</f>
        <v>0.24814073950116144</v>
      </c>
      <c r="AK121" s="28">
        <f t="shared" si="750"/>
        <v>0.46047546368544401</v>
      </c>
      <c r="AL121" s="28">
        <f t="shared" si="750"/>
        <v>0.40429844908694768</v>
      </c>
      <c r="AM121" s="28">
        <f t="shared" si="750"/>
        <v>0.48502642618948277</v>
      </c>
      <c r="AN121" s="28">
        <f t="shared" ca="1" si="750"/>
        <v>0.34565967985132207</v>
      </c>
      <c r="AO121" s="28">
        <f t="shared" ca="1" si="750"/>
        <v>0.2391620341172489</v>
      </c>
    </row>
    <row r="122" spans="2:41" s="4" customFormat="1" ht="13.5" x14ac:dyDescent="0.35">
      <c r="B122" s="8" t="s">
        <v>27</v>
      </c>
      <c r="H122" s="29" t="str">
        <f t="shared" si="746"/>
        <v>n/a</v>
      </c>
      <c r="I122" s="29" t="str">
        <f t="shared" si="738"/>
        <v>n/a</v>
      </c>
      <c r="J122" s="29">
        <f t="shared" si="738"/>
        <v>-2</v>
      </c>
      <c r="K122" s="29">
        <f t="shared" si="738"/>
        <v>-1</v>
      </c>
      <c r="L122" s="29" t="str">
        <f t="shared" si="738"/>
        <v>n/a</v>
      </c>
      <c r="M122" s="29" t="str">
        <f t="shared" si="738"/>
        <v>n/a</v>
      </c>
      <c r="N122" s="29">
        <f t="shared" si="738"/>
        <v>-356171398655246</v>
      </c>
      <c r="O122" s="29" t="str">
        <f t="shared" si="738"/>
        <v>n/a</v>
      </c>
      <c r="P122" s="29">
        <f t="shared" si="738"/>
        <v>-0.23842343312513603</v>
      </c>
      <c r="Q122" s="29">
        <f t="shared" si="738"/>
        <v>-0.14449696151249525</v>
      </c>
      <c r="R122" s="29">
        <f t="shared" si="738"/>
        <v>0.10777437518523136</v>
      </c>
      <c r="S122" s="29">
        <f t="shared" si="738"/>
        <v>-0.19153037746408264</v>
      </c>
      <c r="T122" s="29">
        <f t="shared" si="738"/>
        <v>-0.12763951734540357</v>
      </c>
      <c r="U122" s="29">
        <f t="shared" si="738"/>
        <v>-9.8658247829513268E-2</v>
      </c>
      <c r="V122" s="29">
        <f t="shared" si="738"/>
        <v>-0.15427144640627366</v>
      </c>
      <c r="W122" s="29">
        <f t="shared" si="738"/>
        <v>-9.9761556803336759E-2</v>
      </c>
      <c r="X122" s="29">
        <f t="shared" si="738"/>
        <v>0.40133996109790515</v>
      </c>
      <c r="Y122" s="29">
        <f t="shared" si="738"/>
        <v>0.49463660245183205</v>
      </c>
      <c r="Z122" s="29">
        <f t="shared" si="738"/>
        <v>0.3477435681147103</v>
      </c>
      <c r="AA122" s="29">
        <f t="shared" si="739"/>
        <v>0.36705399863295174</v>
      </c>
      <c r="AB122" s="29">
        <f t="shared" si="740"/>
        <v>0.15669339913633906</v>
      </c>
      <c r="AC122" s="29">
        <f t="shared" si="741"/>
        <v>9.8498718418164044E-2</v>
      </c>
      <c r="AD122" s="29">
        <f t="shared" si="742"/>
        <v>0.17352526991080852</v>
      </c>
      <c r="AE122" s="29">
        <f t="shared" si="743"/>
        <v>6.25E-2</v>
      </c>
      <c r="AI122" s="29">
        <f t="shared" si="744"/>
        <v>-1</v>
      </c>
      <c r="AJ122" s="29" t="str">
        <f t="shared" ref="AJ122:AO122" si="751">+IFERROR(AJ113/AI113-1,"n/a")</f>
        <v>n/a</v>
      </c>
      <c r="AK122" s="29">
        <f t="shared" si="751"/>
        <v>-1828918845549580</v>
      </c>
      <c r="AL122" s="29">
        <f t="shared" si="751"/>
        <v>-0.13508782054981427</v>
      </c>
      <c r="AM122" s="29">
        <f t="shared" si="751"/>
        <v>-0.11968682577459733</v>
      </c>
      <c r="AN122" s="29">
        <f t="shared" si="751"/>
        <v>0.39989388043862562</v>
      </c>
      <c r="AO122" s="29">
        <f t="shared" si="751"/>
        <v>0.11903257828715885</v>
      </c>
    </row>
    <row r="123" spans="2:41" s="4" customFormat="1" x14ac:dyDescent="0.2">
      <c r="B123" s="9" t="s">
        <v>24</v>
      </c>
      <c r="H123" s="28">
        <f t="shared" si="746"/>
        <v>0.53300178232622297</v>
      </c>
      <c r="I123" s="28">
        <f t="shared" si="738"/>
        <v>0.13559557238947306</v>
      </c>
      <c r="J123" s="28">
        <f t="shared" si="738"/>
        <v>0.18685067793625665</v>
      </c>
      <c r="K123" s="28">
        <f t="shared" si="738"/>
        <v>0.19781633898484974</v>
      </c>
      <c r="L123" s="28">
        <f t="shared" si="738"/>
        <v>5.5525343634556412E-2</v>
      </c>
      <c r="M123" s="28">
        <f t="shared" si="738"/>
        <v>0.45497609891097257</v>
      </c>
      <c r="N123" s="28">
        <f t="shared" si="738"/>
        <v>0.48657604025642476</v>
      </c>
      <c r="O123" s="28">
        <f t="shared" si="738"/>
        <v>0.51223294088980942</v>
      </c>
      <c r="P123" s="28">
        <f t="shared" si="738"/>
        <v>0.50246352093992819</v>
      </c>
      <c r="Q123" s="28">
        <f t="shared" si="738"/>
        <v>0.41520880988493625</v>
      </c>
      <c r="R123" s="28">
        <f t="shared" si="738"/>
        <v>0.40360456267439559</v>
      </c>
      <c r="S123" s="28">
        <f t="shared" si="738"/>
        <v>0.43879359592201417</v>
      </c>
      <c r="T123" s="28">
        <f t="shared" si="738"/>
        <v>0.55689916125370509</v>
      </c>
      <c r="U123" s="28">
        <f t="shared" si="738"/>
        <v>0.53344551075052959</v>
      </c>
      <c r="V123" s="28">
        <f t="shared" si="738"/>
        <v>0.50634760272450663</v>
      </c>
      <c r="W123" s="28">
        <f t="shared" si="738"/>
        <v>0.45419445151438076</v>
      </c>
      <c r="X123" s="28">
        <f t="shared" si="738"/>
        <v>0.39951494162084455</v>
      </c>
      <c r="Y123" s="28">
        <f t="shared" si="738"/>
        <v>0.36420592045203626</v>
      </c>
      <c r="Z123" s="28">
        <f t="shared" si="738"/>
        <v>0.2779464868734709</v>
      </c>
      <c r="AA123" s="28">
        <f t="shared" ca="1" si="739"/>
        <v>0.35066837669283046</v>
      </c>
      <c r="AB123" s="28">
        <f t="shared" ca="1" si="740"/>
        <v>0.27948813889804303</v>
      </c>
      <c r="AC123" s="28">
        <f t="shared" ca="1" si="741"/>
        <v>0.24933607558782445</v>
      </c>
      <c r="AD123" s="28">
        <f t="shared" ca="1" si="742"/>
        <v>0.23827326946862226</v>
      </c>
      <c r="AE123" s="28">
        <f t="shared" ca="1" si="743"/>
        <v>0.2117472156503124</v>
      </c>
      <c r="AI123" s="28">
        <f t="shared" si="744"/>
        <v>0.3692287607471807</v>
      </c>
      <c r="AJ123" s="28">
        <f t="shared" ref="AJ123:AO123" si="752">+IFERROR(AJ114/AI114-1,"n/a")</f>
        <v>0.24814073950116167</v>
      </c>
      <c r="AK123" s="28">
        <f t="shared" si="752"/>
        <v>0.37943710761929839</v>
      </c>
      <c r="AL123" s="28">
        <f t="shared" si="752"/>
        <v>0.43598599492327272</v>
      </c>
      <c r="AM123" s="28">
        <f t="shared" si="752"/>
        <v>0.50642377726288235</v>
      </c>
      <c r="AN123" s="28">
        <f t="shared" ca="1" si="752"/>
        <v>0.34453824561980051</v>
      </c>
      <c r="AO123" s="28">
        <f t="shared" ca="1" si="752"/>
        <v>0.24174829320771662</v>
      </c>
    </row>
    <row r="124" spans="2:41" s="4" customFormat="1" x14ac:dyDescent="0.2">
      <c r="B124" s="9"/>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I124" s="28"/>
      <c r="AJ124" s="28"/>
      <c r="AK124" s="28"/>
      <c r="AL124" s="28"/>
      <c r="AM124" s="28"/>
    </row>
    <row r="125" spans="2:41" s="4" customFormat="1" x14ac:dyDescent="0.2">
      <c r="B125" s="5" t="s">
        <v>262</v>
      </c>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I125" s="28"/>
      <c r="AJ125" s="28"/>
      <c r="AK125" s="28"/>
      <c r="AL125" s="28"/>
      <c r="AM125" s="28"/>
    </row>
    <row r="126" spans="2:41" s="4" customFormat="1" x14ac:dyDescent="0.2">
      <c r="B126" t="s">
        <v>20</v>
      </c>
      <c r="D126" s="45" t="str">
        <f>+D280</f>
        <v>n/a</v>
      </c>
      <c r="E126" s="45" t="str">
        <f t="shared" ref="E126:W126" si="753">+E280</f>
        <v>n/a</v>
      </c>
      <c r="F126" s="45">
        <f t="shared" si="753"/>
        <v>6.8431739791861155</v>
      </c>
      <c r="G126" s="45">
        <f t="shared" si="753"/>
        <v>15.844781954525024</v>
      </c>
      <c r="H126" s="45">
        <f t="shared" si="753"/>
        <v>8.1600964835618868</v>
      </c>
      <c r="I126" s="45">
        <f t="shared" si="753"/>
        <v>4.1125892755385012</v>
      </c>
      <c r="J126" s="45">
        <f t="shared" si="753"/>
        <v>11.292409685483403</v>
      </c>
      <c r="K126" s="45">
        <f t="shared" si="753"/>
        <v>23.200909985436581</v>
      </c>
      <c r="L126" s="45">
        <f t="shared" si="753"/>
        <v>16.795269351793578</v>
      </c>
      <c r="M126" s="45">
        <f t="shared" si="753"/>
        <v>27.437975605045693</v>
      </c>
      <c r="N126" s="45">
        <f t="shared" si="753"/>
        <v>33.755154996835167</v>
      </c>
      <c r="O126" s="45">
        <f t="shared" si="753"/>
        <v>43.329192207716574</v>
      </c>
      <c r="P126" s="45">
        <f t="shared" si="753"/>
        <v>22.1550401541921</v>
      </c>
      <c r="Q126" s="45">
        <f t="shared" si="753"/>
        <v>37.104107326341392</v>
      </c>
      <c r="R126" s="45">
        <f t="shared" si="753"/>
        <v>54.466183533189806</v>
      </c>
      <c r="S126" s="45">
        <f t="shared" si="753"/>
        <v>72.489503675923743</v>
      </c>
      <c r="T126" s="45">
        <f t="shared" si="753"/>
        <v>48.206911881705302</v>
      </c>
      <c r="U126" s="45">
        <f t="shared" si="753"/>
        <v>55.582941940270842</v>
      </c>
      <c r="V126" s="45">
        <f t="shared" si="753"/>
        <v>88.816313275295485</v>
      </c>
      <c r="W126" s="45">
        <f t="shared" si="753"/>
        <v>106.22927187864173</v>
      </c>
      <c r="X126" s="45">
        <f t="shared" ref="X126" si="754">+X280</f>
        <v>85.9197913265306</v>
      </c>
      <c r="Y126" s="45">
        <f t="shared" ref="Y126:Z126" si="755">+Y280</f>
        <v>94.700172296252958</v>
      </c>
      <c r="Z126" s="45">
        <f t="shared" si="755"/>
        <v>101.88923684651719</v>
      </c>
      <c r="AA126" s="45">
        <f t="shared" ref="AA126:AE126" si="756">+AA280</f>
        <v>152.5252891427497</v>
      </c>
      <c r="AB126" s="45">
        <f t="shared" si="756"/>
        <v>99.083165242885968</v>
      </c>
      <c r="AC126" s="45">
        <f t="shared" si="756"/>
        <v>110.51944509247596</v>
      </c>
      <c r="AD126" s="45">
        <f t="shared" si="756"/>
        <v>122.22406607338475</v>
      </c>
      <c r="AE126" s="45">
        <f t="shared" si="756"/>
        <v>183.68564953320799</v>
      </c>
      <c r="AH126" s="45">
        <f t="shared" ref="AH126:AI126" si="757">+AH280</f>
        <v>17.720226785939271</v>
      </c>
      <c r="AI126" s="45">
        <f t="shared" si="757"/>
        <v>34.178108186259344</v>
      </c>
      <c r="AJ126" s="45">
        <f t="shared" ref="AJ126:AJ128" si="758">+IFERROR(H126+I126+J126+K126,"n/a")</f>
        <v>46.766005430020371</v>
      </c>
      <c r="AK126" s="45">
        <f t="shared" ref="AK126:AK128" si="759">+IFERROR(L126+M126+N126+O126,"n/a")</f>
        <v>121.31759216139102</v>
      </c>
      <c r="AL126" s="45">
        <f t="shared" ref="AL126:AL128" si="760">+IFERROR(P126+Q126+R126+S126,"n/a")</f>
        <v>186.21483468964703</v>
      </c>
      <c r="AM126" s="45">
        <f t="shared" ref="AM126:AM128" si="761">+IFERROR(T126+U126+V126+W126,"n/a")</f>
        <v>298.83543897591335</v>
      </c>
      <c r="AN126" s="45">
        <f t="shared" ref="AN126:AN129" si="762">+IFERROR(X126+Y126+Z126+AA126,"n/a")</f>
        <v>435.03448961205049</v>
      </c>
      <c r="AO126" s="45">
        <f t="shared" ref="AO126:AO129" si="763">+IFERROR(AB126+AC126+AD126+AE126,"n/a")</f>
        <v>515.51232594195471</v>
      </c>
    </row>
    <row r="127" spans="2:41" s="4" customFormat="1" x14ac:dyDescent="0.2">
      <c r="B127" t="s">
        <v>21</v>
      </c>
      <c r="D127" s="45" t="str">
        <f>+D347</f>
        <v>n/a</v>
      </c>
      <c r="E127" s="45" t="str">
        <f t="shared" ref="E127:W127" si="764">+E347</f>
        <v>n/a</v>
      </c>
      <c r="F127" s="45">
        <f t="shared" si="764"/>
        <v>10.232725944749852</v>
      </c>
      <c r="G127" s="45">
        <f t="shared" si="764"/>
        <v>12.738465733187747</v>
      </c>
      <c r="H127" s="45">
        <f t="shared" si="764"/>
        <v>12.991479478175204</v>
      </c>
      <c r="I127" s="45">
        <f t="shared" si="764"/>
        <v>15.70348687459637</v>
      </c>
      <c r="J127" s="45">
        <f t="shared" si="764"/>
        <v>21.196965408987854</v>
      </c>
      <c r="K127" s="45">
        <f t="shared" si="764"/>
        <v>23.18618158677895</v>
      </c>
      <c r="L127" s="45">
        <f t="shared" si="764"/>
        <v>26.128883574575212</v>
      </c>
      <c r="M127" s="45">
        <f t="shared" si="764"/>
        <v>34.987706457547695</v>
      </c>
      <c r="N127" s="45">
        <f t="shared" si="764"/>
        <v>43.793840307990592</v>
      </c>
      <c r="O127" s="45">
        <f t="shared" si="764"/>
        <v>48.960637529943703</v>
      </c>
      <c r="P127" s="45">
        <f t="shared" si="764"/>
        <v>42.15789752650177</v>
      </c>
      <c r="Q127" s="45">
        <f t="shared" si="764"/>
        <v>57.438003594771246</v>
      </c>
      <c r="R127" s="45">
        <f t="shared" si="764"/>
        <v>67.578794492621142</v>
      </c>
      <c r="S127" s="45">
        <f t="shared" si="764"/>
        <v>76.955280756645351</v>
      </c>
      <c r="T127" s="45">
        <f t="shared" si="764"/>
        <v>77.091494354482279</v>
      </c>
      <c r="U127" s="45">
        <f t="shared" si="764"/>
        <v>87.783960860693767</v>
      </c>
      <c r="V127" s="45">
        <f t="shared" si="764"/>
        <v>98.52860596063519</v>
      </c>
      <c r="W127" s="45">
        <f t="shared" si="764"/>
        <v>108.52310819256996</v>
      </c>
      <c r="X127" s="45">
        <f t="shared" ref="X127" si="765">+X347</f>
        <v>97.560910204081623</v>
      </c>
      <c r="Y127" s="45">
        <f t="shared" ref="Y127:Z127" si="766">+Y347</f>
        <v>108.2434228928723</v>
      </c>
      <c r="Z127" s="45">
        <f t="shared" si="766"/>
        <v>124.57934171720559</v>
      </c>
      <c r="AA127" s="45">
        <f t="shared" ref="AA127:AE127" si="767">+AA347</f>
        <v>130.37543548435218</v>
      </c>
      <c r="AB127" s="45">
        <f t="shared" si="767"/>
        <v>120.75576275350383</v>
      </c>
      <c r="AC127" s="45">
        <f t="shared" si="767"/>
        <v>132.6020883069107</v>
      </c>
      <c r="AD127" s="45">
        <f t="shared" si="767"/>
        <v>146.78750240790146</v>
      </c>
      <c r="AE127" s="45">
        <f t="shared" si="767"/>
        <v>154.17869079984501</v>
      </c>
      <c r="AH127" s="45">
        <f t="shared" ref="AH127:AI127" si="768">+AH347</f>
        <v>8.1931707914109406</v>
      </c>
      <c r="AI127" s="45">
        <f t="shared" si="768"/>
        <v>33.819015437062141</v>
      </c>
      <c r="AJ127" s="45">
        <f t="shared" si="758"/>
        <v>73.07811334853838</v>
      </c>
      <c r="AK127" s="45">
        <f t="shared" si="759"/>
        <v>153.8710678700572</v>
      </c>
      <c r="AL127" s="45">
        <f t="shared" si="760"/>
        <v>244.12997637053951</v>
      </c>
      <c r="AM127" s="45">
        <f t="shared" si="761"/>
        <v>371.92716936838116</v>
      </c>
      <c r="AN127" s="45">
        <f t="shared" si="762"/>
        <v>460.7591102985117</v>
      </c>
      <c r="AO127" s="45">
        <f t="shared" si="763"/>
        <v>554.32404426816106</v>
      </c>
    </row>
    <row r="128" spans="2:41" s="4" customFormat="1" ht="13.5" x14ac:dyDescent="0.35">
      <c r="B128" t="s">
        <v>22</v>
      </c>
      <c r="D128" s="55" t="str">
        <f>+D468</f>
        <v>n/a</v>
      </c>
      <c r="E128" s="55" t="str">
        <f t="shared" ref="E128:W128" si="769">+E468</f>
        <v>n/a</v>
      </c>
      <c r="F128" s="55">
        <f t="shared" si="769"/>
        <v>54.197100076064011</v>
      </c>
      <c r="G128" s="55">
        <f t="shared" si="769"/>
        <v>47.607752312287246</v>
      </c>
      <c r="H128" s="55">
        <f t="shared" si="769"/>
        <v>54.502424038262937</v>
      </c>
      <c r="I128" s="55">
        <f t="shared" si="769"/>
        <v>43.398923849865078</v>
      </c>
      <c r="J128" s="55">
        <f t="shared" si="769"/>
        <v>49.546624905528724</v>
      </c>
      <c r="K128" s="55">
        <f t="shared" si="769"/>
        <v>50.531908427784529</v>
      </c>
      <c r="L128" s="55">
        <f t="shared" si="769"/>
        <v>45.952847073631204</v>
      </c>
      <c r="M128" s="55">
        <f t="shared" si="769"/>
        <v>56.395317937406595</v>
      </c>
      <c r="N128" s="55">
        <f t="shared" si="769"/>
        <v>73.496004695174221</v>
      </c>
      <c r="O128" s="55">
        <f t="shared" si="769"/>
        <v>77.769170262339713</v>
      </c>
      <c r="P128" s="55">
        <f t="shared" si="769"/>
        <v>62.240830388692601</v>
      </c>
      <c r="Q128" s="55">
        <f t="shared" si="769"/>
        <v>67.150889078887388</v>
      </c>
      <c r="R128" s="55">
        <f t="shared" si="769"/>
        <v>79.512021974189068</v>
      </c>
      <c r="S128" s="55">
        <f t="shared" si="769"/>
        <v>81.32421556743094</v>
      </c>
      <c r="T128" s="55">
        <f t="shared" si="769"/>
        <v>82.30759376381242</v>
      </c>
      <c r="U128" s="55">
        <f t="shared" si="769"/>
        <v>90.32709719903545</v>
      </c>
      <c r="V128" s="55">
        <f t="shared" si="769"/>
        <v>92.218080764069299</v>
      </c>
      <c r="W128" s="55">
        <f t="shared" si="769"/>
        <v>86.388619928788302</v>
      </c>
      <c r="X128" s="55">
        <f t="shared" ref="X128" si="770">+X468</f>
        <v>85.616298469387758</v>
      </c>
      <c r="Y128" s="55">
        <f t="shared" ref="Y128:Z128" si="771">+Y468</f>
        <v>93.343404810874759</v>
      </c>
      <c r="Z128" s="55">
        <f t="shared" si="771"/>
        <v>106.84442143627723</v>
      </c>
      <c r="AA128" s="55">
        <f t="shared" ref="AA128:AE128" ca="1" si="772">+AA468</f>
        <v>116.88596030416349</v>
      </c>
      <c r="AB128" s="55">
        <f t="shared" ca="1" si="772"/>
        <v>122.49041608466274</v>
      </c>
      <c r="AC128" s="55">
        <f t="shared" ca="1" si="772"/>
        <v>125.09292147633175</v>
      </c>
      <c r="AD128" s="55">
        <f t="shared" ca="1" si="772"/>
        <v>131.38509227172597</v>
      </c>
      <c r="AE128" s="55">
        <f t="shared" ca="1" si="772"/>
        <v>135.84334951386137</v>
      </c>
      <c r="AH128" s="55">
        <f t="shared" ref="AH128:AI128" si="773">+AH468</f>
        <v>109.32260242264982</v>
      </c>
      <c r="AI128" s="55">
        <f t="shared" si="773"/>
        <v>171.14287637667854</v>
      </c>
      <c r="AJ128" s="55">
        <f t="shared" si="758"/>
        <v>197.97988122144125</v>
      </c>
      <c r="AK128" s="55">
        <f t="shared" si="759"/>
        <v>253.61333996855174</v>
      </c>
      <c r="AL128" s="55">
        <f t="shared" si="760"/>
        <v>290.2279570092</v>
      </c>
      <c r="AM128" s="55">
        <f t="shared" si="761"/>
        <v>351.24139165570546</v>
      </c>
      <c r="AN128" s="55">
        <f t="shared" ca="1" si="762"/>
        <v>402.69008502070324</v>
      </c>
      <c r="AO128" s="55">
        <f t="shared" ca="1" si="763"/>
        <v>514.81177934658183</v>
      </c>
    </row>
    <row r="129" spans="2:41" s="4" customFormat="1" x14ac:dyDescent="0.2">
      <c r="B129" s="6" t="s">
        <v>262</v>
      </c>
      <c r="D129" s="42">
        <f>+D620</f>
        <v>38.179000000000016</v>
      </c>
      <c r="E129" s="42">
        <f>+E620</f>
        <v>53.497000000000014</v>
      </c>
      <c r="F129" s="42">
        <f t="shared" ref="F129:W129" si="774">+IFERROR(F126+F127+F128,"n/a")</f>
        <v>71.272999999999982</v>
      </c>
      <c r="G129" s="42">
        <f t="shared" si="774"/>
        <v>76.191000000000017</v>
      </c>
      <c r="H129" s="42">
        <f t="shared" si="774"/>
        <v>75.654000000000025</v>
      </c>
      <c r="I129" s="42">
        <f t="shared" si="774"/>
        <v>63.214999999999947</v>
      </c>
      <c r="J129" s="42">
        <f t="shared" si="774"/>
        <v>82.035999999999973</v>
      </c>
      <c r="K129" s="42">
        <f t="shared" si="774"/>
        <v>96.919000000000068</v>
      </c>
      <c r="L129" s="42">
        <f t="shared" si="774"/>
        <v>88.876999999999995</v>
      </c>
      <c r="M129" s="42">
        <f t="shared" si="774"/>
        <v>118.82099999999998</v>
      </c>
      <c r="N129" s="42">
        <f t="shared" si="774"/>
        <v>151.04499999999996</v>
      </c>
      <c r="O129" s="42">
        <f t="shared" si="774"/>
        <v>170.059</v>
      </c>
      <c r="P129" s="42">
        <f t="shared" si="774"/>
        <v>126.55376806938646</v>
      </c>
      <c r="Q129" s="42">
        <f t="shared" si="774"/>
        <v>161.69300000000004</v>
      </c>
      <c r="R129" s="42">
        <f t="shared" si="774"/>
        <v>201.55700000000002</v>
      </c>
      <c r="S129" s="42">
        <f t="shared" si="774"/>
        <v>230.76900000000003</v>
      </c>
      <c r="T129" s="42">
        <f t="shared" si="774"/>
        <v>207.60599999999999</v>
      </c>
      <c r="U129" s="42">
        <f t="shared" si="774"/>
        <v>233.69400000000007</v>
      </c>
      <c r="V129" s="42">
        <f t="shared" si="774"/>
        <v>279.56299999999999</v>
      </c>
      <c r="W129" s="42">
        <f t="shared" si="774"/>
        <v>301.14099999999996</v>
      </c>
      <c r="X129" s="42">
        <f t="shared" ref="X129" si="775">+IFERROR(X126+X127+X128,"n/a")</f>
        <v>269.09699999999998</v>
      </c>
      <c r="Y129" s="42">
        <f t="shared" ref="Y129:Z129" si="776">+IFERROR(Y126+Y127+Y128,"n/a")</f>
        <v>296.28700000000003</v>
      </c>
      <c r="Z129" s="42">
        <f t="shared" si="776"/>
        <v>333.31299999999999</v>
      </c>
      <c r="AA129" s="42">
        <f t="shared" ref="AA129:AE129" ca="1" si="777">+IFERROR(AA126+AA127+AA128,"n/a")</f>
        <v>399.78668493126543</v>
      </c>
      <c r="AB129" s="42">
        <f t="shared" ca="1" si="777"/>
        <v>342.32934408105257</v>
      </c>
      <c r="AC129" s="42">
        <f t="shared" ca="1" si="777"/>
        <v>368.21445487571839</v>
      </c>
      <c r="AD129" s="42">
        <f t="shared" ca="1" si="777"/>
        <v>400.39666075301216</v>
      </c>
      <c r="AE129" s="42">
        <f t="shared" ca="1" si="777"/>
        <v>473.70768984691438</v>
      </c>
      <c r="AH129" s="42">
        <f t="shared" ref="AH129" si="778">+IFERROR(AH126+AH127+AH128,"n/a")</f>
        <v>135.23600000000005</v>
      </c>
      <c r="AI129" s="42">
        <f t="shared" ref="AI129" si="779">+IFERROR(AI126+AI127+AI128,"n/a")</f>
        <v>239.14000000000004</v>
      </c>
      <c r="AJ129" s="20">
        <f>+IFERROR(H129+I129+J129+K129,"n/a")</f>
        <v>317.82400000000001</v>
      </c>
      <c r="AK129" s="20">
        <f>+IFERROR(L129+M129+N129+O129,"n/a")</f>
        <v>528.80199999999991</v>
      </c>
      <c r="AL129" s="20">
        <f>+IFERROR(P129+Q129+R129+S129,"n/a")</f>
        <v>720.5727680693866</v>
      </c>
      <c r="AM129" s="20">
        <f>+IFERROR(T129+U129+V129+W129,"n/a")</f>
        <v>1022.004</v>
      </c>
      <c r="AN129" s="20">
        <f t="shared" ca="1" si="762"/>
        <v>1298.4836849312655</v>
      </c>
      <c r="AO129" s="20">
        <f t="shared" ca="1" si="763"/>
        <v>1584.6481495566977</v>
      </c>
    </row>
    <row r="130" spans="2:41" s="4" customFormat="1" x14ac:dyDescent="0.2">
      <c r="B130"/>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I130" s="28"/>
      <c r="AJ130" s="28"/>
      <c r="AK130" s="28"/>
      <c r="AL130" s="28"/>
      <c r="AM130" s="28"/>
    </row>
    <row r="131" spans="2:41" s="4" customFormat="1" x14ac:dyDescent="0.2">
      <c r="B131" s="7" t="s">
        <v>28</v>
      </c>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I131" s="28"/>
      <c r="AJ131" s="28"/>
      <c r="AK131" s="28"/>
      <c r="AL131" s="28"/>
      <c r="AM131" s="28"/>
    </row>
    <row r="132" spans="2:41" s="4" customFormat="1" x14ac:dyDescent="0.2">
      <c r="B132" s="8" t="s">
        <v>20</v>
      </c>
      <c r="H132" s="28" t="str">
        <f>+IFERROR(H126/D126-1,"n/a")</f>
        <v>n/a</v>
      </c>
      <c r="I132" s="28" t="str">
        <f t="shared" ref="I132:X132" si="780">+IFERROR(I126/E126-1,"n/a")</f>
        <v>n/a</v>
      </c>
      <c r="J132" s="28">
        <f t="shared" si="780"/>
        <v>0.65017135613238519</v>
      </c>
      <c r="K132" s="28">
        <f t="shared" si="780"/>
        <v>0.46426186564282523</v>
      </c>
      <c r="L132" s="28">
        <f t="shared" si="780"/>
        <v>1.0582194567952503</v>
      </c>
      <c r="M132" s="28">
        <f t="shared" si="780"/>
        <v>5.6717033398510175</v>
      </c>
      <c r="N132" s="28">
        <f t="shared" si="780"/>
        <v>1.9891897245127432</v>
      </c>
      <c r="O132" s="28">
        <f t="shared" si="780"/>
        <v>0.86756434273115568</v>
      </c>
      <c r="P132" s="28">
        <f t="shared" si="780"/>
        <v>0.31912383720277449</v>
      </c>
      <c r="Q132" s="28">
        <f t="shared" si="780"/>
        <v>0.35229026588674972</v>
      </c>
      <c r="R132" s="28">
        <f t="shared" si="780"/>
        <v>0.61356638825377852</v>
      </c>
      <c r="S132" s="28">
        <f t="shared" si="780"/>
        <v>0.67299457899918935</v>
      </c>
      <c r="T132" s="28">
        <f t="shared" si="780"/>
        <v>1.1758891677108405</v>
      </c>
      <c r="U132" s="28">
        <f t="shared" si="780"/>
        <v>0.49802665918904165</v>
      </c>
      <c r="V132" s="28">
        <f t="shared" si="780"/>
        <v>0.63066893095555154</v>
      </c>
      <c r="W132" s="28">
        <f t="shared" si="780"/>
        <v>0.46544349860025491</v>
      </c>
      <c r="X132" s="28">
        <f t="shared" si="780"/>
        <v>0.78231270107840012</v>
      </c>
      <c r="Y132" s="28">
        <f t="shared" ref="Y132:Y135" si="781">+IFERROR(Y126/U126-1,"n/a")</f>
        <v>0.70376322286102266</v>
      </c>
      <c r="Z132" s="28">
        <f t="shared" ref="Z132:Z135" si="782">+IFERROR(Z126/V126-1,"n/a")</f>
        <v>0.14719056769110428</v>
      </c>
      <c r="AA132" s="28">
        <f t="shared" ref="AA132:AA135" si="783">+IFERROR(AA126/W126-1,"n/a")</f>
        <v>0.43581224313574696</v>
      </c>
      <c r="AB132" s="28">
        <f t="shared" ref="AB132:AB135" si="784">+IFERROR(AB126/X126-1,"n/a")</f>
        <v>0.15320537577109716</v>
      </c>
      <c r="AC132" s="28">
        <f t="shared" ref="AC132:AC135" si="785">+IFERROR(AC126/Y126-1,"n/a")</f>
        <v>0.16704587132888382</v>
      </c>
      <c r="AD132" s="28">
        <f t="shared" ref="AD132:AD135" si="786">+IFERROR(AD126/Z126-1,"n/a")</f>
        <v>0.19957779502754858</v>
      </c>
      <c r="AE132" s="28">
        <f t="shared" ref="AE132:AE135" si="787">+IFERROR(AE126/AA126-1,"n/a")</f>
        <v>0.20429635351351516</v>
      </c>
      <c r="AI132" s="28">
        <f t="shared" ref="AI132:AL132" si="788">+IFERROR(AI126/AH126-1,"n/a")</f>
        <v>0.92876245880663055</v>
      </c>
      <c r="AJ132" s="28">
        <f t="shared" si="788"/>
        <v>0.36830292581324775</v>
      </c>
      <c r="AK132" s="28">
        <f t="shared" si="788"/>
        <v>1.5941405738176209</v>
      </c>
      <c r="AL132" s="28">
        <f t="shared" si="788"/>
        <v>0.53493678346271523</v>
      </c>
      <c r="AM132" s="28">
        <f t="shared" ref="AM132:AO133" si="789">+IFERROR(AM126/AL126-1,"n/a")</f>
        <v>0.60478857376730621</v>
      </c>
      <c r="AN132" s="28">
        <f t="shared" si="789"/>
        <v>0.45576606008604958</v>
      </c>
      <c r="AO132" s="28">
        <f t="shared" si="789"/>
        <v>0.18499185294865184</v>
      </c>
    </row>
    <row r="133" spans="2:41" s="4" customFormat="1" x14ac:dyDescent="0.2">
      <c r="B133" s="8" t="s">
        <v>21</v>
      </c>
      <c r="H133" s="28" t="str">
        <f>+IFERROR(H127/D127-1,"n/a")</f>
        <v>n/a</v>
      </c>
      <c r="I133" s="28" t="str">
        <f t="shared" ref="I133" si="790">+IFERROR(I127/E127-1,"n/a")</f>
        <v>n/a</v>
      </c>
      <c r="J133" s="28">
        <f t="shared" ref="J133" si="791">+IFERROR(J127/F127-1,"n/a")</f>
        <v>1.0714876488863139</v>
      </c>
      <c r="K133" s="28">
        <f t="shared" ref="K133" si="792">+IFERROR(K127/G127-1,"n/a")</f>
        <v>0.8201706604565091</v>
      </c>
      <c r="L133" s="28">
        <f t="shared" ref="L133" si="793">+IFERROR(L127/H127-1,"n/a")</f>
        <v>1.0112323325815158</v>
      </c>
      <c r="M133" s="28">
        <f t="shared" ref="M133" si="794">+IFERROR(M127/I127-1,"n/a")</f>
        <v>1.2280215048383636</v>
      </c>
      <c r="N133" s="28">
        <f t="shared" ref="N133" si="795">+IFERROR(N127/J127-1,"n/a")</f>
        <v>1.0660429199653882</v>
      </c>
      <c r="O133" s="28">
        <f t="shared" ref="O133" si="796">+IFERROR(O127/K127-1,"n/a")</f>
        <v>1.1116300390686868</v>
      </c>
      <c r="P133" s="28">
        <f t="shared" ref="P133" si="797">+IFERROR(P127/L127-1,"n/a")</f>
        <v>0.61345958032143555</v>
      </c>
      <c r="Q133" s="28">
        <f t="shared" ref="Q133" si="798">+IFERROR(Q127/M127-1,"n/a")</f>
        <v>0.64166244119098237</v>
      </c>
      <c r="R133" s="28">
        <f t="shared" ref="R133" si="799">+IFERROR(R127/N127-1,"n/a")</f>
        <v>0.54311186270391465</v>
      </c>
      <c r="S133" s="28">
        <f t="shared" ref="S133" si="800">+IFERROR(S127/O127-1,"n/a")</f>
        <v>0.57177856823413453</v>
      </c>
      <c r="T133" s="28">
        <f t="shared" ref="T133" si="801">+IFERROR(T127/P127-1,"n/a")</f>
        <v>0.82863707342189352</v>
      </c>
      <c r="U133" s="28">
        <f t="shared" ref="U133" si="802">+IFERROR(U127/Q127-1,"n/a")</f>
        <v>0.52832541813283029</v>
      </c>
      <c r="V133" s="28">
        <f t="shared" ref="V133" si="803">+IFERROR(V127/R127-1,"n/a")</f>
        <v>0.45798111227618055</v>
      </c>
      <c r="W133" s="28">
        <f t="shared" ref="W133:X133" si="804">+IFERROR(W127/S127-1,"n/a")</f>
        <v>0.41021002230829517</v>
      </c>
      <c r="X133" s="28">
        <f t="shared" si="804"/>
        <v>0.26552106715530543</v>
      </c>
      <c r="Y133" s="28">
        <f t="shared" si="781"/>
        <v>0.23306606163107735</v>
      </c>
      <c r="Z133" s="28">
        <f t="shared" si="782"/>
        <v>0.26439768940786967</v>
      </c>
      <c r="AA133" s="28">
        <f t="shared" si="783"/>
        <v>0.20136105255118686</v>
      </c>
      <c r="AB133" s="28">
        <f t="shared" si="784"/>
        <v>0.23774739801937406</v>
      </c>
      <c r="AC133" s="28">
        <f t="shared" si="785"/>
        <v>0.22503598614158737</v>
      </c>
      <c r="AD133" s="28">
        <f t="shared" si="786"/>
        <v>0.17826519537330876</v>
      </c>
      <c r="AE133" s="28">
        <f t="shared" si="787"/>
        <v>0.18257469458922526</v>
      </c>
      <c r="AI133" s="28">
        <f t="shared" ref="AI133:AL133" si="805">+IFERROR(AI127/AH127-1,"n/a")</f>
        <v>3.1277078554880449</v>
      </c>
      <c r="AJ133" s="28">
        <f t="shared" si="805"/>
        <v>1.1608586886433225</v>
      </c>
      <c r="AK133" s="28">
        <f t="shared" si="805"/>
        <v>1.1055697912750611</v>
      </c>
      <c r="AL133" s="28">
        <f t="shared" si="805"/>
        <v>0.5865879125288529</v>
      </c>
      <c r="AM133" s="28">
        <f t="shared" si="789"/>
        <v>0.5234801350403262</v>
      </c>
      <c r="AN133" s="28">
        <f t="shared" si="789"/>
        <v>0.23884230098324855</v>
      </c>
      <c r="AO133" s="28">
        <f t="shared" si="789"/>
        <v>0.20306692125746895</v>
      </c>
    </row>
    <row r="134" spans="2:41" s="4" customFormat="1" ht="13.5" x14ac:dyDescent="0.35">
      <c r="B134" s="8" t="s">
        <v>22</v>
      </c>
      <c r="H134" s="29" t="str">
        <f t="shared" ref="H134:H135" si="806">+IFERROR(H128/D128-1,"n/a")</f>
        <v>n/a</v>
      </c>
      <c r="I134" s="29" t="str">
        <f t="shared" ref="I134:I135" si="807">+IFERROR(I128/E128-1,"n/a")</f>
        <v>n/a</v>
      </c>
      <c r="J134" s="29">
        <f t="shared" ref="J134:J135" si="808">+IFERROR(J128/F128-1,"n/a")</f>
        <v>-8.5806715931451727E-2</v>
      </c>
      <c r="K134" s="29">
        <f t="shared" ref="K134:K135" si="809">+IFERROR(K128/G128-1,"n/a")</f>
        <v>6.1421847776303773E-2</v>
      </c>
      <c r="L134" s="29">
        <f t="shared" ref="L134:L135" si="810">+IFERROR(L128/H128-1,"n/a")</f>
        <v>-0.15686599477905017</v>
      </c>
      <c r="M134" s="29">
        <f t="shared" ref="M134:M135" si="811">+IFERROR(M128/I128-1,"n/a")</f>
        <v>0.2994635104893717</v>
      </c>
      <c r="N134" s="29">
        <f t="shared" ref="N134:N135" si="812">+IFERROR(N128/J128-1,"n/a")</f>
        <v>0.48337055925222217</v>
      </c>
      <c r="O134" s="29">
        <f t="shared" ref="O134:O135" si="813">+IFERROR(O128/K128-1,"n/a")</f>
        <v>0.53901114527428007</v>
      </c>
      <c r="P134" s="29">
        <f t="shared" ref="P134:P135" si="814">+IFERROR(P128/L128-1,"n/a")</f>
        <v>0.35444992753034033</v>
      </c>
      <c r="Q134" s="29">
        <f t="shared" ref="Q134:Q135" si="815">+IFERROR(Q128/M128-1,"n/a")</f>
        <v>0.1907174484487959</v>
      </c>
      <c r="R134" s="29">
        <f t="shared" ref="R134:R135" si="816">+IFERROR(R128/N128-1,"n/a")</f>
        <v>8.1855024691020573E-2</v>
      </c>
      <c r="S134" s="29">
        <f t="shared" ref="S134:S135" si="817">+IFERROR(S128/O128-1,"n/a")</f>
        <v>4.5712784296128461E-2</v>
      </c>
      <c r="T134" s="29">
        <f t="shared" ref="T134:T135" si="818">+IFERROR(T128/P128-1,"n/a")</f>
        <v>0.32240513582166774</v>
      </c>
      <c r="U134" s="29">
        <f t="shared" ref="U134:U135" si="819">+IFERROR(U128/Q128-1,"n/a")</f>
        <v>0.34513628096451798</v>
      </c>
      <c r="V134" s="29">
        <f t="shared" ref="V134:V135" si="820">+IFERROR(V128/R128-1,"n/a")</f>
        <v>0.1598004738705403</v>
      </c>
      <c r="W134" s="29">
        <f t="shared" ref="W134:X135" si="821">+IFERROR(W128/S128-1,"n/a")</f>
        <v>6.2274247910306002E-2</v>
      </c>
      <c r="X134" s="29">
        <f t="shared" si="821"/>
        <v>4.0199264178101268E-2</v>
      </c>
      <c r="Y134" s="29">
        <f t="shared" si="781"/>
        <v>3.3393164458644042E-2</v>
      </c>
      <c r="Z134" s="29">
        <f t="shared" si="782"/>
        <v>0.15860599733828717</v>
      </c>
      <c r="AA134" s="29">
        <f t="shared" ca="1" si="783"/>
        <v>0.3530249748232428</v>
      </c>
      <c r="AB134" s="29">
        <f t="shared" ca="1" si="784"/>
        <v>0.4306903974417835</v>
      </c>
      <c r="AC134" s="29">
        <f t="shared" ca="1" si="785"/>
        <v>0.34013668914033546</v>
      </c>
      <c r="AD134" s="29">
        <f t="shared" ca="1" si="786"/>
        <v>0.22968602857833775</v>
      </c>
      <c r="AE134" s="29">
        <f t="shared" ca="1" si="787"/>
        <v>0.16218705103988973</v>
      </c>
      <c r="AF134" s="29"/>
      <c r="AG134" s="29"/>
      <c r="AH134" s="29"/>
      <c r="AI134" s="29">
        <f t="shared" ref="AI134:AM134" si="822">+IFERROR(AI128/AH128-1,"n/a")</f>
        <v>0.56548483647532155</v>
      </c>
      <c r="AJ134" s="29">
        <f t="shared" si="822"/>
        <v>0.15681052821442321</v>
      </c>
      <c r="AK134" s="29">
        <f t="shared" si="822"/>
        <v>0.28100561735808016</v>
      </c>
      <c r="AL134" s="29">
        <f t="shared" si="822"/>
        <v>0.14437181043074676</v>
      </c>
      <c r="AM134" s="29">
        <f t="shared" si="822"/>
        <v>0.2102259040626171</v>
      </c>
      <c r="AN134" s="29">
        <f t="shared" ref="AN134:AO134" ca="1" si="823">+IFERROR(AN128/AM128-1,"n/a")</f>
        <v>0.14647673818417428</v>
      </c>
      <c r="AO134" s="29">
        <f t="shared" ca="1" si="823"/>
        <v>0.27843172329438937</v>
      </c>
    </row>
    <row r="135" spans="2:41" s="4" customFormat="1" x14ac:dyDescent="0.2">
      <c r="B135" s="9" t="s">
        <v>101</v>
      </c>
      <c r="H135" s="28">
        <f t="shared" si="806"/>
        <v>0.9815605437544197</v>
      </c>
      <c r="I135" s="28">
        <f t="shared" si="807"/>
        <v>0.18165504607734873</v>
      </c>
      <c r="J135" s="28">
        <f t="shared" si="808"/>
        <v>0.15101090174399845</v>
      </c>
      <c r="K135" s="28">
        <f t="shared" si="809"/>
        <v>0.27205312963473438</v>
      </c>
      <c r="L135" s="28">
        <f t="shared" si="810"/>
        <v>0.1747825627197499</v>
      </c>
      <c r="M135" s="28">
        <f t="shared" si="811"/>
        <v>0.87963299849719356</v>
      </c>
      <c r="N135" s="28">
        <f t="shared" si="812"/>
        <v>0.84120386171924522</v>
      </c>
      <c r="O135" s="28">
        <f t="shared" si="813"/>
        <v>0.7546507908665987</v>
      </c>
      <c r="P135" s="28">
        <f t="shared" si="814"/>
        <v>0.42392034012608959</v>
      </c>
      <c r="Q135" s="28">
        <f t="shared" si="815"/>
        <v>0.36081164103988406</v>
      </c>
      <c r="R135" s="28">
        <f t="shared" si="816"/>
        <v>0.33441689562713139</v>
      </c>
      <c r="S135" s="28">
        <f t="shared" si="817"/>
        <v>0.35699374922820915</v>
      </c>
      <c r="T135" s="28">
        <f t="shared" si="818"/>
        <v>0.64045688379799559</v>
      </c>
      <c r="U135" s="28">
        <f t="shared" si="819"/>
        <v>0.44529447780670783</v>
      </c>
      <c r="V135" s="28">
        <f t="shared" si="820"/>
        <v>0.38701707209375003</v>
      </c>
      <c r="W135" s="28">
        <f t="shared" si="821"/>
        <v>0.30494563827897125</v>
      </c>
      <c r="X135" s="28">
        <f t="shared" si="821"/>
        <v>0.29619086153579377</v>
      </c>
      <c r="Y135" s="28">
        <f t="shared" si="781"/>
        <v>0.26784170753207159</v>
      </c>
      <c r="Z135" s="28">
        <f t="shared" si="782"/>
        <v>0.19226435544045528</v>
      </c>
      <c r="AA135" s="28">
        <f t="shared" ca="1" si="783"/>
        <v>0.32757308015602482</v>
      </c>
      <c r="AB135" s="28">
        <f t="shared" ca="1" si="784"/>
        <v>0.27214106467575849</v>
      </c>
      <c r="AC135" s="28">
        <f t="shared" ca="1" si="785"/>
        <v>0.24276277688767434</v>
      </c>
      <c r="AD135" s="28">
        <f t="shared" ca="1" si="786"/>
        <v>0.20126325931785494</v>
      </c>
      <c r="AE135" s="28">
        <f t="shared" ca="1" si="787"/>
        <v>0.18490111777574092</v>
      </c>
      <c r="AI135" s="28">
        <f t="shared" ref="AI135:AM135" si="824">+IFERROR(AI129/AH129-1,"n/a")</f>
        <v>0.76831612884143241</v>
      </c>
      <c r="AJ135" s="28">
        <f t="shared" si="824"/>
        <v>0.3290290206573554</v>
      </c>
      <c r="AK135" s="28">
        <f t="shared" si="824"/>
        <v>0.66382022754732151</v>
      </c>
      <c r="AL135" s="28">
        <f t="shared" si="824"/>
        <v>0.36265136680531973</v>
      </c>
      <c r="AM135" s="28">
        <f t="shared" si="824"/>
        <v>0.41832170918452949</v>
      </c>
      <c r="AN135" s="28">
        <f t="shared" ref="AN135:AO135" ca="1" si="825">+IFERROR(AN129/AM129-1,"n/a")</f>
        <v>0.27052700863329848</v>
      </c>
      <c r="AO135" s="28">
        <f t="shared" ca="1" si="825"/>
        <v>0.22038356580551111</v>
      </c>
    </row>
    <row r="136" spans="2:41" s="4" customFormat="1" x14ac:dyDescent="0.2">
      <c r="B136" s="9"/>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I136" s="28"/>
      <c r="AJ136" s="28"/>
      <c r="AK136" s="28"/>
      <c r="AL136" s="28"/>
      <c r="AM136" s="28"/>
      <c r="AN136" s="28"/>
      <c r="AO136" s="28"/>
    </row>
    <row r="137" spans="2:41" s="4" customFormat="1" x14ac:dyDescent="0.2">
      <c r="B137" s="7" t="s">
        <v>156</v>
      </c>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I137" s="28"/>
      <c r="AJ137" s="28"/>
      <c r="AK137" s="28"/>
      <c r="AL137" s="28"/>
      <c r="AM137" s="28"/>
      <c r="AN137" s="28"/>
      <c r="AO137" s="28"/>
    </row>
    <row r="138" spans="2:41" s="4" customFormat="1" x14ac:dyDescent="0.2">
      <c r="B138" s="8" t="s">
        <v>20</v>
      </c>
      <c r="D138" s="43" t="str">
        <f>+IFERROR(D126/D108,"n/a")</f>
        <v>n/a</v>
      </c>
      <c r="E138" s="43" t="str">
        <f t="shared" ref="E138:W139" si="826">+IFERROR(E126/E108,"n/a")</f>
        <v>n/a</v>
      </c>
      <c r="F138" s="43">
        <f t="shared" si="826"/>
        <v>0.73173374456652229</v>
      </c>
      <c r="G138" s="43">
        <f t="shared" si="826"/>
        <v>0.79666056385565009</v>
      </c>
      <c r="H138" s="43">
        <f t="shared" si="826"/>
        <v>0.71774971268905674</v>
      </c>
      <c r="I138" s="43">
        <f t="shared" si="826"/>
        <v>0.52847459207639436</v>
      </c>
      <c r="J138" s="43">
        <f t="shared" si="826"/>
        <v>0.70489448723367054</v>
      </c>
      <c r="K138" s="43">
        <f t="shared" si="826"/>
        <v>0.75312958467300473</v>
      </c>
      <c r="L138" s="43">
        <f t="shared" si="826"/>
        <v>0.72116747613867405</v>
      </c>
      <c r="M138" s="43">
        <f t="shared" si="826"/>
        <v>0.79636546134108355</v>
      </c>
      <c r="N138" s="43">
        <f t="shared" si="826"/>
        <v>0.81031171224128395</v>
      </c>
      <c r="O138" s="43">
        <f t="shared" si="826"/>
        <v>0.79937259626072932</v>
      </c>
      <c r="P138" s="43">
        <f t="shared" si="826"/>
        <v>0.6780840496493159</v>
      </c>
      <c r="Q138" s="43">
        <f t="shared" si="826"/>
        <v>0.76693070124723828</v>
      </c>
      <c r="R138" s="43">
        <f t="shared" si="826"/>
        <v>0.80253114182221075</v>
      </c>
      <c r="S138" s="43">
        <f t="shared" si="826"/>
        <v>0.79933732151161407</v>
      </c>
      <c r="T138" s="43">
        <f t="shared" si="826"/>
        <v>0.66647650221489141</v>
      </c>
      <c r="U138" s="43">
        <f t="shared" si="826"/>
        <v>0.64642602710089947</v>
      </c>
      <c r="V138" s="43">
        <f t="shared" si="826"/>
        <v>0.70911228163908568</v>
      </c>
      <c r="W138" s="43">
        <f t="shared" si="826"/>
        <v>0.6451549091665808</v>
      </c>
      <c r="X138" s="43">
        <f t="shared" ref="X138" si="827">+IFERROR(X126/X108,"n/a")</f>
        <v>0.57108535278518169</v>
      </c>
      <c r="Y138" s="43">
        <f t="shared" ref="Y138:Z138" si="828">+IFERROR(Y126/Y108,"n/a")</f>
        <v>0.56166549408830624</v>
      </c>
      <c r="Z138" s="43">
        <f t="shared" si="828"/>
        <v>0.56940447550305795</v>
      </c>
      <c r="AA138" s="43">
        <f t="shared" ref="AA138:AE138" si="829">+IFERROR(AA126/AA108,"n/a")</f>
        <v>0.6</v>
      </c>
      <c r="AB138" s="43">
        <f t="shared" si="829"/>
        <v>0.5</v>
      </c>
      <c r="AC138" s="43">
        <f t="shared" si="829"/>
        <v>0.51</v>
      </c>
      <c r="AD138" s="43">
        <f t="shared" si="829"/>
        <v>0.52</v>
      </c>
      <c r="AE138" s="43">
        <f t="shared" si="829"/>
        <v>0.56000000000000005</v>
      </c>
      <c r="AH138" s="43">
        <f t="shared" ref="AH138:AM138" si="830">+IFERROR(AH126/AH108,"n/a")</f>
        <v>0.70824247745560642</v>
      </c>
      <c r="AI138" s="43">
        <f t="shared" si="830"/>
        <v>0.75947976059418121</v>
      </c>
      <c r="AJ138" s="43">
        <f t="shared" si="830"/>
        <v>0.7088228538736282</v>
      </c>
      <c r="AK138" s="43">
        <f t="shared" si="830"/>
        <v>0.78980750606358563</v>
      </c>
      <c r="AL138" s="43">
        <f t="shared" si="830"/>
        <v>0.77716451324516311</v>
      </c>
      <c r="AM138" s="43">
        <f t="shared" si="830"/>
        <v>0.6667115230050964</v>
      </c>
      <c r="AN138" s="43">
        <f t="shared" ref="AN138:AO138" si="831">+IFERROR(AN126/AN108,"n/a")</f>
        <v>0.57834579199609704</v>
      </c>
      <c r="AO138" s="43">
        <f t="shared" si="831"/>
        <v>0.52714779881659468</v>
      </c>
    </row>
    <row r="139" spans="2:41" s="4" customFormat="1" x14ac:dyDescent="0.2">
      <c r="B139" s="8" t="s">
        <v>21</v>
      </c>
      <c r="D139" s="43" t="str">
        <f>+IFERROR(D127/D109,"n/a")</f>
        <v>n/a</v>
      </c>
      <c r="E139" s="43" t="str">
        <f t="shared" si="826"/>
        <v>n/a</v>
      </c>
      <c r="F139" s="43">
        <f t="shared" si="826"/>
        <v>0.55558290502496754</v>
      </c>
      <c r="G139" s="43">
        <f t="shared" si="826"/>
        <v>0.56252884668526149</v>
      </c>
      <c r="H139" s="43">
        <f t="shared" si="826"/>
        <v>0.57042719991987723</v>
      </c>
      <c r="I139" s="43">
        <f t="shared" si="826"/>
        <v>0.60821437215215035</v>
      </c>
      <c r="J139" s="43">
        <f t="shared" si="826"/>
        <v>0.62322019901763648</v>
      </c>
      <c r="K139" s="43">
        <f t="shared" si="826"/>
        <v>0.60511474245841157</v>
      </c>
      <c r="L139" s="43">
        <f t="shared" si="826"/>
        <v>0.65159310659788561</v>
      </c>
      <c r="M139" s="43">
        <f t="shared" si="826"/>
        <v>0.70559646790520902</v>
      </c>
      <c r="N139" s="43">
        <f t="shared" si="826"/>
        <v>0.74874064469123935</v>
      </c>
      <c r="O139" s="43">
        <f t="shared" si="826"/>
        <v>0.71051150836528909</v>
      </c>
      <c r="P139" s="43">
        <f t="shared" si="826"/>
        <v>0.66299554195828969</v>
      </c>
      <c r="Q139" s="43">
        <f t="shared" si="826"/>
        <v>0.7542051760806131</v>
      </c>
      <c r="R139" s="43">
        <f t="shared" si="826"/>
        <v>0.76378343440388263</v>
      </c>
      <c r="S139" s="43">
        <f t="shared" si="826"/>
        <v>0.73207078345362775</v>
      </c>
      <c r="T139" s="43">
        <f t="shared" si="826"/>
        <v>0.76173602445019784</v>
      </c>
      <c r="U139" s="43">
        <f t="shared" si="826"/>
        <v>0.77728944588699589</v>
      </c>
      <c r="V139" s="43">
        <f t="shared" si="826"/>
        <v>0.78903050267580011</v>
      </c>
      <c r="W139" s="43">
        <f t="shared" si="826"/>
        <v>0.77699655038712656</v>
      </c>
      <c r="X139" s="43">
        <f t="shared" ref="X139" si="832">+IFERROR(X127/X109,"n/a")</f>
        <v>0.77064156499823544</v>
      </c>
      <c r="Y139" s="43">
        <f t="shared" ref="Y139:Z139" si="833">+IFERROR(Y127/Y109,"n/a")</f>
        <v>0.78032399213408909</v>
      </c>
      <c r="Z139" s="43">
        <f t="shared" si="833"/>
        <v>0.79868791971538389</v>
      </c>
      <c r="AA139" s="43">
        <f t="shared" ref="AA139:AE139" si="834">+IFERROR(AA127/AA109,"n/a")</f>
        <v>0.78</v>
      </c>
      <c r="AB139" s="43">
        <f t="shared" si="834"/>
        <v>0.77564156499823544</v>
      </c>
      <c r="AC139" s="43">
        <f t="shared" si="834"/>
        <v>0.7853239921340891</v>
      </c>
      <c r="AD139" s="43">
        <f t="shared" si="834"/>
        <v>0.80368791971538389</v>
      </c>
      <c r="AE139" s="43">
        <f t="shared" si="834"/>
        <v>0.78500000000000003</v>
      </c>
      <c r="AH139" s="43">
        <f t="shared" ref="AH139:AM139" si="835">+IFERROR(AH127/AH109,"n/a")</f>
        <v>0.309514970775979</v>
      </c>
      <c r="AI139" s="43">
        <f t="shared" si="835"/>
        <v>0.50937622094290269</v>
      </c>
      <c r="AJ139" s="43">
        <f t="shared" si="835"/>
        <v>0.60433592739626352</v>
      </c>
      <c r="AK139" s="43">
        <f t="shared" si="835"/>
        <v>0.70880561931988484</v>
      </c>
      <c r="AL139" s="43">
        <f t="shared" si="835"/>
        <v>0.73236869041959629</v>
      </c>
      <c r="AM139" s="43">
        <f t="shared" si="835"/>
        <v>0.77697848553196092</v>
      </c>
      <c r="AN139" s="43">
        <f t="shared" ref="AN139:AO139" si="836">+IFERROR(AN127/AN109,"n/a")</f>
        <v>0.783016674282764</v>
      </c>
      <c r="AO139" s="43">
        <f t="shared" si="836"/>
        <v>0.7878581464743496</v>
      </c>
    </row>
    <row r="140" spans="2:41" s="4" customFormat="1" ht="13.5" x14ac:dyDescent="0.35">
      <c r="B140" s="8" t="s">
        <v>22</v>
      </c>
      <c r="D140" s="90" t="str">
        <f t="shared" ref="D140:W140" si="837">+IFERROR(D128/D110,"n/a")</f>
        <v>n/a</v>
      </c>
      <c r="E140" s="90" t="str">
        <f t="shared" si="837"/>
        <v>n/a</v>
      </c>
      <c r="F140" s="90">
        <f t="shared" si="837"/>
        <v>0.49939277293979339</v>
      </c>
      <c r="G140" s="90">
        <f t="shared" si="837"/>
        <v>0.43990826553092022</v>
      </c>
      <c r="H140" s="90">
        <f t="shared" si="837"/>
        <v>0.43311922596901498</v>
      </c>
      <c r="I140" s="90">
        <f t="shared" si="837"/>
        <v>0.41130962573559032</v>
      </c>
      <c r="J140" s="90">
        <f t="shared" si="837"/>
        <v>0.44344564091907102</v>
      </c>
      <c r="K140" s="90">
        <f t="shared" si="837"/>
        <v>0.45338395251702063</v>
      </c>
      <c r="L140" s="90">
        <f t="shared" si="837"/>
        <v>0.38485182300116583</v>
      </c>
      <c r="M140" s="90">
        <f t="shared" si="837"/>
        <v>0.43308721547422074</v>
      </c>
      <c r="N140" s="90">
        <f t="shared" si="837"/>
        <v>0.48851108811074995</v>
      </c>
      <c r="O140" s="90">
        <f t="shared" si="837"/>
        <v>0.46836483258858924</v>
      </c>
      <c r="P140" s="90">
        <f t="shared" si="837"/>
        <v>0.36508526004758596</v>
      </c>
      <c r="Q140" s="90">
        <f t="shared" si="837"/>
        <v>0.39029868688687813</v>
      </c>
      <c r="R140" s="90">
        <f t="shared" si="837"/>
        <v>0.41327273942383969</v>
      </c>
      <c r="S140" s="90">
        <f t="shared" si="837"/>
        <v>0.38708490279318275</v>
      </c>
      <c r="T140" s="90">
        <f t="shared" si="837"/>
        <v>0.35673925227681985</v>
      </c>
      <c r="U140" s="90">
        <f t="shared" si="837"/>
        <v>0.36207308715621572</v>
      </c>
      <c r="V140" s="90">
        <f t="shared" si="837"/>
        <v>0.34435815473686893</v>
      </c>
      <c r="W140" s="90">
        <f t="shared" si="837"/>
        <v>0.30993656918447354</v>
      </c>
      <c r="X140" s="90">
        <f t="shared" ref="X140" si="838">+IFERROR(X128/X110,"n/a")</f>
        <v>0.29461804491170973</v>
      </c>
      <c r="Y140" s="90">
        <f t="shared" ref="Y140:Z140" si="839">+IFERROR(Y128/Y110,"n/a")</f>
        <v>0.30357059632461669</v>
      </c>
      <c r="Z140" s="90">
        <f t="shared" si="839"/>
        <v>0.32220389148618755</v>
      </c>
      <c r="AA140" s="90">
        <f t="shared" ref="AA140:AE140" ca="1" si="840">+IFERROR(AA128/AA110,"n/a")</f>
        <v>0.31646256333488421</v>
      </c>
      <c r="AB140" s="90">
        <f t="shared" ca="1" si="840"/>
        <v>0.32974722450083266</v>
      </c>
      <c r="AC140" s="90">
        <f t="shared" ca="1" si="840"/>
        <v>0.32824737608730287</v>
      </c>
      <c r="AD140" s="90">
        <f t="shared" ca="1" si="840"/>
        <v>0.3245003267836345</v>
      </c>
      <c r="AE140" s="90">
        <f t="shared" ca="1" si="840"/>
        <v>0.31540170589476968</v>
      </c>
      <c r="AF140" s="90"/>
      <c r="AG140" s="90"/>
      <c r="AH140" s="90">
        <f t="shared" ref="AH140:AM140" si="841">+IFERROR(AH128/AH110,"n/a")</f>
        <v>0.33758214680907178</v>
      </c>
      <c r="AI140" s="90">
        <f t="shared" si="841"/>
        <v>0.4251796222704482</v>
      </c>
      <c r="AJ140" s="90">
        <f t="shared" si="841"/>
        <v>0.43556384017459804</v>
      </c>
      <c r="AK140" s="90">
        <f t="shared" si="841"/>
        <v>0.44798987477531332</v>
      </c>
      <c r="AL140" s="90">
        <f t="shared" si="841"/>
        <v>0.3895557009772852</v>
      </c>
      <c r="AM140" s="90">
        <f t="shared" si="841"/>
        <v>0.34210013397573974</v>
      </c>
      <c r="AN140" s="90">
        <f t="shared" ref="AN140:AO140" ca="1" si="842">+IFERROR(AN128/AN110,"n/a")</f>
        <v>0.30998989482801803</v>
      </c>
      <c r="AO140" s="90">
        <f t="shared" ca="1" si="842"/>
        <v>0.32415921007281262</v>
      </c>
    </row>
    <row r="141" spans="2:41" s="4" customFormat="1" x14ac:dyDescent="0.2">
      <c r="B141" s="9" t="s">
        <v>101</v>
      </c>
      <c r="D141" s="43">
        <f>+IFERROR(D129/D112,"n/a")</f>
        <v>0.36584641330803597</v>
      </c>
      <c r="E141" s="43">
        <f t="shared" ref="E141:W141" si="843">+IFERROR(E129/E112,"n/a")</f>
        <v>0.4366959446222165</v>
      </c>
      <c r="F141" s="43">
        <f t="shared" si="843"/>
        <v>0.52292803897399764</v>
      </c>
      <c r="G141" s="43">
        <f t="shared" si="843"/>
        <v>0.5053928201862613</v>
      </c>
      <c r="H141" s="43">
        <f t="shared" si="843"/>
        <v>0.47289365612166462</v>
      </c>
      <c r="I141" s="43">
        <f t="shared" si="843"/>
        <v>0.45440822341228437</v>
      </c>
      <c r="J141" s="43">
        <f t="shared" si="843"/>
        <v>0.50713698435365306</v>
      </c>
      <c r="K141" s="43">
        <f t="shared" si="843"/>
        <v>0.53671543598888061</v>
      </c>
      <c r="L141" s="43">
        <f t="shared" si="843"/>
        <v>0.48621664943405923</v>
      </c>
      <c r="M141" s="43">
        <f t="shared" si="843"/>
        <v>0.55457231268990048</v>
      </c>
      <c r="N141" s="43">
        <f t="shared" si="843"/>
        <v>0.60274306054366378</v>
      </c>
      <c r="O141" s="43">
        <f t="shared" si="843"/>
        <v>0.58811994867839956</v>
      </c>
      <c r="P141" s="43">
        <f t="shared" si="843"/>
        <v>0.47878998210270302</v>
      </c>
      <c r="Q141" s="43">
        <f t="shared" si="843"/>
        <v>0.54517898626709882</v>
      </c>
      <c r="R141" s="43">
        <f t="shared" si="843"/>
        <v>0.57795281912468488</v>
      </c>
      <c r="S141" s="43">
        <f t="shared" si="843"/>
        <v>0.56853518468789188</v>
      </c>
      <c r="T141" s="43">
        <f t="shared" si="843"/>
        <v>0.51354827857457364</v>
      </c>
      <c r="U141" s="43">
        <f t="shared" si="843"/>
        <v>0.52118119595979429</v>
      </c>
      <c r="V141" s="43">
        <f t="shared" si="843"/>
        <v>0.5397802749459375</v>
      </c>
      <c r="W141" s="43">
        <f t="shared" si="843"/>
        <v>0.51648638126289537</v>
      </c>
      <c r="X141" s="43">
        <f t="shared" ref="X141" si="844">+IFERROR(X129/X112,"n/a")</f>
        <v>0.47561958492847062</v>
      </c>
      <c r="Y141" s="43">
        <f t="shared" ref="Y141:Z141" si="845">+IFERROR(Y129/Y112,"n/a")</f>
        <v>0.48342448588005721</v>
      </c>
      <c r="Z141" s="43">
        <f t="shared" si="845"/>
        <v>0.50308662472680721</v>
      </c>
      <c r="AA141" s="43">
        <f t="shared" ref="AA141:AE141" ca="1" si="846">+IFERROR(AA129/AA112,"n/a")</f>
        <v>0.50753130244434741</v>
      </c>
      <c r="AB141" s="43">
        <f t="shared" ca="1" si="846"/>
        <v>0.47393099852843767</v>
      </c>
      <c r="AC141" s="43">
        <f t="shared" ca="1" si="846"/>
        <v>0.48217799441019077</v>
      </c>
      <c r="AD141" s="43">
        <f t="shared" ca="1" si="846"/>
        <v>0.48854300459095912</v>
      </c>
      <c r="AE141" s="43">
        <f t="shared" ca="1" si="846"/>
        <v>0.49753172788536099</v>
      </c>
      <c r="AH141" s="43">
        <f t="shared" ref="AH141:AM141" si="847">+IFERROR(AH129/AH112,"n/a")</f>
        <v>0.36031129856047073</v>
      </c>
      <c r="AI141" s="43">
        <f t="shared" si="847"/>
        <v>0.46533077518806659</v>
      </c>
      <c r="AJ141" s="43">
        <f t="shared" si="847"/>
        <v>0.49548747577704444</v>
      </c>
      <c r="AK141" s="43">
        <f t="shared" si="847"/>
        <v>0.56447513511378589</v>
      </c>
      <c r="AL141" s="43">
        <f t="shared" si="847"/>
        <v>0.54773457514713353</v>
      </c>
      <c r="AM141" s="43">
        <f t="shared" si="847"/>
        <v>0.5231313228516381</v>
      </c>
      <c r="AN141" s="43">
        <f t="shared" ref="AN141:AO141" ca="1" si="848">+IFERROR(AN129/AN112,"n/a")</f>
        <v>0.49392315508666162</v>
      </c>
      <c r="AO141" s="43">
        <f t="shared" ca="1" si="848"/>
        <v>0.48643816114651417</v>
      </c>
    </row>
    <row r="142" spans="2:41" s="4" customFormat="1" x14ac:dyDescent="0.2">
      <c r="B142" s="9"/>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H142" s="43"/>
      <c r="AI142" s="43"/>
      <c r="AJ142" s="43"/>
      <c r="AK142" s="43"/>
      <c r="AL142" s="43"/>
      <c r="AM142" s="43"/>
      <c r="AN142" s="43"/>
      <c r="AO142" s="43"/>
    </row>
    <row r="143" spans="2:41" s="4" customFormat="1" x14ac:dyDescent="0.2">
      <c r="B143" s="7" t="s">
        <v>70</v>
      </c>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H143" s="43"/>
      <c r="AI143" s="43"/>
      <c r="AJ143" s="43"/>
      <c r="AK143" s="43"/>
      <c r="AL143" s="43"/>
      <c r="AM143" s="43"/>
      <c r="AN143" s="43"/>
      <c r="AO143" s="43"/>
    </row>
    <row r="144" spans="2:41" s="4" customFormat="1" x14ac:dyDescent="0.2">
      <c r="B144" s="8" t="s">
        <v>251</v>
      </c>
      <c r="D144" s="51">
        <f>+D639</f>
        <v>0</v>
      </c>
      <c r="E144" s="51">
        <f t="shared" ref="E144:P144" si="849">+E639</f>
        <v>0</v>
      </c>
      <c r="F144" s="51">
        <f t="shared" si="849"/>
        <v>0</v>
      </c>
      <c r="G144" s="51">
        <f t="shared" si="849"/>
        <v>0</v>
      </c>
      <c r="H144" s="51">
        <f t="shared" si="849"/>
        <v>0</v>
      </c>
      <c r="I144" s="51">
        <f t="shared" si="849"/>
        <v>0</v>
      </c>
      <c r="J144" s="51">
        <f t="shared" si="849"/>
        <v>0</v>
      </c>
      <c r="K144" s="51">
        <f t="shared" si="849"/>
        <v>11.514999999999997</v>
      </c>
      <c r="L144" s="51">
        <f t="shared" si="849"/>
        <v>4.1800000000000015</v>
      </c>
      <c r="M144" s="51">
        <f t="shared" si="849"/>
        <v>4.2710000000000008</v>
      </c>
      <c r="N144" s="51">
        <f t="shared" si="849"/>
        <v>5.2949999999999999</v>
      </c>
      <c r="O144" s="51">
        <f t="shared" si="849"/>
        <v>6.3110000000000017</v>
      </c>
      <c r="P144" s="51">
        <f t="shared" si="849"/>
        <v>3.6930000000000005</v>
      </c>
      <c r="Q144" s="51">
        <f t="shared" ref="Q144:W144" si="850">+Q639</f>
        <v>3.6930000000000005</v>
      </c>
      <c r="R144" s="51">
        <f t="shared" si="850"/>
        <v>3.6950000000000012</v>
      </c>
      <c r="S144" s="51">
        <f t="shared" si="850"/>
        <v>8.9019999999999975</v>
      </c>
      <c r="T144" s="51">
        <f t="shared" si="850"/>
        <v>3.7499999999999991</v>
      </c>
      <c r="U144" s="51">
        <f t="shared" si="850"/>
        <v>3.9490000000000007</v>
      </c>
      <c r="V144" s="51">
        <f t="shared" si="850"/>
        <v>3.952</v>
      </c>
      <c r="W144" s="51">
        <f t="shared" si="850"/>
        <v>9.2080000000000002</v>
      </c>
      <c r="X144" s="51">
        <f t="shared" ref="X144:Y144" si="851">+X639</f>
        <v>3.8889999999999998</v>
      </c>
      <c r="Y144" s="51">
        <f t="shared" si="851"/>
        <v>3.8889999999999998</v>
      </c>
      <c r="Z144" s="51">
        <f t="shared" ref="Z144" si="852">+Z639</f>
        <v>3.8879999999999999</v>
      </c>
      <c r="AA144" s="93"/>
      <c r="AB144" s="93"/>
      <c r="AC144" s="93"/>
      <c r="AD144" s="93"/>
      <c r="AE144" s="93"/>
      <c r="AH144" s="51">
        <f t="shared" ref="AH144:AM144" si="853">+AH639</f>
        <v>0</v>
      </c>
      <c r="AI144" s="51">
        <f t="shared" si="853"/>
        <v>0</v>
      </c>
      <c r="AJ144" s="51">
        <f t="shared" si="853"/>
        <v>11.514999999999997</v>
      </c>
      <c r="AK144" s="51">
        <f t="shared" si="853"/>
        <v>20.057000000000002</v>
      </c>
      <c r="AL144" s="51">
        <f t="shared" si="853"/>
        <v>19.983000000000001</v>
      </c>
      <c r="AM144" s="51">
        <f t="shared" si="853"/>
        <v>20.859000000000002</v>
      </c>
      <c r="AN144" s="51"/>
      <c r="AO144" s="51"/>
    </row>
    <row r="145" spans="2:41" s="4" customFormat="1" x14ac:dyDescent="0.2">
      <c r="B145" s="8" t="s">
        <v>252</v>
      </c>
      <c r="D145" s="51">
        <f>+D651+D663</f>
        <v>0</v>
      </c>
      <c r="E145" s="51">
        <f t="shared" ref="E145:P145" si="854">+E651+E663</f>
        <v>0</v>
      </c>
      <c r="F145" s="51">
        <f t="shared" si="854"/>
        <v>0</v>
      </c>
      <c r="G145" s="51">
        <f t="shared" si="854"/>
        <v>0</v>
      </c>
      <c r="H145" s="51">
        <f t="shared" si="854"/>
        <v>0</v>
      </c>
      <c r="I145" s="51">
        <f t="shared" si="854"/>
        <v>0</v>
      </c>
      <c r="J145" s="51">
        <f t="shared" si="854"/>
        <v>0</v>
      </c>
      <c r="K145" s="51">
        <f t="shared" si="854"/>
        <v>0</v>
      </c>
      <c r="L145" s="51">
        <f t="shared" si="854"/>
        <v>0</v>
      </c>
      <c r="M145" s="51">
        <f t="shared" si="854"/>
        <v>0</v>
      </c>
      <c r="N145" s="51">
        <f t="shared" si="854"/>
        <v>0</v>
      </c>
      <c r="O145" s="51">
        <f t="shared" si="854"/>
        <v>0</v>
      </c>
      <c r="P145" s="51">
        <f t="shared" si="854"/>
        <v>10.69</v>
      </c>
      <c r="Q145" s="51">
        <f t="shared" ref="Q145:W145" si="855">+Q651+Q663</f>
        <v>0</v>
      </c>
      <c r="R145" s="51">
        <f t="shared" si="855"/>
        <v>0</v>
      </c>
      <c r="S145" s="51">
        <f t="shared" si="855"/>
        <v>0</v>
      </c>
      <c r="T145" s="51">
        <f t="shared" si="855"/>
        <v>0</v>
      </c>
      <c r="U145" s="51">
        <f t="shared" si="855"/>
        <v>0</v>
      </c>
      <c r="V145" s="51">
        <f t="shared" si="855"/>
        <v>0</v>
      </c>
      <c r="W145" s="51">
        <f t="shared" si="855"/>
        <v>0</v>
      </c>
      <c r="X145" s="51">
        <f t="shared" ref="X145:Y145" si="856">+X651+X663</f>
        <v>0</v>
      </c>
      <c r="Y145" s="51">
        <f t="shared" si="856"/>
        <v>0</v>
      </c>
      <c r="Z145" s="51">
        <f t="shared" ref="Z145" si="857">+Z651+Z663</f>
        <v>0</v>
      </c>
      <c r="AA145" s="93"/>
      <c r="AB145" s="93"/>
      <c r="AC145" s="93"/>
      <c r="AD145" s="93"/>
      <c r="AE145" s="93"/>
      <c r="AH145" s="51">
        <f t="shared" ref="AH145:AM145" si="858">+AH651+AH663</f>
        <v>0</v>
      </c>
      <c r="AI145" s="51">
        <f t="shared" si="858"/>
        <v>0</v>
      </c>
      <c r="AJ145" s="51">
        <f t="shared" si="858"/>
        <v>0</v>
      </c>
      <c r="AK145" s="51">
        <f t="shared" si="858"/>
        <v>0</v>
      </c>
      <c r="AL145" s="51">
        <f t="shared" si="858"/>
        <v>10.69</v>
      </c>
      <c r="AM145" s="51">
        <f t="shared" si="858"/>
        <v>0</v>
      </c>
      <c r="AN145" s="51"/>
      <c r="AO145" s="51"/>
    </row>
    <row r="146" spans="2:41" s="4" customFormat="1" x14ac:dyDescent="0.2">
      <c r="B146" s="6"/>
    </row>
    <row r="147" spans="2:41" x14ac:dyDescent="0.2">
      <c r="B147" s="5" t="s">
        <v>26</v>
      </c>
    </row>
    <row r="148" spans="2:41" x14ac:dyDescent="0.2">
      <c r="B148" t="s">
        <v>20</v>
      </c>
      <c r="D148" s="45" t="str">
        <f>+D287</f>
        <v>n/a</v>
      </c>
      <c r="E148" s="45" t="str">
        <f t="shared" ref="E148:W148" si="859">+E287</f>
        <v>n/a</v>
      </c>
      <c r="F148" s="45">
        <f t="shared" si="859"/>
        <v>5.5539999999999994</v>
      </c>
      <c r="G148" s="45">
        <f t="shared" si="859"/>
        <v>12.951000000000004</v>
      </c>
      <c r="H148" s="45">
        <f t="shared" si="859"/>
        <v>6.788000000000002</v>
      </c>
      <c r="I148" s="45">
        <f t="shared" si="859"/>
        <v>3.4249999999999989</v>
      </c>
      <c r="J148" s="45">
        <f t="shared" si="859"/>
        <v>9.4710000000000001</v>
      </c>
      <c r="K148" s="45">
        <f t="shared" si="859"/>
        <v>18.902999999999995</v>
      </c>
      <c r="L148" s="45">
        <f t="shared" si="859"/>
        <v>14.112999999999998</v>
      </c>
      <c r="M148" s="45">
        <f t="shared" si="859"/>
        <v>22.718000000000004</v>
      </c>
      <c r="N148" s="45">
        <f t="shared" si="859"/>
        <v>27.892000000000003</v>
      </c>
      <c r="O148" s="45">
        <f t="shared" si="859"/>
        <v>34.993000000000009</v>
      </c>
      <c r="P148" s="45">
        <f t="shared" si="859"/>
        <v>17.984000000000002</v>
      </c>
      <c r="Q148" s="45">
        <f t="shared" si="859"/>
        <v>30.194000000000006</v>
      </c>
      <c r="R148" s="45">
        <f t="shared" si="859"/>
        <v>44.935000000000002</v>
      </c>
      <c r="S148" s="45">
        <f t="shared" si="859"/>
        <v>59.133999999999986</v>
      </c>
      <c r="T148" s="45">
        <f t="shared" si="859"/>
        <v>40.451999999999998</v>
      </c>
      <c r="U148" s="45">
        <f t="shared" si="859"/>
        <v>46.160000000000018</v>
      </c>
      <c r="V148" s="45">
        <f t="shared" si="859"/>
        <v>73.861999999999995</v>
      </c>
      <c r="W148" s="45">
        <f t="shared" si="859"/>
        <v>87.480999999999995</v>
      </c>
      <c r="X148" s="45">
        <f t="shared" ref="X148" si="860">+X287</f>
        <v>71.341999999999999</v>
      </c>
      <c r="Y148" s="45">
        <f t="shared" ref="Y148:Z148" si="861">+Y287</f>
        <v>77.546000000000006</v>
      </c>
      <c r="Z148" s="45">
        <f t="shared" si="861"/>
        <v>83.873000000000005</v>
      </c>
      <c r="AA148" s="45">
        <f t="shared" ref="AA148:AE148" si="862">+AA287</f>
        <v>125.60629084175827</v>
      </c>
      <c r="AB148" s="45">
        <f t="shared" si="862"/>
        <v>82.271977918261598</v>
      </c>
      <c r="AC148" s="45">
        <f t="shared" si="862"/>
        <v>90.499739138069643</v>
      </c>
      <c r="AD148" s="45">
        <f t="shared" si="862"/>
        <v>100.61218840234558</v>
      </c>
      <c r="AE148" s="45">
        <f t="shared" si="862"/>
        <v>151.2671980390875</v>
      </c>
      <c r="AH148" s="45">
        <f t="shared" ref="AH148:AI148" si="863">+AH287</f>
        <v>14.559999999999999</v>
      </c>
      <c r="AI148" s="45">
        <f t="shared" si="863"/>
        <v>28.173000000000002</v>
      </c>
      <c r="AJ148" s="45">
        <f t="shared" ref="AJ148" si="864">+IFERROR(H148+I148+J148+K148,"n/a")</f>
        <v>38.586999999999996</v>
      </c>
      <c r="AK148" s="45">
        <f t="shared" ref="AK148" si="865">+IFERROR(L148+M148+N148+O148,"n/a")</f>
        <v>99.716000000000022</v>
      </c>
      <c r="AL148" s="45">
        <f t="shared" ref="AL148" si="866">+IFERROR(P148+Q148+R148+S148,"n/a")</f>
        <v>152.24700000000001</v>
      </c>
      <c r="AM148" s="45">
        <f t="shared" ref="AM148" si="867">+IFERROR(T148+U148+V148+W148,"n/a")</f>
        <v>247.95500000000001</v>
      </c>
      <c r="AN148" s="45">
        <f t="shared" ref="AN148:AN151" si="868">+IFERROR(X148+Y148+Z148+AA148,"n/a")</f>
        <v>358.36729084175829</v>
      </c>
      <c r="AO148" s="45">
        <f t="shared" ref="AO148:AO151" si="869">+IFERROR(AB148+AC148+AD148+AE148,"n/a")</f>
        <v>424.65110349776432</v>
      </c>
    </row>
    <row r="149" spans="2:41" x14ac:dyDescent="0.2">
      <c r="B149" t="s">
        <v>21</v>
      </c>
      <c r="D149" s="45" t="str">
        <f>+D354</f>
        <v>n/a</v>
      </c>
      <c r="E149" s="45" t="str">
        <f t="shared" ref="E149:W149" si="870">+E354</f>
        <v>n/a</v>
      </c>
      <c r="F149" s="45">
        <f t="shared" si="870"/>
        <v>8.3049999999999979</v>
      </c>
      <c r="G149" s="45">
        <f t="shared" si="870"/>
        <v>10.412000000000001</v>
      </c>
      <c r="H149" s="45">
        <f t="shared" si="870"/>
        <v>10.807</v>
      </c>
      <c r="I149" s="45">
        <f t="shared" si="870"/>
        <v>13.078000000000008</v>
      </c>
      <c r="J149" s="45">
        <f t="shared" si="870"/>
        <v>17.778000000000002</v>
      </c>
      <c r="K149" s="45">
        <f t="shared" si="870"/>
        <v>18.890999999999995</v>
      </c>
      <c r="L149" s="45">
        <f t="shared" si="870"/>
        <v>21.956000000000007</v>
      </c>
      <c r="M149" s="45">
        <f t="shared" si="870"/>
        <v>28.968999999999998</v>
      </c>
      <c r="N149" s="45">
        <f t="shared" si="870"/>
        <v>36.186999999999991</v>
      </c>
      <c r="O149" s="45">
        <f t="shared" si="870"/>
        <v>39.54099999999999</v>
      </c>
      <c r="P149" s="45">
        <f t="shared" si="870"/>
        <v>34.221000000000004</v>
      </c>
      <c r="Q149" s="45">
        <f t="shared" si="870"/>
        <v>46.741000000000007</v>
      </c>
      <c r="R149" s="45">
        <f t="shared" si="870"/>
        <v>55.753</v>
      </c>
      <c r="S149" s="45">
        <f t="shared" si="870"/>
        <v>62.777000000000001</v>
      </c>
      <c r="T149" s="45">
        <f t="shared" si="870"/>
        <v>64.690000000000012</v>
      </c>
      <c r="U149" s="45">
        <f t="shared" si="870"/>
        <v>72.902000000000015</v>
      </c>
      <c r="V149" s="45">
        <f t="shared" si="870"/>
        <v>81.938999999999993</v>
      </c>
      <c r="W149" s="45">
        <f t="shared" si="870"/>
        <v>89.37</v>
      </c>
      <c r="X149" s="45">
        <f t="shared" ref="X149" si="871">+X354</f>
        <v>81.007999999999996</v>
      </c>
      <c r="Y149" s="45">
        <f t="shared" ref="Y149:Z149" si="872">+Y354</f>
        <v>88.635999999999996</v>
      </c>
      <c r="Z149" s="45">
        <f t="shared" si="872"/>
        <v>102.551</v>
      </c>
      <c r="AA149" s="45">
        <f t="shared" ref="AA149:AE149" si="873">+AA354</f>
        <v>107.36563726649959</v>
      </c>
      <c r="AB149" s="45">
        <f t="shared" si="873"/>
        <v>100.26744121875345</v>
      </c>
      <c r="AC149" s="45">
        <f t="shared" si="873"/>
        <v>108.58228966764574</v>
      </c>
      <c r="AD149" s="45">
        <f t="shared" si="873"/>
        <v>120.8322740507282</v>
      </c>
      <c r="AE149" s="45">
        <f t="shared" si="873"/>
        <v>126.96788569980828</v>
      </c>
      <c r="AH149" s="45">
        <f t="shared" ref="AH149:AI149" si="874">+AH354</f>
        <v>6.7320000000000064</v>
      </c>
      <c r="AI149" s="45">
        <f t="shared" si="874"/>
        <v>27.876999999999999</v>
      </c>
      <c r="AJ149" s="45">
        <f t="shared" ref="AJ149:AJ151" si="875">+IFERROR(H149+I149+J149+K149,"n/a")</f>
        <v>60.554000000000002</v>
      </c>
      <c r="AK149" s="45">
        <f t="shared" ref="AK149:AK151" si="876">+IFERROR(L149+M149+N149+O149,"n/a")</f>
        <v>126.65299999999999</v>
      </c>
      <c r="AL149" s="45">
        <f t="shared" ref="AL149:AL151" si="877">+IFERROR(P149+Q149+R149+S149,"n/a")</f>
        <v>199.49200000000002</v>
      </c>
      <c r="AM149" s="45">
        <f t="shared" ref="AM149:AM151" si="878">+IFERROR(T149+U149+V149+W149,"n/a")</f>
        <v>308.90100000000007</v>
      </c>
      <c r="AN149" s="45">
        <f t="shared" si="868"/>
        <v>379.56063726649961</v>
      </c>
      <c r="AO149" s="45">
        <f t="shared" si="869"/>
        <v>456.64989063693565</v>
      </c>
    </row>
    <row r="150" spans="2:41" ht="13.5" x14ac:dyDescent="0.35">
      <c r="B150" t="s">
        <v>22</v>
      </c>
      <c r="D150" s="55" t="str">
        <f>+D475</f>
        <v>n/a</v>
      </c>
      <c r="E150" s="55" t="str">
        <f t="shared" ref="E150:W150" si="879">+E475</f>
        <v>n/a</v>
      </c>
      <c r="F150" s="55">
        <f t="shared" si="879"/>
        <v>43.986999999999973</v>
      </c>
      <c r="G150" s="55">
        <f t="shared" si="879"/>
        <v>38.913000000000004</v>
      </c>
      <c r="H150" s="55">
        <f t="shared" si="879"/>
        <v>45.338000000000015</v>
      </c>
      <c r="I150" s="55">
        <f t="shared" si="879"/>
        <v>36.142999999999951</v>
      </c>
      <c r="J150" s="55">
        <f t="shared" si="879"/>
        <v>41.554999999999978</v>
      </c>
      <c r="K150" s="55">
        <f t="shared" si="879"/>
        <v>41.171000000000049</v>
      </c>
      <c r="L150" s="55">
        <f t="shared" si="879"/>
        <v>38.61399999999999</v>
      </c>
      <c r="M150" s="55">
        <f t="shared" si="879"/>
        <v>46.693999999999981</v>
      </c>
      <c r="N150" s="55">
        <f t="shared" si="879"/>
        <v>60.730000000000004</v>
      </c>
      <c r="O150" s="55">
        <f t="shared" si="879"/>
        <v>62.806999999999988</v>
      </c>
      <c r="P150" s="55">
        <f t="shared" si="879"/>
        <v>50.523000000000017</v>
      </c>
      <c r="Q150" s="55">
        <f t="shared" si="879"/>
        <v>54.645000000000017</v>
      </c>
      <c r="R150" s="55">
        <f t="shared" si="879"/>
        <v>65.598000000000013</v>
      </c>
      <c r="S150" s="55">
        <f t="shared" si="879"/>
        <v>66.341000000000037</v>
      </c>
      <c r="T150" s="55">
        <f t="shared" si="879"/>
        <v>69.066999999999993</v>
      </c>
      <c r="U150" s="55">
        <f t="shared" si="879"/>
        <v>75.01400000000001</v>
      </c>
      <c r="V150" s="55">
        <f t="shared" si="879"/>
        <v>76.691000000000003</v>
      </c>
      <c r="W150" s="55">
        <f t="shared" si="879"/>
        <v>71.141999999999996</v>
      </c>
      <c r="X150" s="55">
        <f t="shared" ref="X150" si="880">+X475</f>
        <v>71.09</v>
      </c>
      <c r="Y150" s="55">
        <f t="shared" ref="Y150:Z150" si="881">+Y475</f>
        <v>76.435000000000002</v>
      </c>
      <c r="Z150" s="55">
        <f t="shared" si="881"/>
        <v>87.951999999999998</v>
      </c>
      <c r="AA150" s="55">
        <f t="shared" ref="AA150:AE150" ca="1" si="882">+AA475</f>
        <v>96.256902758875128</v>
      </c>
      <c r="AB150" s="55">
        <f t="shared" ca="1" si="882"/>
        <v>101.7077803541364</v>
      </c>
      <c r="AC150" s="55">
        <f t="shared" ca="1" si="882"/>
        <v>102.43334783444153</v>
      </c>
      <c r="AD150" s="55">
        <f t="shared" ca="1" si="882"/>
        <v>108.15334558552196</v>
      </c>
      <c r="AE150" s="55">
        <f t="shared" ca="1" si="882"/>
        <v>111.86852595957052</v>
      </c>
      <c r="AH150" s="55">
        <f t="shared" ref="AH150:AI150" si="883">+AH475</f>
        <v>89.826000000000008</v>
      </c>
      <c r="AI150" s="55">
        <f t="shared" si="883"/>
        <v>141.07300000000001</v>
      </c>
      <c r="AJ150" s="55">
        <f t="shared" si="875"/>
        <v>164.20699999999999</v>
      </c>
      <c r="AK150" s="55">
        <f t="shared" si="876"/>
        <v>208.84499999999994</v>
      </c>
      <c r="AL150" s="55">
        <f t="shared" si="877"/>
        <v>237.10700000000008</v>
      </c>
      <c r="AM150" s="55">
        <f t="shared" si="878"/>
        <v>291.91399999999999</v>
      </c>
      <c r="AN150" s="55">
        <f t="shared" ca="1" si="868"/>
        <v>331.73390275887516</v>
      </c>
      <c r="AO150" s="55">
        <f t="shared" ca="1" si="869"/>
        <v>424.1629997336704</v>
      </c>
    </row>
    <row r="151" spans="2:41" x14ac:dyDescent="0.2">
      <c r="B151" s="6" t="s">
        <v>26</v>
      </c>
      <c r="D151" s="42">
        <f>+D622</f>
        <v>32.511000000000017</v>
      </c>
      <c r="E151" s="42">
        <f>+E622</f>
        <v>44.490000000000016</v>
      </c>
      <c r="F151" s="42">
        <f t="shared" ref="F151:W151" si="884">+IFERROR(F148+F149+F150,"n/a")</f>
        <v>57.845999999999975</v>
      </c>
      <c r="G151" s="42">
        <f t="shared" si="884"/>
        <v>62.27600000000001</v>
      </c>
      <c r="H151" s="42">
        <f t="shared" si="884"/>
        <v>62.933000000000021</v>
      </c>
      <c r="I151" s="42">
        <f t="shared" si="884"/>
        <v>52.645999999999958</v>
      </c>
      <c r="J151" s="42">
        <f t="shared" si="884"/>
        <v>68.803999999999974</v>
      </c>
      <c r="K151" s="42">
        <f t="shared" si="884"/>
        <v>78.965000000000032</v>
      </c>
      <c r="L151" s="42">
        <f t="shared" si="884"/>
        <v>74.682999999999993</v>
      </c>
      <c r="M151" s="42">
        <f t="shared" si="884"/>
        <v>98.380999999999972</v>
      </c>
      <c r="N151" s="42">
        <f t="shared" si="884"/>
        <v>124.809</v>
      </c>
      <c r="O151" s="42">
        <f t="shared" si="884"/>
        <v>137.34099999999998</v>
      </c>
      <c r="P151" s="42">
        <f t="shared" si="884"/>
        <v>102.72800000000002</v>
      </c>
      <c r="Q151" s="42">
        <f t="shared" si="884"/>
        <v>131.58000000000004</v>
      </c>
      <c r="R151" s="42">
        <f t="shared" si="884"/>
        <v>166.286</v>
      </c>
      <c r="S151" s="42">
        <f t="shared" si="884"/>
        <v>188.25200000000001</v>
      </c>
      <c r="T151" s="42">
        <f t="shared" si="884"/>
        <v>174.209</v>
      </c>
      <c r="U151" s="42">
        <f t="shared" si="884"/>
        <v>194.07600000000005</v>
      </c>
      <c r="V151" s="42">
        <f t="shared" si="884"/>
        <v>232.49199999999999</v>
      </c>
      <c r="W151" s="42">
        <f t="shared" si="884"/>
        <v>247.99299999999999</v>
      </c>
      <c r="X151" s="42">
        <f t="shared" ref="X151" si="885">+IFERROR(X148+X149+X150,"n/a")</f>
        <v>223.44</v>
      </c>
      <c r="Y151" s="42">
        <f t="shared" ref="Y151:Z151" si="886">+IFERROR(Y148+Y149+Y150,"n/a")</f>
        <v>242.61700000000002</v>
      </c>
      <c r="Z151" s="42">
        <f t="shared" si="886"/>
        <v>274.37599999999998</v>
      </c>
      <c r="AA151" s="42">
        <f t="shared" ref="AA151:AE151" ca="1" si="887">+IFERROR(AA148+AA149+AA150,"n/a")</f>
        <v>329.22883086713296</v>
      </c>
      <c r="AB151" s="42">
        <f t="shared" ca="1" si="887"/>
        <v>284.24719949115143</v>
      </c>
      <c r="AC151" s="42">
        <f t="shared" ca="1" si="887"/>
        <v>301.51537664015689</v>
      </c>
      <c r="AD151" s="42">
        <f t="shared" ca="1" si="887"/>
        <v>329.59780803859576</v>
      </c>
      <c r="AE151" s="42">
        <f t="shared" ca="1" si="887"/>
        <v>390.10360969846636</v>
      </c>
      <c r="AH151" s="42">
        <f t="shared" ref="AH151:AI151" si="888">+IFERROR(AH148+AH149+AH150,"n/a")</f>
        <v>111.11800000000001</v>
      </c>
      <c r="AI151" s="42">
        <f t="shared" si="888"/>
        <v>197.12299999999999</v>
      </c>
      <c r="AJ151" s="42">
        <f t="shared" si="875"/>
        <v>263.34799999999996</v>
      </c>
      <c r="AK151" s="42">
        <f t="shared" si="876"/>
        <v>435.21399999999994</v>
      </c>
      <c r="AL151" s="42">
        <f t="shared" si="877"/>
        <v>588.846</v>
      </c>
      <c r="AM151" s="42">
        <f t="shared" si="878"/>
        <v>848.77</v>
      </c>
      <c r="AN151" s="20">
        <f t="shared" ca="1" si="868"/>
        <v>1069.6618308671329</v>
      </c>
      <c r="AO151" s="20">
        <f t="shared" ca="1" si="869"/>
        <v>1305.4639938683704</v>
      </c>
    </row>
    <row r="153" spans="2:41" x14ac:dyDescent="0.2">
      <c r="B153" s="7" t="s">
        <v>28</v>
      </c>
    </row>
    <row r="154" spans="2:41" x14ac:dyDescent="0.2">
      <c r="B154" s="8" t="s">
        <v>20</v>
      </c>
      <c r="H154" s="28" t="str">
        <f>+IFERROR(H148/D148-1,"n/a")</f>
        <v>n/a</v>
      </c>
      <c r="I154" s="28" t="str">
        <f t="shared" ref="I154:I157" si="889">+IFERROR(I148/E148-1,"n/a")</f>
        <v>n/a</v>
      </c>
      <c r="J154" s="28">
        <f t="shared" ref="J154:J157" si="890">+IFERROR(J148/F148-1,"n/a")</f>
        <v>0.70525747209218603</v>
      </c>
      <c r="K154" s="28">
        <f t="shared" ref="K154:K157" si="891">+IFERROR(K148/G148-1,"n/a")</f>
        <v>0.45957841093351792</v>
      </c>
      <c r="L154" s="28">
        <f t="shared" ref="L154:L157" si="892">+IFERROR(L148/H148-1,"n/a")</f>
        <v>1.0791101944608124</v>
      </c>
      <c r="M154" s="28">
        <f t="shared" ref="M154:M157" si="893">+IFERROR(M148/I148-1,"n/a")</f>
        <v>5.6329927007299299</v>
      </c>
      <c r="N154" s="28">
        <f t="shared" ref="N154:N157" si="894">+IFERROR(N148/J148-1,"n/a")</f>
        <v>1.9449899693802135</v>
      </c>
      <c r="O154" s="28">
        <f t="shared" ref="O154:O157" si="895">+IFERROR(O148/K148-1,"n/a")</f>
        <v>0.85118764217320098</v>
      </c>
      <c r="P154" s="28">
        <f t="shared" ref="P154:P157" si="896">+IFERROR(P148/L148-1,"n/a")</f>
        <v>0.2742861191808974</v>
      </c>
      <c r="Q154" s="28">
        <f t="shared" ref="Q154:Q157" si="897">+IFERROR(Q148/M148-1,"n/a")</f>
        <v>0.32907826393168427</v>
      </c>
      <c r="R154" s="28">
        <f t="shared" ref="R154:R157" si="898">+IFERROR(R148/N148-1,"n/a")</f>
        <v>0.61103542234332409</v>
      </c>
      <c r="S154" s="28">
        <f t="shared" ref="S154:S157" si="899">+IFERROR(S148/O148-1,"n/a")</f>
        <v>0.6898808333095181</v>
      </c>
      <c r="T154" s="28">
        <f t="shared" ref="T154:T157" si="900">+IFERROR(T148/P148-1,"n/a")</f>
        <v>1.2493327402135228</v>
      </c>
      <c r="U154" s="28">
        <f t="shared" ref="U154:U157" si="901">+IFERROR(U148/Q148-1,"n/a")</f>
        <v>0.528780552427635</v>
      </c>
      <c r="V154" s="28">
        <f t="shared" ref="V154:V157" si="902">+IFERROR(V148/R148-1,"n/a")</f>
        <v>0.64375208634694547</v>
      </c>
      <c r="W154" s="28">
        <f t="shared" ref="W154:X157" si="903">+IFERROR(W148/S148-1,"n/a")</f>
        <v>0.47936889099333735</v>
      </c>
      <c r="X154" s="28">
        <f t="shared" si="903"/>
        <v>0.76362108177593191</v>
      </c>
      <c r="Y154" s="28">
        <f t="shared" ref="Y154:Y157" si="904">+IFERROR(Y148/U148-1,"n/a")</f>
        <v>0.67993934142114343</v>
      </c>
      <c r="Z154" s="28">
        <f t="shared" ref="Z154:Z157" si="905">+IFERROR(Z148/V148-1,"n/a")</f>
        <v>0.13553654111721869</v>
      </c>
      <c r="AA154" s="28">
        <f t="shared" ref="AA154:AA157" si="906">+IFERROR(AA148/W148-1,"n/a")</f>
        <v>0.43581224313574696</v>
      </c>
      <c r="AB154" s="28">
        <f t="shared" ref="AB154:AB157" si="907">+IFERROR(AB148/X148-1,"n/a")</f>
        <v>0.15320537577109694</v>
      </c>
      <c r="AC154" s="28">
        <f t="shared" ref="AC154:AC157" si="908">+IFERROR(AC148/Y148-1,"n/a")</f>
        <v>0.16704587132888404</v>
      </c>
      <c r="AD154" s="28">
        <f t="shared" ref="AD154:AD157" si="909">+IFERROR(AD148/Z148-1,"n/a")</f>
        <v>0.19957779502754858</v>
      </c>
      <c r="AE154" s="28">
        <f t="shared" ref="AE154:AE157" si="910">+IFERROR(AE148/AA148-1,"n/a")</f>
        <v>0.20429635351351516</v>
      </c>
      <c r="AF154" s="4"/>
      <c r="AG154" s="4"/>
      <c r="AH154" s="4"/>
      <c r="AI154" s="28">
        <f t="shared" ref="AI154:AL154" si="911">+IFERROR(AI148/AH148-1,"n/a")</f>
        <v>0.93495879120879155</v>
      </c>
      <c r="AJ154" s="28">
        <f t="shared" si="911"/>
        <v>0.36964469527561827</v>
      </c>
      <c r="AK154" s="28">
        <f t="shared" si="911"/>
        <v>1.584186384015343</v>
      </c>
      <c r="AL154" s="28">
        <f t="shared" si="911"/>
        <v>0.52680612940751725</v>
      </c>
      <c r="AM154" s="28">
        <f t="shared" ref="AM154:AO155" si="912">+IFERROR(AM148/AL148-1,"n/a")</f>
        <v>0.62863636065078454</v>
      </c>
      <c r="AN154" s="28">
        <f t="shared" si="912"/>
        <v>0.44529164905631369</v>
      </c>
      <c r="AO154" s="28">
        <f t="shared" si="912"/>
        <v>0.1849605540179573</v>
      </c>
    </row>
    <row r="155" spans="2:41" x14ac:dyDescent="0.2">
      <c r="B155" s="8" t="s">
        <v>21</v>
      </c>
      <c r="H155" s="28" t="str">
        <f>+IFERROR(H149/D149-1,"n/a")</f>
        <v>n/a</v>
      </c>
      <c r="I155" s="28" t="str">
        <f t="shared" si="889"/>
        <v>n/a</v>
      </c>
      <c r="J155" s="28">
        <f t="shared" si="890"/>
        <v>1.1406381697772434</v>
      </c>
      <c r="K155" s="28">
        <f t="shared" si="891"/>
        <v>0.81434882827506661</v>
      </c>
      <c r="L155" s="28">
        <f t="shared" si="892"/>
        <v>1.0316461552697329</v>
      </c>
      <c r="M155" s="28">
        <f t="shared" si="893"/>
        <v>1.2150940510781449</v>
      </c>
      <c r="N155" s="28">
        <f t="shared" si="894"/>
        <v>1.0354933063336702</v>
      </c>
      <c r="O155" s="28">
        <f t="shared" si="895"/>
        <v>1.093113122650998</v>
      </c>
      <c r="P155" s="28">
        <f t="shared" si="896"/>
        <v>0.55861723446893752</v>
      </c>
      <c r="Q155" s="28">
        <f t="shared" si="897"/>
        <v>0.61348337878421799</v>
      </c>
      <c r="R155" s="28">
        <f t="shared" si="898"/>
        <v>0.54069140851687103</v>
      </c>
      <c r="S155" s="28">
        <f t="shared" si="899"/>
        <v>0.58764320578639939</v>
      </c>
      <c r="T155" s="28">
        <f t="shared" si="900"/>
        <v>0.89035972063937363</v>
      </c>
      <c r="U155" s="28">
        <f t="shared" si="901"/>
        <v>0.55970133287691759</v>
      </c>
      <c r="V155" s="28">
        <f t="shared" si="902"/>
        <v>0.46967876168098566</v>
      </c>
      <c r="W155" s="28">
        <f t="shared" si="903"/>
        <v>0.42361055800691338</v>
      </c>
      <c r="X155" s="28">
        <f t="shared" si="903"/>
        <v>0.2522491884371616</v>
      </c>
      <c r="Y155" s="28">
        <f t="shared" si="904"/>
        <v>0.2158239828811277</v>
      </c>
      <c r="Z155" s="28">
        <f t="shared" si="905"/>
        <v>0.25155298453727792</v>
      </c>
      <c r="AA155" s="28">
        <f t="shared" si="906"/>
        <v>0.20136105255118708</v>
      </c>
      <c r="AB155" s="28">
        <f t="shared" si="907"/>
        <v>0.23774739801937406</v>
      </c>
      <c r="AC155" s="28">
        <f t="shared" si="908"/>
        <v>0.22503598614158737</v>
      </c>
      <c r="AD155" s="28">
        <f t="shared" si="909"/>
        <v>0.17826519537330898</v>
      </c>
      <c r="AE155" s="28">
        <f t="shared" si="910"/>
        <v>0.18257469458922504</v>
      </c>
      <c r="AF155" s="4"/>
      <c r="AG155" s="4"/>
      <c r="AH155" s="4"/>
      <c r="AI155" s="28">
        <f t="shared" ref="AI155:AL155" si="913">+IFERROR(AI149/AH149-1,"n/a")</f>
        <v>3.140968508615563</v>
      </c>
      <c r="AJ155" s="28">
        <f t="shared" si="913"/>
        <v>1.1721849553395272</v>
      </c>
      <c r="AK155" s="28">
        <f t="shared" si="913"/>
        <v>1.0915711596261186</v>
      </c>
      <c r="AL155" s="28">
        <f t="shared" si="913"/>
        <v>0.57510678783763547</v>
      </c>
      <c r="AM155" s="28">
        <f t="shared" si="912"/>
        <v>0.54843803260281132</v>
      </c>
      <c r="AN155" s="28">
        <f t="shared" si="912"/>
        <v>0.22874525257768519</v>
      </c>
      <c r="AO155" s="28">
        <f t="shared" si="912"/>
        <v>0.20310128554323614</v>
      </c>
    </row>
    <row r="156" spans="2:41" ht="13.5" x14ac:dyDescent="0.35">
      <c r="B156" s="8" t="s">
        <v>22</v>
      </c>
      <c r="H156" s="29" t="str">
        <f t="shared" ref="H156:H157" si="914">+IFERROR(H150/D150-1,"n/a")</f>
        <v>n/a</v>
      </c>
      <c r="I156" s="29" t="str">
        <f t="shared" si="889"/>
        <v>n/a</v>
      </c>
      <c r="J156" s="29">
        <f t="shared" si="890"/>
        <v>-5.5289062677609246E-2</v>
      </c>
      <c r="K156" s="29">
        <f t="shared" si="891"/>
        <v>5.8026880476962583E-2</v>
      </c>
      <c r="L156" s="29">
        <f t="shared" si="892"/>
        <v>-0.14830826238475503</v>
      </c>
      <c r="M156" s="29">
        <f t="shared" si="893"/>
        <v>0.29192374733696824</v>
      </c>
      <c r="N156" s="29">
        <f t="shared" si="894"/>
        <v>0.4614366502225975</v>
      </c>
      <c r="O156" s="29">
        <f t="shared" si="895"/>
        <v>0.52551553277792418</v>
      </c>
      <c r="P156" s="29">
        <f t="shared" si="896"/>
        <v>0.30841145698451422</v>
      </c>
      <c r="Q156" s="29">
        <f t="shared" si="897"/>
        <v>0.17027883668137322</v>
      </c>
      <c r="R156" s="29">
        <f t="shared" si="898"/>
        <v>8.0158076733080952E-2</v>
      </c>
      <c r="S156" s="29">
        <f t="shared" si="899"/>
        <v>5.6267613482574363E-2</v>
      </c>
      <c r="T156" s="29">
        <f t="shared" si="900"/>
        <v>0.36704075371612865</v>
      </c>
      <c r="U156" s="29">
        <f t="shared" si="901"/>
        <v>0.37275139537011603</v>
      </c>
      <c r="V156" s="29">
        <f t="shared" si="902"/>
        <v>0.16910576541967726</v>
      </c>
      <c r="W156" s="29">
        <f t="shared" si="903"/>
        <v>7.2368520221280264E-2</v>
      </c>
      <c r="X156" s="29">
        <f t="shared" si="903"/>
        <v>2.9290399177610338E-2</v>
      </c>
      <c r="Y156" s="29">
        <f t="shared" si="904"/>
        <v>1.8943130615618253E-2</v>
      </c>
      <c r="Z156" s="29">
        <f t="shared" si="905"/>
        <v>0.14683600422474608</v>
      </c>
      <c r="AA156" s="29">
        <f t="shared" ca="1" si="906"/>
        <v>0.3530249748232428</v>
      </c>
      <c r="AB156" s="29">
        <f t="shared" ca="1" si="907"/>
        <v>0.43069039744178372</v>
      </c>
      <c r="AC156" s="29">
        <f t="shared" ca="1" si="908"/>
        <v>0.34013668914033524</v>
      </c>
      <c r="AD156" s="29">
        <f t="shared" ca="1" si="909"/>
        <v>0.22968602857833775</v>
      </c>
      <c r="AE156" s="29">
        <f t="shared" ca="1" si="910"/>
        <v>0.16218705103988973</v>
      </c>
      <c r="AF156" s="29"/>
      <c r="AG156" s="29"/>
      <c r="AH156" s="29"/>
      <c r="AI156" s="29">
        <f t="shared" ref="AI156:AM156" si="915">+IFERROR(AI150/AH150-1,"n/a")</f>
        <v>0.57051410504753619</v>
      </c>
      <c r="AJ156" s="29">
        <f t="shared" si="915"/>
        <v>0.1639860214215334</v>
      </c>
      <c r="AK156" s="29">
        <f t="shared" si="915"/>
        <v>0.27183981194467921</v>
      </c>
      <c r="AL156" s="29">
        <f t="shared" si="915"/>
        <v>0.13532524120759493</v>
      </c>
      <c r="AM156" s="29">
        <f t="shared" si="915"/>
        <v>0.23114880623515921</v>
      </c>
      <c r="AN156" s="29">
        <f t="shared" ref="AN156:AO156" ca="1" si="916">+IFERROR(AN150/AM150-1,"n/a")</f>
        <v>0.1364097054573441</v>
      </c>
      <c r="AO156" s="29">
        <f t="shared" ca="1" si="916"/>
        <v>0.27862421117077818</v>
      </c>
    </row>
    <row r="157" spans="2:41" x14ac:dyDescent="0.2">
      <c r="B157" s="9" t="s">
        <v>26</v>
      </c>
      <c r="H157" s="28">
        <f t="shared" si="914"/>
        <v>0.93574482482851917</v>
      </c>
      <c r="I157" s="28">
        <f t="shared" si="889"/>
        <v>0.18332209485277451</v>
      </c>
      <c r="J157" s="28">
        <f t="shared" si="890"/>
        <v>0.18943401445216623</v>
      </c>
      <c r="K157" s="28">
        <f t="shared" si="891"/>
        <v>0.26798445629134848</v>
      </c>
      <c r="L157" s="28">
        <f t="shared" si="892"/>
        <v>0.18670649738610856</v>
      </c>
      <c r="M157" s="28">
        <f t="shared" si="893"/>
        <v>0.86872696881054678</v>
      </c>
      <c r="N157" s="28">
        <f t="shared" si="894"/>
        <v>0.81397883843962626</v>
      </c>
      <c r="O157" s="28">
        <f t="shared" si="895"/>
        <v>0.73926423098841165</v>
      </c>
      <c r="P157" s="28">
        <f t="shared" si="896"/>
        <v>0.37552053345473579</v>
      </c>
      <c r="Q157" s="28">
        <f t="shared" si="897"/>
        <v>0.33745337006129317</v>
      </c>
      <c r="R157" s="28">
        <f t="shared" si="898"/>
        <v>0.33232379075226959</v>
      </c>
      <c r="S157" s="28">
        <f t="shared" si="899"/>
        <v>0.3706904711630179</v>
      </c>
      <c r="T157" s="28">
        <f t="shared" si="900"/>
        <v>0.69582781714819686</v>
      </c>
      <c r="U157" s="28">
        <f t="shared" si="901"/>
        <v>0.47496580027359769</v>
      </c>
      <c r="V157" s="28">
        <f t="shared" si="902"/>
        <v>0.39814536401140188</v>
      </c>
      <c r="W157" s="28">
        <f t="shared" si="903"/>
        <v>0.31734589805154778</v>
      </c>
      <c r="X157" s="28">
        <f t="shared" si="903"/>
        <v>0.28259733997669456</v>
      </c>
      <c r="Y157" s="28">
        <f t="shared" si="904"/>
        <v>0.25011335765370246</v>
      </c>
      <c r="Z157" s="28">
        <f t="shared" si="905"/>
        <v>0.18015243535261427</v>
      </c>
      <c r="AA157" s="28">
        <f t="shared" ca="1" si="906"/>
        <v>0.32757308015602438</v>
      </c>
      <c r="AB157" s="28">
        <f t="shared" ca="1" si="907"/>
        <v>0.27214106467575827</v>
      </c>
      <c r="AC157" s="28">
        <f t="shared" ca="1" si="908"/>
        <v>0.24276277688767434</v>
      </c>
      <c r="AD157" s="28">
        <f t="shared" ca="1" si="909"/>
        <v>0.20126325931785494</v>
      </c>
      <c r="AE157" s="28">
        <f t="shared" ca="1" si="910"/>
        <v>0.18490111777574136</v>
      </c>
      <c r="AF157" s="4"/>
      <c r="AG157" s="4"/>
      <c r="AH157" s="4"/>
      <c r="AI157" s="28">
        <f t="shared" ref="AI157:AM157" si="917">+IFERROR(AI151/AH151-1,"n/a")</f>
        <v>0.77399701218524419</v>
      </c>
      <c r="AJ157" s="28">
        <f t="shared" si="917"/>
        <v>0.33595775226635127</v>
      </c>
      <c r="AK157" s="28">
        <f t="shared" si="917"/>
        <v>0.65261934778316144</v>
      </c>
      <c r="AL157" s="28">
        <f t="shared" si="917"/>
        <v>0.35300335007605477</v>
      </c>
      <c r="AM157" s="28">
        <f t="shared" si="917"/>
        <v>0.44141252551600929</v>
      </c>
      <c r="AN157" s="28">
        <f t="shared" ref="AN157:AO157" ca="1" si="918">+IFERROR(AN151/AM151-1,"n/a")</f>
        <v>0.26024933829792873</v>
      </c>
      <c r="AO157" s="28">
        <f t="shared" ca="1" si="918"/>
        <v>0.22044552418036822</v>
      </c>
    </row>
    <row r="158" spans="2:41" x14ac:dyDescent="0.2">
      <c r="B158" s="9"/>
    </row>
    <row r="159" spans="2:41" x14ac:dyDescent="0.2">
      <c r="B159" s="7" t="s">
        <v>156</v>
      </c>
    </row>
    <row r="160" spans="2:41" x14ac:dyDescent="0.2">
      <c r="B160" s="8" t="s">
        <v>20</v>
      </c>
      <c r="D160" s="43" t="str">
        <f>+IFERROR(D148/D108,"n/a")</f>
        <v>n/a</v>
      </c>
      <c r="E160" s="43" t="str">
        <f t="shared" ref="E160:W160" si="919">+IFERROR(E148/E108,"n/a")</f>
        <v>n/a</v>
      </c>
      <c r="F160" s="43">
        <f t="shared" si="919"/>
        <v>0.59388366124893077</v>
      </c>
      <c r="G160" s="43">
        <f t="shared" si="919"/>
        <v>0.65116395997787746</v>
      </c>
      <c r="H160" s="43">
        <f t="shared" si="919"/>
        <v>0.59706218664790234</v>
      </c>
      <c r="I160" s="43">
        <f t="shared" si="919"/>
        <v>0.44011822153687985</v>
      </c>
      <c r="J160" s="43">
        <f t="shared" si="919"/>
        <v>0.59119850187265921</v>
      </c>
      <c r="K160" s="43">
        <f t="shared" si="919"/>
        <v>0.61361423099396206</v>
      </c>
      <c r="L160" s="43">
        <f t="shared" si="919"/>
        <v>0.60599424621065734</v>
      </c>
      <c r="M160" s="43">
        <f t="shared" si="919"/>
        <v>0.65937191617809265</v>
      </c>
      <c r="N160" s="43">
        <f t="shared" si="919"/>
        <v>0.66956333869457718</v>
      </c>
      <c r="O160" s="43">
        <f t="shared" si="919"/>
        <v>0.64557966201756345</v>
      </c>
      <c r="P160" s="43">
        <f t="shared" si="919"/>
        <v>0.55042389740764552</v>
      </c>
      <c r="Q160" s="43">
        <f t="shared" si="919"/>
        <v>0.62410086812732546</v>
      </c>
      <c r="R160" s="43">
        <f t="shared" si="919"/>
        <v>0.66209406494960799</v>
      </c>
      <c r="S160" s="43">
        <f t="shared" si="919"/>
        <v>0.65206699968021864</v>
      </c>
      <c r="T160" s="43">
        <f t="shared" si="919"/>
        <v>0.55926228035005743</v>
      </c>
      <c r="U160" s="43">
        <f t="shared" si="919"/>
        <v>0.53683782055009621</v>
      </c>
      <c r="V160" s="43">
        <f t="shared" si="919"/>
        <v>0.58971656686626739</v>
      </c>
      <c r="W160" s="43">
        <f t="shared" si="919"/>
        <v>0.5312923228286679</v>
      </c>
      <c r="X160" s="43">
        <f t="shared" ref="X160" si="920">+IFERROR(X148/X108,"n/a")</f>
        <v>0.47419076105018271</v>
      </c>
      <c r="Y160" s="43">
        <f t="shared" ref="Y160:Z160" si="921">+IFERROR(Y148/Y108,"n/a")</f>
        <v>0.4599243206054352</v>
      </c>
      <c r="Z160" s="43">
        <f t="shared" si="921"/>
        <v>0.46872135911478713</v>
      </c>
      <c r="AA160" s="43">
        <f t="shared" ref="AA160:AE160" si="922">+IFERROR(AA148/AA108,"n/a")</f>
        <v>0.49410674733762588</v>
      </c>
      <c r="AB160" s="43">
        <f t="shared" si="922"/>
        <v>0.41516627833086212</v>
      </c>
      <c r="AC160" s="43">
        <f t="shared" si="922"/>
        <v>0.41761761400263936</v>
      </c>
      <c r="AD160" s="43">
        <f t="shared" si="922"/>
        <v>0.42805267121294399</v>
      </c>
      <c r="AE160" s="43">
        <f t="shared" si="922"/>
        <v>0.46116629751511756</v>
      </c>
      <c r="AH160" s="43">
        <f t="shared" ref="AH160:AM160" si="923">+IFERROR(AH148/AH108,"n/a")</f>
        <v>0.58193445243804953</v>
      </c>
      <c r="AI160" s="43">
        <f t="shared" si="923"/>
        <v>0.6260388427181014</v>
      </c>
      <c r="AJ160" s="43">
        <f t="shared" si="923"/>
        <v>0.58485532837200838</v>
      </c>
      <c r="AK160" s="43">
        <f t="shared" si="923"/>
        <v>0.64917580271347108</v>
      </c>
      <c r="AL160" s="43">
        <f t="shared" si="923"/>
        <v>0.6354003205235218</v>
      </c>
      <c r="AM160" s="43">
        <f t="shared" si="923"/>
        <v>0.55319561914493454</v>
      </c>
      <c r="AN160" s="43">
        <f t="shared" ref="AN160:AO160" si="924">+IFERROR(AN148/AN108,"n/a")</f>
        <v>0.47642248970236867</v>
      </c>
      <c r="AO160" s="43">
        <f t="shared" si="924"/>
        <v>0.43423577518705098</v>
      </c>
    </row>
    <row r="161" spans="2:42" x14ac:dyDescent="0.2">
      <c r="B161" s="8" t="s">
        <v>21</v>
      </c>
      <c r="D161" s="43" t="str">
        <f>+IFERROR(D149/D109,"n/a")</f>
        <v>n/a</v>
      </c>
      <c r="E161" s="43" t="str">
        <f t="shared" ref="E161:W161" si="925">+IFERROR(E149/E109,"n/a")</f>
        <v>n/a</v>
      </c>
      <c r="F161" s="43">
        <f t="shared" si="925"/>
        <v>0.45091758062764675</v>
      </c>
      <c r="G161" s="43">
        <f t="shared" si="925"/>
        <v>0.4597924486641643</v>
      </c>
      <c r="H161" s="43">
        <f t="shared" si="925"/>
        <v>0.47451152579582873</v>
      </c>
      <c r="I161" s="43">
        <f t="shared" si="925"/>
        <v>0.5065262016344555</v>
      </c>
      <c r="J161" s="43">
        <f t="shared" si="925"/>
        <v>0.52269787133952728</v>
      </c>
      <c r="K161" s="43">
        <f t="shared" si="925"/>
        <v>0.49301876451705506</v>
      </c>
      <c r="L161" s="43">
        <f t="shared" si="925"/>
        <v>0.5475311720698256</v>
      </c>
      <c r="M161" s="43">
        <f t="shared" si="925"/>
        <v>0.5842173194046707</v>
      </c>
      <c r="N161" s="43">
        <f t="shared" si="925"/>
        <v>0.61868695503504856</v>
      </c>
      <c r="O161" s="43">
        <f t="shared" si="925"/>
        <v>0.57381474118039721</v>
      </c>
      <c r="P161" s="43">
        <f t="shared" si="925"/>
        <v>0.53817604227279159</v>
      </c>
      <c r="Q161" s="43">
        <f t="shared" si="925"/>
        <v>0.6137452893365023</v>
      </c>
      <c r="R161" s="43">
        <f t="shared" si="925"/>
        <v>0.63012692277263527</v>
      </c>
      <c r="S161" s="43">
        <f t="shared" si="925"/>
        <v>0.59719368340943679</v>
      </c>
      <c r="T161" s="43">
        <f t="shared" si="925"/>
        <v>0.63919766809940226</v>
      </c>
      <c r="U161" s="43">
        <f t="shared" si="925"/>
        <v>0.64551604448537236</v>
      </c>
      <c r="V161" s="43">
        <f t="shared" si="925"/>
        <v>0.65617867753637693</v>
      </c>
      <c r="W161" s="43">
        <f t="shared" si="925"/>
        <v>0.63986539700723144</v>
      </c>
      <c r="X161" s="43">
        <f t="shared" ref="X161" si="926">+IFERROR(X149/X109,"n/a")</f>
        <v>0.63988878093477719</v>
      </c>
      <c r="Y161" s="43">
        <f t="shared" ref="Y161:Z161" si="927">+IFERROR(Y149/Y109,"n/a")</f>
        <v>0.63897459557657366</v>
      </c>
      <c r="Z161" s="43">
        <f t="shared" si="927"/>
        <v>0.6574624951916912</v>
      </c>
      <c r="AA161" s="43">
        <f t="shared" ref="AA161:AE161" si="928">+IFERROR(AA149/AA109,"n/a")</f>
        <v>0.64233877153891383</v>
      </c>
      <c r="AB161" s="43">
        <f t="shared" si="928"/>
        <v>0.64404044371808578</v>
      </c>
      <c r="AC161" s="43">
        <f t="shared" si="928"/>
        <v>0.64306888590993294</v>
      </c>
      <c r="AD161" s="43">
        <f t="shared" si="928"/>
        <v>0.66157838626104637</v>
      </c>
      <c r="AE161" s="43">
        <f t="shared" si="928"/>
        <v>0.64645632776672723</v>
      </c>
      <c r="AH161" s="43">
        <f t="shared" ref="AH161:AM161" si="929">+IFERROR(AH149/AH109,"n/a")</f>
        <v>0.25431604397264951</v>
      </c>
      <c r="AI161" s="43">
        <f t="shared" si="929"/>
        <v>0.4198786016598135</v>
      </c>
      <c r="AJ161" s="43">
        <f t="shared" si="929"/>
        <v>0.50076494959602391</v>
      </c>
      <c r="AK161" s="43">
        <f t="shared" si="929"/>
        <v>0.58342584701844891</v>
      </c>
      <c r="AL161" s="43">
        <f t="shared" si="929"/>
        <v>0.59845864469930377</v>
      </c>
      <c r="AM161" s="43">
        <f t="shared" si="929"/>
        <v>0.64531298309531981</v>
      </c>
      <c r="AN161" s="43">
        <f t="shared" ref="AN161:AO161" si="930">+IFERROR(AN149/AN109,"n/a")</f>
        <v>0.64502752357628435</v>
      </c>
      <c r="AO161" s="43">
        <f t="shared" si="930"/>
        <v>0.64903433315781778</v>
      </c>
    </row>
    <row r="162" spans="2:42" ht="13.5" x14ac:dyDescent="0.35">
      <c r="B162" s="8" t="s">
        <v>22</v>
      </c>
      <c r="D162" s="90" t="str">
        <f t="shared" ref="D162:W162" si="931">+IFERROR(D150/D110,"n/a")</f>
        <v>n/a</v>
      </c>
      <c r="E162" s="90" t="str">
        <f t="shared" si="931"/>
        <v>n/a</v>
      </c>
      <c r="F162" s="90">
        <f t="shared" si="931"/>
        <v>0.40531301254998786</v>
      </c>
      <c r="G162" s="90">
        <f t="shared" si="931"/>
        <v>0.35956644674835064</v>
      </c>
      <c r="H162" s="90">
        <f t="shared" si="931"/>
        <v>0.36029148819504608</v>
      </c>
      <c r="I162" s="90">
        <f t="shared" si="931"/>
        <v>0.34254222188524702</v>
      </c>
      <c r="J162" s="90">
        <f t="shared" si="931"/>
        <v>0.37192005799643768</v>
      </c>
      <c r="K162" s="90">
        <f t="shared" si="931"/>
        <v>0.36939572024583961</v>
      </c>
      <c r="L162" s="90">
        <f t="shared" si="931"/>
        <v>0.32338950118923981</v>
      </c>
      <c r="M162" s="90">
        <f t="shared" si="931"/>
        <v>0.35858605251234466</v>
      </c>
      <c r="N162" s="90">
        <f t="shared" si="931"/>
        <v>0.403658382574826</v>
      </c>
      <c r="O162" s="90">
        <f t="shared" si="931"/>
        <v>0.37825516128255149</v>
      </c>
      <c r="P162" s="90">
        <f t="shared" si="931"/>
        <v>0.29635212895127383</v>
      </c>
      <c r="Q162" s="90">
        <f t="shared" si="931"/>
        <v>0.31761115954664348</v>
      </c>
      <c r="R162" s="90">
        <f t="shared" si="931"/>
        <v>0.34095303436661889</v>
      </c>
      <c r="S162" s="90">
        <f t="shared" si="931"/>
        <v>0.31576817995754297</v>
      </c>
      <c r="T162" s="90">
        <f t="shared" si="931"/>
        <v>0.29935160062759514</v>
      </c>
      <c r="U162" s="90">
        <f t="shared" si="931"/>
        <v>0.30069105951770142</v>
      </c>
      <c r="V162" s="90">
        <f t="shared" si="931"/>
        <v>0.28637736793167956</v>
      </c>
      <c r="W162" s="90">
        <f t="shared" si="931"/>
        <v>0.25523625013453882</v>
      </c>
      <c r="X162" s="90">
        <f t="shared" ref="X162" si="932">+IFERROR(X150/X110,"n/a")</f>
        <v>0.24463095447021863</v>
      </c>
      <c r="Y162" s="90">
        <f t="shared" ref="Y162:Z162" si="933">+IFERROR(Y150/Y110,"n/a")</f>
        <v>0.24858123160479378</v>
      </c>
      <c r="Z162" s="90">
        <f t="shared" si="933"/>
        <v>0.2652312238959002</v>
      </c>
      <c r="AA162" s="90">
        <f t="shared" ref="AA162:AE162" ca="1" si="934">+IFERROR(AA150/AA110,"n/a")</f>
        <v>0.26061047970587842</v>
      </c>
      <c r="AB162" s="90">
        <f t="shared" ca="1" si="934"/>
        <v>0.27379985597188394</v>
      </c>
      <c r="AC162" s="90">
        <f t="shared" ca="1" si="934"/>
        <v>0.26878801177295381</v>
      </c>
      <c r="AD162" s="90">
        <f t="shared" ca="1" si="934"/>
        <v>0.26712159940232305</v>
      </c>
      <c r="AE162" s="90">
        <f t="shared" ca="1" si="934"/>
        <v>0.25973685167400529</v>
      </c>
      <c r="AF162" s="90"/>
      <c r="AG162" s="90"/>
      <c r="AH162" s="90">
        <f t="shared" ref="AH162:AM162" si="935">+IFERROR(AH150/AH110,"n/a")</f>
        <v>0.27737771739130435</v>
      </c>
      <c r="AI162" s="90">
        <f t="shared" si="935"/>
        <v>0.35047538128634925</v>
      </c>
      <c r="AJ162" s="90">
        <f t="shared" si="935"/>
        <v>0.36126211947542225</v>
      </c>
      <c r="AK162" s="90">
        <f t="shared" si="935"/>
        <v>0.36890979555354564</v>
      </c>
      <c r="AL162" s="90">
        <f t="shared" si="935"/>
        <v>0.31825460422027246</v>
      </c>
      <c r="AM162" s="90">
        <f t="shared" si="935"/>
        <v>0.28431677154747975</v>
      </c>
      <c r="AN162" s="90">
        <f t="shared" ref="AN162:AO162" ca="1" si="936">+IFERROR(AN150/AN110,"n/a")</f>
        <v>0.25536799005573907</v>
      </c>
      <c r="AO162" s="90">
        <f t="shared" ca="1" si="936"/>
        <v>0.26708080205603818</v>
      </c>
    </row>
    <row r="163" spans="2:42" x14ac:dyDescent="0.2">
      <c r="B163" s="9" t="s">
        <v>26</v>
      </c>
      <c r="D163" s="43">
        <f>+IFERROR(D151/D112,"n/a")</f>
        <v>0.31153337549588928</v>
      </c>
      <c r="E163" s="43">
        <f t="shared" ref="E163:W163" si="937">+IFERROR(E151/E112,"n/a")</f>
        <v>0.3631718147978843</v>
      </c>
      <c r="F163" s="43">
        <f t="shared" si="937"/>
        <v>0.42441450959675986</v>
      </c>
      <c r="G163" s="43">
        <f t="shared" si="937"/>
        <v>0.41309135291464361</v>
      </c>
      <c r="H163" s="43">
        <f t="shared" si="937"/>
        <v>0.39337796363318156</v>
      </c>
      <c r="I163" s="43">
        <f t="shared" si="937"/>
        <v>0.37843510764475402</v>
      </c>
      <c r="J163" s="43">
        <f t="shared" si="937"/>
        <v>0.4253383035675648</v>
      </c>
      <c r="K163" s="43">
        <f t="shared" si="937"/>
        <v>0.43729025684191897</v>
      </c>
      <c r="L163" s="43">
        <f t="shared" si="937"/>
        <v>0.4085659735329033</v>
      </c>
      <c r="M163" s="43">
        <f t="shared" si="937"/>
        <v>0.45917286249690786</v>
      </c>
      <c r="N163" s="43">
        <f t="shared" si="937"/>
        <v>0.49804865201359955</v>
      </c>
      <c r="O163" s="43">
        <f t="shared" si="937"/>
        <v>0.47497034482997114</v>
      </c>
      <c r="P163" s="43">
        <f t="shared" si="937"/>
        <v>0.38865012106537539</v>
      </c>
      <c r="Q163" s="43">
        <f t="shared" si="937"/>
        <v>0.44364722661478773</v>
      </c>
      <c r="R163" s="43">
        <f t="shared" si="937"/>
        <v>0.47681530525343874</v>
      </c>
      <c r="S163" s="43">
        <f t="shared" si="937"/>
        <v>0.46378796800204969</v>
      </c>
      <c r="T163" s="43">
        <f t="shared" si="937"/>
        <v>0.43093519485081311</v>
      </c>
      <c r="U163" s="43">
        <f t="shared" si="937"/>
        <v>0.43282566855414789</v>
      </c>
      <c r="V163" s="43">
        <f t="shared" si="937"/>
        <v>0.4488955823293172</v>
      </c>
      <c r="W163" s="43">
        <f t="shared" si="937"/>
        <v>0.42533234314998358</v>
      </c>
      <c r="X163" s="43">
        <f t="shared" ref="X163" si="938">+IFERROR(X151/X112,"n/a")</f>
        <v>0.39492242595204508</v>
      </c>
      <c r="Y163" s="43">
        <f t="shared" ref="Y163:Z163" si="939">+IFERROR(Y151/Y112,"n/a")</f>
        <v>0.39585603988957269</v>
      </c>
      <c r="Z163" s="43">
        <f t="shared" si="939"/>
        <v>0.41412994916502643</v>
      </c>
      <c r="AA163" s="43">
        <f t="shared" ref="AA163:AE163" ca="1" si="940">+IFERROR(AA151/AA112,"n/a")</f>
        <v>0.41795773503800887</v>
      </c>
      <c r="AB163" s="43">
        <f t="shared" ca="1" si="940"/>
        <v>0.39352033768936145</v>
      </c>
      <c r="AC163" s="43">
        <f t="shared" ca="1" si="940"/>
        <v>0.39483534029443496</v>
      </c>
      <c r="AD163" s="43">
        <f t="shared" ca="1" si="940"/>
        <v>0.40215795791838005</v>
      </c>
      <c r="AE163" s="43">
        <f t="shared" ca="1" si="940"/>
        <v>0.40972297293784093</v>
      </c>
      <c r="AH163" s="43">
        <f t="shared" ref="AH163:AM163" si="941">+IFERROR(AH151/AH112,"n/a")</f>
        <v>0.29605335024285234</v>
      </c>
      <c r="AI163" s="43">
        <f t="shared" si="941"/>
        <v>0.38357195951073525</v>
      </c>
      <c r="AJ163" s="43">
        <f t="shared" si="941"/>
        <v>0.41055941581168531</v>
      </c>
      <c r="AK163" s="43">
        <f t="shared" si="941"/>
        <v>0.46457366169835063</v>
      </c>
      <c r="AL163" s="43">
        <f t="shared" si="941"/>
        <v>0.44760408376414146</v>
      </c>
      <c r="AM163" s="43">
        <f t="shared" si="941"/>
        <v>0.43445835133403077</v>
      </c>
      <c r="AN163" s="43">
        <f t="shared" ref="AN163:AO163" ca="1" si="942">+IFERROR(AN151/AN112,"n/a")</f>
        <v>0.40688285306075</v>
      </c>
      <c r="AO163" s="43">
        <f t="shared" ca="1" si="942"/>
        <v>0.40073722661902078</v>
      </c>
    </row>
    <row r="164" spans="2:42" x14ac:dyDescent="0.2">
      <c r="B164" s="3"/>
    </row>
    <row r="165" spans="2:42" s="67" customFormat="1" x14ac:dyDescent="0.2">
      <c r="B165" s="67" t="s">
        <v>108</v>
      </c>
    </row>
    <row r="166" spans="2:42" x14ac:dyDescent="0.2">
      <c r="B166" s="68" t="s">
        <v>109</v>
      </c>
    </row>
    <row r="167" spans="2:42" x14ac:dyDescent="0.2">
      <c r="B167" s="68" t="s">
        <v>157</v>
      </c>
    </row>
    <row r="168" spans="2:42" x14ac:dyDescent="0.2">
      <c r="B168" s="9"/>
    </row>
    <row r="169" spans="2:42" x14ac:dyDescent="0.2">
      <c r="B169" s="2" t="s">
        <v>20</v>
      </c>
      <c r="C169" s="1"/>
    </row>
    <row r="170" spans="2:42" x14ac:dyDescent="0.2">
      <c r="B170" s="9"/>
      <c r="X170" s="26"/>
      <c r="Y170" s="26"/>
      <c r="Z170" s="26"/>
      <c r="AA170" s="26"/>
      <c r="AB170" s="26"/>
      <c r="AC170" s="26"/>
      <c r="AD170" s="26"/>
      <c r="AE170" s="26"/>
    </row>
    <row r="171" spans="2:42" x14ac:dyDescent="0.2">
      <c r="B171" s="5" t="s">
        <v>61</v>
      </c>
      <c r="E171" s="254" t="s">
        <v>458</v>
      </c>
      <c r="F171" s="250"/>
      <c r="G171" s="254" t="s">
        <v>458</v>
      </c>
      <c r="J171" s="250"/>
      <c r="K171" s="250"/>
      <c r="M171" s="26"/>
      <c r="N171" s="250"/>
      <c r="O171" s="250"/>
      <c r="Q171" s="26"/>
      <c r="R171" s="254" t="s">
        <v>458</v>
      </c>
      <c r="S171" s="254" t="s">
        <v>458</v>
      </c>
      <c r="T171" s="19"/>
      <c r="U171" s="19"/>
      <c r="V171" s="254" t="s">
        <v>458</v>
      </c>
      <c r="W171" s="254" t="s">
        <v>458</v>
      </c>
      <c r="X171" s="254" t="s">
        <v>458</v>
      </c>
      <c r="Y171" s="254" t="s">
        <v>458</v>
      </c>
      <c r="Z171" s="250"/>
      <c r="AA171" s="254" t="s">
        <v>458</v>
      </c>
      <c r="AB171" s="250"/>
      <c r="AC171" s="250"/>
      <c r="AD171" s="250"/>
      <c r="AE171" s="250"/>
    </row>
    <row r="172" spans="2:42" x14ac:dyDescent="0.2">
      <c r="B172" t="s">
        <v>433</v>
      </c>
      <c r="D172" s="19">
        <f>+D174-D173</f>
        <v>26.13065326633166</v>
      </c>
      <c r="E172" s="19">
        <f t="shared" ref="E172:Z172" si="943">+E174-E173</f>
        <v>37.654320987654316</v>
      </c>
      <c r="F172" s="19">
        <f t="shared" si="943"/>
        <v>37</v>
      </c>
      <c r="G172" s="19">
        <f t="shared" si="943"/>
        <v>82</v>
      </c>
      <c r="H172" s="19">
        <f t="shared" si="943"/>
        <v>52</v>
      </c>
      <c r="I172" s="19">
        <f t="shared" si="943"/>
        <v>61</v>
      </c>
      <c r="J172" s="19">
        <f t="shared" si="943"/>
        <v>120</v>
      </c>
      <c r="K172" s="19">
        <f t="shared" si="943"/>
        <v>145</v>
      </c>
      <c r="L172" s="19">
        <f t="shared" si="943"/>
        <v>125</v>
      </c>
      <c r="M172" s="19">
        <f t="shared" si="943"/>
        <v>166</v>
      </c>
      <c r="N172" s="19">
        <f t="shared" si="943"/>
        <v>203</v>
      </c>
      <c r="O172" s="19">
        <f t="shared" si="943"/>
        <v>226</v>
      </c>
      <c r="P172" s="19">
        <f t="shared" si="943"/>
        <v>142</v>
      </c>
      <c r="Q172" s="19">
        <f t="shared" si="943"/>
        <v>205</v>
      </c>
      <c r="R172" s="19">
        <f t="shared" si="943"/>
        <v>267</v>
      </c>
      <c r="S172" s="19">
        <f t="shared" si="943"/>
        <v>356</v>
      </c>
      <c r="T172" s="19">
        <f t="shared" si="943"/>
        <v>254</v>
      </c>
      <c r="U172" s="19">
        <f t="shared" si="943"/>
        <v>272</v>
      </c>
      <c r="V172" s="19">
        <f t="shared" si="943"/>
        <v>398</v>
      </c>
      <c r="W172" s="19">
        <f t="shared" si="943"/>
        <v>497.9</v>
      </c>
      <c r="X172" s="19">
        <f t="shared" si="943"/>
        <v>388.20000000000005</v>
      </c>
      <c r="Y172" s="19">
        <f t="shared" si="943"/>
        <v>398.9</v>
      </c>
      <c r="Z172" s="19">
        <f t="shared" si="943"/>
        <v>461.9</v>
      </c>
      <c r="AA172" s="19">
        <f t="shared" ref="AA172" si="944">+W172*(1+AA186)</f>
        <v>672.16499999999996</v>
      </c>
      <c r="AB172" s="19">
        <f t="shared" ref="AB172" si="945">+X172*(1+AB186)</f>
        <v>485.25000000000006</v>
      </c>
      <c r="AC172" s="19">
        <f t="shared" ref="AC172" si="946">+Y172*(1+AC186)</f>
        <v>498.625</v>
      </c>
      <c r="AD172" s="19">
        <f t="shared" ref="AD172" si="947">+Z172*(1+AD186)</f>
        <v>577.375</v>
      </c>
      <c r="AE172" s="19">
        <f t="shared" ref="AE172" si="948">+AA172*(1+AE186)</f>
        <v>840.20624999999995</v>
      </c>
      <c r="AH172" s="19">
        <f t="shared" ref="AH172" si="949">+AH174-AH173</f>
        <v>117</v>
      </c>
      <c r="AI172" s="31">
        <f>+IFERROR(D172+E172+F172+G172,"n/a")</f>
        <v>182.78497425398598</v>
      </c>
      <c r="AJ172" s="31">
        <f>+IFERROR(H172+I172+J172+K172,"n/a")</f>
        <v>378</v>
      </c>
      <c r="AK172" s="31">
        <f>+IFERROR(L172+M172+N172+O172,"n/a")</f>
        <v>720</v>
      </c>
      <c r="AL172" s="31">
        <f>+IFERROR(P172+Q172+R172+S172,"n/a")</f>
        <v>970</v>
      </c>
      <c r="AM172" s="31">
        <f>+IFERROR(T172+U172+V172+W172,"n/a")</f>
        <v>1421.9</v>
      </c>
      <c r="AN172" s="31">
        <f>+IFERROR(X172+Y172+Z172+AA172,"n/a")</f>
        <v>1921.165</v>
      </c>
      <c r="AO172" s="31">
        <f t="shared" ref="AO172:AO183" si="950">+IFERROR(AB172+AC172+AD172+AE172,"n/a")</f>
        <v>2401.4562500000002</v>
      </c>
    </row>
    <row r="173" spans="2:42" ht="13.5" x14ac:dyDescent="0.35">
      <c r="B173" t="s">
        <v>434</v>
      </c>
      <c r="D173" s="21">
        <v>0</v>
      </c>
      <c r="E173" s="21">
        <v>0</v>
      </c>
      <c r="F173" s="21">
        <v>0</v>
      </c>
      <c r="G173" s="21">
        <v>0</v>
      </c>
      <c r="H173" s="21">
        <v>0</v>
      </c>
      <c r="I173" s="21">
        <v>0</v>
      </c>
      <c r="J173" s="21">
        <v>0</v>
      </c>
      <c r="K173" s="21">
        <v>0</v>
      </c>
      <c r="L173" s="21">
        <v>0</v>
      </c>
      <c r="M173" s="21">
        <v>0</v>
      </c>
      <c r="N173" s="21">
        <v>0</v>
      </c>
      <c r="O173" s="21">
        <v>0</v>
      </c>
      <c r="P173" s="21">
        <v>0</v>
      </c>
      <c r="Q173" s="21">
        <v>0</v>
      </c>
      <c r="R173" s="21">
        <v>0</v>
      </c>
      <c r="S173" s="21">
        <v>0</v>
      </c>
      <c r="T173" s="21">
        <v>0</v>
      </c>
      <c r="U173" s="21">
        <v>0</v>
      </c>
      <c r="V173" s="21">
        <v>0</v>
      </c>
      <c r="W173" s="21">
        <v>0</v>
      </c>
      <c r="X173" s="21">
        <v>136</v>
      </c>
      <c r="Y173" s="21">
        <f>304-X173</f>
        <v>168</v>
      </c>
      <c r="Z173" s="21">
        <f>511-Y173-X173</f>
        <v>207</v>
      </c>
      <c r="AA173" s="30">
        <v>230</v>
      </c>
      <c r="AB173" s="30">
        <v>200</v>
      </c>
      <c r="AC173" s="30">
        <v>225</v>
      </c>
      <c r="AD173" s="30">
        <v>250</v>
      </c>
      <c r="AE173" s="30">
        <v>275</v>
      </c>
      <c r="AH173" s="21">
        <v>0</v>
      </c>
      <c r="AI173" s="32">
        <f>+IFERROR(D173+E173+F173+G173,"n/a")</f>
        <v>0</v>
      </c>
      <c r="AJ173" s="32">
        <f>+IFERROR(H173+I173+J173+K173,"n/a")</f>
        <v>0</v>
      </c>
      <c r="AK173" s="32">
        <f>+IFERROR(L173+M173+N173+O173,"n/a")</f>
        <v>0</v>
      </c>
      <c r="AL173" s="32">
        <f>+IFERROR(P173+Q173+R173+S173,"n/a")</f>
        <v>0</v>
      </c>
      <c r="AM173" s="32">
        <f>+IFERROR(T173+U173+V173+W173,"n/a")</f>
        <v>0</v>
      </c>
      <c r="AN173" s="32">
        <f>+IFERROR(X173+Y173+Z173+AA173,"n/a")</f>
        <v>741</v>
      </c>
      <c r="AO173" s="32">
        <f t="shared" si="950"/>
        <v>950</v>
      </c>
    </row>
    <row r="174" spans="2:42" x14ac:dyDescent="0.2">
      <c r="B174" s="3" t="s">
        <v>72</v>
      </c>
      <c r="D174" s="19">
        <f>+H174/(1+H188)</f>
        <v>26.13065326633166</v>
      </c>
      <c r="E174" s="19">
        <f>+I174/(1+I188)</f>
        <v>37.654320987654316</v>
      </c>
      <c r="F174" s="18">
        <v>37</v>
      </c>
      <c r="G174" s="18">
        <v>82</v>
      </c>
      <c r="H174" s="18">
        <v>52</v>
      </c>
      <c r="I174" s="18">
        <v>61</v>
      </c>
      <c r="J174" s="18">
        <v>120</v>
      </c>
      <c r="K174" s="18">
        <v>145</v>
      </c>
      <c r="L174" s="18">
        <v>125</v>
      </c>
      <c r="M174" s="18">
        <v>166</v>
      </c>
      <c r="N174" s="18">
        <v>203</v>
      </c>
      <c r="O174" s="18">
        <v>226</v>
      </c>
      <c r="P174" s="18">
        <v>142</v>
      </c>
      <c r="Q174" s="18">
        <v>205</v>
      </c>
      <c r="R174" s="18">
        <v>267</v>
      </c>
      <c r="S174" s="18">
        <v>356</v>
      </c>
      <c r="T174" s="18">
        <v>254</v>
      </c>
      <c r="U174" s="18">
        <v>272</v>
      </c>
      <c r="V174" s="18">
        <v>398</v>
      </c>
      <c r="W174" s="18">
        <f>522-W179</f>
        <v>497.9</v>
      </c>
      <c r="X174" s="18">
        <f>563-X179</f>
        <v>524.20000000000005</v>
      </c>
      <c r="Y174" s="18">
        <f>610-Y179</f>
        <v>566.9</v>
      </c>
      <c r="Z174" s="18">
        <f>712-Z179</f>
        <v>668.9</v>
      </c>
      <c r="AA174" s="19">
        <f t="shared" ref="AA174:AE174" si="951">SUM(AA172:AA173)</f>
        <v>902.16499999999996</v>
      </c>
      <c r="AB174" s="19">
        <f t="shared" si="951"/>
        <v>685.25</v>
      </c>
      <c r="AC174" s="19">
        <f t="shared" si="951"/>
        <v>723.625</v>
      </c>
      <c r="AD174" s="19">
        <f t="shared" si="951"/>
        <v>827.375</v>
      </c>
      <c r="AE174" s="19">
        <f t="shared" si="951"/>
        <v>1115.20625</v>
      </c>
      <c r="AH174" s="18">
        <v>117</v>
      </c>
      <c r="AI174" s="31">
        <f>+IFERROR(D174+E174+F174+G174,"n/a")</f>
        <v>182.78497425398598</v>
      </c>
      <c r="AJ174" s="31">
        <f>+IFERROR(H174+I174+J174+K174,"n/a")</f>
        <v>378</v>
      </c>
      <c r="AK174" s="31">
        <f>+IFERROR(L174+M174+N174+O174,"n/a")</f>
        <v>720</v>
      </c>
      <c r="AL174" s="31">
        <f>+IFERROR(P174+Q174+R174+S174,"n/a")</f>
        <v>970</v>
      </c>
      <c r="AM174" s="31">
        <f>+IFERROR(T174+U174+V174+W174,"n/a")</f>
        <v>1421.9</v>
      </c>
      <c r="AN174" s="31">
        <f>+IFERROR(X174+Y174+Z174+AA174,"n/a")</f>
        <v>2662.165</v>
      </c>
      <c r="AO174" s="31">
        <f t="shared" si="950"/>
        <v>3351.4562500000002</v>
      </c>
    </row>
    <row r="175" spans="2:42" x14ac:dyDescent="0.2">
      <c r="B175" t="s">
        <v>73</v>
      </c>
      <c r="D175" s="35">
        <f>+AI175-SUM(E175:G175)</f>
        <v>35.017062439122697</v>
      </c>
      <c r="E175" s="35">
        <f>+E178/SUM(D178:E178)*(AI175-SUM(F175:G175))</f>
        <v>43.982937560877303</v>
      </c>
      <c r="F175" s="18">
        <v>62</v>
      </c>
      <c r="G175" s="18">
        <v>113</v>
      </c>
      <c r="H175" s="18">
        <v>85</v>
      </c>
      <c r="I175" s="18">
        <v>41</v>
      </c>
      <c r="J175" s="18">
        <v>71</v>
      </c>
      <c r="K175" s="18">
        <v>177</v>
      </c>
      <c r="L175" s="18">
        <v>150</v>
      </c>
      <c r="M175" s="18">
        <v>228</v>
      </c>
      <c r="N175" s="18">
        <v>281</v>
      </c>
      <c r="O175" s="18">
        <v>379</v>
      </c>
      <c r="P175" s="18">
        <v>249</v>
      </c>
      <c r="Q175" s="18">
        <v>350</v>
      </c>
      <c r="R175" s="18">
        <v>468</v>
      </c>
      <c r="S175" s="18">
        <v>605</v>
      </c>
      <c r="T175" s="18">
        <v>435</v>
      </c>
      <c r="U175" s="18">
        <v>473</v>
      </c>
      <c r="V175" s="18">
        <v>687</v>
      </c>
      <c r="W175" s="18">
        <v>716</v>
      </c>
      <c r="X175" s="18">
        <v>582</v>
      </c>
      <c r="Y175" s="18">
        <v>646</v>
      </c>
      <c r="Z175" s="18">
        <v>652</v>
      </c>
      <c r="AA175" s="19">
        <f t="shared" ref="AA175:AA177" si="952">+W175*(1+AA189)</f>
        <v>930.80000000000007</v>
      </c>
      <c r="AB175" s="19">
        <f t="shared" ref="AB175:AB177" si="953">+X175*(1+AB189)</f>
        <v>698.4</v>
      </c>
      <c r="AC175" s="19">
        <f t="shared" ref="AC175:AC177" si="954">+Y175*(1+AC189)</f>
        <v>775.19999999999993</v>
      </c>
      <c r="AD175" s="19">
        <f t="shared" ref="AD175:AD177" si="955">+Z175*(1+AD189)</f>
        <v>782.4</v>
      </c>
      <c r="AE175" s="19">
        <f t="shared" ref="AE175:AE177" si="956">+AA175*(1+AE189)</f>
        <v>1116.96</v>
      </c>
      <c r="AH175" s="18">
        <v>96</v>
      </c>
      <c r="AI175" s="18">
        <v>254</v>
      </c>
      <c r="AJ175" s="31">
        <f t="shared" ref="AJ175:AJ181" si="957">+IFERROR(H175+I175+J175+K175,"n/a")</f>
        <v>374</v>
      </c>
      <c r="AK175" s="31">
        <f t="shared" ref="AK175:AK181" si="958">+IFERROR(L175+M175+N175+O175,"n/a")</f>
        <v>1038</v>
      </c>
      <c r="AL175" s="31">
        <f t="shared" ref="AL175:AL181" si="959">+IFERROR(P175+Q175+R175+S175,"n/a")</f>
        <v>1672</v>
      </c>
      <c r="AM175" s="31">
        <f t="shared" ref="AM175:AM181" si="960">+IFERROR(T175+U175+V175+W175,"n/a")</f>
        <v>2311</v>
      </c>
      <c r="AN175" s="31">
        <f t="shared" ref="AN175:AN180" si="961">+IFERROR(X175+Y175+Z175+AA175,"n/a")</f>
        <v>2810.8</v>
      </c>
      <c r="AO175" s="31">
        <f t="shared" si="950"/>
        <v>3372.96</v>
      </c>
      <c r="AP175" s="74"/>
    </row>
    <row r="176" spans="2:42" x14ac:dyDescent="0.2">
      <c r="B176" t="s">
        <v>62</v>
      </c>
      <c r="D176" s="18">
        <v>0</v>
      </c>
      <c r="E176" s="18">
        <v>0</v>
      </c>
      <c r="F176" s="18">
        <v>0</v>
      </c>
      <c r="G176" s="18">
        <v>0</v>
      </c>
      <c r="H176" s="18">
        <v>0</v>
      </c>
      <c r="I176" s="18">
        <v>0</v>
      </c>
      <c r="J176" s="18">
        <v>0</v>
      </c>
      <c r="K176" s="18">
        <v>0</v>
      </c>
      <c r="L176" s="18">
        <v>7</v>
      </c>
      <c r="M176" s="18">
        <v>16</v>
      </c>
      <c r="N176" s="18">
        <v>26</v>
      </c>
      <c r="O176" s="18">
        <v>33</v>
      </c>
      <c r="P176" s="18">
        <v>37</v>
      </c>
      <c r="Q176" s="18">
        <v>63</v>
      </c>
      <c r="R176" s="18">
        <v>68</v>
      </c>
      <c r="S176" s="18">
        <v>63</v>
      </c>
      <c r="T176" s="18">
        <v>68</v>
      </c>
      <c r="U176" s="18">
        <v>96</v>
      </c>
      <c r="V176" s="18">
        <v>99</v>
      </c>
      <c r="W176" s="18">
        <v>90</v>
      </c>
      <c r="X176" s="18">
        <v>97</v>
      </c>
      <c r="Y176" s="18">
        <v>128</v>
      </c>
      <c r="Z176" s="18">
        <v>129</v>
      </c>
      <c r="AA176" s="19">
        <f t="shared" si="952"/>
        <v>117</v>
      </c>
      <c r="AB176" s="19">
        <f t="shared" si="953"/>
        <v>121.25</v>
      </c>
      <c r="AC176" s="19">
        <f t="shared" si="954"/>
        <v>160</v>
      </c>
      <c r="AD176" s="19">
        <f t="shared" si="955"/>
        <v>161.25</v>
      </c>
      <c r="AE176" s="19">
        <f t="shared" si="956"/>
        <v>146.25</v>
      </c>
      <c r="AH176" s="18">
        <v>0</v>
      </c>
      <c r="AI176" s="31">
        <f>+IFERROR(D176+E176+F176+G176,"n/a")</f>
        <v>0</v>
      </c>
      <c r="AJ176" s="31">
        <f t="shared" si="957"/>
        <v>0</v>
      </c>
      <c r="AK176" s="31">
        <f t="shared" si="958"/>
        <v>82</v>
      </c>
      <c r="AL176" s="31">
        <f t="shared" si="959"/>
        <v>231</v>
      </c>
      <c r="AM176" s="31">
        <f t="shared" si="960"/>
        <v>353</v>
      </c>
      <c r="AN176" s="31">
        <f t="shared" si="961"/>
        <v>471</v>
      </c>
      <c r="AO176" s="31">
        <f t="shared" si="950"/>
        <v>588.75</v>
      </c>
    </row>
    <row r="177" spans="2:43" ht="13.5" x14ac:dyDescent="0.35">
      <c r="B177" t="s">
        <v>74</v>
      </c>
      <c r="D177" s="33">
        <f>+IFERROR(D178-D176-D175-D174,"n/a")</f>
        <v>46.284716726978075</v>
      </c>
      <c r="E177" s="33">
        <f t="shared" ref="E177:H177" si="962">+IFERROR(E178-E176-E175-E174,"n/a")</f>
        <v>53.30250048761296</v>
      </c>
      <c r="F177" s="33">
        <f t="shared" si="962"/>
        <v>41</v>
      </c>
      <c r="G177" s="33">
        <f t="shared" si="962"/>
        <v>51</v>
      </c>
      <c r="H177" s="33">
        <f t="shared" si="962"/>
        <v>22</v>
      </c>
      <c r="I177" s="33">
        <f t="shared" ref="I177" si="963">+IFERROR(I178-I176-I175-I174,"n/a")</f>
        <v>10</v>
      </c>
      <c r="J177" s="33">
        <f t="shared" ref="J177" si="964">+IFERROR(J178-J176-J175-J174,"n/a")</f>
        <v>15</v>
      </c>
      <c r="K177" s="33">
        <f t="shared" ref="K177" si="965">+IFERROR(K178-K176-K175-K174,"n/a")</f>
        <v>19</v>
      </c>
      <c r="L177" s="33">
        <f t="shared" ref="L177" si="966">+IFERROR(L178-L176-L175-L174,"n/a")</f>
        <v>3</v>
      </c>
      <c r="M177" s="33">
        <f t="shared" ref="M177" si="967">+IFERROR(M178-M176-M175-M174,"n/a")</f>
        <v>2</v>
      </c>
      <c r="N177" s="33">
        <f t="shared" ref="N177" si="968">+IFERROR(N178-N176-N175-N174,"n/a")</f>
        <v>-1</v>
      </c>
      <c r="O177" s="33">
        <f t="shared" ref="O177" si="969">+IFERROR(O178-O176-O175-O174,"n/a")</f>
        <v>0</v>
      </c>
      <c r="P177" s="33">
        <f t="shared" ref="P177" si="970">+IFERROR(P178-P176-P175-P174,"n/a")</f>
        <v>0</v>
      </c>
      <c r="Q177" s="33">
        <f t="shared" ref="Q177" si="971">+IFERROR(Q178-Q176-Q175-Q174,"n/a")</f>
        <v>0</v>
      </c>
      <c r="R177" s="33">
        <f t="shared" ref="R177" si="972">+IFERROR(R178-R176-R175-R174,"n/a")</f>
        <v>0</v>
      </c>
      <c r="S177" s="33">
        <f t="shared" ref="S177" si="973">+IFERROR(S178-S176-S175-S174,"n/a")</f>
        <v>-1</v>
      </c>
      <c r="T177" s="33">
        <f t="shared" ref="T177" si="974">+IFERROR(T178-T176-T175-T174,"n/a")</f>
        <v>-0.10000000000002274</v>
      </c>
      <c r="U177" s="33">
        <f t="shared" ref="U177" si="975">+IFERROR(U178-U176-U175-U174,"n/a")</f>
        <v>0.39999999999997726</v>
      </c>
      <c r="V177" s="33">
        <f t="shared" ref="V177" si="976">+IFERROR(V178-V176-V175-V174,"n/a")</f>
        <v>0.40000000000009095</v>
      </c>
      <c r="W177" s="33">
        <f t="shared" ref="W177:Z177" si="977">+IFERROR(W178-W176-W175-W174,"n/a")</f>
        <v>12.130000000000223</v>
      </c>
      <c r="X177" s="33">
        <f t="shared" si="977"/>
        <v>-2.0519999999999072</v>
      </c>
      <c r="Y177" s="33">
        <f t="shared" si="977"/>
        <v>2.720000000000141</v>
      </c>
      <c r="Z177" s="33">
        <f t="shared" si="977"/>
        <v>-2.5199999999998681</v>
      </c>
      <c r="AA177" s="33">
        <f t="shared" si="952"/>
        <v>12.130000000000223</v>
      </c>
      <c r="AB177" s="33">
        <f t="shared" si="953"/>
        <v>-2.0519999999999072</v>
      </c>
      <c r="AC177" s="33">
        <f t="shared" si="954"/>
        <v>2.720000000000141</v>
      </c>
      <c r="AD177" s="33">
        <f t="shared" si="955"/>
        <v>-2.5199999999998681</v>
      </c>
      <c r="AE177" s="33">
        <f t="shared" si="956"/>
        <v>12.130000000000223</v>
      </c>
      <c r="AH177" s="33">
        <f>+IFERROR(AH178-AH176-AH175-AH174,"n/a")</f>
        <v>202</v>
      </c>
      <c r="AI177" s="32">
        <f t="shared" ref="AI177:AI181" si="978">+IFERROR(D177+E177+F177+G177,"n/a")</f>
        <v>191.58721721459102</v>
      </c>
      <c r="AJ177" s="32">
        <f t="shared" ref="AJ177" si="979">+IFERROR(H177+I177+J177+K177,"n/a")</f>
        <v>66</v>
      </c>
      <c r="AK177" s="32">
        <f t="shared" ref="AK177" si="980">+IFERROR(L177+M177+N177+O177,"n/a")</f>
        <v>4</v>
      </c>
      <c r="AL177" s="32">
        <f t="shared" ref="AL177" si="981">+IFERROR(P177+Q177+R177+S177,"n/a")</f>
        <v>-1</v>
      </c>
      <c r="AM177" s="32">
        <f t="shared" ref="AM177" si="982">+IFERROR(T177+U177+V177+W177,"n/a")</f>
        <v>12.830000000000268</v>
      </c>
      <c r="AN177" s="32">
        <f t="shared" si="961"/>
        <v>10.278000000000588</v>
      </c>
      <c r="AO177" s="32">
        <f t="shared" si="950"/>
        <v>10.278000000000588</v>
      </c>
    </row>
    <row r="178" spans="2:43" s="4" customFormat="1" x14ac:dyDescent="0.2">
      <c r="B178" s="6" t="s">
        <v>63</v>
      </c>
      <c r="D178" s="16">
        <f t="shared" ref="D178:R178" si="983">+IFERROR(D180-D179,"n/a")</f>
        <v>107.43243243243244</v>
      </c>
      <c r="E178" s="16">
        <f t="shared" si="983"/>
        <v>134.93975903614458</v>
      </c>
      <c r="F178" s="16">
        <f t="shared" si="983"/>
        <v>140</v>
      </c>
      <c r="G178" s="16">
        <f t="shared" si="983"/>
        <v>246</v>
      </c>
      <c r="H178" s="16">
        <f t="shared" si="983"/>
        <v>159</v>
      </c>
      <c r="I178" s="16">
        <f t="shared" si="983"/>
        <v>112</v>
      </c>
      <c r="J178" s="16">
        <f t="shared" si="983"/>
        <v>206</v>
      </c>
      <c r="K178" s="16">
        <f t="shared" si="983"/>
        <v>341</v>
      </c>
      <c r="L178" s="16">
        <f t="shared" si="983"/>
        <v>285</v>
      </c>
      <c r="M178" s="16">
        <f t="shared" si="983"/>
        <v>412</v>
      </c>
      <c r="N178" s="16">
        <f t="shared" si="983"/>
        <v>509</v>
      </c>
      <c r="O178" s="16">
        <f t="shared" si="983"/>
        <v>638</v>
      </c>
      <c r="P178" s="16">
        <f t="shared" si="983"/>
        <v>428</v>
      </c>
      <c r="Q178" s="16">
        <f t="shared" si="983"/>
        <v>618</v>
      </c>
      <c r="R178" s="16">
        <f t="shared" si="983"/>
        <v>803</v>
      </c>
      <c r="S178" s="16">
        <f>+IFERROR(S180-S179,"n/a")</f>
        <v>1023</v>
      </c>
      <c r="T178" s="16">
        <f t="shared" ref="T178:Z178" si="984">+IFERROR(T180-T179,"n/a")</f>
        <v>756.9</v>
      </c>
      <c r="U178" s="16">
        <f t="shared" si="984"/>
        <v>841.4</v>
      </c>
      <c r="V178" s="16">
        <f t="shared" si="984"/>
        <v>1184.4000000000001</v>
      </c>
      <c r="W178" s="16">
        <f t="shared" si="984"/>
        <v>1316.0300000000002</v>
      </c>
      <c r="X178" s="16">
        <f t="shared" si="984"/>
        <v>1201.1480000000001</v>
      </c>
      <c r="Y178" s="16">
        <f t="shared" si="984"/>
        <v>1343.6200000000001</v>
      </c>
      <c r="Z178" s="16">
        <f t="shared" si="984"/>
        <v>1447.38</v>
      </c>
      <c r="AA178" s="16">
        <f t="shared" ref="AA178:AE178" si="985">+IFERROR(AA174+AA175+AA176+AA177,"n/a")</f>
        <v>1962.0950000000003</v>
      </c>
      <c r="AB178" s="16">
        <f t="shared" si="985"/>
        <v>1502.8480000000002</v>
      </c>
      <c r="AC178" s="16">
        <f t="shared" si="985"/>
        <v>1661.5450000000001</v>
      </c>
      <c r="AD178" s="16">
        <f t="shared" si="985"/>
        <v>1768.5050000000001</v>
      </c>
      <c r="AE178" s="16">
        <f t="shared" si="985"/>
        <v>2390.5462500000003</v>
      </c>
      <c r="AH178" s="16">
        <f t="shared" ref="AH178" si="986">+IFERROR(AH180-AH179,"n/a")</f>
        <v>415</v>
      </c>
      <c r="AI178" s="20">
        <f t="shared" si="978"/>
        <v>628.37219146857706</v>
      </c>
      <c r="AJ178" s="20">
        <f t="shared" si="957"/>
        <v>818</v>
      </c>
      <c r="AK178" s="20">
        <f t="shared" si="958"/>
        <v>1844</v>
      </c>
      <c r="AL178" s="20">
        <f t="shared" si="959"/>
        <v>2872</v>
      </c>
      <c r="AM178" s="20">
        <f t="shared" si="960"/>
        <v>4098.7299999999996</v>
      </c>
      <c r="AN178" s="20">
        <f t="shared" si="961"/>
        <v>5954.2430000000004</v>
      </c>
      <c r="AO178" s="20">
        <f t="shared" si="950"/>
        <v>7323.4442500000005</v>
      </c>
      <c r="AQ178" s="209"/>
    </row>
    <row r="179" spans="2:43" ht="13.5" x14ac:dyDescent="0.35">
      <c r="B179" t="s">
        <v>412</v>
      </c>
      <c r="D179" s="21">
        <v>0</v>
      </c>
      <c r="E179" s="21">
        <v>0</v>
      </c>
      <c r="F179" s="21">
        <v>0</v>
      </c>
      <c r="G179" s="21">
        <v>0</v>
      </c>
      <c r="H179" s="21">
        <v>0</v>
      </c>
      <c r="I179" s="21">
        <v>0</v>
      </c>
      <c r="J179" s="21">
        <v>0</v>
      </c>
      <c r="K179" s="21">
        <v>0</v>
      </c>
      <c r="L179" s="21">
        <v>0</v>
      </c>
      <c r="M179" s="21">
        <v>0</v>
      </c>
      <c r="N179" s="34">
        <v>0</v>
      </c>
      <c r="O179" s="21">
        <v>0</v>
      </c>
      <c r="P179" s="21">
        <v>0</v>
      </c>
      <c r="Q179" s="21">
        <v>0</v>
      </c>
      <c r="R179" s="21">
        <v>0</v>
      </c>
      <c r="S179" s="21">
        <v>0</v>
      </c>
      <c r="T179" s="21">
        <v>8.5</v>
      </c>
      <c r="U179" s="21">
        <v>14.6</v>
      </c>
      <c r="V179" s="21">
        <v>17.600000000000001</v>
      </c>
      <c r="W179" s="21">
        <f>68.7-12.4-U179-V179</f>
        <v>24.1</v>
      </c>
      <c r="X179" s="21">
        <f>27.8+11</f>
        <v>38.799999999999997</v>
      </c>
      <c r="Y179" s="21">
        <f>29.1+Y183</f>
        <v>43.1</v>
      </c>
      <c r="Z179" s="21">
        <f>+Z183+33.1</f>
        <v>43.1</v>
      </c>
      <c r="AA179" s="33">
        <f t="shared" ref="AA179:AE179" si="987">+SUM(AA182:AA183)</f>
        <v>48.1</v>
      </c>
      <c r="AB179" s="33">
        <f t="shared" si="987"/>
        <v>53.1</v>
      </c>
      <c r="AC179" s="33">
        <f t="shared" si="987"/>
        <v>58.1</v>
      </c>
      <c r="AD179" s="33">
        <f t="shared" si="987"/>
        <v>63.1</v>
      </c>
      <c r="AE179" s="33">
        <f t="shared" si="987"/>
        <v>68.099999999999994</v>
      </c>
      <c r="AH179" s="21">
        <v>0</v>
      </c>
      <c r="AI179" s="32">
        <f t="shared" si="978"/>
        <v>0</v>
      </c>
      <c r="AJ179" s="32">
        <f t="shared" si="957"/>
        <v>0</v>
      </c>
      <c r="AK179" s="32">
        <f t="shared" si="958"/>
        <v>0</v>
      </c>
      <c r="AL179" s="32">
        <f t="shared" si="959"/>
        <v>0</v>
      </c>
      <c r="AM179" s="32">
        <f t="shared" si="960"/>
        <v>64.800000000000011</v>
      </c>
      <c r="AN179" s="32">
        <f t="shared" si="961"/>
        <v>173.1</v>
      </c>
      <c r="AO179" s="32">
        <f t="shared" si="950"/>
        <v>242.4</v>
      </c>
    </row>
    <row r="180" spans="2:43" s="4" customFormat="1" x14ac:dyDescent="0.2">
      <c r="B180" s="6" t="s">
        <v>64</v>
      </c>
      <c r="D180" s="20">
        <f t="shared" ref="D180:J180" si="988">+D181+D176</f>
        <v>107.43243243243244</v>
      </c>
      <c r="E180" s="20">
        <f t="shared" si="988"/>
        <v>134.93975903614458</v>
      </c>
      <c r="F180" s="20">
        <f t="shared" si="988"/>
        <v>140</v>
      </c>
      <c r="G180" s="20">
        <f t="shared" si="988"/>
        <v>246</v>
      </c>
      <c r="H180" s="20">
        <f t="shared" si="988"/>
        <v>159</v>
      </c>
      <c r="I180" s="20">
        <f t="shared" si="988"/>
        <v>112</v>
      </c>
      <c r="J180" s="20">
        <f t="shared" si="988"/>
        <v>206</v>
      </c>
      <c r="K180" s="20">
        <f>+K181+K176</f>
        <v>341</v>
      </c>
      <c r="L180" s="17">
        <v>285</v>
      </c>
      <c r="M180" s="17">
        <v>412</v>
      </c>
      <c r="N180" s="17">
        <v>509</v>
      </c>
      <c r="O180" s="17">
        <v>638</v>
      </c>
      <c r="P180" s="17">
        <v>428</v>
      </c>
      <c r="Q180" s="17">
        <v>618</v>
      </c>
      <c r="R180" s="17">
        <v>803</v>
      </c>
      <c r="S180" s="17">
        <v>1023</v>
      </c>
      <c r="T180" s="17">
        <v>765.4</v>
      </c>
      <c r="U180" s="17">
        <v>856</v>
      </c>
      <c r="V180" s="17">
        <v>1202</v>
      </c>
      <c r="W180" s="20">
        <f>+S180*(1+W194)</f>
        <v>1340.13</v>
      </c>
      <c r="X180" s="20">
        <f>+T180*(1+X194)</f>
        <v>1239.9480000000001</v>
      </c>
      <c r="Y180" s="20">
        <f>+U180*(1+Y194)</f>
        <v>1386.72</v>
      </c>
      <c r="Z180" s="20">
        <f>+V180*(1+Z194)</f>
        <v>1490.48</v>
      </c>
      <c r="AA180" s="16">
        <f t="shared" ref="AA180:AE180" si="989">+IFERROR(AA178+AA179,"n/a")</f>
        <v>2010.1950000000002</v>
      </c>
      <c r="AB180" s="16">
        <f t="shared" si="989"/>
        <v>1555.9480000000001</v>
      </c>
      <c r="AC180" s="16">
        <f t="shared" si="989"/>
        <v>1719.645</v>
      </c>
      <c r="AD180" s="16">
        <f t="shared" si="989"/>
        <v>1831.605</v>
      </c>
      <c r="AE180" s="16">
        <f t="shared" si="989"/>
        <v>2458.6462500000002</v>
      </c>
      <c r="AH180" s="20">
        <f t="shared" ref="AH180" si="990">+AH181+AH176</f>
        <v>415</v>
      </c>
      <c r="AI180" s="20">
        <f t="shared" si="978"/>
        <v>628.37219146857706</v>
      </c>
      <c r="AJ180" s="20">
        <f t="shared" si="957"/>
        <v>818</v>
      </c>
      <c r="AK180" s="20">
        <f t="shared" si="958"/>
        <v>1844</v>
      </c>
      <c r="AL180" s="20">
        <f t="shared" si="959"/>
        <v>2872</v>
      </c>
      <c r="AM180" s="20">
        <f t="shared" si="960"/>
        <v>4163.5300000000007</v>
      </c>
      <c r="AN180" s="20">
        <f t="shared" si="961"/>
        <v>6127.3430000000008</v>
      </c>
      <c r="AO180" s="20">
        <f t="shared" si="950"/>
        <v>7565.8442500000001</v>
      </c>
    </row>
    <row r="181" spans="2:43" s="4" customFormat="1" hidden="1" outlineLevel="1" x14ac:dyDescent="0.2">
      <c r="B181" s="7" t="s">
        <v>71</v>
      </c>
      <c r="D181" s="23">
        <f>+H181/(1+H195)</f>
        <v>107.43243243243244</v>
      </c>
      <c r="E181" s="23">
        <f>+I181/(1+I195)</f>
        <v>134.93975903614458</v>
      </c>
      <c r="F181" s="24">
        <v>140</v>
      </c>
      <c r="G181" s="24">
        <v>246</v>
      </c>
      <c r="H181" s="24">
        <v>159</v>
      </c>
      <c r="I181" s="24">
        <v>112</v>
      </c>
      <c r="J181" s="24">
        <v>206</v>
      </c>
      <c r="K181" s="24">
        <v>341</v>
      </c>
      <c r="L181" s="24">
        <v>278</v>
      </c>
      <c r="M181" s="24">
        <v>396</v>
      </c>
      <c r="N181" s="24">
        <v>483</v>
      </c>
      <c r="O181" s="24">
        <v>606</v>
      </c>
      <c r="P181" s="25">
        <f>+P180-P176</f>
        <v>391</v>
      </c>
      <c r="Q181" s="25">
        <f t="shared" ref="Q181:AA181" si="991">+Q180-Q176</f>
        <v>555</v>
      </c>
      <c r="R181" s="25">
        <f t="shared" si="991"/>
        <v>735</v>
      </c>
      <c r="S181" s="25">
        <f t="shared" si="991"/>
        <v>960</v>
      </c>
      <c r="T181" s="25">
        <f t="shared" si="991"/>
        <v>697.4</v>
      </c>
      <c r="U181" s="25">
        <f t="shared" si="991"/>
        <v>760</v>
      </c>
      <c r="V181" s="25">
        <f t="shared" si="991"/>
        <v>1103</v>
      </c>
      <c r="W181" s="25">
        <f t="shared" si="991"/>
        <v>1250.1300000000001</v>
      </c>
      <c r="X181" s="25">
        <f t="shared" si="991"/>
        <v>1142.9480000000001</v>
      </c>
      <c r="Y181" s="25">
        <f t="shared" si="991"/>
        <v>1258.72</v>
      </c>
      <c r="Z181" s="25">
        <f t="shared" si="991"/>
        <v>1361.48</v>
      </c>
      <c r="AA181" s="25">
        <f t="shared" si="991"/>
        <v>1893.1950000000002</v>
      </c>
      <c r="AB181" s="25">
        <f t="shared" ref="AB181:AE181" si="992">+AB180-AB176</f>
        <v>1434.6980000000001</v>
      </c>
      <c r="AC181" s="25">
        <f t="shared" si="992"/>
        <v>1559.645</v>
      </c>
      <c r="AD181" s="25">
        <f t="shared" si="992"/>
        <v>1670.355</v>
      </c>
      <c r="AE181" s="25">
        <f t="shared" si="992"/>
        <v>2312.3962500000002</v>
      </c>
      <c r="AH181" s="24">
        <v>415</v>
      </c>
      <c r="AI181" s="25">
        <f t="shared" si="978"/>
        <v>628.37219146857706</v>
      </c>
      <c r="AJ181" s="25">
        <f t="shared" si="957"/>
        <v>818</v>
      </c>
      <c r="AK181" s="25">
        <f t="shared" si="958"/>
        <v>1763</v>
      </c>
      <c r="AL181" s="25">
        <f t="shared" si="959"/>
        <v>2641</v>
      </c>
      <c r="AM181" s="25">
        <f t="shared" si="960"/>
        <v>3810.53</v>
      </c>
    </row>
    <row r="182" spans="2:43" collapsed="1" x14ac:dyDescent="0.2">
      <c r="B182" s="7" t="s">
        <v>414</v>
      </c>
      <c r="D182" s="23">
        <f>+D179</f>
        <v>0</v>
      </c>
      <c r="E182" s="23">
        <f t="shared" ref="E182:S182" si="993">+E179</f>
        <v>0</v>
      </c>
      <c r="F182" s="23">
        <f t="shared" si="993"/>
        <v>0</v>
      </c>
      <c r="G182" s="23">
        <f t="shared" si="993"/>
        <v>0</v>
      </c>
      <c r="H182" s="23">
        <f t="shared" si="993"/>
        <v>0</v>
      </c>
      <c r="I182" s="23">
        <f t="shared" si="993"/>
        <v>0</v>
      </c>
      <c r="J182" s="23">
        <f t="shared" si="993"/>
        <v>0</v>
      </c>
      <c r="K182" s="23">
        <f t="shared" si="993"/>
        <v>0</v>
      </c>
      <c r="L182" s="23">
        <f t="shared" si="993"/>
        <v>0</v>
      </c>
      <c r="M182" s="23">
        <f t="shared" si="993"/>
        <v>0</v>
      </c>
      <c r="N182" s="23">
        <f t="shared" si="993"/>
        <v>0</v>
      </c>
      <c r="O182" s="23">
        <f t="shared" si="993"/>
        <v>0</v>
      </c>
      <c r="P182" s="23">
        <f t="shared" si="993"/>
        <v>0</v>
      </c>
      <c r="Q182" s="23">
        <f t="shared" si="993"/>
        <v>0</v>
      </c>
      <c r="R182" s="23">
        <f t="shared" si="993"/>
        <v>0</v>
      </c>
      <c r="S182" s="23">
        <f t="shared" si="993"/>
        <v>0</v>
      </c>
      <c r="T182" s="23">
        <f>+T179</f>
        <v>8.5</v>
      </c>
      <c r="U182" s="23">
        <f t="shared" ref="U182:W182" si="994">+U179</f>
        <v>14.6</v>
      </c>
      <c r="V182" s="23">
        <f t="shared" si="994"/>
        <v>17.600000000000001</v>
      </c>
      <c r="W182" s="23">
        <f t="shared" si="994"/>
        <v>24.1</v>
      </c>
      <c r="X182" s="23">
        <f>+X179-X183</f>
        <v>27.799999999999997</v>
      </c>
      <c r="Y182" s="23">
        <f>+Y179-Y183</f>
        <v>29.1</v>
      </c>
      <c r="Z182" s="23">
        <f>+Z179-Z183</f>
        <v>33.1</v>
      </c>
      <c r="AA182" s="101">
        <f>+Z182+3</f>
        <v>36.1</v>
      </c>
      <c r="AB182" s="101">
        <f t="shared" ref="AB182:AE182" si="995">+AA182+3</f>
        <v>39.1</v>
      </c>
      <c r="AC182" s="101">
        <f t="shared" si="995"/>
        <v>42.1</v>
      </c>
      <c r="AD182" s="101">
        <f t="shared" si="995"/>
        <v>45.1</v>
      </c>
      <c r="AE182" s="101">
        <f t="shared" si="995"/>
        <v>48.1</v>
      </c>
      <c r="AH182" s="23">
        <f t="shared" ref="AH182:AI182" si="996">+AH179</f>
        <v>0</v>
      </c>
      <c r="AI182" s="23">
        <f t="shared" si="996"/>
        <v>0</v>
      </c>
      <c r="AJ182" s="25">
        <f t="shared" ref="AJ182:AJ183" si="997">+IFERROR(H182+I182+J182+K182,"n/a")</f>
        <v>0</v>
      </c>
      <c r="AK182" s="25">
        <f t="shared" ref="AK182:AK183" si="998">+IFERROR(L182+M182+N182+O182,"n/a")</f>
        <v>0</v>
      </c>
      <c r="AL182" s="25">
        <f t="shared" ref="AL182:AL183" si="999">+IFERROR(P182+Q182+R182+S182,"n/a")</f>
        <v>0</v>
      </c>
      <c r="AM182" s="25">
        <f t="shared" ref="AM182:AM183" si="1000">+IFERROR(T182+U182+V182+W182,"n/a")</f>
        <v>64.800000000000011</v>
      </c>
      <c r="AN182" s="25">
        <f t="shared" ref="AN182:AN183" si="1001">+IFERROR(X182+Y182+Z182+AA182,"n/a")</f>
        <v>126.1</v>
      </c>
      <c r="AO182" s="25">
        <f t="shared" si="950"/>
        <v>174.4</v>
      </c>
    </row>
    <row r="183" spans="2:43" x14ac:dyDescent="0.2">
      <c r="B183" s="7" t="s">
        <v>413</v>
      </c>
      <c r="D183" s="24">
        <v>0</v>
      </c>
      <c r="E183" s="24">
        <v>0</v>
      </c>
      <c r="F183" s="24">
        <v>0</v>
      </c>
      <c r="G183" s="24">
        <v>0</v>
      </c>
      <c r="H183" s="24">
        <v>0</v>
      </c>
      <c r="I183" s="24">
        <v>0</v>
      </c>
      <c r="J183" s="24">
        <v>0</v>
      </c>
      <c r="K183" s="24">
        <v>0</v>
      </c>
      <c r="L183" s="24">
        <v>0</v>
      </c>
      <c r="M183" s="24">
        <v>0</v>
      </c>
      <c r="N183" s="24">
        <v>0</v>
      </c>
      <c r="O183" s="24">
        <v>0</v>
      </c>
      <c r="P183" s="24">
        <v>0</v>
      </c>
      <c r="Q183" s="24">
        <v>0</v>
      </c>
      <c r="R183" s="24">
        <v>0</v>
      </c>
      <c r="S183" s="24">
        <v>0</v>
      </c>
      <c r="T183" s="24">
        <v>0</v>
      </c>
      <c r="U183" s="24">
        <v>0</v>
      </c>
      <c r="V183" s="24">
        <v>0</v>
      </c>
      <c r="W183" s="24">
        <v>0</v>
      </c>
      <c r="X183" s="24">
        <v>11</v>
      </c>
      <c r="Y183" s="24">
        <f>25-X183</f>
        <v>14</v>
      </c>
      <c r="Z183" s="24">
        <f>35-Y183-X183</f>
        <v>10</v>
      </c>
      <c r="AA183" s="101">
        <f>+Z183+2</f>
        <v>12</v>
      </c>
      <c r="AB183" s="101">
        <f t="shared" ref="AB183:AE183" si="1002">+AA183+2</f>
        <v>14</v>
      </c>
      <c r="AC183" s="101">
        <f t="shared" si="1002"/>
        <v>16</v>
      </c>
      <c r="AD183" s="101">
        <f t="shared" si="1002"/>
        <v>18</v>
      </c>
      <c r="AE183" s="101">
        <f t="shared" si="1002"/>
        <v>20</v>
      </c>
      <c r="AH183" s="24">
        <v>0</v>
      </c>
      <c r="AI183" s="24">
        <v>0</v>
      </c>
      <c r="AJ183" s="25">
        <f t="shared" si="997"/>
        <v>0</v>
      </c>
      <c r="AK183" s="25">
        <f t="shared" si="998"/>
        <v>0</v>
      </c>
      <c r="AL183" s="25">
        <f t="shared" si="999"/>
        <v>0</v>
      </c>
      <c r="AM183" s="25">
        <f t="shared" si="1000"/>
        <v>0</v>
      </c>
      <c r="AN183" s="25">
        <f t="shared" si="1001"/>
        <v>47</v>
      </c>
      <c r="AO183" s="25">
        <f t="shared" si="950"/>
        <v>68</v>
      </c>
    </row>
    <row r="184" spans="2:43" x14ac:dyDescent="0.2">
      <c r="B184" s="7"/>
    </row>
    <row r="185" spans="2:43" x14ac:dyDescent="0.2">
      <c r="B185" s="7" t="s">
        <v>28</v>
      </c>
      <c r="R185" s="26"/>
    </row>
    <row r="186" spans="2:43" x14ac:dyDescent="0.2">
      <c r="B186" s="8" t="s">
        <v>433</v>
      </c>
      <c r="H186" s="28">
        <f>+H188</f>
        <v>0.99</v>
      </c>
      <c r="I186" s="28">
        <f t="shared" ref="I186:W186" si="1003">+I188</f>
        <v>0.62</v>
      </c>
      <c r="J186" s="28">
        <f t="shared" si="1003"/>
        <v>2.2000000000000002</v>
      </c>
      <c r="K186" s="28">
        <f t="shared" si="1003"/>
        <v>0.77</v>
      </c>
      <c r="L186" s="28">
        <f t="shared" si="1003"/>
        <v>1.39</v>
      </c>
      <c r="M186" s="28">
        <f t="shared" si="1003"/>
        <v>1.71</v>
      </c>
      <c r="N186" s="28">
        <f t="shared" si="1003"/>
        <v>0.69</v>
      </c>
      <c r="O186" s="28">
        <f t="shared" si="1003"/>
        <v>0.56999999999999995</v>
      </c>
      <c r="P186" s="28">
        <f t="shared" si="1003"/>
        <v>0.14000000000000001</v>
      </c>
      <c r="Q186" s="28">
        <f t="shared" si="1003"/>
        <v>0.23</v>
      </c>
      <c r="R186" s="28">
        <f t="shared" si="1003"/>
        <v>0.32</v>
      </c>
      <c r="S186" s="28">
        <f t="shared" si="1003"/>
        <v>0.56999999999999995</v>
      </c>
      <c r="T186" s="28">
        <f t="shared" si="1003"/>
        <v>0.79</v>
      </c>
      <c r="U186" s="28">
        <f t="shared" si="1003"/>
        <v>0.326829268292683</v>
      </c>
      <c r="V186" s="28">
        <f t="shared" si="1003"/>
        <v>0.49063670411985028</v>
      </c>
      <c r="W186" s="28">
        <f t="shared" si="1003"/>
        <v>0.39859550561797752</v>
      </c>
      <c r="X186" s="27">
        <f t="shared" ref="I186:Z187" si="1004">+IFERROR(X172/T172-1,"n/a")</f>
        <v>0.52834645669291347</v>
      </c>
      <c r="Y186" s="27">
        <f t="shared" si="1004"/>
        <v>0.46654411764705883</v>
      </c>
      <c r="Z186" s="27">
        <f t="shared" si="1004"/>
        <v>0.16055276381909533</v>
      </c>
      <c r="AA186" s="92">
        <v>0.35</v>
      </c>
      <c r="AB186" s="92">
        <v>0.25</v>
      </c>
      <c r="AC186" s="92">
        <v>0.25</v>
      </c>
      <c r="AD186" s="92">
        <v>0.25</v>
      </c>
      <c r="AE186" s="92">
        <v>0.25</v>
      </c>
      <c r="AI186" s="28">
        <f>+AI188</f>
        <v>0.56226473721355541</v>
      </c>
      <c r="AJ186" s="28">
        <f t="shared" ref="AJ186:AM186" si="1005">+AJ188</f>
        <v>1.0680036832500033</v>
      </c>
      <c r="AK186" s="28">
        <f t="shared" si="1005"/>
        <v>0.91</v>
      </c>
      <c r="AL186" s="28">
        <f t="shared" si="1005"/>
        <v>0.35</v>
      </c>
      <c r="AM186" s="28">
        <f t="shared" si="1005"/>
        <v>0.4658762886597938</v>
      </c>
      <c r="AN186" s="28">
        <f t="shared" ref="AN186:AO194" si="1006">+IFERROR(AN172/AM172-1,"n/a")</f>
        <v>0.35112525494057234</v>
      </c>
      <c r="AO186" s="28">
        <f t="shared" si="1006"/>
        <v>0.25000000000000022</v>
      </c>
    </row>
    <row r="187" spans="2:43" ht="13.5" x14ac:dyDescent="0.35">
      <c r="B187" s="8" t="s">
        <v>434</v>
      </c>
      <c r="H187" s="29" t="str">
        <f>+IFERROR(H173/D173-1,"n/a")</f>
        <v>n/a</v>
      </c>
      <c r="I187" s="29" t="str">
        <f t="shared" si="1004"/>
        <v>n/a</v>
      </c>
      <c r="J187" s="29" t="str">
        <f t="shared" si="1004"/>
        <v>n/a</v>
      </c>
      <c r="K187" s="29" t="str">
        <f t="shared" si="1004"/>
        <v>n/a</v>
      </c>
      <c r="L187" s="29" t="str">
        <f t="shared" si="1004"/>
        <v>n/a</v>
      </c>
      <c r="M187" s="29" t="str">
        <f t="shared" si="1004"/>
        <v>n/a</v>
      </c>
      <c r="N187" s="29" t="str">
        <f t="shared" si="1004"/>
        <v>n/a</v>
      </c>
      <c r="O187" s="29" t="str">
        <f t="shared" si="1004"/>
        <v>n/a</v>
      </c>
      <c r="P187" s="29" t="str">
        <f t="shared" si="1004"/>
        <v>n/a</v>
      </c>
      <c r="Q187" s="29" t="str">
        <f t="shared" si="1004"/>
        <v>n/a</v>
      </c>
      <c r="R187" s="29" t="str">
        <f t="shared" si="1004"/>
        <v>n/a</v>
      </c>
      <c r="S187" s="29" t="str">
        <f t="shared" si="1004"/>
        <v>n/a</v>
      </c>
      <c r="T187" s="29" t="str">
        <f t="shared" si="1004"/>
        <v>n/a</v>
      </c>
      <c r="U187" s="29" t="str">
        <f t="shared" si="1004"/>
        <v>n/a</v>
      </c>
      <c r="V187" s="29" t="str">
        <f t="shared" si="1004"/>
        <v>n/a</v>
      </c>
      <c r="W187" s="29" t="str">
        <f t="shared" si="1004"/>
        <v>n/a</v>
      </c>
      <c r="X187" s="29" t="str">
        <f t="shared" si="1004"/>
        <v>n/a</v>
      </c>
      <c r="Y187" s="29" t="str">
        <f t="shared" si="1004"/>
        <v>n/a</v>
      </c>
      <c r="Z187" s="29" t="str">
        <f t="shared" ref="Z187:Z188" si="1007">+IFERROR(Z173/V173-1,"n/a")</f>
        <v>n/a</v>
      </c>
      <c r="AA187" s="29" t="str">
        <f t="shared" ref="AA187:AA188" si="1008">+IFERROR(AA173/W173-1,"n/a")</f>
        <v>n/a</v>
      </c>
      <c r="AB187" s="29">
        <f t="shared" ref="AB187:AB188" si="1009">+IFERROR(AB173/X173-1,"n/a")</f>
        <v>0.47058823529411775</v>
      </c>
      <c r="AC187" s="29">
        <f t="shared" ref="AC187:AC188" si="1010">+IFERROR(AC173/Y173-1,"n/a")</f>
        <v>0.33928571428571419</v>
      </c>
      <c r="AD187" s="29">
        <f t="shared" ref="AD187:AD188" si="1011">+IFERROR(AD173/Z173-1,"n/a")</f>
        <v>0.20772946859903385</v>
      </c>
      <c r="AE187" s="29">
        <f t="shared" ref="AE187:AE188" si="1012">+IFERROR(AE173/AA173-1,"n/a")</f>
        <v>0.19565217391304346</v>
      </c>
      <c r="AI187" s="29" t="str">
        <f t="shared" ref="AI187:AI195" si="1013">+IFERROR(AI173/AH173-1,"n/a")</f>
        <v>n/a</v>
      </c>
      <c r="AJ187" s="29" t="str">
        <f t="shared" ref="AJ187:AM187" si="1014">+IFERROR(AJ173/AI173-1,"n/a")</f>
        <v>n/a</v>
      </c>
      <c r="AK187" s="29" t="str">
        <f t="shared" si="1014"/>
        <v>n/a</v>
      </c>
      <c r="AL187" s="29" t="str">
        <f t="shared" si="1014"/>
        <v>n/a</v>
      </c>
      <c r="AM187" s="29" t="str">
        <f t="shared" si="1014"/>
        <v>n/a</v>
      </c>
      <c r="AN187" s="29" t="str">
        <f t="shared" si="1006"/>
        <v>n/a</v>
      </c>
      <c r="AO187" s="29">
        <f t="shared" si="1006"/>
        <v>0.28205128205128216</v>
      </c>
    </row>
    <row r="188" spans="2:43" x14ac:dyDescent="0.2">
      <c r="B188" s="9" t="s">
        <v>72</v>
      </c>
      <c r="H188" s="15">
        <v>0.99</v>
      </c>
      <c r="I188" s="15">
        <v>0.62</v>
      </c>
      <c r="J188" s="15">
        <v>2.2000000000000002</v>
      </c>
      <c r="K188" s="15">
        <v>0.77</v>
      </c>
      <c r="L188" s="15">
        <v>1.39</v>
      </c>
      <c r="M188" s="15">
        <v>1.71</v>
      </c>
      <c r="N188" s="15">
        <v>0.69</v>
      </c>
      <c r="O188" s="15">
        <v>0.56999999999999995</v>
      </c>
      <c r="P188" s="15">
        <v>0.14000000000000001</v>
      </c>
      <c r="Q188" s="15">
        <v>0.23</v>
      </c>
      <c r="R188" s="15">
        <v>0.32</v>
      </c>
      <c r="S188" s="15">
        <v>0.56999999999999995</v>
      </c>
      <c r="T188" s="15">
        <v>0.79</v>
      </c>
      <c r="U188" s="27">
        <f>+IFERROR(U174/Q174-1,"n/a")</f>
        <v>0.326829268292683</v>
      </c>
      <c r="V188" s="27">
        <f>+IFERROR(V174/R174-1,"n/a")</f>
        <v>0.49063670411985028</v>
      </c>
      <c r="W188" s="27">
        <f>+IFERROR(W174/S174-1,"n/a")</f>
        <v>0.39859550561797752</v>
      </c>
      <c r="X188" s="27">
        <f>+IFERROR(X174/T174-1,"n/a")</f>
        <v>1.0637795275590554</v>
      </c>
      <c r="Y188" s="27">
        <f>+IFERROR(Y174/U174-1,"n/a")</f>
        <v>1.084191176470588</v>
      </c>
      <c r="Z188" s="27">
        <f t="shared" si="1007"/>
        <v>0.68065326633165824</v>
      </c>
      <c r="AA188" s="27">
        <f t="shared" si="1008"/>
        <v>0.8119401486242217</v>
      </c>
      <c r="AB188" s="27">
        <f t="shared" si="1009"/>
        <v>0.30723006486074</v>
      </c>
      <c r="AC188" s="27">
        <f t="shared" si="1010"/>
        <v>0.27645969306756046</v>
      </c>
      <c r="AD188" s="27">
        <f t="shared" si="1011"/>
        <v>0.23691882194647929</v>
      </c>
      <c r="AE188" s="27">
        <f t="shared" si="1012"/>
        <v>0.23614444142701174</v>
      </c>
      <c r="AI188" s="28">
        <f t="shared" si="1013"/>
        <v>0.56226473721355541</v>
      </c>
      <c r="AJ188" s="28">
        <f t="shared" ref="AJ188:AJ195" si="1015">+IFERROR(AJ174/AI174-1,"n/a")</f>
        <v>1.0680036832500033</v>
      </c>
      <c r="AK188" s="15">
        <v>0.91</v>
      </c>
      <c r="AL188" s="15">
        <v>0.35</v>
      </c>
      <c r="AM188" s="28">
        <f>+IFERROR(AM174/AL174-1,"n/a")</f>
        <v>0.4658762886597938</v>
      </c>
      <c r="AN188" s="28">
        <f t="shared" si="1006"/>
        <v>0.87225894929319914</v>
      </c>
      <c r="AO188" s="28">
        <f t="shared" si="1006"/>
        <v>0.25892131028692811</v>
      </c>
    </row>
    <row r="189" spans="2:43" x14ac:dyDescent="0.2">
      <c r="B189" s="8" t="s">
        <v>73</v>
      </c>
      <c r="H189" s="28">
        <f t="shared" ref="H189:J194" si="1016">+IFERROR(H175/D175-1,"n/a")</f>
        <v>1.4273880811039716</v>
      </c>
      <c r="I189" s="28">
        <f t="shared" si="1016"/>
        <v>-6.7820335027613532E-2</v>
      </c>
      <c r="J189" s="28">
        <f t="shared" si="1016"/>
        <v>0.14516129032258074</v>
      </c>
      <c r="K189" s="15">
        <v>0.56999999999999995</v>
      </c>
      <c r="L189" s="15">
        <v>0.77</v>
      </c>
      <c r="M189" s="15">
        <v>4.57</v>
      </c>
      <c r="N189" s="15">
        <v>2.94</v>
      </c>
      <c r="O189" s="15">
        <v>1.1499999999999999</v>
      </c>
      <c r="P189" s="15">
        <v>0.66</v>
      </c>
      <c r="Q189" s="15">
        <v>0.53</v>
      </c>
      <c r="R189" s="15">
        <v>0.67</v>
      </c>
      <c r="S189" s="15">
        <v>0.6</v>
      </c>
      <c r="T189" s="15">
        <v>0.75</v>
      </c>
      <c r="U189" s="15">
        <v>0.35</v>
      </c>
      <c r="V189" s="15">
        <v>0.47</v>
      </c>
      <c r="W189" s="15">
        <v>0.18</v>
      </c>
      <c r="X189" s="15">
        <v>0.34</v>
      </c>
      <c r="Y189" s="15">
        <v>0.37</v>
      </c>
      <c r="Z189" s="15">
        <v>-0.05</v>
      </c>
      <c r="AA189" s="92">
        <v>0.3</v>
      </c>
      <c r="AB189" s="92">
        <v>0.2</v>
      </c>
      <c r="AC189" s="92">
        <v>0.2</v>
      </c>
      <c r="AD189" s="92">
        <v>0.2</v>
      </c>
      <c r="AE189" s="92">
        <v>0.2</v>
      </c>
      <c r="AI189" s="28">
        <f t="shared" si="1013"/>
        <v>1.6458333333333335</v>
      </c>
      <c r="AJ189" s="28">
        <f t="shared" si="1015"/>
        <v>0.47244094488188981</v>
      </c>
      <c r="AK189" s="15">
        <v>1.78</v>
      </c>
      <c r="AL189" s="15">
        <v>0.61</v>
      </c>
      <c r="AM189" s="15">
        <v>0.38</v>
      </c>
      <c r="AN189" s="28">
        <f t="shared" si="1006"/>
        <v>0.21627001298139348</v>
      </c>
      <c r="AO189" s="28">
        <f t="shared" si="1006"/>
        <v>0.19999999999999996</v>
      </c>
    </row>
    <row r="190" spans="2:43" x14ac:dyDescent="0.2">
      <c r="B190" s="8" t="s">
        <v>62</v>
      </c>
      <c r="H190" s="28" t="str">
        <f t="shared" si="1016"/>
        <v>n/a</v>
      </c>
      <c r="I190" s="28" t="str">
        <f t="shared" si="1016"/>
        <v>n/a</v>
      </c>
      <c r="J190" s="28" t="str">
        <f t="shared" si="1016"/>
        <v>n/a</v>
      </c>
      <c r="K190" s="28" t="str">
        <f t="shared" ref="K190:S193" si="1017">+IFERROR(K176/G176-1,"n/a")</f>
        <v>n/a</v>
      </c>
      <c r="L190" s="28" t="str">
        <f t="shared" si="1017"/>
        <v>n/a</v>
      </c>
      <c r="M190" s="28" t="str">
        <f t="shared" si="1017"/>
        <v>n/a</v>
      </c>
      <c r="N190" s="28" t="str">
        <f t="shared" si="1017"/>
        <v>n/a</v>
      </c>
      <c r="O190" s="28" t="str">
        <f t="shared" si="1017"/>
        <v>n/a</v>
      </c>
      <c r="P190" s="28">
        <f t="shared" si="1017"/>
        <v>4.2857142857142856</v>
      </c>
      <c r="Q190" s="28">
        <f t="shared" si="1017"/>
        <v>2.9375</v>
      </c>
      <c r="R190" s="28">
        <f t="shared" si="1017"/>
        <v>1.6153846153846154</v>
      </c>
      <c r="S190" s="28">
        <f t="shared" si="1017"/>
        <v>0.90909090909090917</v>
      </c>
      <c r="T190" s="15">
        <v>0.84</v>
      </c>
      <c r="U190" s="15">
        <v>0.54</v>
      </c>
      <c r="V190" s="15">
        <v>0.45</v>
      </c>
      <c r="W190" s="15">
        <v>0.42</v>
      </c>
      <c r="X190" s="15">
        <v>0.44</v>
      </c>
      <c r="Y190" s="15">
        <v>0.33</v>
      </c>
      <c r="Z190" s="15">
        <v>0.3</v>
      </c>
      <c r="AA190" s="92">
        <v>0.3</v>
      </c>
      <c r="AB190" s="92">
        <v>0.25</v>
      </c>
      <c r="AC190" s="92">
        <v>0.25</v>
      </c>
      <c r="AD190" s="92">
        <v>0.25</v>
      </c>
      <c r="AE190" s="92">
        <v>0.25</v>
      </c>
      <c r="AI190" s="28" t="str">
        <f t="shared" si="1013"/>
        <v>n/a</v>
      </c>
      <c r="AJ190" s="28" t="str">
        <f t="shared" si="1015"/>
        <v>n/a</v>
      </c>
      <c r="AK190" s="28" t="str">
        <f t="shared" ref="AK190:AK195" si="1018">+IFERROR(AK176/AJ176-1,"n/a")</f>
        <v>n/a</v>
      </c>
      <c r="AL190" s="15">
        <v>1.83</v>
      </c>
      <c r="AM190" s="15">
        <v>0.53</v>
      </c>
      <c r="AN190" s="28">
        <f t="shared" si="1006"/>
        <v>0.33427762039660047</v>
      </c>
      <c r="AO190" s="28">
        <f t="shared" si="1006"/>
        <v>0.25</v>
      </c>
    </row>
    <row r="191" spans="2:43" ht="13.5" x14ac:dyDescent="0.35">
      <c r="B191" s="8" t="s">
        <v>74</v>
      </c>
      <c r="H191" s="29">
        <f t="shared" si="1016"/>
        <v>-0.52468111385940897</v>
      </c>
      <c r="I191" s="29">
        <f t="shared" si="1016"/>
        <v>-0.81239154057465068</v>
      </c>
      <c r="J191" s="29">
        <f t="shared" si="1016"/>
        <v>-0.63414634146341464</v>
      </c>
      <c r="K191" s="29">
        <f t="shared" si="1017"/>
        <v>-0.62745098039215685</v>
      </c>
      <c r="L191" s="29">
        <f t="shared" si="1017"/>
        <v>-0.86363636363636365</v>
      </c>
      <c r="M191" s="29">
        <f t="shared" si="1017"/>
        <v>-0.8</v>
      </c>
      <c r="N191" s="29">
        <f t="shared" si="1017"/>
        <v>-1.0666666666666667</v>
      </c>
      <c r="O191" s="29">
        <f t="shared" si="1017"/>
        <v>-1</v>
      </c>
      <c r="P191" s="29">
        <f t="shared" si="1017"/>
        <v>-1</v>
      </c>
      <c r="Q191" s="29">
        <f t="shared" si="1017"/>
        <v>-1</v>
      </c>
      <c r="R191" s="29">
        <f t="shared" si="1017"/>
        <v>-1</v>
      </c>
      <c r="S191" s="29" t="str">
        <f t="shared" si="1017"/>
        <v>n/a</v>
      </c>
      <c r="T191" s="29" t="str">
        <f t="shared" ref="T191:Z193" si="1019">+IFERROR(T177/P177-1,"n/a")</f>
        <v>n/a</v>
      </c>
      <c r="U191" s="29" t="str">
        <f t="shared" si="1019"/>
        <v>n/a</v>
      </c>
      <c r="V191" s="29" t="str">
        <f t="shared" si="1019"/>
        <v>n/a</v>
      </c>
      <c r="W191" s="29">
        <f t="shared" si="1019"/>
        <v>-13.130000000000223</v>
      </c>
      <c r="X191" s="29">
        <f t="shared" si="1019"/>
        <v>19.519999999994408</v>
      </c>
      <c r="Y191" s="29">
        <f t="shared" si="1019"/>
        <v>5.8000000000007388</v>
      </c>
      <c r="Z191" s="29">
        <f t="shared" si="1019"/>
        <v>-7.2999999999982377</v>
      </c>
      <c r="AA191" s="91">
        <v>0</v>
      </c>
      <c r="AB191" s="91">
        <v>0</v>
      </c>
      <c r="AC191" s="91">
        <v>0</v>
      </c>
      <c r="AD191" s="91">
        <v>0</v>
      </c>
      <c r="AE191" s="91">
        <v>0</v>
      </c>
      <c r="AI191" s="29">
        <f t="shared" si="1013"/>
        <v>-5.1548429630737469E-2</v>
      </c>
      <c r="AJ191" s="29">
        <f t="shared" si="1015"/>
        <v>-0.65550937604529524</v>
      </c>
      <c r="AK191" s="29">
        <f t="shared" si="1018"/>
        <v>-0.93939393939393945</v>
      </c>
      <c r="AL191" s="29">
        <f t="shared" ref="AL191:AM193" si="1020">+IFERROR(AL177/AK177-1,"n/a")</f>
        <v>-1.25</v>
      </c>
      <c r="AM191" s="29">
        <f t="shared" si="1020"/>
        <v>-13.830000000000268</v>
      </c>
      <c r="AN191" s="29">
        <f t="shared" si="1006"/>
        <v>-0.19890880748243389</v>
      </c>
      <c r="AO191" s="29">
        <f t="shared" si="1006"/>
        <v>0</v>
      </c>
    </row>
    <row r="192" spans="2:43" x14ac:dyDescent="0.2">
      <c r="B192" s="9" t="s">
        <v>63</v>
      </c>
      <c r="H192" s="27">
        <f t="shared" si="1016"/>
        <v>0.48</v>
      </c>
      <c r="I192" s="27">
        <f t="shared" si="1016"/>
        <v>-0.17000000000000004</v>
      </c>
      <c r="J192" s="27">
        <f t="shared" si="1016"/>
        <v>0.47142857142857153</v>
      </c>
      <c r="K192" s="27">
        <f t="shared" si="1017"/>
        <v>0.38617886178861793</v>
      </c>
      <c r="L192" s="27">
        <f t="shared" si="1017"/>
        <v>0.79245283018867929</v>
      </c>
      <c r="M192" s="27">
        <f t="shared" si="1017"/>
        <v>2.6785714285714284</v>
      </c>
      <c r="N192" s="27">
        <f t="shared" si="1017"/>
        <v>1.470873786407767</v>
      </c>
      <c r="O192" s="27">
        <f t="shared" si="1017"/>
        <v>0.87096774193548376</v>
      </c>
      <c r="P192" s="27">
        <f t="shared" si="1017"/>
        <v>0.50175438596491229</v>
      </c>
      <c r="Q192" s="27">
        <f t="shared" si="1017"/>
        <v>0.5</v>
      </c>
      <c r="R192" s="27">
        <f t="shared" si="1017"/>
        <v>0.57760314341846763</v>
      </c>
      <c r="S192" s="27">
        <f t="shared" si="1017"/>
        <v>0.60344827586206895</v>
      </c>
      <c r="T192" s="27">
        <f t="shared" si="1019"/>
        <v>0.7684579439252337</v>
      </c>
      <c r="U192" s="27">
        <f t="shared" si="1019"/>
        <v>0.36148867313915845</v>
      </c>
      <c r="V192" s="27">
        <f t="shared" si="1019"/>
        <v>0.47496886674968875</v>
      </c>
      <c r="W192" s="27">
        <f t="shared" si="1019"/>
        <v>0.28644183773216048</v>
      </c>
      <c r="X192" s="27">
        <f t="shared" si="1019"/>
        <v>0.58693090236490963</v>
      </c>
      <c r="Y192" s="27">
        <f t="shared" ref="Y192:AA194" si="1021">+IFERROR(Y178/U178-1,"n/a")</f>
        <v>0.59688614214404589</v>
      </c>
      <c r="Z192" s="27">
        <f t="shared" si="1021"/>
        <v>0.22203647416413363</v>
      </c>
      <c r="AA192" s="27">
        <f t="shared" si="1021"/>
        <v>0.4909196598861727</v>
      </c>
      <c r="AB192" s="27">
        <f t="shared" ref="AB192:AB194" si="1022">+IFERROR(AB178/X178-1,"n/a")</f>
        <v>0.25117637460163111</v>
      </c>
      <c r="AC192" s="27">
        <f t="shared" ref="AC192:AC194" si="1023">+IFERROR(AC178/Y178-1,"n/a")</f>
        <v>0.23661824027626843</v>
      </c>
      <c r="AD192" s="27">
        <f t="shared" ref="AD192:AD194" si="1024">+IFERROR(AD178/Z178-1,"n/a")</f>
        <v>0.22186640688692671</v>
      </c>
      <c r="AE192" s="27">
        <f t="shared" ref="AE192:AE194" si="1025">+IFERROR(AE178/AA178-1,"n/a")</f>
        <v>0.21836417196924707</v>
      </c>
      <c r="AI192" s="28">
        <f t="shared" si="1013"/>
        <v>0.51414985896042675</v>
      </c>
      <c r="AJ192" s="28">
        <f t="shared" si="1015"/>
        <v>0.30177625793439589</v>
      </c>
      <c r="AK192" s="28">
        <f t="shared" si="1018"/>
        <v>1.2542787286063568</v>
      </c>
      <c r="AL192" s="28">
        <f t="shared" si="1020"/>
        <v>0.55748373101952287</v>
      </c>
      <c r="AM192" s="28">
        <f t="shared" si="1020"/>
        <v>0.42713440111420597</v>
      </c>
      <c r="AN192" s="28">
        <f t="shared" si="1006"/>
        <v>0.45270437428179</v>
      </c>
      <c r="AO192" s="28">
        <f t="shared" si="1006"/>
        <v>0.22995387490903552</v>
      </c>
    </row>
    <row r="193" spans="2:41" ht="13.5" x14ac:dyDescent="0.35">
      <c r="B193" s="8" t="s">
        <v>412</v>
      </c>
      <c r="H193" s="29" t="str">
        <f t="shared" si="1016"/>
        <v>n/a</v>
      </c>
      <c r="I193" s="29" t="str">
        <f t="shared" si="1016"/>
        <v>n/a</v>
      </c>
      <c r="J193" s="29" t="str">
        <f t="shared" si="1016"/>
        <v>n/a</v>
      </c>
      <c r="K193" s="29" t="str">
        <f t="shared" si="1017"/>
        <v>n/a</v>
      </c>
      <c r="L193" s="29" t="str">
        <f t="shared" si="1017"/>
        <v>n/a</v>
      </c>
      <c r="M193" s="29" t="str">
        <f t="shared" si="1017"/>
        <v>n/a</v>
      </c>
      <c r="N193" s="29" t="str">
        <f t="shared" si="1017"/>
        <v>n/a</v>
      </c>
      <c r="O193" s="29" t="str">
        <f t="shared" si="1017"/>
        <v>n/a</v>
      </c>
      <c r="P193" s="29" t="str">
        <f t="shared" si="1017"/>
        <v>n/a</v>
      </c>
      <c r="Q193" s="29" t="str">
        <f t="shared" si="1017"/>
        <v>n/a</v>
      </c>
      <c r="R193" s="29" t="str">
        <f t="shared" si="1017"/>
        <v>n/a</v>
      </c>
      <c r="S193" s="29" t="str">
        <f t="shared" si="1017"/>
        <v>n/a</v>
      </c>
      <c r="T193" s="29" t="str">
        <f t="shared" si="1019"/>
        <v>n/a</v>
      </c>
      <c r="U193" s="29" t="str">
        <f t="shared" si="1019"/>
        <v>n/a</v>
      </c>
      <c r="V193" s="29" t="str">
        <f t="shared" si="1019"/>
        <v>n/a</v>
      </c>
      <c r="W193" s="29" t="str">
        <f t="shared" si="1019"/>
        <v>n/a</v>
      </c>
      <c r="X193" s="29">
        <f t="shared" si="1019"/>
        <v>3.5647058823529409</v>
      </c>
      <c r="Y193" s="29">
        <f t="shared" si="1021"/>
        <v>1.952054794520548</v>
      </c>
      <c r="Z193" s="29">
        <f t="shared" si="1021"/>
        <v>1.4488636363636362</v>
      </c>
      <c r="AA193" s="29">
        <f t="shared" si="1021"/>
        <v>0.99585062240663902</v>
      </c>
      <c r="AB193" s="29">
        <f t="shared" si="1022"/>
        <v>0.36855670103092808</v>
      </c>
      <c r="AC193" s="29">
        <f t="shared" si="1023"/>
        <v>0.34802784222737815</v>
      </c>
      <c r="AD193" s="29">
        <f t="shared" si="1024"/>
        <v>0.46403712296983768</v>
      </c>
      <c r="AE193" s="29">
        <f t="shared" si="1025"/>
        <v>0.4158004158004156</v>
      </c>
      <c r="AI193" s="29" t="str">
        <f t="shared" si="1013"/>
        <v>n/a</v>
      </c>
      <c r="AJ193" s="29" t="str">
        <f t="shared" si="1015"/>
        <v>n/a</v>
      </c>
      <c r="AK193" s="29" t="str">
        <f t="shared" si="1018"/>
        <v>n/a</v>
      </c>
      <c r="AL193" s="29" t="str">
        <f t="shared" si="1020"/>
        <v>n/a</v>
      </c>
      <c r="AM193" s="29" t="str">
        <f t="shared" si="1020"/>
        <v>n/a</v>
      </c>
      <c r="AN193" s="29">
        <f t="shared" si="1006"/>
        <v>1.6712962962962958</v>
      </c>
      <c r="AO193" s="29">
        <f t="shared" si="1006"/>
        <v>0.40034662045060676</v>
      </c>
    </row>
    <row r="194" spans="2:41" x14ac:dyDescent="0.2">
      <c r="B194" s="9" t="s">
        <v>64</v>
      </c>
      <c r="H194" s="27">
        <f t="shared" si="1016"/>
        <v>0.48</v>
      </c>
      <c r="I194" s="27">
        <f t="shared" si="1016"/>
        <v>-0.17000000000000004</v>
      </c>
      <c r="J194" s="27">
        <f t="shared" si="1016"/>
        <v>0.47142857142857153</v>
      </c>
      <c r="K194" s="27">
        <f>+IFERROR(K180/G180-1,"n/a")</f>
        <v>0.38617886178861793</v>
      </c>
      <c r="L194" s="27">
        <f>+IFERROR(L180/H180-1,"n/a")</f>
        <v>0.79245283018867929</v>
      </c>
      <c r="M194" s="27">
        <f>+IFERROR(M180/I180-1,"n/a")</f>
        <v>2.6785714285714284</v>
      </c>
      <c r="N194" s="27">
        <f>+IFERROR(N180/J180-1,"n/a")</f>
        <v>1.470873786407767</v>
      </c>
      <c r="O194" s="27">
        <f>+IFERROR(O180/K180-1,"n/a")</f>
        <v>0.87096774193548376</v>
      </c>
      <c r="P194" s="15">
        <v>0.5</v>
      </c>
      <c r="Q194" s="15">
        <v>0.5</v>
      </c>
      <c r="R194" s="15">
        <v>0.57999999999999996</v>
      </c>
      <c r="S194" s="15">
        <v>0.6</v>
      </c>
      <c r="T194" s="27">
        <f>+IFERROR(T180/P180-1,"n/a")</f>
        <v>0.78831775700934581</v>
      </c>
      <c r="U194" s="15">
        <v>0.39</v>
      </c>
      <c r="V194" s="15">
        <v>0.5</v>
      </c>
      <c r="W194" s="15">
        <v>0.31</v>
      </c>
      <c r="X194" s="15">
        <v>0.62</v>
      </c>
      <c r="Y194" s="15">
        <v>0.62</v>
      </c>
      <c r="Z194" s="15">
        <v>0.24</v>
      </c>
      <c r="AA194" s="27">
        <f t="shared" si="1021"/>
        <v>0.5</v>
      </c>
      <c r="AB194" s="27">
        <f t="shared" si="1022"/>
        <v>0.25484939691019304</v>
      </c>
      <c r="AC194" s="27">
        <f t="shared" si="1023"/>
        <v>0.24008091034960199</v>
      </c>
      <c r="AD194" s="27">
        <f t="shared" si="1024"/>
        <v>0.2288692233374483</v>
      </c>
      <c r="AE194" s="27">
        <f t="shared" si="1025"/>
        <v>0.22308843171931092</v>
      </c>
      <c r="AI194" s="28">
        <f t="shared" si="1013"/>
        <v>0.51414985896042675</v>
      </c>
      <c r="AJ194" s="28">
        <f t="shared" si="1015"/>
        <v>0.30177625793439589</v>
      </c>
      <c r="AK194" s="28">
        <f t="shared" si="1018"/>
        <v>1.2542787286063568</v>
      </c>
      <c r="AL194" s="28">
        <f>+IFERROR(AL180/AK180-1,"n/a")</f>
        <v>0.55748373101952287</v>
      </c>
      <c r="AM194" s="15">
        <v>0.45</v>
      </c>
      <c r="AN194" s="28">
        <f t="shared" si="1006"/>
        <v>0.47167019332153237</v>
      </c>
      <c r="AO194" s="28">
        <f t="shared" si="1006"/>
        <v>0.23476754116751741</v>
      </c>
    </row>
    <row r="195" spans="2:41" hidden="1" outlineLevel="1" x14ac:dyDescent="0.2">
      <c r="B195" s="22" t="s">
        <v>71</v>
      </c>
      <c r="H195" s="15">
        <v>0.48</v>
      </c>
      <c r="I195" s="15">
        <v>-0.17</v>
      </c>
      <c r="J195" s="15">
        <v>0.48</v>
      </c>
      <c r="K195" s="15">
        <v>0.38</v>
      </c>
      <c r="L195" s="15">
        <v>0.75</v>
      </c>
      <c r="M195" s="15">
        <v>2.5299999999999998</v>
      </c>
      <c r="N195" s="15">
        <v>1.34</v>
      </c>
      <c r="O195" s="15">
        <v>0.78</v>
      </c>
      <c r="P195" s="27">
        <f>+IFERROR(P181/L181-1,"n/a")</f>
        <v>0.40647482014388481</v>
      </c>
      <c r="Q195" s="27">
        <f>+IFERROR(Q181/M181-1,"n/a")</f>
        <v>0.4015151515151516</v>
      </c>
      <c r="R195" s="27">
        <f>+IFERROR(R181/N181-1,"n/a")</f>
        <v>0.52173913043478271</v>
      </c>
      <c r="S195" s="27">
        <f>+IFERROR(S181/O181-1,"n/a")</f>
        <v>0.58415841584158423</v>
      </c>
      <c r="T195" s="27">
        <f>+IFERROR(T181/P181-1,"n/a")</f>
        <v>0.78363171355498706</v>
      </c>
      <c r="U195" s="27">
        <f t="shared" ref="U195:Z195" si="1026">+IFERROR(U181/Q181-1,"n/a")</f>
        <v>0.36936936936936937</v>
      </c>
      <c r="V195" s="27">
        <f t="shared" si="1026"/>
        <v>0.50068027210884347</v>
      </c>
      <c r="W195" s="27">
        <f t="shared" si="1026"/>
        <v>0.3022187500000002</v>
      </c>
      <c r="X195" s="27">
        <f t="shared" si="1026"/>
        <v>0.63887008890163477</v>
      </c>
      <c r="Y195" s="27">
        <f t="shared" si="1026"/>
        <v>0.65621052631578958</v>
      </c>
      <c r="Z195" s="27">
        <f t="shared" si="1026"/>
        <v>0.23434270172257476</v>
      </c>
      <c r="AI195" s="28">
        <f t="shared" si="1013"/>
        <v>0.51414985896042675</v>
      </c>
      <c r="AJ195" s="28">
        <f t="shared" si="1015"/>
        <v>0.30177625793439589</v>
      </c>
      <c r="AK195" s="28">
        <f t="shared" si="1018"/>
        <v>1.1552567237163816</v>
      </c>
      <c r="AL195" s="28">
        <f>+IFERROR(AL181/AK181-1,"n/a")</f>
        <v>0.49801474758933639</v>
      </c>
      <c r="AM195" s="28">
        <f>+IFERROR(AM181/AL181-1,"n/a")</f>
        <v>0.44283604695191214</v>
      </c>
    </row>
    <row r="196" spans="2:41" collapsed="1" x14ac:dyDescent="0.2">
      <c r="B196" s="22"/>
      <c r="P196" s="26"/>
      <c r="Q196" s="26"/>
    </row>
    <row r="197" spans="2:41" x14ac:dyDescent="0.2">
      <c r="B197" s="7" t="s">
        <v>77</v>
      </c>
      <c r="P197" s="26"/>
      <c r="Q197" s="26"/>
    </row>
    <row r="198" spans="2:41" x14ac:dyDescent="0.2">
      <c r="B198" s="8" t="s">
        <v>433</v>
      </c>
      <c r="E198" s="28">
        <f t="shared" ref="E198" si="1027">IFERROR(E172/D172-1,"n/a")</f>
        <v>0.44100189933523248</v>
      </c>
      <c r="F198" s="28">
        <f t="shared" ref="F198" si="1028">IFERROR(F172/E172-1,"n/a")</f>
        <v>-1.7377049180327786E-2</v>
      </c>
      <c r="G198" s="28">
        <f t="shared" ref="G198" si="1029">IFERROR(G172/F172-1,"n/a")</f>
        <v>1.2162162162162162</v>
      </c>
      <c r="H198" s="28">
        <f t="shared" ref="H198" si="1030">IFERROR(H172/G172-1,"n/a")</f>
        <v>-0.36585365853658536</v>
      </c>
      <c r="I198" s="28">
        <f t="shared" ref="I198" si="1031">IFERROR(I172/H172-1,"n/a")</f>
        <v>0.17307692307692313</v>
      </c>
      <c r="J198" s="28">
        <f t="shared" ref="J198" si="1032">IFERROR(J172/I172-1,"n/a")</f>
        <v>0.96721311475409832</v>
      </c>
      <c r="K198" s="28">
        <f t="shared" ref="K198" si="1033">IFERROR(K172/J172-1,"n/a")</f>
        <v>0.20833333333333326</v>
      </c>
      <c r="L198" s="28">
        <f t="shared" ref="L198" si="1034">IFERROR(L172/K172-1,"n/a")</f>
        <v>-0.13793103448275867</v>
      </c>
      <c r="M198" s="28">
        <f t="shared" ref="M198" si="1035">IFERROR(M172/L172-1,"n/a")</f>
        <v>0.32800000000000007</v>
      </c>
      <c r="N198" s="28">
        <f t="shared" ref="N198" si="1036">IFERROR(N172/M172-1,"n/a")</f>
        <v>0.22289156626506035</v>
      </c>
      <c r="O198" s="28">
        <f t="shared" ref="O198" si="1037">IFERROR(O172/N172-1,"n/a")</f>
        <v>0.11330049261083741</v>
      </c>
      <c r="P198" s="28">
        <f t="shared" ref="P198" si="1038">IFERROR(P172/O172-1,"n/a")</f>
        <v>-0.37168141592920356</v>
      </c>
      <c r="Q198" s="28">
        <f t="shared" ref="Q198" si="1039">IFERROR(Q172/P172-1,"n/a")</f>
        <v>0.44366197183098599</v>
      </c>
      <c r="R198" s="28">
        <f t="shared" ref="R198" si="1040">IFERROR(R172/Q172-1,"n/a")</f>
        <v>0.30243902439024395</v>
      </c>
      <c r="S198" s="28">
        <f t="shared" ref="S198" si="1041">IFERROR(S172/R172-1,"n/a")</f>
        <v>0.33333333333333326</v>
      </c>
      <c r="T198" s="28">
        <f t="shared" ref="T198" si="1042">IFERROR(T172/S172-1,"n/a")</f>
        <v>-0.2865168539325843</v>
      </c>
      <c r="U198" s="28">
        <f t="shared" ref="U198" si="1043">IFERROR(U172/T172-1,"n/a")</f>
        <v>7.0866141732283561E-2</v>
      </c>
      <c r="V198" s="28">
        <f t="shared" ref="V198" si="1044">IFERROR(V172/U172-1,"n/a")</f>
        <v>0.46323529411764697</v>
      </c>
      <c r="W198" s="28">
        <f t="shared" ref="W198" si="1045">IFERROR(W172/V172-1,"n/a")</f>
        <v>0.25100502512562817</v>
      </c>
      <c r="X198" s="28">
        <f t="shared" ref="X198:Y198" si="1046">IFERROR(X172/W172-1,"n/a")</f>
        <v>-0.22032536653946566</v>
      </c>
      <c r="Y198" s="28">
        <f t="shared" si="1046"/>
        <v>2.7563111798042161E-2</v>
      </c>
      <c r="Z198" s="28">
        <f t="shared" ref="Z198" si="1047">IFERROR(Z172/Y172-1,"n/a")</f>
        <v>0.15793431937829028</v>
      </c>
      <c r="AA198" s="28">
        <f t="shared" ref="AA198" si="1048">IFERROR(AA172/Z172-1,"n/a")</f>
        <v>0.45521757956267583</v>
      </c>
      <c r="AB198" s="28">
        <f t="shared" ref="AB198:AB206" si="1049">IFERROR(AB172/AA172-1,"n/a")</f>
        <v>-0.27807904309209774</v>
      </c>
      <c r="AC198" s="28">
        <f t="shared" ref="AC198:AC206" si="1050">IFERROR(AC172/AB172-1,"n/a")</f>
        <v>2.7563111798042161E-2</v>
      </c>
      <c r="AD198" s="28">
        <f t="shared" ref="AD198:AD206" si="1051">IFERROR(AD172/AC172-1,"n/a")</f>
        <v>0.15793431937829028</v>
      </c>
      <c r="AE198" s="28">
        <f t="shared" ref="AE198:AE206" si="1052">IFERROR(AE172/AD172-1,"n/a")</f>
        <v>0.45521757956267583</v>
      </c>
    </row>
    <row r="199" spans="2:41" ht="13.5" x14ac:dyDescent="0.35">
      <c r="B199" s="8" t="s">
        <v>434</v>
      </c>
      <c r="E199" s="29" t="str">
        <f t="shared" ref="E199" si="1053">IFERROR(E173/D173-1,"n/a")</f>
        <v>n/a</v>
      </c>
      <c r="F199" s="29" t="str">
        <f t="shared" ref="F199" si="1054">IFERROR(F173/E173-1,"n/a")</f>
        <v>n/a</v>
      </c>
      <c r="G199" s="29" t="str">
        <f t="shared" ref="G199" si="1055">IFERROR(G173/F173-1,"n/a")</f>
        <v>n/a</v>
      </c>
      <c r="H199" s="29" t="str">
        <f t="shared" ref="H199" si="1056">IFERROR(H173/G173-1,"n/a")</f>
        <v>n/a</v>
      </c>
      <c r="I199" s="29" t="str">
        <f t="shared" ref="I199" si="1057">IFERROR(I173/H173-1,"n/a")</f>
        <v>n/a</v>
      </c>
      <c r="J199" s="29" t="str">
        <f t="shared" ref="J199" si="1058">IFERROR(J173/I173-1,"n/a")</f>
        <v>n/a</v>
      </c>
      <c r="K199" s="29" t="str">
        <f t="shared" ref="K199" si="1059">IFERROR(K173/J173-1,"n/a")</f>
        <v>n/a</v>
      </c>
      <c r="L199" s="29" t="str">
        <f t="shared" ref="L199" si="1060">IFERROR(L173/K173-1,"n/a")</f>
        <v>n/a</v>
      </c>
      <c r="M199" s="29" t="str">
        <f t="shared" ref="M199" si="1061">IFERROR(M173/L173-1,"n/a")</f>
        <v>n/a</v>
      </c>
      <c r="N199" s="29" t="str">
        <f t="shared" ref="N199" si="1062">IFERROR(N173/M173-1,"n/a")</f>
        <v>n/a</v>
      </c>
      <c r="O199" s="29" t="str">
        <f t="shared" ref="O199" si="1063">IFERROR(O173/N173-1,"n/a")</f>
        <v>n/a</v>
      </c>
      <c r="P199" s="29" t="str">
        <f t="shared" ref="P199" si="1064">IFERROR(P173/O173-1,"n/a")</f>
        <v>n/a</v>
      </c>
      <c r="Q199" s="29" t="str">
        <f t="shared" ref="Q199" si="1065">IFERROR(Q173/P173-1,"n/a")</f>
        <v>n/a</v>
      </c>
      <c r="R199" s="29" t="str">
        <f t="shared" ref="R199" si="1066">IFERROR(R173/Q173-1,"n/a")</f>
        <v>n/a</v>
      </c>
      <c r="S199" s="29" t="str">
        <f t="shared" ref="S199" si="1067">IFERROR(S173/R173-1,"n/a")</f>
        <v>n/a</v>
      </c>
      <c r="T199" s="29" t="str">
        <f t="shared" ref="T199" si="1068">IFERROR(T173/S173-1,"n/a")</f>
        <v>n/a</v>
      </c>
      <c r="U199" s="29" t="str">
        <f t="shared" ref="U199" si="1069">IFERROR(U173/T173-1,"n/a")</f>
        <v>n/a</v>
      </c>
      <c r="V199" s="29" t="str">
        <f t="shared" ref="V199" si="1070">IFERROR(V173/U173-1,"n/a")</f>
        <v>n/a</v>
      </c>
      <c r="W199" s="29" t="str">
        <f t="shared" ref="W199" si="1071">IFERROR(W173/V173-1,"n/a")</f>
        <v>n/a</v>
      </c>
      <c r="X199" s="29" t="str">
        <f t="shared" ref="X199:Y199" si="1072">IFERROR(X173/W173-1,"n/a")</f>
        <v>n/a</v>
      </c>
      <c r="Y199" s="29">
        <f t="shared" si="1072"/>
        <v>0.23529411764705888</v>
      </c>
      <c r="Z199" s="29">
        <f t="shared" ref="Z199" si="1073">IFERROR(Z173/Y173-1,"n/a")</f>
        <v>0.23214285714285721</v>
      </c>
      <c r="AA199" s="29">
        <f t="shared" ref="AA199" si="1074">IFERROR(AA173/Z173-1,"n/a")</f>
        <v>0.11111111111111116</v>
      </c>
      <c r="AB199" s="29">
        <f t="shared" si="1049"/>
        <v>-0.13043478260869568</v>
      </c>
      <c r="AC199" s="29">
        <f t="shared" si="1050"/>
        <v>0.125</v>
      </c>
      <c r="AD199" s="29">
        <f t="shared" si="1051"/>
        <v>0.11111111111111116</v>
      </c>
      <c r="AE199" s="29">
        <f t="shared" si="1052"/>
        <v>0.10000000000000009</v>
      </c>
    </row>
    <row r="200" spans="2:41" x14ac:dyDescent="0.2">
      <c r="B200" s="9" t="s">
        <v>72</v>
      </c>
      <c r="E200" s="27">
        <f t="shared" ref="E200:AA200" si="1075">IFERROR(E174/D174-1,"n/a")</f>
        <v>0.44100189933523248</v>
      </c>
      <c r="F200" s="27">
        <f t="shared" si="1075"/>
        <v>-1.7377049180327786E-2</v>
      </c>
      <c r="G200" s="27">
        <f t="shared" si="1075"/>
        <v>1.2162162162162162</v>
      </c>
      <c r="H200" s="27">
        <f t="shared" si="1075"/>
        <v>-0.36585365853658536</v>
      </c>
      <c r="I200" s="27">
        <f t="shared" si="1075"/>
        <v>0.17307692307692313</v>
      </c>
      <c r="J200" s="27">
        <f t="shared" si="1075"/>
        <v>0.96721311475409832</v>
      </c>
      <c r="K200" s="27">
        <f t="shared" si="1075"/>
        <v>0.20833333333333326</v>
      </c>
      <c r="L200" s="27">
        <f t="shared" si="1075"/>
        <v>-0.13793103448275867</v>
      </c>
      <c r="M200" s="27">
        <f t="shared" si="1075"/>
        <v>0.32800000000000007</v>
      </c>
      <c r="N200" s="27">
        <f t="shared" si="1075"/>
        <v>0.22289156626506035</v>
      </c>
      <c r="O200" s="27">
        <f t="shared" si="1075"/>
        <v>0.11330049261083741</v>
      </c>
      <c r="P200" s="27">
        <f t="shared" si="1075"/>
        <v>-0.37168141592920356</v>
      </c>
      <c r="Q200" s="27">
        <f t="shared" si="1075"/>
        <v>0.44366197183098599</v>
      </c>
      <c r="R200" s="27">
        <f t="shared" si="1075"/>
        <v>0.30243902439024395</v>
      </c>
      <c r="S200" s="27">
        <f t="shared" si="1075"/>
        <v>0.33333333333333326</v>
      </c>
      <c r="T200" s="27">
        <f t="shared" si="1075"/>
        <v>-0.2865168539325843</v>
      </c>
      <c r="U200" s="27">
        <f t="shared" si="1075"/>
        <v>7.0866141732283561E-2</v>
      </c>
      <c r="V200" s="27">
        <f t="shared" si="1075"/>
        <v>0.46323529411764697</v>
      </c>
      <c r="W200" s="27">
        <f t="shared" si="1075"/>
        <v>0.25100502512562817</v>
      </c>
      <c r="X200" s="27">
        <f t="shared" si="1075"/>
        <v>5.2821851777465456E-2</v>
      </c>
      <c r="Y200" s="27">
        <f t="shared" si="1075"/>
        <v>8.1457458985120024E-2</v>
      </c>
      <c r="Z200" s="27">
        <f t="shared" si="1075"/>
        <v>0.17992591285941084</v>
      </c>
      <c r="AA200" s="27">
        <f t="shared" si="1075"/>
        <v>0.34872925698908652</v>
      </c>
      <c r="AB200" s="27">
        <f t="shared" si="1049"/>
        <v>-0.24043827902878079</v>
      </c>
      <c r="AC200" s="27">
        <f t="shared" si="1050"/>
        <v>5.6001459321415537E-2</v>
      </c>
      <c r="AD200" s="27">
        <f t="shared" si="1051"/>
        <v>0.14337536707548804</v>
      </c>
      <c r="AE200" s="27">
        <f t="shared" si="1052"/>
        <v>0.34788487686961767</v>
      </c>
    </row>
    <row r="201" spans="2:41" x14ac:dyDescent="0.2">
      <c r="B201" s="8" t="s">
        <v>73</v>
      </c>
      <c r="E201" s="28">
        <f t="shared" ref="E201:AA201" si="1076">IFERROR(E175/D175-1,"n/a")</f>
        <v>0.25604304008486767</v>
      </c>
      <c r="F201" s="28">
        <f t="shared" si="1076"/>
        <v>0.4096375421533649</v>
      </c>
      <c r="G201" s="28">
        <f t="shared" si="1076"/>
        <v>0.82258064516129026</v>
      </c>
      <c r="H201" s="28">
        <f t="shared" si="1076"/>
        <v>-0.24778761061946908</v>
      </c>
      <c r="I201" s="28">
        <f t="shared" si="1076"/>
        <v>-0.51764705882352935</v>
      </c>
      <c r="J201" s="28">
        <f t="shared" si="1076"/>
        <v>0.73170731707317072</v>
      </c>
      <c r="K201" s="28">
        <f t="shared" si="1076"/>
        <v>1.492957746478873</v>
      </c>
      <c r="L201" s="28">
        <f t="shared" si="1076"/>
        <v>-0.15254237288135597</v>
      </c>
      <c r="M201" s="28">
        <f t="shared" si="1076"/>
        <v>0.52</v>
      </c>
      <c r="N201" s="28">
        <f t="shared" si="1076"/>
        <v>0.23245614035087714</v>
      </c>
      <c r="O201" s="28">
        <f t="shared" si="1076"/>
        <v>0.3487544483985765</v>
      </c>
      <c r="P201" s="28">
        <f t="shared" si="1076"/>
        <v>-0.34300791556728227</v>
      </c>
      <c r="Q201" s="28">
        <f t="shared" si="1076"/>
        <v>0.40562248995983929</v>
      </c>
      <c r="R201" s="28">
        <f t="shared" si="1076"/>
        <v>0.33714285714285719</v>
      </c>
      <c r="S201" s="28">
        <f t="shared" si="1076"/>
        <v>0.29273504273504281</v>
      </c>
      <c r="T201" s="28">
        <f t="shared" si="1076"/>
        <v>-0.28099173553719003</v>
      </c>
      <c r="U201" s="28">
        <f t="shared" si="1076"/>
        <v>8.7356321839080486E-2</v>
      </c>
      <c r="V201" s="28">
        <f t="shared" si="1076"/>
        <v>0.45243128964059198</v>
      </c>
      <c r="W201" s="28">
        <f t="shared" si="1076"/>
        <v>4.2212518195051008E-2</v>
      </c>
      <c r="X201" s="28">
        <f t="shared" si="1076"/>
        <v>-0.18715083798882681</v>
      </c>
      <c r="Y201" s="28">
        <f t="shared" si="1076"/>
        <v>0.10996563573883167</v>
      </c>
      <c r="Z201" s="28">
        <f t="shared" si="1076"/>
        <v>9.2879256965945345E-3</v>
      </c>
      <c r="AA201" s="28">
        <f t="shared" si="1076"/>
        <v>0.42760736196319038</v>
      </c>
      <c r="AB201" s="28">
        <f t="shared" si="1049"/>
        <v>-0.249677696605071</v>
      </c>
      <c r="AC201" s="28">
        <f t="shared" si="1050"/>
        <v>0.10996563573883145</v>
      </c>
      <c r="AD201" s="28">
        <f t="shared" si="1051"/>
        <v>9.2879256965945345E-3</v>
      </c>
      <c r="AE201" s="28">
        <f t="shared" si="1052"/>
        <v>0.42760736196319038</v>
      </c>
    </row>
    <row r="202" spans="2:41" x14ac:dyDescent="0.2">
      <c r="B202" s="8" t="s">
        <v>62</v>
      </c>
      <c r="E202" s="28" t="str">
        <f t="shared" ref="E202:AA202" si="1077">IFERROR(E176/D176-1,"n/a")</f>
        <v>n/a</v>
      </c>
      <c r="F202" s="28" t="str">
        <f t="shared" si="1077"/>
        <v>n/a</v>
      </c>
      <c r="G202" s="28" t="str">
        <f t="shared" si="1077"/>
        <v>n/a</v>
      </c>
      <c r="H202" s="28" t="str">
        <f t="shared" si="1077"/>
        <v>n/a</v>
      </c>
      <c r="I202" s="28" t="str">
        <f t="shared" si="1077"/>
        <v>n/a</v>
      </c>
      <c r="J202" s="28" t="str">
        <f t="shared" si="1077"/>
        <v>n/a</v>
      </c>
      <c r="K202" s="28" t="str">
        <f t="shared" si="1077"/>
        <v>n/a</v>
      </c>
      <c r="L202" s="28" t="str">
        <f t="shared" si="1077"/>
        <v>n/a</v>
      </c>
      <c r="M202" s="28">
        <f t="shared" si="1077"/>
        <v>1.2857142857142856</v>
      </c>
      <c r="N202" s="28">
        <f t="shared" si="1077"/>
        <v>0.625</v>
      </c>
      <c r="O202" s="28">
        <f t="shared" si="1077"/>
        <v>0.26923076923076916</v>
      </c>
      <c r="P202" s="28">
        <f t="shared" si="1077"/>
        <v>0.1212121212121211</v>
      </c>
      <c r="Q202" s="28">
        <f t="shared" si="1077"/>
        <v>0.70270270270270263</v>
      </c>
      <c r="R202" s="28">
        <f t="shared" si="1077"/>
        <v>7.9365079365079305E-2</v>
      </c>
      <c r="S202" s="28">
        <f t="shared" si="1077"/>
        <v>-7.3529411764705843E-2</v>
      </c>
      <c r="T202" s="28">
        <f t="shared" si="1077"/>
        <v>7.9365079365079305E-2</v>
      </c>
      <c r="U202" s="28">
        <f t="shared" si="1077"/>
        <v>0.41176470588235303</v>
      </c>
      <c r="V202" s="28">
        <f t="shared" si="1077"/>
        <v>3.125E-2</v>
      </c>
      <c r="W202" s="28">
        <f t="shared" si="1077"/>
        <v>-9.0909090909090939E-2</v>
      </c>
      <c r="X202" s="28">
        <f t="shared" si="1077"/>
        <v>7.7777777777777724E-2</v>
      </c>
      <c r="Y202" s="28">
        <f t="shared" si="1077"/>
        <v>0.31958762886597936</v>
      </c>
      <c r="Z202" s="28">
        <f t="shared" si="1077"/>
        <v>7.8125E-3</v>
      </c>
      <c r="AA202" s="28">
        <f t="shared" si="1077"/>
        <v>-9.3023255813953543E-2</v>
      </c>
      <c r="AB202" s="28">
        <f t="shared" si="1049"/>
        <v>3.6324786324786418E-2</v>
      </c>
      <c r="AC202" s="28">
        <f t="shared" si="1050"/>
        <v>0.31958762886597936</v>
      </c>
      <c r="AD202" s="28">
        <f t="shared" si="1051"/>
        <v>7.8125E-3</v>
      </c>
      <c r="AE202" s="28">
        <f t="shared" si="1052"/>
        <v>-9.3023255813953543E-2</v>
      </c>
    </row>
    <row r="203" spans="2:41" ht="13.5" x14ac:dyDescent="0.35">
      <c r="B203" s="8" t="s">
        <v>74</v>
      </c>
      <c r="E203" s="29">
        <f t="shared" ref="E203:AA203" si="1078">IFERROR(E177/D177-1,"n/a")</f>
        <v>0.15162205274002272</v>
      </c>
      <c r="F203" s="29">
        <f t="shared" si="1078"/>
        <v>-0.23080531635606771</v>
      </c>
      <c r="G203" s="29">
        <f t="shared" si="1078"/>
        <v>0.24390243902439024</v>
      </c>
      <c r="H203" s="29">
        <f t="shared" si="1078"/>
        <v>-0.56862745098039214</v>
      </c>
      <c r="I203" s="29">
        <f t="shared" si="1078"/>
        <v>-0.54545454545454541</v>
      </c>
      <c r="J203" s="29">
        <f t="shared" si="1078"/>
        <v>0.5</v>
      </c>
      <c r="K203" s="29">
        <f t="shared" si="1078"/>
        <v>0.26666666666666661</v>
      </c>
      <c r="L203" s="29">
        <f t="shared" si="1078"/>
        <v>-0.84210526315789469</v>
      </c>
      <c r="M203" s="29">
        <f t="shared" si="1078"/>
        <v>-0.33333333333333337</v>
      </c>
      <c r="N203" s="29">
        <f t="shared" si="1078"/>
        <v>-1.5</v>
      </c>
      <c r="O203" s="29">
        <f t="shared" si="1078"/>
        <v>-1</v>
      </c>
      <c r="P203" s="29" t="str">
        <f t="shared" si="1078"/>
        <v>n/a</v>
      </c>
      <c r="Q203" s="29" t="str">
        <f t="shared" si="1078"/>
        <v>n/a</v>
      </c>
      <c r="R203" s="29" t="str">
        <f t="shared" si="1078"/>
        <v>n/a</v>
      </c>
      <c r="S203" s="29" t="str">
        <f t="shared" si="1078"/>
        <v>n/a</v>
      </c>
      <c r="T203" s="29">
        <f t="shared" si="1078"/>
        <v>-0.89999999999997726</v>
      </c>
      <c r="U203" s="29">
        <f t="shared" si="1078"/>
        <v>-4.9999999999988631</v>
      </c>
      <c r="V203" s="29">
        <f t="shared" si="1078"/>
        <v>2.8421709430404007E-13</v>
      </c>
      <c r="W203" s="29">
        <f t="shared" si="1078"/>
        <v>29.324999999993661</v>
      </c>
      <c r="X203" s="29">
        <f t="shared" si="1078"/>
        <v>-1.1691673536685796</v>
      </c>
      <c r="Y203" s="29">
        <f t="shared" si="1078"/>
        <v>-2.3255360623782964</v>
      </c>
      <c r="Z203" s="29">
        <f t="shared" si="1078"/>
        <v>-1.9264705882351976</v>
      </c>
      <c r="AA203" s="29">
        <f t="shared" si="1078"/>
        <v>-5.8134920634924034</v>
      </c>
      <c r="AB203" s="29">
        <f t="shared" si="1049"/>
        <v>-1.1691673536685796</v>
      </c>
      <c r="AC203" s="29">
        <f t="shared" si="1050"/>
        <v>-2.3255360623782964</v>
      </c>
      <c r="AD203" s="29">
        <f t="shared" si="1051"/>
        <v>-1.9264705882351976</v>
      </c>
      <c r="AE203" s="29">
        <f t="shared" si="1052"/>
        <v>-5.8134920634924034</v>
      </c>
    </row>
    <row r="204" spans="2:41" x14ac:dyDescent="0.2">
      <c r="B204" s="9" t="s">
        <v>63</v>
      </c>
      <c r="E204" s="27">
        <f t="shared" ref="E204:AA204" si="1079">IFERROR(E178/D178-1,"n/a")</f>
        <v>0.25604304008486767</v>
      </c>
      <c r="F204" s="27">
        <f t="shared" si="1079"/>
        <v>3.7500000000000089E-2</v>
      </c>
      <c r="G204" s="27">
        <f t="shared" si="1079"/>
        <v>0.75714285714285712</v>
      </c>
      <c r="H204" s="27">
        <f t="shared" si="1079"/>
        <v>-0.35365853658536583</v>
      </c>
      <c r="I204" s="27">
        <f t="shared" si="1079"/>
        <v>-0.29559748427672961</v>
      </c>
      <c r="J204" s="27">
        <f t="shared" si="1079"/>
        <v>0.83928571428571419</v>
      </c>
      <c r="K204" s="27">
        <f t="shared" si="1079"/>
        <v>0.65533980582524265</v>
      </c>
      <c r="L204" s="27">
        <f t="shared" si="1079"/>
        <v>-0.16422287390029322</v>
      </c>
      <c r="M204" s="27">
        <f t="shared" si="1079"/>
        <v>0.44561403508771935</v>
      </c>
      <c r="N204" s="27">
        <f t="shared" si="1079"/>
        <v>0.2354368932038835</v>
      </c>
      <c r="O204" s="27">
        <f t="shared" si="1079"/>
        <v>0.25343811394891946</v>
      </c>
      <c r="P204" s="27">
        <f t="shared" si="1079"/>
        <v>-0.32915360501567403</v>
      </c>
      <c r="Q204" s="27">
        <f t="shared" si="1079"/>
        <v>0.44392523364485981</v>
      </c>
      <c r="R204" s="27">
        <f t="shared" si="1079"/>
        <v>0.29935275080906143</v>
      </c>
      <c r="S204" s="27">
        <f t="shared" si="1079"/>
        <v>0.27397260273972601</v>
      </c>
      <c r="T204" s="27">
        <f t="shared" si="1079"/>
        <v>-0.26011730205278594</v>
      </c>
      <c r="U204" s="27">
        <f t="shared" si="1079"/>
        <v>0.11163958250759687</v>
      </c>
      <c r="V204" s="27">
        <f t="shared" si="1079"/>
        <v>0.4076539101497505</v>
      </c>
      <c r="W204" s="27">
        <f t="shared" si="1079"/>
        <v>0.11113644039175963</v>
      </c>
      <c r="X204" s="27">
        <f t="shared" si="1079"/>
        <v>-8.7294362590518482E-2</v>
      </c>
      <c r="Y204" s="27">
        <f t="shared" si="1079"/>
        <v>0.11861319337833476</v>
      </c>
      <c r="Z204" s="27">
        <f t="shared" si="1079"/>
        <v>7.7224215179887201E-2</v>
      </c>
      <c r="AA204" s="27">
        <f t="shared" si="1079"/>
        <v>0.35561842777985064</v>
      </c>
      <c r="AB204" s="27">
        <f t="shared" si="1049"/>
        <v>-0.23405951291858962</v>
      </c>
      <c r="AC204" s="27">
        <f t="shared" si="1050"/>
        <v>0.10559750553615532</v>
      </c>
      <c r="AD204" s="27">
        <f t="shared" si="1051"/>
        <v>6.4373820751168376E-2</v>
      </c>
      <c r="AE204" s="27">
        <f t="shared" si="1052"/>
        <v>0.35173281952835889</v>
      </c>
    </row>
    <row r="205" spans="2:41" ht="13.5" x14ac:dyDescent="0.35">
      <c r="B205" s="8" t="s">
        <v>412</v>
      </c>
      <c r="E205" s="29" t="str">
        <f t="shared" ref="E205:Y205" si="1080">IFERROR(E179/D179-1,"n/a")</f>
        <v>n/a</v>
      </c>
      <c r="F205" s="29" t="str">
        <f t="shared" si="1080"/>
        <v>n/a</v>
      </c>
      <c r="G205" s="29" t="str">
        <f t="shared" si="1080"/>
        <v>n/a</v>
      </c>
      <c r="H205" s="29" t="str">
        <f t="shared" si="1080"/>
        <v>n/a</v>
      </c>
      <c r="I205" s="29" t="str">
        <f t="shared" si="1080"/>
        <v>n/a</v>
      </c>
      <c r="J205" s="29" t="str">
        <f t="shared" si="1080"/>
        <v>n/a</v>
      </c>
      <c r="K205" s="29" t="str">
        <f t="shared" si="1080"/>
        <v>n/a</v>
      </c>
      <c r="L205" s="29" t="str">
        <f t="shared" si="1080"/>
        <v>n/a</v>
      </c>
      <c r="M205" s="29" t="str">
        <f t="shared" si="1080"/>
        <v>n/a</v>
      </c>
      <c r="N205" s="29" t="str">
        <f t="shared" si="1080"/>
        <v>n/a</v>
      </c>
      <c r="O205" s="29" t="str">
        <f t="shared" si="1080"/>
        <v>n/a</v>
      </c>
      <c r="P205" s="29" t="str">
        <f t="shared" si="1080"/>
        <v>n/a</v>
      </c>
      <c r="Q205" s="29" t="str">
        <f t="shared" si="1080"/>
        <v>n/a</v>
      </c>
      <c r="R205" s="29" t="str">
        <f t="shared" si="1080"/>
        <v>n/a</v>
      </c>
      <c r="S205" s="29" t="str">
        <f t="shared" si="1080"/>
        <v>n/a</v>
      </c>
      <c r="T205" s="29" t="str">
        <f t="shared" si="1080"/>
        <v>n/a</v>
      </c>
      <c r="U205" s="29">
        <f t="shared" si="1080"/>
        <v>0.7176470588235293</v>
      </c>
      <c r="V205" s="29">
        <f t="shared" si="1080"/>
        <v>0.20547945205479468</v>
      </c>
      <c r="W205" s="29">
        <f t="shared" si="1080"/>
        <v>0.36931818181818188</v>
      </c>
      <c r="X205" s="29">
        <f t="shared" si="1080"/>
        <v>0.60995850622406622</v>
      </c>
      <c r="Y205" s="29">
        <f t="shared" si="1080"/>
        <v>0.11082474226804129</v>
      </c>
      <c r="Z205" s="29">
        <f t="shared" ref="Z205:AA205" si="1081">IFERROR(Z179/Y179-1,"n/a")</f>
        <v>0</v>
      </c>
      <c r="AA205" s="29">
        <f t="shared" si="1081"/>
        <v>0.11600928074245931</v>
      </c>
      <c r="AB205" s="29">
        <f t="shared" si="1049"/>
        <v>0.10395010395010384</v>
      </c>
      <c r="AC205" s="29">
        <f t="shared" si="1050"/>
        <v>9.4161958568738324E-2</v>
      </c>
      <c r="AD205" s="29">
        <f t="shared" si="1051"/>
        <v>8.6058519793459576E-2</v>
      </c>
      <c r="AE205" s="29">
        <f t="shared" si="1052"/>
        <v>7.923930269413626E-2</v>
      </c>
    </row>
    <row r="206" spans="2:41" x14ac:dyDescent="0.2">
      <c r="B206" s="9" t="s">
        <v>64</v>
      </c>
      <c r="E206" s="27">
        <f t="shared" ref="E206:Y206" si="1082">IFERROR(E180/D180-1,"n/a")</f>
        <v>0.25604304008486767</v>
      </c>
      <c r="F206" s="27">
        <f t="shared" si="1082"/>
        <v>3.7500000000000089E-2</v>
      </c>
      <c r="G206" s="27">
        <f t="shared" si="1082"/>
        <v>0.75714285714285712</v>
      </c>
      <c r="H206" s="27">
        <f t="shared" si="1082"/>
        <v>-0.35365853658536583</v>
      </c>
      <c r="I206" s="27">
        <f t="shared" si="1082"/>
        <v>-0.29559748427672961</v>
      </c>
      <c r="J206" s="27">
        <f t="shared" si="1082"/>
        <v>0.83928571428571419</v>
      </c>
      <c r="K206" s="27">
        <f t="shared" si="1082"/>
        <v>0.65533980582524265</v>
      </c>
      <c r="L206" s="27">
        <f t="shared" si="1082"/>
        <v>-0.16422287390029322</v>
      </c>
      <c r="M206" s="27">
        <f t="shared" si="1082"/>
        <v>0.44561403508771935</v>
      </c>
      <c r="N206" s="27">
        <f t="shared" si="1082"/>
        <v>0.2354368932038835</v>
      </c>
      <c r="O206" s="27">
        <f t="shared" si="1082"/>
        <v>0.25343811394891946</v>
      </c>
      <c r="P206" s="27">
        <f t="shared" si="1082"/>
        <v>-0.32915360501567403</v>
      </c>
      <c r="Q206" s="27">
        <f t="shared" si="1082"/>
        <v>0.44392523364485981</v>
      </c>
      <c r="R206" s="27">
        <f t="shared" si="1082"/>
        <v>0.29935275080906143</v>
      </c>
      <c r="S206" s="27">
        <f t="shared" si="1082"/>
        <v>0.27397260273972601</v>
      </c>
      <c r="T206" s="27">
        <f t="shared" si="1082"/>
        <v>-0.25180840664711635</v>
      </c>
      <c r="U206" s="27">
        <f t="shared" si="1082"/>
        <v>0.118369480010452</v>
      </c>
      <c r="V206" s="27">
        <f t="shared" si="1082"/>
        <v>0.40420560747663559</v>
      </c>
      <c r="W206" s="27">
        <f t="shared" si="1082"/>
        <v>0.11491680532445936</v>
      </c>
      <c r="X206" s="27">
        <f t="shared" si="1082"/>
        <v>-7.4755434174296531E-2</v>
      </c>
      <c r="Y206" s="27">
        <f t="shared" si="1082"/>
        <v>0.118369480010452</v>
      </c>
      <c r="Z206" s="27">
        <f>IFERROR(Z180/Y180-1,"n/a")</f>
        <v>7.4824045229029634E-2</v>
      </c>
      <c r="AA206" s="27">
        <f>IFERROR(AA180/Z180-1,"n/a")</f>
        <v>0.34868968386023313</v>
      </c>
      <c r="AB206" s="27">
        <f t="shared" si="1049"/>
        <v>-0.22597160971945507</v>
      </c>
      <c r="AC206" s="27">
        <f t="shared" si="1050"/>
        <v>0.10520724342972887</v>
      </c>
      <c r="AD206" s="27">
        <f t="shared" si="1051"/>
        <v>6.5106460926528387E-2</v>
      </c>
      <c r="AE206" s="27">
        <f t="shared" si="1052"/>
        <v>0.34234523819273277</v>
      </c>
    </row>
    <row r="207" spans="2:41" x14ac:dyDescent="0.2">
      <c r="B207" s="9"/>
    </row>
    <row r="208" spans="2:41" x14ac:dyDescent="0.2">
      <c r="B208" s="5" t="s">
        <v>69</v>
      </c>
    </row>
    <row r="209" spans="2:44" x14ac:dyDescent="0.2">
      <c r="B209" t="s">
        <v>433</v>
      </c>
      <c r="D209" s="48" t="s">
        <v>75</v>
      </c>
      <c r="E209" s="48" t="s">
        <v>75</v>
      </c>
      <c r="F209" s="48" t="s">
        <v>75</v>
      </c>
      <c r="G209" s="48" t="s">
        <v>75</v>
      </c>
      <c r="H209" s="48" t="s">
        <v>75</v>
      </c>
      <c r="I209" s="48" t="s">
        <v>75</v>
      </c>
      <c r="J209" s="48" t="s">
        <v>75</v>
      </c>
      <c r="K209" s="48" t="s">
        <v>75</v>
      </c>
      <c r="L209" s="52">
        <f>+(L211*L174-L210*L173)/L172</f>
        <v>8.8999999999999996E-2</v>
      </c>
      <c r="M209" s="52">
        <f t="shared" ref="M209:Z209" si="1083">+(M211*M174-M210*M173)/M172</f>
        <v>0.09</v>
      </c>
      <c r="N209" s="52">
        <f t="shared" si="1083"/>
        <v>8.5999999999999993E-2</v>
      </c>
      <c r="O209" s="52">
        <f t="shared" si="1083"/>
        <v>8.900000000000001E-2</v>
      </c>
      <c r="P209" s="52">
        <f t="shared" si="1083"/>
        <v>8.6999999999999994E-2</v>
      </c>
      <c r="Q209" s="52">
        <f t="shared" si="1083"/>
        <v>0.09</v>
      </c>
      <c r="R209" s="52">
        <f t="shared" si="1083"/>
        <v>9.6000000000000002E-2</v>
      </c>
      <c r="S209" s="52">
        <f t="shared" si="1083"/>
        <v>9.799999999999999E-2</v>
      </c>
      <c r="T209" s="52">
        <f t="shared" si="1083"/>
        <v>0.10199999999999999</v>
      </c>
      <c r="U209" s="52">
        <f t="shared" si="1083"/>
        <v>0.11</v>
      </c>
      <c r="V209" s="52">
        <f t="shared" si="1083"/>
        <v>0.108</v>
      </c>
      <c r="W209" s="52">
        <f t="shared" si="1083"/>
        <v>0.115</v>
      </c>
      <c r="X209" s="52">
        <f t="shared" si="1083"/>
        <v>0.13377176713034519</v>
      </c>
      <c r="Y209" s="52">
        <f t="shared" si="1083"/>
        <v>0.14053572323890698</v>
      </c>
      <c r="Z209" s="52">
        <f t="shared" si="1083"/>
        <v>0.13650780935885939</v>
      </c>
      <c r="AA209" s="95">
        <f t="shared" ref="AA209:AE209" si="1084">+AA223</f>
        <v>0.14409651541739785</v>
      </c>
      <c r="AB209" s="95">
        <f t="shared" si="1084"/>
        <v>0.14559651541739785</v>
      </c>
      <c r="AC209" s="95">
        <f t="shared" si="1084"/>
        <v>0.14709651541739785</v>
      </c>
      <c r="AD209" s="95">
        <f t="shared" si="1084"/>
        <v>0.14859651541739785</v>
      </c>
      <c r="AE209" s="95">
        <f t="shared" si="1084"/>
        <v>0.15009651541739785</v>
      </c>
      <c r="AH209" s="48" t="s">
        <v>75</v>
      </c>
      <c r="AI209" s="48" t="s">
        <v>75</v>
      </c>
      <c r="AJ209" s="48" t="s">
        <v>75</v>
      </c>
      <c r="AK209" s="52">
        <f t="shared" ref="AK209" si="1085">+(AK211*AK174-AK210*AK173)/AK172</f>
        <v>8.8384722222222226E-2</v>
      </c>
      <c r="AL209" s="52">
        <f t="shared" ref="AL209" si="1086">+(AL211*AL174-AL210*AL173)/AL172</f>
        <v>9.4148453608247418E-2</v>
      </c>
      <c r="AM209" s="52">
        <f t="shared" ref="AM209" si="1087">+(AM211*AM174-AM210*AM173)/AM172</f>
        <v>0.10976193825163513</v>
      </c>
      <c r="AN209" s="52">
        <f>+SUMPRODUCT(X209:AA209,X172:AA172)/AN172</f>
        <v>0.13944637312692681</v>
      </c>
      <c r="AO209" s="52">
        <f>+SUMPRODUCT(Y209:AB209,Y172:AB172)/AO172</f>
        <v>0.11935258055801959</v>
      </c>
    </row>
    <row r="210" spans="2:44" ht="13.5" x14ac:dyDescent="0.35">
      <c r="B210" t="s">
        <v>434</v>
      </c>
      <c r="D210" s="53" t="s">
        <v>75</v>
      </c>
      <c r="E210" s="53" t="s">
        <v>75</v>
      </c>
      <c r="F210" s="53" t="s">
        <v>75</v>
      </c>
      <c r="G210" s="53" t="s">
        <v>75</v>
      </c>
      <c r="H210" s="53" t="s">
        <v>75</v>
      </c>
      <c r="I210" s="53" t="s">
        <v>75</v>
      </c>
      <c r="J210" s="53" t="s">
        <v>75</v>
      </c>
      <c r="K210" s="53" t="s">
        <v>75</v>
      </c>
      <c r="L210" s="53">
        <v>0</v>
      </c>
      <c r="M210" s="53">
        <v>0</v>
      </c>
      <c r="N210" s="53">
        <v>0</v>
      </c>
      <c r="O210" s="53">
        <v>0</v>
      </c>
      <c r="P210" s="53">
        <v>0</v>
      </c>
      <c r="Q210" s="53">
        <v>0</v>
      </c>
      <c r="R210" s="53">
        <v>0</v>
      </c>
      <c r="S210" s="53">
        <v>0</v>
      </c>
      <c r="T210" s="53">
        <v>0</v>
      </c>
      <c r="U210" s="53">
        <v>0</v>
      </c>
      <c r="V210" s="53">
        <v>0</v>
      </c>
      <c r="W210" s="53">
        <v>0</v>
      </c>
      <c r="X210" s="53">
        <v>4.5999999999999999E-2</v>
      </c>
      <c r="Y210" s="87">
        <f>8/Y173</f>
        <v>4.7619047619047616E-2</v>
      </c>
      <c r="Z210" s="87">
        <f>+Y210</f>
        <v>4.7619047619047616E-2</v>
      </c>
      <c r="AA210" s="87">
        <f>+Z210</f>
        <v>4.7619047619047616E-2</v>
      </c>
      <c r="AB210" s="87">
        <f t="shared" ref="AB210:AE210" si="1088">+AA210</f>
        <v>4.7619047619047616E-2</v>
      </c>
      <c r="AC210" s="87">
        <f t="shared" si="1088"/>
        <v>4.7619047619047616E-2</v>
      </c>
      <c r="AD210" s="87">
        <f t="shared" si="1088"/>
        <v>4.7619047619047616E-2</v>
      </c>
      <c r="AE210" s="87">
        <f t="shared" si="1088"/>
        <v>4.7619047619047616E-2</v>
      </c>
      <c r="AH210" s="53" t="s">
        <v>75</v>
      </c>
      <c r="AI210" s="53" t="s">
        <v>75</v>
      </c>
      <c r="AJ210" s="53" t="s">
        <v>75</v>
      </c>
      <c r="AK210" s="53">
        <v>0</v>
      </c>
      <c r="AL210" s="53">
        <v>0</v>
      </c>
      <c r="AM210" s="53">
        <v>0</v>
      </c>
      <c r="AN210" s="56">
        <f>+SUMPRODUCT(X210:AA210,X173:AA173)/AN173</f>
        <v>4.7321894479789219E-2</v>
      </c>
      <c r="AO210" s="56">
        <f>+SUMPRODUCT(Y210:AB210,Y173:AB173)/AO173</f>
        <v>4.035087719298245E-2</v>
      </c>
    </row>
    <row r="211" spans="2:44" x14ac:dyDescent="0.2">
      <c r="B211" s="3" t="s">
        <v>72</v>
      </c>
      <c r="D211" s="48" t="s">
        <v>75</v>
      </c>
      <c r="E211" s="48" t="s">
        <v>75</v>
      </c>
      <c r="F211" s="48" t="s">
        <v>75</v>
      </c>
      <c r="G211" s="48" t="s">
        <v>75</v>
      </c>
      <c r="H211" s="48" t="s">
        <v>75</v>
      </c>
      <c r="I211" s="48" t="s">
        <v>75</v>
      </c>
      <c r="J211" s="48" t="s">
        <v>75</v>
      </c>
      <c r="K211" s="48" t="s">
        <v>75</v>
      </c>
      <c r="L211" s="48">
        <v>8.8999999999999996E-2</v>
      </c>
      <c r="M211" s="48">
        <v>0.09</v>
      </c>
      <c r="N211" s="48">
        <v>8.5999999999999993E-2</v>
      </c>
      <c r="O211" s="48">
        <v>8.8999999999999996E-2</v>
      </c>
      <c r="P211" s="48">
        <v>8.6999999999999994E-2</v>
      </c>
      <c r="Q211" s="48">
        <v>0.09</v>
      </c>
      <c r="R211" s="48">
        <v>9.6000000000000002E-2</v>
      </c>
      <c r="S211" s="48">
        <v>9.8000000000000004E-2</v>
      </c>
      <c r="T211" s="48">
        <v>0.10199999999999999</v>
      </c>
      <c r="U211" s="48">
        <v>0.11</v>
      </c>
      <c r="V211" s="48">
        <v>0.108</v>
      </c>
      <c r="W211" s="48">
        <v>0.115</v>
      </c>
      <c r="X211" s="48">
        <v>0.111</v>
      </c>
      <c r="Y211" s="48">
        <v>0.113</v>
      </c>
      <c r="Z211" s="48">
        <v>0.109</v>
      </c>
      <c r="AA211" s="52">
        <f t="shared" ref="AA211:AE211" si="1089">+SUMPRODUCT(AA209:AA210,AA172:AA173)/AA174</f>
        <v>0.11950033002601096</v>
      </c>
      <c r="AB211" s="52">
        <f t="shared" si="1089"/>
        <v>0.11700039201766047</v>
      </c>
      <c r="AC211" s="52">
        <f t="shared" si="1089"/>
        <v>0.11616553562174567</v>
      </c>
      <c r="AD211" s="52">
        <f t="shared" si="1089"/>
        <v>0.11808511859058103</v>
      </c>
      <c r="AE211" s="52">
        <f t="shared" si="1089"/>
        <v>0.12482647801889302</v>
      </c>
      <c r="AH211" s="48" t="s">
        <v>75</v>
      </c>
      <c r="AI211" s="48" t="s">
        <v>75</v>
      </c>
      <c r="AJ211" s="48" t="s">
        <v>75</v>
      </c>
      <c r="AK211" s="52">
        <f t="shared" ref="AK211:AN213" si="1090">+IFERROR(AK235/AK174,"n/a")</f>
        <v>8.8384722222222226E-2</v>
      </c>
      <c r="AL211" s="52">
        <f t="shared" si="1090"/>
        <v>9.4148453608247418E-2</v>
      </c>
      <c r="AM211" s="52">
        <f t="shared" si="1090"/>
        <v>0.10976193825163513</v>
      </c>
      <c r="AN211" s="52">
        <f t="shared" si="1090"/>
        <v>0.11380399608510974</v>
      </c>
      <c r="AO211" s="52">
        <f t="shared" ref="AO211" si="1091">+IFERROR(AO235/AO174,"n/a")</f>
        <v>0.11969207349504461</v>
      </c>
      <c r="AQ211" s="48"/>
    </row>
    <row r="212" spans="2:44" x14ac:dyDescent="0.2">
      <c r="B212" t="s">
        <v>73</v>
      </c>
      <c r="D212" s="48" t="s">
        <v>75</v>
      </c>
      <c r="E212" s="48" t="s">
        <v>75</v>
      </c>
      <c r="F212" s="48" t="s">
        <v>75</v>
      </c>
      <c r="G212" s="48" t="s">
        <v>75</v>
      </c>
      <c r="H212" s="48" t="s">
        <v>75</v>
      </c>
      <c r="I212" s="48" t="s">
        <v>75</v>
      </c>
      <c r="J212" s="48" t="s">
        <v>75</v>
      </c>
      <c r="K212" s="48" t="s">
        <v>75</v>
      </c>
      <c r="L212" s="48">
        <v>7.5999999999999998E-2</v>
      </c>
      <c r="M212" s="48">
        <v>8.1000000000000003E-2</v>
      </c>
      <c r="N212" s="48">
        <v>8.2000000000000003E-2</v>
      </c>
      <c r="O212" s="48">
        <v>8.5000000000000006E-2</v>
      </c>
      <c r="P212" s="48">
        <v>7.3999999999999996E-2</v>
      </c>
      <c r="Q212" s="48">
        <v>7.6999999999999999E-2</v>
      </c>
      <c r="R212" s="48">
        <v>8.3000000000000004E-2</v>
      </c>
      <c r="S212" s="48">
        <v>8.6999999999999994E-2</v>
      </c>
      <c r="T212" s="48">
        <v>0.08</v>
      </c>
      <c r="U212" s="48">
        <v>0.08</v>
      </c>
      <c r="V212" s="48">
        <v>8.7999999999999995E-2</v>
      </c>
      <c r="W212" s="48">
        <v>0.09</v>
      </c>
      <c r="X212" s="48">
        <v>8.8999999999999996E-2</v>
      </c>
      <c r="Y212" s="48">
        <v>0.09</v>
      </c>
      <c r="Z212" s="48">
        <v>0.09</v>
      </c>
      <c r="AA212" s="52">
        <f t="shared" ref="AA212:AA213" si="1092">+W212+AA227/10000</f>
        <v>9.0999999999999998E-2</v>
      </c>
      <c r="AB212" s="52">
        <f t="shared" ref="AB212:AB213" si="1093">+X212+AB227/10000</f>
        <v>0.09</v>
      </c>
      <c r="AC212" s="52">
        <f t="shared" ref="AC212:AC213" si="1094">+Y212+AC227/10000</f>
        <v>9.0999999999999998E-2</v>
      </c>
      <c r="AD212" s="52">
        <f t="shared" ref="AD212:AD213" si="1095">+Z212+AD227/10000</f>
        <v>9.0999999999999998E-2</v>
      </c>
      <c r="AE212" s="52">
        <f t="shared" ref="AE212:AE213" si="1096">+AA212+AE227/10000</f>
        <v>9.1999999999999998E-2</v>
      </c>
      <c r="AH212" s="48" t="s">
        <v>75</v>
      </c>
      <c r="AI212" s="48" t="s">
        <v>75</v>
      </c>
      <c r="AJ212" s="48" t="s">
        <v>75</v>
      </c>
      <c r="AK212" s="52">
        <f t="shared" si="1090"/>
        <v>8.2008670520231211E-2</v>
      </c>
      <c r="AL212" s="52">
        <f t="shared" si="1090"/>
        <v>8.1851076555023911E-2</v>
      </c>
      <c r="AM212" s="52">
        <f t="shared" si="1090"/>
        <v>8.5476417135439201E-2</v>
      </c>
      <c r="AN212" s="52">
        <f t="shared" si="1090"/>
        <v>9.0124092784972257E-2</v>
      </c>
      <c r="AO212" s="52">
        <f t="shared" ref="AO212" si="1097">+IFERROR(AO236/AO175,"n/a")</f>
        <v>9.1124092784972258E-2</v>
      </c>
      <c r="AQ212" s="48"/>
    </row>
    <row r="213" spans="2:44" x14ac:dyDescent="0.2">
      <c r="B213" t="s">
        <v>62</v>
      </c>
      <c r="D213" s="48" t="s">
        <v>75</v>
      </c>
      <c r="E213" s="48" t="s">
        <v>75</v>
      </c>
      <c r="F213" s="48" t="s">
        <v>75</v>
      </c>
      <c r="G213" s="48" t="s">
        <v>75</v>
      </c>
      <c r="H213" s="48" t="s">
        <v>75</v>
      </c>
      <c r="I213" s="48" t="s">
        <v>75</v>
      </c>
      <c r="J213" s="48" t="s">
        <v>75</v>
      </c>
      <c r="K213" s="48" t="s">
        <v>75</v>
      </c>
      <c r="L213" s="48">
        <v>2.9000000000000001E-2</v>
      </c>
      <c r="M213" s="48">
        <v>2.9000000000000001E-2</v>
      </c>
      <c r="N213" s="48">
        <v>3.3000000000000002E-2</v>
      </c>
      <c r="O213" s="48">
        <v>3.5000000000000003E-2</v>
      </c>
      <c r="P213" s="48">
        <v>3.5000000000000003E-2</v>
      </c>
      <c r="Q213" s="48">
        <v>3.7999999999999999E-2</v>
      </c>
      <c r="R213" s="48">
        <v>3.7999999999999999E-2</v>
      </c>
      <c r="S213" s="48">
        <v>4.1000000000000002E-2</v>
      </c>
      <c r="T213" s="48">
        <v>4.1000000000000002E-2</v>
      </c>
      <c r="U213" s="48">
        <v>4.2000000000000003E-2</v>
      </c>
      <c r="V213" s="48">
        <v>4.2999999999999997E-2</v>
      </c>
      <c r="W213" s="48">
        <v>4.5999999999999999E-2</v>
      </c>
      <c r="X213" s="48">
        <v>4.4999999999999998E-2</v>
      </c>
      <c r="Y213" s="48">
        <v>4.3999999999999997E-2</v>
      </c>
      <c r="Z213" s="48">
        <v>4.4999999999999998E-2</v>
      </c>
      <c r="AA213" s="52">
        <f t="shared" si="1092"/>
        <v>4.5999999999999999E-2</v>
      </c>
      <c r="AB213" s="52">
        <f t="shared" si="1093"/>
        <v>4.4999999999999998E-2</v>
      </c>
      <c r="AC213" s="52">
        <f t="shared" si="1094"/>
        <v>4.3999999999999997E-2</v>
      </c>
      <c r="AD213" s="52">
        <f t="shared" si="1095"/>
        <v>4.4999999999999998E-2</v>
      </c>
      <c r="AE213" s="52">
        <f t="shared" si="1096"/>
        <v>4.5999999999999999E-2</v>
      </c>
      <c r="AH213" s="48" t="s">
        <v>75</v>
      </c>
      <c r="AI213" s="48" t="s">
        <v>75</v>
      </c>
      <c r="AJ213" s="48" t="s">
        <v>75</v>
      </c>
      <c r="AK213" s="52">
        <f t="shared" si="1090"/>
        <v>3.2682926829268294E-2</v>
      </c>
      <c r="AL213" s="52">
        <f t="shared" si="1090"/>
        <v>3.8337662337662337E-2</v>
      </c>
      <c r="AM213" s="52">
        <f t="shared" si="1090"/>
        <v>4.3107648725212458E-2</v>
      </c>
      <c r="AN213" s="52">
        <f t="shared" si="1090"/>
        <v>4.4976645435244156E-2</v>
      </c>
      <c r="AO213" s="52">
        <f t="shared" ref="AO213" si="1098">+IFERROR(AO237/AO176,"n/a")</f>
        <v>4.4976645435244156E-2</v>
      </c>
      <c r="AQ213" s="48"/>
    </row>
    <row r="214" spans="2:44" ht="13.5" x14ac:dyDescent="0.35">
      <c r="B214" t="s">
        <v>74</v>
      </c>
      <c r="D214" s="53" t="s">
        <v>75</v>
      </c>
      <c r="E214" s="53" t="s">
        <v>75</v>
      </c>
      <c r="F214" s="53" t="s">
        <v>75</v>
      </c>
      <c r="G214" s="53" t="s">
        <v>75</v>
      </c>
      <c r="H214" s="53" t="s">
        <v>75</v>
      </c>
      <c r="I214" s="53" t="s">
        <v>75</v>
      </c>
      <c r="J214" s="53" t="s">
        <v>75</v>
      </c>
      <c r="K214" s="53" t="s">
        <v>75</v>
      </c>
      <c r="L214" s="53" t="s">
        <v>76</v>
      </c>
      <c r="M214" s="53" t="s">
        <v>76</v>
      </c>
      <c r="N214" s="53" t="s">
        <v>76</v>
      </c>
      <c r="O214" s="53" t="s">
        <v>76</v>
      </c>
      <c r="P214" s="53" t="s">
        <v>76</v>
      </c>
      <c r="Q214" s="53" t="s">
        <v>76</v>
      </c>
      <c r="R214" s="53" t="s">
        <v>76</v>
      </c>
      <c r="S214" s="53" t="s">
        <v>76</v>
      </c>
      <c r="T214" s="53" t="s">
        <v>76</v>
      </c>
      <c r="U214" s="53" t="s">
        <v>76</v>
      </c>
      <c r="V214" s="53" t="s">
        <v>76</v>
      </c>
      <c r="W214" s="53" t="s">
        <v>76</v>
      </c>
      <c r="X214" s="53" t="s">
        <v>76</v>
      </c>
      <c r="Y214" s="53" t="s">
        <v>76</v>
      </c>
      <c r="Z214" s="53" t="s">
        <v>76</v>
      </c>
      <c r="AA214" s="87" t="s">
        <v>76</v>
      </c>
      <c r="AB214" s="87" t="s">
        <v>76</v>
      </c>
      <c r="AC214" s="87" t="s">
        <v>76</v>
      </c>
      <c r="AD214" s="87" t="s">
        <v>76</v>
      </c>
      <c r="AE214" s="87" t="s">
        <v>76</v>
      </c>
      <c r="AH214" s="53" t="s">
        <v>75</v>
      </c>
      <c r="AI214" s="53" t="s">
        <v>75</v>
      </c>
      <c r="AJ214" s="53" t="s">
        <v>75</v>
      </c>
      <c r="AK214" s="53" t="s">
        <v>76</v>
      </c>
      <c r="AL214" s="53" t="s">
        <v>76</v>
      </c>
      <c r="AM214" s="53" t="s">
        <v>76</v>
      </c>
      <c r="AN214" s="53" t="s">
        <v>76</v>
      </c>
      <c r="AO214" s="53" t="s">
        <v>76</v>
      </c>
      <c r="AQ214" s="74"/>
    </row>
    <row r="215" spans="2:44" s="4" customFormat="1" x14ac:dyDescent="0.2">
      <c r="B215" s="6" t="s">
        <v>97</v>
      </c>
      <c r="D215" s="54" t="str">
        <f t="shared" ref="D215:AA215" si="1099">+IFERROR(D239/D178,"n/a")</f>
        <v>n/a</v>
      </c>
      <c r="E215" s="54" t="str">
        <f t="shared" si="1099"/>
        <v>n/a</v>
      </c>
      <c r="F215" s="54">
        <f t="shared" si="1099"/>
        <v>6.6514285714285706E-2</v>
      </c>
      <c r="G215" s="54">
        <f t="shared" si="1099"/>
        <v>7.9788617886178859E-2</v>
      </c>
      <c r="H215" s="54">
        <f t="shared" si="1099"/>
        <v>6.9716981132075473E-2</v>
      </c>
      <c r="I215" s="54">
        <f t="shared" si="1099"/>
        <v>6.2964285714285709E-2</v>
      </c>
      <c r="J215" s="54">
        <f t="shared" si="1099"/>
        <v>7.3873786407766984E-2</v>
      </c>
      <c r="K215" s="54">
        <f t="shared" si="1099"/>
        <v>8.7510263929618762E-2</v>
      </c>
      <c r="L215" s="54">
        <f t="shared" si="1099"/>
        <v>8.0210526315789468E-2</v>
      </c>
      <c r="M215" s="54">
        <f t="shared" si="1099"/>
        <v>8.2558252427184467E-2</v>
      </c>
      <c r="N215" s="54">
        <f t="shared" si="1099"/>
        <v>8.0913555992141464E-2</v>
      </c>
      <c r="O215" s="54">
        <f t="shared" si="1099"/>
        <v>8.2322884012539177E-2</v>
      </c>
      <c r="P215" s="54">
        <f t="shared" si="1099"/>
        <v>7.495327102803738E-2</v>
      </c>
      <c r="Q215" s="54">
        <f t="shared" si="1099"/>
        <v>7.7205501618122979E-2</v>
      </c>
      <c r="R215" s="54">
        <f t="shared" si="1099"/>
        <v>8.3627646326276464E-2</v>
      </c>
      <c r="S215" s="54">
        <f t="shared" si="1099"/>
        <v>8.7915933528836754E-2</v>
      </c>
      <c r="T215" s="54">
        <f t="shared" si="1099"/>
        <v>8.3810278768661636E-2</v>
      </c>
      <c r="U215" s="54">
        <f t="shared" si="1099"/>
        <v>8.5434989303541722E-2</v>
      </c>
      <c r="V215" s="54">
        <f t="shared" si="1099"/>
        <v>9.1318811212428228E-2</v>
      </c>
      <c r="W215" s="54">
        <f t="shared" si="1099"/>
        <v>0.10008130513742089</v>
      </c>
      <c r="X215" s="54">
        <f t="shared" si="1099"/>
        <v>9.5407060578713024E-2</v>
      </c>
      <c r="Y215" s="54">
        <f t="shared" si="1099"/>
        <v>9.5177952099551946E-2</v>
      </c>
      <c r="Z215" s="54">
        <f t="shared" si="1099"/>
        <v>9.4914258867747237E-2</v>
      </c>
      <c r="AA215" s="54">
        <f t="shared" si="1099"/>
        <v>0.10085842695583862</v>
      </c>
      <c r="AB215" s="54">
        <f t="shared" ref="AB215:AE215" si="1100">+IFERROR(AB239/AB178,"n/a")</f>
        <v>9.8803584015217646E-2</v>
      </c>
      <c r="AC215" s="54">
        <f t="shared" si="1100"/>
        <v>9.7285048382250078E-2</v>
      </c>
      <c r="AD215" s="54">
        <f t="shared" si="1100"/>
        <v>9.9606913745724196E-2</v>
      </c>
      <c r="AE215" s="54">
        <f t="shared" si="1100"/>
        <v>0.10403274500635873</v>
      </c>
      <c r="AH215" s="54">
        <f t="shared" ref="AH215:AN217" si="1101">+IFERROR(AH239/AH178,"n/a")</f>
        <v>6.0289156626506024E-2</v>
      </c>
      <c r="AI215" s="54">
        <f t="shared" si="1101"/>
        <v>7.1137775679615448E-2</v>
      </c>
      <c r="AJ215" s="54">
        <f t="shared" si="1101"/>
        <v>7.7256723716381412E-2</v>
      </c>
      <c r="AK215" s="54">
        <f t="shared" si="1101"/>
        <v>8.1659978308026029E-2</v>
      </c>
      <c r="AL215" s="54">
        <f t="shared" si="1101"/>
        <v>8.2480501392757671E-2</v>
      </c>
      <c r="AM215" s="54">
        <f t="shared" si="1101"/>
        <v>9.1537866607461355E-2</v>
      </c>
      <c r="AN215" s="54">
        <f t="shared" si="1101"/>
        <v>9.7031951036918737E-2</v>
      </c>
      <c r="AO215" s="54">
        <f t="shared" ref="AO215" si="1102">+IFERROR(AO239/AO178,"n/a")</f>
        <v>0.10035997308103037</v>
      </c>
    </row>
    <row r="216" spans="2:44" s="4" customFormat="1" ht="13.5" x14ac:dyDescent="0.35">
      <c r="B216" t="s">
        <v>415</v>
      </c>
      <c r="D216" s="56" t="str">
        <f t="shared" ref="D216:X216" si="1103">+IFERROR(D240/D179,"n/a")</f>
        <v>n/a</v>
      </c>
      <c r="E216" s="56" t="str">
        <f t="shared" si="1103"/>
        <v>n/a</v>
      </c>
      <c r="F216" s="56" t="str">
        <f t="shared" si="1103"/>
        <v>n/a</v>
      </c>
      <c r="G216" s="56" t="str">
        <f t="shared" si="1103"/>
        <v>n/a</v>
      </c>
      <c r="H216" s="56" t="str">
        <f t="shared" si="1103"/>
        <v>n/a</v>
      </c>
      <c r="I216" s="56" t="str">
        <f t="shared" si="1103"/>
        <v>n/a</v>
      </c>
      <c r="J216" s="56" t="str">
        <f t="shared" si="1103"/>
        <v>n/a</v>
      </c>
      <c r="K216" s="56" t="str">
        <f t="shared" si="1103"/>
        <v>n/a</v>
      </c>
      <c r="L216" s="56" t="str">
        <f t="shared" si="1103"/>
        <v>n/a</v>
      </c>
      <c r="M216" s="56" t="str">
        <f t="shared" si="1103"/>
        <v>n/a</v>
      </c>
      <c r="N216" s="56" t="str">
        <f t="shared" si="1103"/>
        <v>n/a</v>
      </c>
      <c r="O216" s="56" t="str">
        <f t="shared" si="1103"/>
        <v>n/a</v>
      </c>
      <c r="P216" s="56" t="str">
        <f t="shared" si="1103"/>
        <v>n/a</v>
      </c>
      <c r="Q216" s="56" t="str">
        <f t="shared" si="1103"/>
        <v>n/a</v>
      </c>
      <c r="R216" s="56" t="str">
        <f t="shared" si="1103"/>
        <v>n/a</v>
      </c>
      <c r="S216" s="56" t="str">
        <f t="shared" si="1103"/>
        <v>n/a</v>
      </c>
      <c r="T216" s="56">
        <f t="shared" si="1103"/>
        <v>0.94282352941176484</v>
      </c>
      <c r="U216" s="56">
        <f t="shared" si="1103"/>
        <v>0.89671232876712337</v>
      </c>
      <c r="V216" s="56">
        <f t="shared" si="1103"/>
        <v>0.91062500000000002</v>
      </c>
      <c r="W216" s="56">
        <f t="shared" si="1103"/>
        <v>1.3142738589211618</v>
      </c>
      <c r="X216" s="56">
        <f t="shared" si="1103"/>
        <v>0.9167525773195877</v>
      </c>
      <c r="Y216" s="56">
        <f t="shared" ref="Y216:Z216" si="1104">+IFERROR(Y240/Y179,"n/a")</f>
        <v>0.93048723897911823</v>
      </c>
      <c r="Z216" s="56">
        <f t="shared" si="1104"/>
        <v>0.91744779582366587</v>
      </c>
      <c r="AA216" s="87">
        <v>1.1499999999999999</v>
      </c>
      <c r="AB216" s="87">
        <f>+X216</f>
        <v>0.9167525773195877</v>
      </c>
      <c r="AC216" s="87">
        <f t="shared" ref="AC216:AE216" si="1105">+Y216</f>
        <v>0.93048723897911823</v>
      </c>
      <c r="AD216" s="87">
        <f t="shared" si="1105"/>
        <v>0.91744779582366587</v>
      </c>
      <c r="AE216" s="87">
        <f t="shared" si="1105"/>
        <v>1.1499999999999999</v>
      </c>
      <c r="AF216" s="58"/>
      <c r="AG216" s="58"/>
      <c r="AH216" s="56" t="str">
        <f t="shared" si="1101"/>
        <v>n/a</v>
      </c>
      <c r="AI216" s="56" t="str">
        <f t="shared" si="1101"/>
        <v>n/a</v>
      </c>
      <c r="AJ216" s="56" t="str">
        <f t="shared" si="1101"/>
        <v>n/a</v>
      </c>
      <c r="AK216" s="56" t="str">
        <f t="shared" si="1101"/>
        <v>n/a</v>
      </c>
      <c r="AL216" s="56" t="str">
        <f t="shared" si="1101"/>
        <v>n/a</v>
      </c>
      <c r="AM216" s="56">
        <f t="shared" si="1101"/>
        <v>1.0618364197530863</v>
      </c>
      <c r="AN216" s="56">
        <f t="shared" si="1101"/>
        <v>0.98515886770652805</v>
      </c>
      <c r="AO216" s="56">
        <f t="shared" ref="AO216" si="1106">+IFERROR(AO240/AO179,"n/a")</f>
        <v>0.98575423414533903</v>
      </c>
    </row>
    <row r="217" spans="2:44" s="4" customFormat="1" x14ac:dyDescent="0.2">
      <c r="B217" s="6" t="s">
        <v>102</v>
      </c>
      <c r="D217" s="54" t="str">
        <f t="shared" ref="D217:X217" si="1107">+IFERROR(D241/D180,"n/a")</f>
        <v>n/a</v>
      </c>
      <c r="E217" s="54" t="str">
        <f t="shared" si="1107"/>
        <v>n/a</v>
      </c>
      <c r="F217" s="54">
        <f t="shared" si="1107"/>
        <v>6.6514285714285706E-2</v>
      </c>
      <c r="G217" s="54">
        <f t="shared" si="1107"/>
        <v>7.9788617886178859E-2</v>
      </c>
      <c r="H217" s="54">
        <f t="shared" si="1107"/>
        <v>6.9716981132075473E-2</v>
      </c>
      <c r="I217" s="54">
        <f t="shared" si="1107"/>
        <v>6.2964285714285709E-2</v>
      </c>
      <c r="J217" s="54">
        <f t="shared" si="1107"/>
        <v>7.3873786407766984E-2</v>
      </c>
      <c r="K217" s="54">
        <f t="shared" si="1107"/>
        <v>8.7510263929618762E-2</v>
      </c>
      <c r="L217" s="54">
        <f t="shared" si="1107"/>
        <v>8.0210526315789468E-2</v>
      </c>
      <c r="M217" s="54">
        <f t="shared" si="1107"/>
        <v>8.2558252427184467E-2</v>
      </c>
      <c r="N217" s="54">
        <f t="shared" si="1107"/>
        <v>8.0913555992141464E-2</v>
      </c>
      <c r="O217" s="54">
        <f t="shared" si="1107"/>
        <v>8.2322884012539177E-2</v>
      </c>
      <c r="P217" s="54">
        <f t="shared" si="1107"/>
        <v>7.495327102803738E-2</v>
      </c>
      <c r="Q217" s="54">
        <f t="shared" si="1107"/>
        <v>7.7205501618122979E-2</v>
      </c>
      <c r="R217" s="54">
        <f t="shared" si="1107"/>
        <v>8.3627646326276464E-2</v>
      </c>
      <c r="S217" s="54">
        <f t="shared" si="1107"/>
        <v>8.7915933528836754E-2</v>
      </c>
      <c r="T217" s="54">
        <f t="shared" si="1107"/>
        <v>9.3349882414423824E-2</v>
      </c>
      <c r="U217" s="54">
        <f t="shared" si="1107"/>
        <v>9.9272196261682252E-2</v>
      </c>
      <c r="V217" s="54">
        <f t="shared" si="1107"/>
        <v>0.1033153078202995</v>
      </c>
      <c r="W217" s="54">
        <f t="shared" si="1107"/>
        <v>0.12191653048584841</v>
      </c>
      <c r="X217" s="54">
        <f t="shared" si="1107"/>
        <v>0.12110830454180337</v>
      </c>
      <c r="Y217" s="54">
        <f t="shared" ref="Y217:Z217" si="1108">+IFERROR(Y241/Y180,"n/a")</f>
        <v>0.12113981193031037</v>
      </c>
      <c r="Z217" s="54">
        <f t="shared" si="1108"/>
        <v>0.11869934517739253</v>
      </c>
      <c r="AA217" s="54">
        <f>+IFERROR(AA241/AA180,"n/a")</f>
        <v>0.12596231471967453</v>
      </c>
      <c r="AB217" s="54">
        <f t="shared" ref="AB217:AE217" si="1109">+IFERROR(AB241/AB180,"n/a")</f>
        <v>0.12671781478929367</v>
      </c>
      <c r="AC217" s="54">
        <f t="shared" si="1109"/>
        <v>0.12543565346276264</v>
      </c>
      <c r="AD217" s="54">
        <f t="shared" si="1109"/>
        <v>0.12778207141297129</v>
      </c>
      <c r="AE217" s="54">
        <f t="shared" si="1109"/>
        <v>0.1330041230828376</v>
      </c>
      <c r="AH217" s="54">
        <f t="shared" si="1101"/>
        <v>6.0289156626506024E-2</v>
      </c>
      <c r="AI217" s="54">
        <f t="shared" si="1101"/>
        <v>7.1137775679615448E-2</v>
      </c>
      <c r="AJ217" s="54">
        <f t="shared" si="1101"/>
        <v>7.7256723716381412E-2</v>
      </c>
      <c r="AK217" s="54">
        <f t="shared" si="1101"/>
        <v>8.1659978308026029E-2</v>
      </c>
      <c r="AL217" s="54">
        <f t="shared" si="1101"/>
        <v>8.2480501392757671E-2</v>
      </c>
      <c r="AM217" s="54">
        <f t="shared" si="1101"/>
        <v>0.10663931807864958</v>
      </c>
      <c r="AN217" s="54">
        <f t="shared" si="1101"/>
        <v>0.12212190752793112</v>
      </c>
      <c r="AO217" s="54">
        <f t="shared" ref="AO217" si="1110">+IFERROR(AO241/AO180,"n/a")</f>
        <v>0.12872687593949039</v>
      </c>
    </row>
    <row r="218" spans="2:44" x14ac:dyDescent="0.2">
      <c r="B218" s="9"/>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I218" s="78"/>
      <c r="AJ218" s="78"/>
      <c r="AK218" s="78"/>
      <c r="AL218" s="78"/>
      <c r="AM218" s="78"/>
      <c r="AN218" s="78"/>
      <c r="AO218" s="78"/>
    </row>
    <row r="219" spans="2:44" x14ac:dyDescent="0.2">
      <c r="B219" s="22" t="s">
        <v>70</v>
      </c>
      <c r="H219" s="78"/>
      <c r="I219" s="78"/>
      <c r="J219" s="78"/>
      <c r="K219" s="78"/>
      <c r="L219" s="78"/>
      <c r="M219" s="78"/>
      <c r="N219" s="78"/>
      <c r="O219" s="78"/>
      <c r="P219" s="78"/>
      <c r="Q219" s="78"/>
      <c r="R219" s="78"/>
      <c r="S219" s="78"/>
      <c r="T219" s="78"/>
      <c r="U219" s="78"/>
      <c r="V219" s="239"/>
      <c r="W219" s="239"/>
      <c r="X219" s="239"/>
      <c r="Y219" s="78"/>
      <c r="Z219" s="239"/>
      <c r="AA219" s="78"/>
      <c r="AB219" s="78"/>
      <c r="AC219" s="78"/>
      <c r="AD219" s="78"/>
      <c r="AE219" s="78"/>
      <c r="AI219" s="78"/>
      <c r="AJ219" s="78"/>
      <c r="AK219" s="78"/>
      <c r="AL219" s="235"/>
      <c r="AM219" s="78"/>
      <c r="AN219" s="78"/>
      <c r="AO219" s="78"/>
    </row>
    <row r="220" spans="2:44" x14ac:dyDescent="0.2">
      <c r="B220" s="9" t="s">
        <v>417</v>
      </c>
      <c r="D220" s="39" t="s">
        <v>75</v>
      </c>
      <c r="E220" s="39" t="s">
        <v>75</v>
      </c>
      <c r="F220" s="39" t="s">
        <v>75</v>
      </c>
      <c r="G220" s="39" t="s">
        <v>75</v>
      </c>
      <c r="H220" s="39" t="s">
        <v>75</v>
      </c>
      <c r="I220" s="39" t="s">
        <v>75</v>
      </c>
      <c r="J220" s="39" t="s">
        <v>75</v>
      </c>
      <c r="K220" s="39" t="s">
        <v>75</v>
      </c>
      <c r="L220" s="39" t="s">
        <v>75</v>
      </c>
      <c r="M220" s="39" t="s">
        <v>75</v>
      </c>
      <c r="N220" s="39" t="s">
        <v>75</v>
      </c>
      <c r="O220" s="39" t="s">
        <v>75</v>
      </c>
      <c r="P220" s="39" t="s">
        <v>75</v>
      </c>
      <c r="Q220" s="237">
        <f>+Q223-SUM(Q221:Q222)</f>
        <v>8.299999999999999E-2</v>
      </c>
      <c r="R220" s="39" t="s">
        <v>75</v>
      </c>
      <c r="S220" s="39" t="s">
        <v>75</v>
      </c>
      <c r="T220" s="236">
        <f>+T223-SUM(T221:T222)</f>
        <v>8.6251968503937002E-2</v>
      </c>
      <c r="U220" s="237">
        <f>+Q220+0.9%</f>
        <v>9.1999999999999998E-2</v>
      </c>
      <c r="V220" s="236">
        <f>+V223-SUM(V221:V222)</f>
        <v>0.09</v>
      </c>
      <c r="W220" s="236">
        <f>+W223-SUM(W221:W222)</f>
        <v>9.2995380598513755E-2</v>
      </c>
      <c r="X220" s="236">
        <f>+X223-SUM(X221:X222)</f>
        <v>0.10543585780525504</v>
      </c>
      <c r="Y220" s="236">
        <f>+Y223-SUM(Y221:Y222)</f>
        <v>0.10543920782150913</v>
      </c>
      <c r="Z220" s="236">
        <f>+Z223-SUM(Z221:Z222)</f>
        <v>9.7507809358859387E-2</v>
      </c>
      <c r="AA220" s="237">
        <v>0.105</v>
      </c>
      <c r="AB220" s="237">
        <v>0.105</v>
      </c>
      <c r="AC220" s="237">
        <v>0.105</v>
      </c>
      <c r="AD220" s="237">
        <v>0.105</v>
      </c>
      <c r="AE220" s="237">
        <v>0.105</v>
      </c>
      <c r="AH220" s="39" t="s">
        <v>75</v>
      </c>
      <c r="AI220" s="39" t="s">
        <v>75</v>
      </c>
      <c r="AJ220" s="39" t="s">
        <v>75</v>
      </c>
      <c r="AK220" s="39" t="s">
        <v>75</v>
      </c>
      <c r="AL220" s="236">
        <f>+AL223-SUM(AL221:AL222)</f>
        <v>8.3839175257731949E-2</v>
      </c>
      <c r="AM220" s="233">
        <v>9.0999999999999998E-2</v>
      </c>
      <c r="AN220" s="236">
        <f>+SUMPRODUCT(X220:AA220,X$172:AA$172)/AN$172</f>
        <v>0.10337794106329083</v>
      </c>
      <c r="AO220" s="236">
        <f>+SUMPRODUCT(Y220:AB220,Y$172:AB$172)/AO$172</f>
        <v>8.6875258353283399E-2</v>
      </c>
    </row>
    <row r="221" spans="2:44" x14ac:dyDescent="0.2">
      <c r="B221" s="9" t="s">
        <v>419</v>
      </c>
      <c r="D221" s="39" t="s">
        <v>75</v>
      </c>
      <c r="E221" s="39" t="s">
        <v>75</v>
      </c>
      <c r="F221" s="39" t="s">
        <v>75</v>
      </c>
      <c r="G221" s="39" t="s">
        <v>75</v>
      </c>
      <c r="H221" s="39" t="s">
        <v>75</v>
      </c>
      <c r="I221" s="39" t="s">
        <v>75</v>
      </c>
      <c r="J221" s="39" t="s">
        <v>75</v>
      </c>
      <c r="K221" s="39" t="s">
        <v>75</v>
      </c>
      <c r="L221" s="39" t="s">
        <v>75</v>
      </c>
      <c r="M221" s="39" t="s">
        <v>75</v>
      </c>
      <c r="N221" s="39" t="s">
        <v>75</v>
      </c>
      <c r="O221" s="39" t="s">
        <v>75</v>
      </c>
      <c r="P221" s="39" t="s">
        <v>75</v>
      </c>
      <c r="Q221" s="237">
        <v>6.0000000000000001E-3</v>
      </c>
      <c r="R221" s="39" t="s">
        <v>75</v>
      </c>
      <c r="S221" s="39" t="s">
        <v>75</v>
      </c>
      <c r="T221" s="233">
        <f>3/T172</f>
        <v>1.1811023622047244E-2</v>
      </c>
      <c r="U221" s="237">
        <f>+Q221+0.8%</f>
        <v>1.4E-2</v>
      </c>
      <c r="V221" s="237">
        <v>1.4E-2</v>
      </c>
      <c r="W221" s="236">
        <f>+(AM221*AM174-SUMPRODUCT(T221:V221,T174:V174))/W174</f>
        <v>1.511669009841334E-2</v>
      </c>
      <c r="X221" s="233">
        <f>8/X172</f>
        <v>2.0607934054611022E-2</v>
      </c>
      <c r="Y221" s="233">
        <f>9/Y172</f>
        <v>2.2562045625470043E-2</v>
      </c>
      <c r="Z221" s="237">
        <v>2.4E-2</v>
      </c>
      <c r="AA221" s="237">
        <v>2.4562045625470045E-2</v>
      </c>
      <c r="AB221" s="237">
        <f>+AA221+0.05%</f>
        <v>2.5062045625470045E-2</v>
      </c>
      <c r="AC221" s="237">
        <f t="shared" ref="AC221:AE221" si="1111">+AB221+0.05%</f>
        <v>2.5562045625470046E-2</v>
      </c>
      <c r="AD221" s="237">
        <f t="shared" si="1111"/>
        <v>2.6062045625470046E-2</v>
      </c>
      <c r="AE221" s="237">
        <f t="shared" si="1111"/>
        <v>2.6562045625470047E-2</v>
      </c>
      <c r="AH221" s="39" t="s">
        <v>75</v>
      </c>
      <c r="AI221" s="39" t="s">
        <v>75</v>
      </c>
      <c r="AJ221" s="39" t="s">
        <v>75</v>
      </c>
      <c r="AK221" s="39" t="s">
        <v>75</v>
      </c>
      <c r="AL221" s="233">
        <f>8.5/AL172</f>
        <v>8.7628865979381444E-3</v>
      </c>
      <c r="AM221" s="233">
        <v>1.4E-2</v>
      </c>
      <c r="AN221" s="236">
        <f t="shared" ref="AN221:AO223" si="1112">+SUMPRODUCT(X221:AA221,X$172:AA$172)/AN$172</f>
        <v>2.3212658672130751E-2</v>
      </c>
      <c r="AO221" s="236">
        <f t="shared" si="1112"/>
        <v>2.0302974512903745E-2</v>
      </c>
      <c r="AR221" s="74"/>
    </row>
    <row r="222" spans="2:44" ht="13.5" x14ac:dyDescent="0.35">
      <c r="B222" s="9" t="s">
        <v>418</v>
      </c>
      <c r="D222" s="241" t="s">
        <v>75</v>
      </c>
      <c r="E222" s="241" t="s">
        <v>75</v>
      </c>
      <c r="F222" s="241" t="s">
        <v>75</v>
      </c>
      <c r="G222" s="241" t="s">
        <v>75</v>
      </c>
      <c r="H222" s="241" t="s">
        <v>75</v>
      </c>
      <c r="I222" s="241" t="s">
        <v>75</v>
      </c>
      <c r="J222" s="241" t="s">
        <v>75</v>
      </c>
      <c r="K222" s="241" t="s">
        <v>75</v>
      </c>
      <c r="L222" s="241" t="s">
        <v>75</v>
      </c>
      <c r="M222" s="241" t="s">
        <v>75</v>
      </c>
      <c r="N222" s="241" t="s">
        <v>75</v>
      </c>
      <c r="O222" s="241" t="s">
        <v>75</v>
      </c>
      <c r="P222" s="241" t="s">
        <v>75</v>
      </c>
      <c r="Q222" s="238">
        <v>1E-3</v>
      </c>
      <c r="R222" s="241" t="s">
        <v>75</v>
      </c>
      <c r="S222" s="241" t="s">
        <v>75</v>
      </c>
      <c r="T222" s="234">
        <f>1/T172</f>
        <v>3.937007874015748E-3</v>
      </c>
      <c r="U222" s="238">
        <f>+Q222+0.3%</f>
        <v>4.0000000000000001E-3</v>
      </c>
      <c r="V222" s="238">
        <v>4.0000000000000001E-3</v>
      </c>
      <c r="W222" s="240">
        <f>+(AM222*AM174-SUMPRODUCT(T222:V222,T174:V174))/W174</f>
        <v>6.8879293030729071E-3</v>
      </c>
      <c r="X222" s="234">
        <f>3/X172</f>
        <v>7.7279752704791337E-3</v>
      </c>
      <c r="Y222" s="234">
        <f>5/Y172</f>
        <v>1.2534469791927802E-2</v>
      </c>
      <c r="Z222" s="238">
        <v>1.4999999999999999E-2</v>
      </c>
      <c r="AA222" s="238">
        <v>1.4534469791927802E-2</v>
      </c>
      <c r="AB222" s="238">
        <f>+AA222+0.1%</f>
        <v>1.5534469791927803E-2</v>
      </c>
      <c r="AC222" s="238">
        <f t="shared" ref="AC222:AE222" si="1113">+AB222+0.1%</f>
        <v>1.6534469791927804E-2</v>
      </c>
      <c r="AD222" s="238">
        <f t="shared" si="1113"/>
        <v>1.7534469791927805E-2</v>
      </c>
      <c r="AE222" s="238">
        <f t="shared" si="1113"/>
        <v>1.8534469791927806E-2</v>
      </c>
      <c r="AH222" s="241" t="s">
        <v>75</v>
      </c>
      <c r="AI222" s="241" t="s">
        <v>75</v>
      </c>
      <c r="AJ222" s="241" t="s">
        <v>75</v>
      </c>
      <c r="AK222" s="241" t="s">
        <v>75</v>
      </c>
      <c r="AL222" s="234">
        <f>1.5/AL172</f>
        <v>1.5463917525773195E-3</v>
      </c>
      <c r="AM222" s="234">
        <v>5.0000000000000001E-3</v>
      </c>
      <c r="AN222" s="240">
        <f t="shared" si="1112"/>
        <v>1.2855773391505232E-2</v>
      </c>
      <c r="AO222" s="240">
        <f t="shared" si="1112"/>
        <v>1.2174347691832453E-2</v>
      </c>
    </row>
    <row r="223" spans="2:44" x14ac:dyDescent="0.2">
      <c r="B223" s="77" t="s">
        <v>435</v>
      </c>
      <c r="D223" s="43" t="str">
        <f t="shared" ref="D223:Z223" si="1114">+D209</f>
        <v>n/a</v>
      </c>
      <c r="E223" s="43" t="str">
        <f t="shared" si="1114"/>
        <v>n/a</v>
      </c>
      <c r="F223" s="43" t="str">
        <f t="shared" si="1114"/>
        <v>n/a</v>
      </c>
      <c r="G223" s="43" t="str">
        <f t="shared" si="1114"/>
        <v>n/a</v>
      </c>
      <c r="H223" s="43" t="str">
        <f t="shared" si="1114"/>
        <v>n/a</v>
      </c>
      <c r="I223" s="43" t="str">
        <f t="shared" si="1114"/>
        <v>n/a</v>
      </c>
      <c r="J223" s="43" t="str">
        <f t="shared" si="1114"/>
        <v>n/a</v>
      </c>
      <c r="K223" s="43" t="str">
        <f t="shared" si="1114"/>
        <v>n/a</v>
      </c>
      <c r="L223" s="43">
        <f t="shared" si="1114"/>
        <v>8.8999999999999996E-2</v>
      </c>
      <c r="M223" s="43">
        <f t="shared" si="1114"/>
        <v>0.09</v>
      </c>
      <c r="N223" s="43">
        <f t="shared" si="1114"/>
        <v>8.5999999999999993E-2</v>
      </c>
      <c r="O223" s="43">
        <f t="shared" si="1114"/>
        <v>8.900000000000001E-2</v>
      </c>
      <c r="P223" s="43">
        <f t="shared" si="1114"/>
        <v>8.6999999999999994E-2</v>
      </c>
      <c r="Q223" s="43">
        <f t="shared" si="1114"/>
        <v>0.09</v>
      </c>
      <c r="R223" s="43">
        <f t="shared" si="1114"/>
        <v>9.6000000000000002E-2</v>
      </c>
      <c r="S223" s="43">
        <f t="shared" si="1114"/>
        <v>9.799999999999999E-2</v>
      </c>
      <c r="T223" s="43">
        <f t="shared" si="1114"/>
        <v>0.10199999999999999</v>
      </c>
      <c r="U223" s="43">
        <f t="shared" si="1114"/>
        <v>0.11</v>
      </c>
      <c r="V223" s="43">
        <f t="shared" si="1114"/>
        <v>0.108</v>
      </c>
      <c r="W223" s="43">
        <f t="shared" si="1114"/>
        <v>0.115</v>
      </c>
      <c r="X223" s="43">
        <f t="shared" si="1114"/>
        <v>0.13377176713034519</v>
      </c>
      <c r="Y223" s="43">
        <f t="shared" si="1114"/>
        <v>0.14053572323890698</v>
      </c>
      <c r="Z223" s="43">
        <f t="shared" si="1114"/>
        <v>0.13650780935885939</v>
      </c>
      <c r="AA223" s="43">
        <f>SUM(AA220:AA222)</f>
        <v>0.14409651541739785</v>
      </c>
      <c r="AB223" s="43">
        <f t="shared" ref="AB223:AE223" si="1115">SUM(AB220:AB222)</f>
        <v>0.14559651541739785</v>
      </c>
      <c r="AC223" s="43">
        <f t="shared" si="1115"/>
        <v>0.14709651541739785</v>
      </c>
      <c r="AD223" s="43">
        <f t="shared" si="1115"/>
        <v>0.14859651541739785</v>
      </c>
      <c r="AE223" s="43">
        <f t="shared" si="1115"/>
        <v>0.15009651541739785</v>
      </c>
      <c r="AH223" s="43" t="str">
        <f t="shared" ref="AH223:AM223" si="1116">+AH209</f>
        <v>n/a</v>
      </c>
      <c r="AI223" s="43" t="str">
        <f t="shared" si="1116"/>
        <v>n/a</v>
      </c>
      <c r="AJ223" s="43" t="str">
        <f t="shared" si="1116"/>
        <v>n/a</v>
      </c>
      <c r="AK223" s="43">
        <f t="shared" si="1116"/>
        <v>8.8384722222222226E-2</v>
      </c>
      <c r="AL223" s="43">
        <f t="shared" si="1116"/>
        <v>9.4148453608247418E-2</v>
      </c>
      <c r="AM223" s="43">
        <f t="shared" si="1116"/>
        <v>0.10976193825163513</v>
      </c>
      <c r="AN223" s="43">
        <f t="shared" si="1112"/>
        <v>0.13944637312692681</v>
      </c>
      <c r="AO223" s="43">
        <f t="shared" si="1112"/>
        <v>0.11935258055801959</v>
      </c>
    </row>
    <row r="224" spans="2:44" s="4" customFormat="1" x14ac:dyDescent="0.2">
      <c r="B224" s="6"/>
      <c r="D224" s="54"/>
      <c r="E224" s="54"/>
      <c r="F224" s="54"/>
      <c r="G224" s="54"/>
      <c r="H224" s="54"/>
      <c r="I224" s="54"/>
      <c r="J224" s="54"/>
      <c r="K224" s="54"/>
      <c r="L224" s="54"/>
      <c r="M224" s="54"/>
      <c r="N224" s="54"/>
      <c r="O224" s="54"/>
      <c r="P224" s="54"/>
      <c r="Q224" s="54"/>
      <c r="R224" s="54"/>
      <c r="S224" s="54"/>
      <c r="T224" s="54"/>
      <c r="U224" s="54"/>
      <c r="V224" s="54"/>
      <c r="W224" s="54"/>
      <c r="AH224" s="54"/>
      <c r="AI224" s="54"/>
      <c r="AJ224" s="54"/>
      <c r="AK224" s="54"/>
      <c r="AL224" s="54"/>
      <c r="AM224" s="54"/>
    </row>
    <row r="225" spans="2:41" s="4" customFormat="1" x14ac:dyDescent="0.2">
      <c r="B225" s="7" t="s">
        <v>247</v>
      </c>
      <c r="D225" s="54"/>
      <c r="E225" s="54"/>
      <c r="F225" s="54"/>
      <c r="G225" s="54"/>
      <c r="H225" s="54"/>
      <c r="I225" s="54"/>
      <c r="J225" s="54"/>
      <c r="K225" s="54"/>
      <c r="L225" s="54"/>
      <c r="M225" s="54"/>
      <c r="N225" s="54"/>
      <c r="O225" s="54"/>
      <c r="P225" s="54"/>
      <c r="Q225" s="54"/>
      <c r="R225" s="54"/>
      <c r="S225" s="54"/>
      <c r="T225" s="54"/>
      <c r="U225" s="54"/>
      <c r="V225" s="54"/>
      <c r="W225" s="54"/>
      <c r="AH225" s="54"/>
      <c r="AI225" s="54"/>
      <c r="AJ225" s="54"/>
      <c r="AK225" s="54"/>
      <c r="AL225" s="54"/>
      <c r="AM225" s="54"/>
    </row>
    <row r="226" spans="2:41" s="4" customFormat="1" x14ac:dyDescent="0.2">
      <c r="B226" s="8" t="s">
        <v>72</v>
      </c>
      <c r="D226" s="54"/>
      <c r="E226" s="54"/>
      <c r="F226" s="54"/>
      <c r="G226" s="54"/>
      <c r="H226" s="78" t="str">
        <f t="shared" ref="H226:AA226" si="1117">+IFERROR((H211-D211)*10000,"n/a")</f>
        <v>n/a</v>
      </c>
      <c r="I226" s="78" t="str">
        <f t="shared" si="1117"/>
        <v>n/a</v>
      </c>
      <c r="J226" s="78" t="str">
        <f t="shared" si="1117"/>
        <v>n/a</v>
      </c>
      <c r="K226" s="78" t="str">
        <f t="shared" si="1117"/>
        <v>n/a</v>
      </c>
      <c r="L226" s="78" t="str">
        <f t="shared" si="1117"/>
        <v>n/a</v>
      </c>
      <c r="M226" s="78" t="str">
        <f t="shared" si="1117"/>
        <v>n/a</v>
      </c>
      <c r="N226" s="78" t="str">
        <f t="shared" si="1117"/>
        <v>n/a</v>
      </c>
      <c r="O226" s="78" t="str">
        <f t="shared" si="1117"/>
        <v>n/a</v>
      </c>
      <c r="P226" s="78">
        <f t="shared" si="1117"/>
        <v>-20.000000000000018</v>
      </c>
      <c r="Q226" s="78">
        <f t="shared" si="1117"/>
        <v>0</v>
      </c>
      <c r="R226" s="78">
        <f t="shared" si="1117"/>
        <v>100.00000000000009</v>
      </c>
      <c r="S226" s="78">
        <f t="shared" si="1117"/>
        <v>90.000000000000085</v>
      </c>
      <c r="T226" s="78">
        <f t="shared" si="1117"/>
        <v>150</v>
      </c>
      <c r="U226" s="78">
        <f t="shared" si="1117"/>
        <v>200.00000000000003</v>
      </c>
      <c r="V226" s="78">
        <f t="shared" si="1117"/>
        <v>119.99999999999997</v>
      </c>
      <c r="W226" s="78">
        <f t="shared" si="1117"/>
        <v>170</v>
      </c>
      <c r="X226" s="78">
        <f t="shared" si="1117"/>
        <v>90.000000000000085</v>
      </c>
      <c r="Y226" s="78">
        <f t="shared" si="1117"/>
        <v>30.000000000000028</v>
      </c>
      <c r="Z226" s="78">
        <f t="shared" si="1117"/>
        <v>10.000000000000009</v>
      </c>
      <c r="AA226" s="78">
        <f t="shared" si="1117"/>
        <v>45.00330026010954</v>
      </c>
      <c r="AB226" s="78">
        <f t="shared" ref="AB226" si="1118">+IFERROR((AB211-X211)*10000,"n/a")</f>
        <v>60.003920176604638</v>
      </c>
      <c r="AC226" s="78">
        <f t="shared" ref="AC226" si="1119">+IFERROR((AC211-Y211)*10000,"n/a")</f>
        <v>31.65535621745666</v>
      </c>
      <c r="AD226" s="78">
        <f t="shared" ref="AD226" si="1120">+IFERROR((AD211-Z211)*10000,"n/a")</f>
        <v>90.851185905810311</v>
      </c>
      <c r="AE226" s="78">
        <f t="shared" ref="AE226" si="1121">+IFERROR((AE211-AA211)*10000,"n/a")</f>
        <v>53.261479928820577</v>
      </c>
      <c r="AH226" s="54"/>
      <c r="AI226" s="78" t="str">
        <f t="shared" ref="AI226:AO232" si="1122">+IFERROR((AI211-AH211)*10000,"n/a")</f>
        <v>n/a</v>
      </c>
      <c r="AJ226" s="78" t="str">
        <f t="shared" si="1122"/>
        <v>n/a</v>
      </c>
      <c r="AK226" s="78" t="str">
        <f t="shared" si="1122"/>
        <v>n/a</v>
      </c>
      <c r="AL226" s="78">
        <f t="shared" si="1122"/>
        <v>57.637313860251922</v>
      </c>
      <c r="AM226" s="78">
        <f t="shared" si="1122"/>
        <v>156.13484643387716</v>
      </c>
      <c r="AN226" s="78">
        <f t="shared" si="1122"/>
        <v>40.420578334746104</v>
      </c>
      <c r="AO226" s="78">
        <f t="shared" si="1122"/>
        <v>58.880774099348692</v>
      </c>
    </row>
    <row r="227" spans="2:41" s="4" customFormat="1" x14ac:dyDescent="0.2">
      <c r="B227" s="8" t="s">
        <v>73</v>
      </c>
      <c r="D227" s="54"/>
      <c r="E227" s="54"/>
      <c r="F227" s="54"/>
      <c r="G227" s="54"/>
      <c r="H227" s="78" t="str">
        <f t="shared" ref="H227:Q232" si="1123">+IFERROR((H212-D212)*10000,"n/a")</f>
        <v>n/a</v>
      </c>
      <c r="I227" s="78" t="str">
        <f t="shared" si="1123"/>
        <v>n/a</v>
      </c>
      <c r="J227" s="78" t="str">
        <f t="shared" si="1123"/>
        <v>n/a</v>
      </c>
      <c r="K227" s="78" t="str">
        <f t="shared" si="1123"/>
        <v>n/a</v>
      </c>
      <c r="L227" s="78" t="str">
        <f t="shared" si="1123"/>
        <v>n/a</v>
      </c>
      <c r="M227" s="78" t="str">
        <f t="shared" si="1123"/>
        <v>n/a</v>
      </c>
      <c r="N227" s="78" t="str">
        <f t="shared" si="1123"/>
        <v>n/a</v>
      </c>
      <c r="O227" s="78" t="str">
        <f t="shared" si="1123"/>
        <v>n/a</v>
      </c>
      <c r="P227" s="78">
        <f t="shared" si="1123"/>
        <v>-20.000000000000018</v>
      </c>
      <c r="Q227" s="78">
        <f t="shared" si="1123"/>
        <v>-40.000000000000036</v>
      </c>
      <c r="R227" s="78">
        <f t="shared" ref="R227:Z232" si="1124">+IFERROR((R212-N212)*10000,"n/a")</f>
        <v>10.000000000000009</v>
      </c>
      <c r="S227" s="78">
        <f t="shared" si="1124"/>
        <v>19.999999999999879</v>
      </c>
      <c r="T227" s="78">
        <f t="shared" si="1124"/>
        <v>60.000000000000057</v>
      </c>
      <c r="U227" s="78">
        <f t="shared" si="1124"/>
        <v>30.000000000000028</v>
      </c>
      <c r="V227" s="78">
        <f t="shared" si="1124"/>
        <v>49.999999999999908</v>
      </c>
      <c r="W227" s="78">
        <f t="shared" si="1124"/>
        <v>30.000000000000028</v>
      </c>
      <c r="X227" s="78">
        <f t="shared" si="1124"/>
        <v>89.999999999999943</v>
      </c>
      <c r="Y227" s="78">
        <f t="shared" si="1124"/>
        <v>99.999999999999943</v>
      </c>
      <c r="Z227" s="78">
        <f t="shared" si="1124"/>
        <v>20.000000000000018</v>
      </c>
      <c r="AA227" s="93">
        <v>10</v>
      </c>
      <c r="AB227" s="93">
        <v>10</v>
      </c>
      <c r="AC227" s="93">
        <v>10</v>
      </c>
      <c r="AD227" s="93">
        <v>10</v>
      </c>
      <c r="AE227" s="93">
        <v>10</v>
      </c>
      <c r="AH227" s="54"/>
      <c r="AI227" s="78" t="str">
        <f t="shared" si="1122"/>
        <v>n/a</v>
      </c>
      <c r="AJ227" s="78" t="str">
        <f t="shared" si="1122"/>
        <v>n/a</v>
      </c>
      <c r="AK227" s="78" t="str">
        <f t="shared" si="1122"/>
        <v>n/a</v>
      </c>
      <c r="AL227" s="78">
        <f t="shared" si="1122"/>
        <v>-1.5759396520730051</v>
      </c>
      <c r="AM227" s="78">
        <f t="shared" si="1122"/>
        <v>36.253405804152898</v>
      </c>
      <c r="AN227" s="78">
        <f t="shared" si="1122"/>
        <v>46.476756495330562</v>
      </c>
      <c r="AO227" s="78">
        <f t="shared" si="1122"/>
        <v>10.000000000000009</v>
      </c>
    </row>
    <row r="228" spans="2:41" s="4" customFormat="1" x14ac:dyDescent="0.2">
      <c r="B228" s="8" t="s">
        <v>62</v>
      </c>
      <c r="D228" s="54"/>
      <c r="E228" s="54"/>
      <c r="F228" s="54"/>
      <c r="G228" s="54"/>
      <c r="H228" s="78" t="str">
        <f t="shared" si="1123"/>
        <v>n/a</v>
      </c>
      <c r="I228" s="78" t="str">
        <f t="shared" si="1123"/>
        <v>n/a</v>
      </c>
      <c r="J228" s="78" t="str">
        <f t="shared" si="1123"/>
        <v>n/a</v>
      </c>
      <c r="K228" s="78" t="str">
        <f t="shared" si="1123"/>
        <v>n/a</v>
      </c>
      <c r="L228" s="78" t="str">
        <f t="shared" si="1123"/>
        <v>n/a</v>
      </c>
      <c r="M228" s="78" t="str">
        <f t="shared" si="1123"/>
        <v>n/a</v>
      </c>
      <c r="N228" s="78" t="str">
        <f t="shared" si="1123"/>
        <v>n/a</v>
      </c>
      <c r="O228" s="78" t="str">
        <f t="shared" si="1123"/>
        <v>n/a</v>
      </c>
      <c r="P228" s="78">
        <f t="shared" si="1123"/>
        <v>60.000000000000021</v>
      </c>
      <c r="Q228" s="78">
        <f t="shared" si="1123"/>
        <v>89.999999999999972</v>
      </c>
      <c r="R228" s="78">
        <f t="shared" si="1124"/>
        <v>49.999999999999972</v>
      </c>
      <c r="S228" s="78">
        <f t="shared" si="1124"/>
        <v>59.999999999999986</v>
      </c>
      <c r="T228" s="78">
        <f t="shared" si="1124"/>
        <v>59.999999999999986</v>
      </c>
      <c r="U228" s="78">
        <f t="shared" si="1124"/>
        <v>40.000000000000036</v>
      </c>
      <c r="V228" s="78">
        <f t="shared" si="1124"/>
        <v>49.999999999999972</v>
      </c>
      <c r="W228" s="78">
        <f t="shared" si="1124"/>
        <v>49.999999999999972</v>
      </c>
      <c r="X228" s="78">
        <f t="shared" si="1124"/>
        <v>39.999999999999964</v>
      </c>
      <c r="Y228" s="78">
        <f t="shared" si="1124"/>
        <v>19.999999999999947</v>
      </c>
      <c r="Z228" s="78">
        <f t="shared" si="1124"/>
        <v>20.000000000000018</v>
      </c>
      <c r="AA228" s="93">
        <v>0</v>
      </c>
      <c r="AB228" s="93">
        <v>0</v>
      </c>
      <c r="AC228" s="93">
        <v>0</v>
      </c>
      <c r="AD228" s="93">
        <v>0</v>
      </c>
      <c r="AE228" s="93">
        <v>0</v>
      </c>
      <c r="AH228" s="54"/>
      <c r="AI228" s="78" t="str">
        <f t="shared" si="1122"/>
        <v>n/a</v>
      </c>
      <c r="AJ228" s="78" t="str">
        <f t="shared" si="1122"/>
        <v>n/a</v>
      </c>
      <c r="AK228" s="78" t="str">
        <f t="shared" si="1122"/>
        <v>n/a</v>
      </c>
      <c r="AL228" s="78">
        <f t="shared" si="1122"/>
        <v>56.547355083940431</v>
      </c>
      <c r="AM228" s="78">
        <f t="shared" si="1122"/>
        <v>47.699863875501208</v>
      </c>
      <c r="AN228" s="78">
        <f t="shared" si="1122"/>
        <v>18.689967100316977</v>
      </c>
      <c r="AO228" s="78">
        <f t="shared" si="1122"/>
        <v>0</v>
      </c>
    </row>
    <row r="229" spans="2:41" s="4" customFormat="1" ht="13.5" x14ac:dyDescent="0.35">
      <c r="B229" s="8" t="s">
        <v>74</v>
      </c>
      <c r="D229" s="54"/>
      <c r="E229" s="54"/>
      <c r="F229" s="54"/>
      <c r="G229" s="54"/>
      <c r="H229" s="84" t="str">
        <f t="shared" si="1123"/>
        <v>n/a</v>
      </c>
      <c r="I229" s="84" t="str">
        <f t="shared" si="1123"/>
        <v>n/a</v>
      </c>
      <c r="J229" s="84" t="str">
        <f t="shared" si="1123"/>
        <v>n/a</v>
      </c>
      <c r="K229" s="84" t="str">
        <f t="shared" si="1123"/>
        <v>n/a</v>
      </c>
      <c r="L229" s="84" t="str">
        <f t="shared" si="1123"/>
        <v>n/a</v>
      </c>
      <c r="M229" s="84" t="str">
        <f t="shared" si="1123"/>
        <v>n/a</v>
      </c>
      <c r="N229" s="84" t="str">
        <f t="shared" si="1123"/>
        <v>n/a</v>
      </c>
      <c r="O229" s="84" t="str">
        <f t="shared" si="1123"/>
        <v>n/a</v>
      </c>
      <c r="P229" s="84" t="str">
        <f t="shared" si="1123"/>
        <v>n/a</v>
      </c>
      <c r="Q229" s="84" t="str">
        <f t="shared" si="1123"/>
        <v>n/a</v>
      </c>
      <c r="R229" s="84" t="str">
        <f t="shared" si="1124"/>
        <v>n/a</v>
      </c>
      <c r="S229" s="84" t="str">
        <f t="shared" si="1124"/>
        <v>n/a</v>
      </c>
      <c r="T229" s="84" t="str">
        <f t="shared" si="1124"/>
        <v>n/a</v>
      </c>
      <c r="U229" s="84" t="str">
        <f t="shared" si="1124"/>
        <v>n/a</v>
      </c>
      <c r="V229" s="84" t="str">
        <f t="shared" si="1124"/>
        <v>n/a</v>
      </c>
      <c r="W229" s="84" t="str">
        <f t="shared" si="1124"/>
        <v>n/a</v>
      </c>
      <c r="X229" s="84" t="str">
        <f t="shared" si="1124"/>
        <v>n/a</v>
      </c>
      <c r="Y229" s="84" t="str">
        <f t="shared" si="1124"/>
        <v>n/a</v>
      </c>
      <c r="Z229" s="84" t="str">
        <f t="shared" si="1124"/>
        <v>n/a</v>
      </c>
      <c r="AA229" s="84" t="str">
        <f t="shared" ref="AA229:AA232" si="1125">+IFERROR((AA214-W214)*10000,"n/a")</f>
        <v>n/a</v>
      </c>
      <c r="AB229" s="84" t="str">
        <f t="shared" ref="AB229:AB232" si="1126">+IFERROR((AB214-X214)*10000,"n/a")</f>
        <v>n/a</v>
      </c>
      <c r="AC229" s="84" t="str">
        <f t="shared" ref="AC229:AC232" si="1127">+IFERROR((AC214-Y214)*10000,"n/a")</f>
        <v>n/a</v>
      </c>
      <c r="AD229" s="84" t="str">
        <f t="shared" ref="AD229:AD232" si="1128">+IFERROR((AD214-Z214)*10000,"n/a")</f>
        <v>n/a</v>
      </c>
      <c r="AE229" s="84" t="str">
        <f t="shared" ref="AE229:AE232" si="1129">+IFERROR((AE214-AA214)*10000,"n/a")</f>
        <v>n/a</v>
      </c>
      <c r="AH229" s="54"/>
      <c r="AI229" s="84" t="str">
        <f t="shared" si="1122"/>
        <v>n/a</v>
      </c>
      <c r="AJ229" s="84" t="str">
        <f t="shared" si="1122"/>
        <v>n/a</v>
      </c>
      <c r="AK229" s="84" t="str">
        <f t="shared" si="1122"/>
        <v>n/a</v>
      </c>
      <c r="AL229" s="84" t="str">
        <f t="shared" si="1122"/>
        <v>n/a</v>
      </c>
      <c r="AM229" s="84" t="str">
        <f t="shared" si="1122"/>
        <v>n/a</v>
      </c>
      <c r="AN229" s="84" t="str">
        <f t="shared" si="1122"/>
        <v>n/a</v>
      </c>
      <c r="AO229" s="84" t="str">
        <f t="shared" si="1122"/>
        <v>n/a</v>
      </c>
    </row>
    <row r="230" spans="2:41" s="4" customFormat="1" x14ac:dyDescent="0.2">
      <c r="B230" s="9" t="s">
        <v>97</v>
      </c>
      <c r="D230" s="54"/>
      <c r="E230" s="54"/>
      <c r="F230" s="54"/>
      <c r="G230" s="54"/>
      <c r="H230" s="78" t="str">
        <f t="shared" si="1123"/>
        <v>n/a</v>
      </c>
      <c r="I230" s="78" t="str">
        <f t="shared" si="1123"/>
        <v>n/a</v>
      </c>
      <c r="J230" s="78">
        <f t="shared" si="1123"/>
        <v>73.595006934812773</v>
      </c>
      <c r="K230" s="78">
        <f t="shared" si="1123"/>
        <v>77.216460434399025</v>
      </c>
      <c r="L230" s="78">
        <f t="shared" si="1123"/>
        <v>104.93545183713995</v>
      </c>
      <c r="M230" s="78">
        <f t="shared" si="1123"/>
        <v>195.93966712898759</v>
      </c>
      <c r="N230" s="78">
        <f t="shared" si="1123"/>
        <v>70.397695843744813</v>
      </c>
      <c r="O230" s="78">
        <f t="shared" si="1123"/>
        <v>-51.873799170795849</v>
      </c>
      <c r="P230" s="78">
        <f t="shared" si="1123"/>
        <v>-52.572552877520884</v>
      </c>
      <c r="Q230" s="78">
        <f t="shared" si="1123"/>
        <v>-53.52750809061488</v>
      </c>
      <c r="R230" s="78">
        <f t="shared" si="1124"/>
        <v>27.140903341349997</v>
      </c>
      <c r="S230" s="78">
        <f t="shared" si="1124"/>
        <v>55.930495162975767</v>
      </c>
      <c r="T230" s="78">
        <f t="shared" si="1124"/>
        <v>88.570077406242561</v>
      </c>
      <c r="U230" s="78">
        <f t="shared" si="1124"/>
        <v>82.294876854187436</v>
      </c>
      <c r="V230" s="78">
        <f t="shared" si="1124"/>
        <v>76.911648861517634</v>
      </c>
      <c r="W230" s="78">
        <f t="shared" si="1124"/>
        <v>121.65371608584135</v>
      </c>
      <c r="X230" s="78">
        <f t="shared" si="1124"/>
        <v>115.96781810051388</v>
      </c>
      <c r="Y230" s="78">
        <f t="shared" si="1124"/>
        <v>97.429627960102238</v>
      </c>
      <c r="Z230" s="78">
        <f t="shared" si="1124"/>
        <v>35.954476553190091</v>
      </c>
      <c r="AA230" s="78">
        <f t="shared" si="1125"/>
        <v>7.7712181841772807</v>
      </c>
      <c r="AB230" s="78">
        <f t="shared" si="1126"/>
        <v>33.965234365046229</v>
      </c>
      <c r="AC230" s="78">
        <f t="shared" si="1127"/>
        <v>21.070962826981315</v>
      </c>
      <c r="AD230" s="78">
        <f t="shared" si="1128"/>
        <v>46.926548779769597</v>
      </c>
      <c r="AE230" s="78">
        <f t="shared" si="1129"/>
        <v>31.743180505201114</v>
      </c>
      <c r="AH230" s="54"/>
      <c r="AI230" s="78">
        <f t="shared" si="1122"/>
        <v>108.48619053109424</v>
      </c>
      <c r="AJ230" s="78">
        <f t="shared" si="1122"/>
        <v>61.189480367659641</v>
      </c>
      <c r="AK230" s="78">
        <f t="shared" si="1122"/>
        <v>44.032545916446175</v>
      </c>
      <c r="AL230" s="78">
        <f t="shared" si="1122"/>
        <v>8.2052308473164199</v>
      </c>
      <c r="AM230" s="78">
        <f t="shared" si="1122"/>
        <v>90.573652147036825</v>
      </c>
      <c r="AN230" s="78">
        <f t="shared" si="1122"/>
        <v>54.940844294573829</v>
      </c>
      <c r="AO230" s="78">
        <f t="shared" si="1122"/>
        <v>33.280220441116306</v>
      </c>
    </row>
    <row r="231" spans="2:41" s="4" customFormat="1" ht="13.5" x14ac:dyDescent="0.35">
      <c r="B231" s="8" t="s">
        <v>415</v>
      </c>
      <c r="D231" s="54"/>
      <c r="E231" s="54"/>
      <c r="F231" s="54"/>
      <c r="G231" s="54"/>
      <c r="H231" s="84" t="str">
        <f t="shared" si="1123"/>
        <v>n/a</v>
      </c>
      <c r="I231" s="84" t="str">
        <f t="shared" si="1123"/>
        <v>n/a</v>
      </c>
      <c r="J231" s="84" t="str">
        <f t="shared" si="1123"/>
        <v>n/a</v>
      </c>
      <c r="K231" s="84" t="str">
        <f t="shared" si="1123"/>
        <v>n/a</v>
      </c>
      <c r="L231" s="84" t="str">
        <f t="shared" si="1123"/>
        <v>n/a</v>
      </c>
      <c r="M231" s="84" t="str">
        <f t="shared" si="1123"/>
        <v>n/a</v>
      </c>
      <c r="N231" s="84" t="str">
        <f t="shared" si="1123"/>
        <v>n/a</v>
      </c>
      <c r="O231" s="84" t="str">
        <f t="shared" si="1123"/>
        <v>n/a</v>
      </c>
      <c r="P231" s="84" t="str">
        <f t="shared" si="1123"/>
        <v>n/a</v>
      </c>
      <c r="Q231" s="84" t="str">
        <f t="shared" si="1123"/>
        <v>n/a</v>
      </c>
      <c r="R231" s="84" t="str">
        <f t="shared" si="1124"/>
        <v>n/a</v>
      </c>
      <c r="S231" s="84" t="str">
        <f t="shared" si="1124"/>
        <v>n/a</v>
      </c>
      <c r="T231" s="84" t="str">
        <f t="shared" si="1124"/>
        <v>n/a</v>
      </c>
      <c r="U231" s="84" t="str">
        <f t="shared" si="1124"/>
        <v>n/a</v>
      </c>
      <c r="V231" s="84" t="str">
        <f t="shared" si="1124"/>
        <v>n/a</v>
      </c>
      <c r="W231" s="84" t="str">
        <f t="shared" si="1124"/>
        <v>n/a</v>
      </c>
      <c r="X231" s="84">
        <f t="shared" si="1124"/>
        <v>-260.70952092177134</v>
      </c>
      <c r="Y231" s="84">
        <f t="shared" si="1124"/>
        <v>337.74910211994859</v>
      </c>
      <c r="Z231" s="84">
        <f t="shared" si="1124"/>
        <v>68.227958236658509</v>
      </c>
      <c r="AA231" s="84">
        <f t="shared" si="1125"/>
        <v>-1642.7385892116185</v>
      </c>
      <c r="AB231" s="84">
        <f t="shared" si="1126"/>
        <v>0</v>
      </c>
      <c r="AC231" s="84">
        <f t="shared" si="1127"/>
        <v>0</v>
      </c>
      <c r="AD231" s="84">
        <f t="shared" si="1128"/>
        <v>0</v>
      </c>
      <c r="AE231" s="84">
        <f t="shared" si="1129"/>
        <v>0</v>
      </c>
      <c r="AH231" s="54"/>
      <c r="AI231" s="84" t="str">
        <f t="shared" si="1122"/>
        <v>n/a</v>
      </c>
      <c r="AJ231" s="84" t="str">
        <f t="shared" si="1122"/>
        <v>n/a</v>
      </c>
      <c r="AK231" s="84" t="str">
        <f t="shared" si="1122"/>
        <v>n/a</v>
      </c>
      <c r="AL231" s="84" t="str">
        <f t="shared" si="1122"/>
        <v>n/a</v>
      </c>
      <c r="AM231" s="84" t="str">
        <f t="shared" si="1122"/>
        <v>n/a</v>
      </c>
      <c r="AN231" s="84">
        <f t="shared" si="1122"/>
        <v>-766.77552046558242</v>
      </c>
      <c r="AO231" s="84">
        <f t="shared" si="1122"/>
        <v>5.9536643881097362</v>
      </c>
    </row>
    <row r="232" spans="2:41" x14ac:dyDescent="0.2">
      <c r="B232" s="9" t="s">
        <v>102</v>
      </c>
      <c r="H232" s="78" t="str">
        <f t="shared" si="1123"/>
        <v>n/a</v>
      </c>
      <c r="I232" s="78" t="str">
        <f t="shared" si="1123"/>
        <v>n/a</v>
      </c>
      <c r="J232" s="78">
        <f t="shared" si="1123"/>
        <v>73.595006934812773</v>
      </c>
      <c r="K232" s="78">
        <f t="shared" si="1123"/>
        <v>77.216460434399025</v>
      </c>
      <c r="L232" s="78">
        <f t="shared" si="1123"/>
        <v>104.93545183713995</v>
      </c>
      <c r="M232" s="78">
        <f t="shared" si="1123"/>
        <v>195.93966712898759</v>
      </c>
      <c r="N232" s="78">
        <f t="shared" si="1123"/>
        <v>70.397695843744813</v>
      </c>
      <c r="O232" s="78">
        <f t="shared" si="1123"/>
        <v>-51.873799170795849</v>
      </c>
      <c r="P232" s="78">
        <f t="shared" si="1123"/>
        <v>-52.572552877520884</v>
      </c>
      <c r="Q232" s="78">
        <f t="shared" si="1123"/>
        <v>-53.52750809061488</v>
      </c>
      <c r="R232" s="78">
        <f t="shared" si="1124"/>
        <v>27.140903341349997</v>
      </c>
      <c r="S232" s="78">
        <f t="shared" si="1124"/>
        <v>55.930495162975767</v>
      </c>
      <c r="T232" s="78">
        <f t="shared" si="1124"/>
        <v>183.96611386386445</v>
      </c>
      <c r="U232" s="78">
        <f t="shared" si="1124"/>
        <v>220.66694643559273</v>
      </c>
      <c r="V232" s="78">
        <f t="shared" si="1124"/>
        <v>196.87661494023041</v>
      </c>
      <c r="W232" s="78">
        <f t="shared" si="1124"/>
        <v>340.00596957011658</v>
      </c>
      <c r="X232" s="78">
        <f t="shared" si="1124"/>
        <v>277.58422127379544</v>
      </c>
      <c r="Y232" s="78">
        <f t="shared" si="1124"/>
        <v>218.67615668628119</v>
      </c>
      <c r="Z232" s="78">
        <f t="shared" si="1124"/>
        <v>153.84037357093024</v>
      </c>
      <c r="AA232" s="78">
        <f t="shared" si="1125"/>
        <v>40.457842338261216</v>
      </c>
      <c r="AB232" s="78">
        <f t="shared" si="1126"/>
        <v>56.095102474903044</v>
      </c>
      <c r="AC232" s="78">
        <f t="shared" si="1127"/>
        <v>42.958415324522711</v>
      </c>
      <c r="AD232" s="78">
        <f t="shared" si="1128"/>
        <v>90.827262355787639</v>
      </c>
      <c r="AE232" s="78">
        <f t="shared" si="1129"/>
        <v>70.418083631630651</v>
      </c>
      <c r="AI232" s="78">
        <f t="shared" si="1122"/>
        <v>108.48619053109424</v>
      </c>
      <c r="AJ232" s="78">
        <f t="shared" si="1122"/>
        <v>61.189480367659641</v>
      </c>
      <c r="AK232" s="78">
        <f t="shared" si="1122"/>
        <v>44.032545916446175</v>
      </c>
      <c r="AL232" s="78">
        <f t="shared" si="1122"/>
        <v>8.2052308473164199</v>
      </c>
      <c r="AM232" s="78">
        <f t="shared" si="1122"/>
        <v>241.58816685891912</v>
      </c>
      <c r="AN232" s="78">
        <f t="shared" si="1122"/>
        <v>154.82589449281534</v>
      </c>
      <c r="AO232" s="78">
        <f t="shared" si="1122"/>
        <v>66.049684115592754</v>
      </c>
    </row>
    <row r="233" spans="2:41" x14ac:dyDescent="0.2">
      <c r="B233" s="6"/>
      <c r="P233" s="26"/>
      <c r="Q233" s="26"/>
    </row>
    <row r="234" spans="2:41" x14ac:dyDescent="0.2">
      <c r="B234" s="5" t="s">
        <v>0</v>
      </c>
    </row>
    <row r="235" spans="2:41" x14ac:dyDescent="0.2">
      <c r="B235" t="s">
        <v>72</v>
      </c>
      <c r="D235" s="40" t="str">
        <f t="shared" ref="D235:AA235" si="1130">+IFERROR(D211*D174,"n/a")</f>
        <v>n/a</v>
      </c>
      <c r="E235" s="40" t="str">
        <f t="shared" si="1130"/>
        <v>n/a</v>
      </c>
      <c r="F235" s="40" t="str">
        <f t="shared" si="1130"/>
        <v>n/a</v>
      </c>
      <c r="G235" s="40" t="str">
        <f t="shared" si="1130"/>
        <v>n/a</v>
      </c>
      <c r="H235" s="40" t="str">
        <f t="shared" si="1130"/>
        <v>n/a</v>
      </c>
      <c r="I235" s="40" t="str">
        <f t="shared" si="1130"/>
        <v>n/a</v>
      </c>
      <c r="J235" s="40" t="str">
        <f t="shared" si="1130"/>
        <v>n/a</v>
      </c>
      <c r="K235" s="40" t="str">
        <f t="shared" si="1130"/>
        <v>n/a</v>
      </c>
      <c r="L235" s="40">
        <f t="shared" si="1130"/>
        <v>11.125</v>
      </c>
      <c r="M235" s="40">
        <f t="shared" si="1130"/>
        <v>14.94</v>
      </c>
      <c r="N235" s="40">
        <f t="shared" si="1130"/>
        <v>17.457999999999998</v>
      </c>
      <c r="O235" s="40">
        <f t="shared" si="1130"/>
        <v>20.114000000000001</v>
      </c>
      <c r="P235" s="40">
        <f t="shared" si="1130"/>
        <v>12.353999999999999</v>
      </c>
      <c r="Q235" s="40">
        <f t="shared" si="1130"/>
        <v>18.45</v>
      </c>
      <c r="R235" s="40">
        <f t="shared" si="1130"/>
        <v>25.632000000000001</v>
      </c>
      <c r="S235" s="40">
        <f t="shared" si="1130"/>
        <v>34.887999999999998</v>
      </c>
      <c r="T235" s="40">
        <f t="shared" si="1130"/>
        <v>25.907999999999998</v>
      </c>
      <c r="U235" s="40">
        <f t="shared" si="1130"/>
        <v>29.92</v>
      </c>
      <c r="V235" s="40">
        <f t="shared" si="1130"/>
        <v>42.984000000000002</v>
      </c>
      <c r="W235" s="40">
        <f t="shared" si="1130"/>
        <v>57.258499999999998</v>
      </c>
      <c r="X235" s="40">
        <f t="shared" ref="X235:Y235" si="1131">+IFERROR(X211*X174,"n/a")</f>
        <v>58.186200000000007</v>
      </c>
      <c r="Y235" s="40">
        <f t="shared" si="1131"/>
        <v>64.059699999999992</v>
      </c>
      <c r="Z235" s="40">
        <f t="shared" ref="Z235" si="1132">+IFERROR(Z211*Z174,"n/a")</f>
        <v>72.9101</v>
      </c>
      <c r="AA235" s="40">
        <f t="shared" si="1130"/>
        <v>107.80901523791617</v>
      </c>
      <c r="AB235" s="40">
        <f t="shared" ref="AB235:AE235" si="1133">+IFERROR(AB211*AB174,"n/a")</f>
        <v>80.174518630101829</v>
      </c>
      <c r="AC235" s="40">
        <f t="shared" si="1133"/>
        <v>84.060285714285712</v>
      </c>
      <c r="AD235" s="40">
        <f t="shared" si="1133"/>
        <v>97.700674993881975</v>
      </c>
      <c r="AE235" s="40">
        <f t="shared" si="1133"/>
        <v>139.20726845215711</v>
      </c>
      <c r="AH235" s="40" t="str">
        <f>+IFERROR(AH211*AH174,"n/a")</f>
        <v>n/a</v>
      </c>
      <c r="AI235" s="40" t="str">
        <f>+IFERROR(D235+E235+F235+G235,"n/a")</f>
        <v>n/a</v>
      </c>
      <c r="AJ235" s="40" t="str">
        <f>+IFERROR(H235+I235+J235+K235,"n/a")</f>
        <v>n/a</v>
      </c>
      <c r="AK235" s="40">
        <f>+IFERROR(L235+M235+N235+O235,"n/a")</f>
        <v>63.637</v>
      </c>
      <c r="AL235" s="40">
        <f>+IFERROR(P235+Q235+R235+S235,"n/a")</f>
        <v>91.323999999999998</v>
      </c>
      <c r="AM235" s="40">
        <f>+IFERROR(T235+U235+V235+W235,"n/a")</f>
        <v>156.07050000000001</v>
      </c>
      <c r="AN235" s="40">
        <f t="shared" ref="AN235:AN243" si="1134">+IFERROR(X235+Y235+Z235+AA235,"n/a")</f>
        <v>302.96501523791619</v>
      </c>
      <c r="AO235" s="40">
        <f t="shared" ref="AO235:AO243" si="1135">+IFERROR(AB235+AC235+AD235+AE235,"n/a")</f>
        <v>401.14274779042665</v>
      </c>
    </row>
    <row r="236" spans="2:41" x14ac:dyDescent="0.2">
      <c r="B236" t="s">
        <v>73</v>
      </c>
      <c r="D236" s="40" t="str">
        <f t="shared" ref="D236:AA236" si="1136">+IFERROR(D212*D175,"n/a")</f>
        <v>n/a</v>
      </c>
      <c r="E236" s="40" t="str">
        <f t="shared" si="1136"/>
        <v>n/a</v>
      </c>
      <c r="F236" s="40" t="str">
        <f t="shared" si="1136"/>
        <v>n/a</v>
      </c>
      <c r="G236" s="40" t="str">
        <f t="shared" si="1136"/>
        <v>n/a</v>
      </c>
      <c r="H236" s="40" t="str">
        <f t="shared" si="1136"/>
        <v>n/a</v>
      </c>
      <c r="I236" s="40" t="str">
        <f t="shared" si="1136"/>
        <v>n/a</v>
      </c>
      <c r="J236" s="40" t="str">
        <f t="shared" si="1136"/>
        <v>n/a</v>
      </c>
      <c r="K236" s="40" t="str">
        <f t="shared" si="1136"/>
        <v>n/a</v>
      </c>
      <c r="L236" s="40">
        <f t="shared" si="1136"/>
        <v>11.4</v>
      </c>
      <c r="M236" s="40">
        <f t="shared" si="1136"/>
        <v>18.468</v>
      </c>
      <c r="N236" s="40">
        <f t="shared" si="1136"/>
        <v>23.042000000000002</v>
      </c>
      <c r="O236" s="40">
        <f t="shared" si="1136"/>
        <v>32.215000000000003</v>
      </c>
      <c r="P236" s="40">
        <f t="shared" si="1136"/>
        <v>18.425999999999998</v>
      </c>
      <c r="Q236" s="40">
        <f t="shared" si="1136"/>
        <v>26.95</v>
      </c>
      <c r="R236" s="40">
        <f t="shared" si="1136"/>
        <v>38.844000000000001</v>
      </c>
      <c r="S236" s="40">
        <f t="shared" si="1136"/>
        <v>52.634999999999998</v>
      </c>
      <c r="T236" s="40">
        <f t="shared" si="1136"/>
        <v>34.800000000000004</v>
      </c>
      <c r="U236" s="40">
        <f t="shared" si="1136"/>
        <v>37.840000000000003</v>
      </c>
      <c r="V236" s="40">
        <f t="shared" si="1136"/>
        <v>60.455999999999996</v>
      </c>
      <c r="W236" s="40">
        <f t="shared" si="1136"/>
        <v>64.44</v>
      </c>
      <c r="X236" s="40">
        <f t="shared" ref="X236:Y236" si="1137">+IFERROR(X212*X175,"n/a")</f>
        <v>51.797999999999995</v>
      </c>
      <c r="Y236" s="40">
        <f t="shared" si="1137"/>
        <v>58.14</v>
      </c>
      <c r="Z236" s="40">
        <f t="shared" ref="Z236" si="1138">+IFERROR(Z212*Z175,"n/a")</f>
        <v>58.68</v>
      </c>
      <c r="AA236" s="40">
        <f t="shared" si="1136"/>
        <v>84.702800000000011</v>
      </c>
      <c r="AB236" s="40">
        <f t="shared" ref="AB236:AE236" si="1139">+IFERROR(AB212*AB175,"n/a")</f>
        <v>62.855999999999995</v>
      </c>
      <c r="AC236" s="40">
        <f t="shared" si="1139"/>
        <v>70.543199999999999</v>
      </c>
      <c r="AD236" s="40">
        <f t="shared" si="1139"/>
        <v>71.198399999999992</v>
      </c>
      <c r="AE236" s="40">
        <f t="shared" si="1139"/>
        <v>102.76032000000001</v>
      </c>
      <c r="AH236" s="40" t="str">
        <f>+IFERROR(AH212*AH175,"n/a")</f>
        <v>n/a</v>
      </c>
      <c r="AI236" s="40" t="str">
        <f t="shared" ref="AI236:AI238" si="1140">+IFERROR(D236+E236+F236+G236,"n/a")</f>
        <v>n/a</v>
      </c>
      <c r="AJ236" s="40" t="str">
        <f t="shared" ref="AJ236:AJ239" si="1141">+IFERROR(H236+I236+J236+K236,"n/a")</f>
        <v>n/a</v>
      </c>
      <c r="AK236" s="40">
        <f t="shared" ref="AK236:AK239" si="1142">+IFERROR(L236+M236+N236+O236,"n/a")</f>
        <v>85.125</v>
      </c>
      <c r="AL236" s="40">
        <f t="shared" ref="AL236:AL239" si="1143">+IFERROR(P236+Q236+R236+S236,"n/a")</f>
        <v>136.85499999999999</v>
      </c>
      <c r="AM236" s="40">
        <f t="shared" ref="AM236:AM239" si="1144">+IFERROR(T236+U236+V236+W236,"n/a")</f>
        <v>197.536</v>
      </c>
      <c r="AN236" s="40">
        <f t="shared" si="1134"/>
        <v>253.32080000000002</v>
      </c>
      <c r="AO236" s="40">
        <f t="shared" si="1135"/>
        <v>307.35792000000004</v>
      </c>
    </row>
    <row r="237" spans="2:41" x14ac:dyDescent="0.2">
      <c r="B237" t="s">
        <v>62</v>
      </c>
      <c r="D237" s="40" t="str">
        <f t="shared" ref="D237:AA237" si="1145">+IFERROR(D213*D176,"n/a")</f>
        <v>n/a</v>
      </c>
      <c r="E237" s="40" t="str">
        <f t="shared" si="1145"/>
        <v>n/a</v>
      </c>
      <c r="F237" s="40" t="str">
        <f t="shared" si="1145"/>
        <v>n/a</v>
      </c>
      <c r="G237" s="40" t="str">
        <f t="shared" si="1145"/>
        <v>n/a</v>
      </c>
      <c r="H237" s="40" t="str">
        <f t="shared" si="1145"/>
        <v>n/a</v>
      </c>
      <c r="I237" s="40" t="str">
        <f t="shared" si="1145"/>
        <v>n/a</v>
      </c>
      <c r="J237" s="40" t="str">
        <f t="shared" si="1145"/>
        <v>n/a</v>
      </c>
      <c r="K237" s="40" t="str">
        <f t="shared" si="1145"/>
        <v>n/a</v>
      </c>
      <c r="L237" s="40">
        <f t="shared" si="1145"/>
        <v>0.20300000000000001</v>
      </c>
      <c r="M237" s="40">
        <f t="shared" si="1145"/>
        <v>0.46400000000000002</v>
      </c>
      <c r="N237" s="40">
        <f t="shared" si="1145"/>
        <v>0.8580000000000001</v>
      </c>
      <c r="O237" s="40">
        <f t="shared" si="1145"/>
        <v>1.155</v>
      </c>
      <c r="P237" s="40">
        <f t="shared" si="1145"/>
        <v>1.2950000000000002</v>
      </c>
      <c r="Q237" s="40">
        <f t="shared" si="1145"/>
        <v>2.3940000000000001</v>
      </c>
      <c r="R237" s="40">
        <f t="shared" si="1145"/>
        <v>2.5840000000000001</v>
      </c>
      <c r="S237" s="40">
        <f t="shared" si="1145"/>
        <v>2.5830000000000002</v>
      </c>
      <c r="T237" s="40">
        <f t="shared" si="1145"/>
        <v>2.7880000000000003</v>
      </c>
      <c r="U237" s="40">
        <f t="shared" si="1145"/>
        <v>4.032</v>
      </c>
      <c r="V237" s="40">
        <f t="shared" si="1145"/>
        <v>4.2569999999999997</v>
      </c>
      <c r="W237" s="40">
        <f t="shared" si="1145"/>
        <v>4.1399999999999997</v>
      </c>
      <c r="X237" s="40">
        <f t="shared" ref="X237:Y237" si="1146">+IFERROR(X213*X176,"n/a")</f>
        <v>4.3650000000000002</v>
      </c>
      <c r="Y237" s="40">
        <f t="shared" si="1146"/>
        <v>5.6319999999999997</v>
      </c>
      <c r="Z237" s="40">
        <f t="shared" ref="Z237" si="1147">+IFERROR(Z213*Z176,"n/a")</f>
        <v>5.8049999999999997</v>
      </c>
      <c r="AA237" s="40">
        <f t="shared" si="1145"/>
        <v>5.3819999999999997</v>
      </c>
      <c r="AB237" s="40">
        <f t="shared" ref="AB237:AE237" si="1148">+IFERROR(AB213*AB176,"n/a")</f>
        <v>5.4562499999999998</v>
      </c>
      <c r="AC237" s="40">
        <f t="shared" si="1148"/>
        <v>7.0399999999999991</v>
      </c>
      <c r="AD237" s="40">
        <f t="shared" si="1148"/>
        <v>7.2562499999999996</v>
      </c>
      <c r="AE237" s="40">
        <f t="shared" si="1148"/>
        <v>6.7275</v>
      </c>
      <c r="AH237" s="40" t="str">
        <f>+IFERROR(AH213*AH176,"n/a")</f>
        <v>n/a</v>
      </c>
      <c r="AI237" s="40" t="str">
        <f t="shared" si="1140"/>
        <v>n/a</v>
      </c>
      <c r="AJ237" s="40" t="str">
        <f t="shared" si="1141"/>
        <v>n/a</v>
      </c>
      <c r="AK237" s="40">
        <f t="shared" si="1142"/>
        <v>2.68</v>
      </c>
      <c r="AL237" s="40">
        <f t="shared" si="1143"/>
        <v>8.8559999999999999</v>
      </c>
      <c r="AM237" s="40">
        <f t="shared" si="1144"/>
        <v>15.216999999999999</v>
      </c>
      <c r="AN237" s="40">
        <f t="shared" si="1134"/>
        <v>21.183999999999997</v>
      </c>
      <c r="AO237" s="40">
        <f t="shared" si="1135"/>
        <v>26.479999999999997</v>
      </c>
    </row>
    <row r="238" spans="2:41" ht="13.5" x14ac:dyDescent="0.35">
      <c r="B238" t="s">
        <v>74</v>
      </c>
      <c r="D238" s="41" t="str">
        <f>+IFERROR(D239-D235-D236-D237,"n/a")</f>
        <v>n/a</v>
      </c>
      <c r="E238" s="41" t="str">
        <f t="shared" ref="E238:J238" si="1149">+IFERROR(E239-E235-E236-E237,"n/a")</f>
        <v>n/a</v>
      </c>
      <c r="F238" s="41" t="str">
        <f t="shared" si="1149"/>
        <v>n/a</v>
      </c>
      <c r="G238" s="41" t="str">
        <f t="shared" si="1149"/>
        <v>n/a</v>
      </c>
      <c r="H238" s="41" t="str">
        <f t="shared" si="1149"/>
        <v>n/a</v>
      </c>
      <c r="I238" s="41" t="str">
        <f t="shared" si="1149"/>
        <v>n/a</v>
      </c>
      <c r="J238" s="41" t="str">
        <f t="shared" si="1149"/>
        <v>n/a</v>
      </c>
      <c r="K238" s="41" t="str">
        <f>+IFERROR(K239-K235-K236-K237,"n/a")</f>
        <v>n/a</v>
      </c>
      <c r="L238" s="41">
        <f>+IFERROR(L239-L235-L236-L237,"n/a")</f>
        <v>0.13199999999999906</v>
      </c>
      <c r="M238" s="41">
        <f t="shared" ref="M238:W238" si="1150">+IFERROR(M239-M235-M236-M237,"n/a")</f>
        <v>0.14200000000000518</v>
      </c>
      <c r="N238" s="41">
        <f t="shared" si="1150"/>
        <v>-0.17299999999999782</v>
      </c>
      <c r="O238" s="41">
        <f t="shared" si="1150"/>
        <v>-0.96200000000000219</v>
      </c>
      <c r="P238" s="41">
        <f t="shared" si="1150"/>
        <v>5.0000000000005596E-3</v>
      </c>
      <c r="Q238" s="41">
        <f t="shared" si="1150"/>
        <v>-8.099999999999774E-2</v>
      </c>
      <c r="R238" s="41">
        <f t="shared" si="1150"/>
        <v>9.2999999999999527E-2</v>
      </c>
      <c r="S238" s="41">
        <f t="shared" si="1150"/>
        <v>-0.16799999999999393</v>
      </c>
      <c r="T238" s="41">
        <f t="shared" si="1150"/>
        <v>-6.0000000000012932E-2</v>
      </c>
      <c r="U238" s="41">
        <f t="shared" si="1150"/>
        <v>9.2999999999999972E-2</v>
      </c>
      <c r="V238" s="41">
        <f t="shared" si="1150"/>
        <v>0.46100000000001096</v>
      </c>
      <c r="W238" s="41">
        <f t="shared" si="1150"/>
        <v>5.871500000000041</v>
      </c>
      <c r="X238" s="41">
        <f t="shared" ref="X238:Y238" si="1151">+IFERROR(X239-X235-X236-X237,"n/a")</f>
        <v>0.24879999999999747</v>
      </c>
      <c r="Y238" s="41">
        <f t="shared" si="1151"/>
        <v>5.130000000000301E-2</v>
      </c>
      <c r="Z238" s="41">
        <f t="shared" ref="Z238" si="1152">+IFERROR(Z239-Z235-Z236-Z237,"n/a")</f>
        <v>-1.8099999999989791E-2</v>
      </c>
      <c r="AA238" s="75">
        <v>0</v>
      </c>
      <c r="AB238" s="75">
        <v>0</v>
      </c>
      <c r="AC238" s="75">
        <v>0</v>
      </c>
      <c r="AD238" s="75">
        <v>0</v>
      </c>
      <c r="AE238" s="75">
        <v>0</v>
      </c>
      <c r="AH238" s="41" t="str">
        <f>+IFERROR(AH239-AH235-AH236-AH237,"n/a")</f>
        <v>n/a</v>
      </c>
      <c r="AI238" s="41" t="str">
        <f t="shared" si="1140"/>
        <v>n/a</v>
      </c>
      <c r="AJ238" s="41" t="str">
        <f t="shared" si="1141"/>
        <v>n/a</v>
      </c>
      <c r="AK238" s="41">
        <f t="shared" si="1142"/>
        <v>-0.86099999999999577</v>
      </c>
      <c r="AL238" s="41">
        <f t="shared" si="1143"/>
        <v>-0.15099999999999159</v>
      </c>
      <c r="AM238" s="41">
        <f t="shared" si="1144"/>
        <v>6.365500000000039</v>
      </c>
      <c r="AN238" s="41">
        <f t="shared" si="1134"/>
        <v>0.28200000000001069</v>
      </c>
      <c r="AO238" s="41">
        <f t="shared" si="1135"/>
        <v>0</v>
      </c>
    </row>
    <row r="239" spans="2:41" x14ac:dyDescent="0.2">
      <c r="B239" s="6" t="s">
        <v>96</v>
      </c>
      <c r="D239" s="42" t="str">
        <f t="shared" ref="D239:W239" si="1153">+D257</f>
        <v>n/a</v>
      </c>
      <c r="E239" s="42" t="str">
        <f t="shared" si="1153"/>
        <v>n/a</v>
      </c>
      <c r="F239" s="42">
        <f t="shared" si="1153"/>
        <v>9.3119999999999994</v>
      </c>
      <c r="G239" s="42">
        <f t="shared" si="1153"/>
        <v>19.628</v>
      </c>
      <c r="H239" s="42">
        <f t="shared" si="1153"/>
        <v>11.085000000000001</v>
      </c>
      <c r="I239" s="42">
        <f t="shared" si="1153"/>
        <v>7.0519999999999996</v>
      </c>
      <c r="J239" s="42">
        <f t="shared" si="1153"/>
        <v>15.218</v>
      </c>
      <c r="K239" s="42">
        <f t="shared" si="1153"/>
        <v>29.840999999999998</v>
      </c>
      <c r="L239" s="42">
        <f t="shared" si="1153"/>
        <v>22.86</v>
      </c>
      <c r="M239" s="42">
        <f t="shared" si="1153"/>
        <v>34.014000000000003</v>
      </c>
      <c r="N239" s="42">
        <f t="shared" si="1153"/>
        <v>41.185000000000002</v>
      </c>
      <c r="O239" s="42">
        <f t="shared" si="1153"/>
        <v>52.521999999999998</v>
      </c>
      <c r="P239" s="42">
        <f t="shared" si="1153"/>
        <v>32.08</v>
      </c>
      <c r="Q239" s="42">
        <f t="shared" si="1153"/>
        <v>47.713000000000001</v>
      </c>
      <c r="R239" s="42">
        <f t="shared" si="1153"/>
        <v>67.153000000000006</v>
      </c>
      <c r="S239" s="42">
        <f t="shared" si="1153"/>
        <v>89.938000000000002</v>
      </c>
      <c r="T239" s="42">
        <f t="shared" si="1153"/>
        <v>63.435999999999993</v>
      </c>
      <c r="U239" s="42">
        <f t="shared" si="1153"/>
        <v>71.885000000000005</v>
      </c>
      <c r="V239" s="42">
        <f t="shared" si="1153"/>
        <v>108.158</v>
      </c>
      <c r="W239" s="42">
        <f t="shared" si="1153"/>
        <v>131.71000000000004</v>
      </c>
      <c r="X239" s="42">
        <f t="shared" ref="X239:Y239" si="1154">+X257</f>
        <v>114.598</v>
      </c>
      <c r="Y239" s="42">
        <f t="shared" si="1154"/>
        <v>127.883</v>
      </c>
      <c r="Z239" s="42">
        <f t="shared" ref="Z239" si="1155">+Z257</f>
        <v>137.37700000000001</v>
      </c>
      <c r="AA239" s="42">
        <f t="shared" ref="AA239:AE239" si="1156">+IFERROR(AA235+AA236+AA237+AA238,"n/a")</f>
        <v>197.89381523791619</v>
      </c>
      <c r="AB239" s="42">
        <f t="shared" si="1156"/>
        <v>148.48676863010184</v>
      </c>
      <c r="AC239" s="42">
        <f t="shared" si="1156"/>
        <v>161.6434857142857</v>
      </c>
      <c r="AD239" s="42">
        <f t="shared" si="1156"/>
        <v>176.15532499388198</v>
      </c>
      <c r="AE239" s="42">
        <f t="shared" si="1156"/>
        <v>248.69508845215711</v>
      </c>
      <c r="AH239" s="42">
        <f>+AH257</f>
        <v>25.02</v>
      </c>
      <c r="AI239" s="42">
        <f>+AI257</f>
        <v>44.701000000000001</v>
      </c>
      <c r="AJ239" s="42">
        <f t="shared" si="1141"/>
        <v>63.195999999999998</v>
      </c>
      <c r="AK239" s="42">
        <f t="shared" si="1142"/>
        <v>150.58099999999999</v>
      </c>
      <c r="AL239" s="42">
        <f t="shared" si="1143"/>
        <v>236.88400000000001</v>
      </c>
      <c r="AM239" s="42">
        <f t="shared" si="1144"/>
        <v>375.18900000000002</v>
      </c>
      <c r="AN239" s="42">
        <f t="shared" si="1134"/>
        <v>577.75181523791616</v>
      </c>
      <c r="AO239" s="42">
        <f t="shared" si="1135"/>
        <v>734.98066779042665</v>
      </c>
    </row>
    <row r="240" spans="2:41" ht="13.5" x14ac:dyDescent="0.35">
      <c r="B240" t="s">
        <v>416</v>
      </c>
      <c r="D240" s="55" t="str">
        <f t="shared" ref="D240:W240" si="1157">+D258</f>
        <v>n/a</v>
      </c>
      <c r="E240" s="55" t="str">
        <f t="shared" si="1157"/>
        <v>n/a</v>
      </c>
      <c r="F240" s="55">
        <f t="shared" si="1157"/>
        <v>0</v>
      </c>
      <c r="G240" s="55">
        <f t="shared" si="1157"/>
        <v>0</v>
      </c>
      <c r="H240" s="55">
        <f t="shared" si="1157"/>
        <v>0</v>
      </c>
      <c r="I240" s="55">
        <f t="shared" si="1157"/>
        <v>0</v>
      </c>
      <c r="J240" s="55">
        <f t="shared" si="1157"/>
        <v>0</v>
      </c>
      <c r="K240" s="55">
        <f t="shared" si="1157"/>
        <v>0</v>
      </c>
      <c r="L240" s="55">
        <f t="shared" si="1157"/>
        <v>0</v>
      </c>
      <c r="M240" s="55">
        <f t="shared" si="1157"/>
        <v>0</v>
      </c>
      <c r="N240" s="55">
        <f t="shared" si="1157"/>
        <v>0</v>
      </c>
      <c r="O240" s="55">
        <f t="shared" si="1157"/>
        <v>0</v>
      </c>
      <c r="P240" s="55">
        <f t="shared" si="1157"/>
        <v>0</v>
      </c>
      <c r="Q240" s="55">
        <f t="shared" si="1157"/>
        <v>0</v>
      </c>
      <c r="R240" s="55">
        <f t="shared" si="1157"/>
        <v>0</v>
      </c>
      <c r="S240" s="55">
        <f t="shared" si="1157"/>
        <v>0</v>
      </c>
      <c r="T240" s="55">
        <f t="shared" si="1157"/>
        <v>8.0140000000000011</v>
      </c>
      <c r="U240" s="55">
        <f t="shared" si="1157"/>
        <v>13.092000000000001</v>
      </c>
      <c r="V240" s="55">
        <f t="shared" si="1157"/>
        <v>16.027000000000001</v>
      </c>
      <c r="W240" s="55">
        <f t="shared" si="1157"/>
        <v>31.673999999999999</v>
      </c>
      <c r="X240" s="55">
        <f t="shared" ref="X240:Y240" si="1158">+X258</f>
        <v>35.57</v>
      </c>
      <c r="Y240" s="55">
        <f t="shared" si="1158"/>
        <v>40.103999999999999</v>
      </c>
      <c r="Z240" s="55">
        <f t="shared" ref="Z240" si="1159">+Z258</f>
        <v>39.542000000000002</v>
      </c>
      <c r="AA240" s="55">
        <f>+IFERROR(AA216*AA179,"n/a")</f>
        <v>55.314999999999998</v>
      </c>
      <c r="AB240" s="55">
        <f t="shared" ref="AB240:AE240" si="1160">+IFERROR(AB216*AB179,"n/a")</f>
        <v>48.679561855670109</v>
      </c>
      <c r="AC240" s="55">
        <f t="shared" si="1160"/>
        <v>54.06130858468677</v>
      </c>
      <c r="AD240" s="55">
        <f t="shared" si="1160"/>
        <v>57.890955916473317</v>
      </c>
      <c r="AE240" s="55">
        <f t="shared" si="1160"/>
        <v>78.314999999999984</v>
      </c>
      <c r="AF240" s="57"/>
      <c r="AG240" s="57"/>
      <c r="AH240" s="55">
        <f t="shared" ref="AH240:AI240" si="1161">+AH258</f>
        <v>0</v>
      </c>
      <c r="AI240" s="55">
        <f t="shared" si="1161"/>
        <v>0</v>
      </c>
      <c r="AJ240" s="55">
        <f t="shared" ref="AJ240:AJ243" si="1162">+IFERROR(H240+I240+J240+K240,"n/a")</f>
        <v>0</v>
      </c>
      <c r="AK240" s="55">
        <f t="shared" ref="AK240:AK243" si="1163">+IFERROR(L240+M240+N240+O240,"n/a")</f>
        <v>0</v>
      </c>
      <c r="AL240" s="55">
        <f t="shared" ref="AL240:AL243" si="1164">+IFERROR(P240+Q240+R240+S240,"n/a")</f>
        <v>0</v>
      </c>
      <c r="AM240" s="55">
        <f t="shared" ref="AM240:AM243" si="1165">+IFERROR(T240+U240+V240+W240,"n/a")</f>
        <v>68.807000000000002</v>
      </c>
      <c r="AN240" s="55">
        <f t="shared" si="1134"/>
        <v>170.53100000000001</v>
      </c>
      <c r="AO240" s="55">
        <f t="shared" si="1135"/>
        <v>238.94682635683017</v>
      </c>
    </row>
    <row r="241" spans="2:41" x14ac:dyDescent="0.2">
      <c r="B241" s="6" t="s">
        <v>98</v>
      </c>
      <c r="D241" s="42" t="str">
        <f>+IFERROR(D239+D240,"n/a")</f>
        <v>n/a</v>
      </c>
      <c r="E241" s="42" t="str">
        <f t="shared" ref="E241:W241" si="1166">+IFERROR(E239+E240,"n/a")</f>
        <v>n/a</v>
      </c>
      <c r="F241" s="42">
        <f t="shared" si="1166"/>
        <v>9.3119999999999994</v>
      </c>
      <c r="G241" s="42">
        <f t="shared" si="1166"/>
        <v>19.628</v>
      </c>
      <c r="H241" s="42">
        <f t="shared" si="1166"/>
        <v>11.085000000000001</v>
      </c>
      <c r="I241" s="42">
        <f t="shared" si="1166"/>
        <v>7.0519999999999996</v>
      </c>
      <c r="J241" s="42">
        <f t="shared" si="1166"/>
        <v>15.218</v>
      </c>
      <c r="K241" s="42">
        <f t="shared" si="1166"/>
        <v>29.840999999999998</v>
      </c>
      <c r="L241" s="42">
        <f t="shared" si="1166"/>
        <v>22.86</v>
      </c>
      <c r="M241" s="42">
        <f t="shared" si="1166"/>
        <v>34.014000000000003</v>
      </c>
      <c r="N241" s="42">
        <f t="shared" si="1166"/>
        <v>41.185000000000002</v>
      </c>
      <c r="O241" s="42">
        <f t="shared" si="1166"/>
        <v>52.521999999999998</v>
      </c>
      <c r="P241" s="42">
        <f t="shared" si="1166"/>
        <v>32.08</v>
      </c>
      <c r="Q241" s="42">
        <f t="shared" si="1166"/>
        <v>47.713000000000001</v>
      </c>
      <c r="R241" s="42">
        <f t="shared" si="1166"/>
        <v>67.153000000000006</v>
      </c>
      <c r="S241" s="42">
        <f t="shared" si="1166"/>
        <v>89.938000000000002</v>
      </c>
      <c r="T241" s="42">
        <f t="shared" si="1166"/>
        <v>71.449999999999989</v>
      </c>
      <c r="U241" s="42">
        <f t="shared" si="1166"/>
        <v>84.977000000000004</v>
      </c>
      <c r="V241" s="42">
        <f t="shared" si="1166"/>
        <v>124.185</v>
      </c>
      <c r="W241" s="42">
        <f t="shared" si="1166"/>
        <v>163.38400000000004</v>
      </c>
      <c r="X241" s="42">
        <f t="shared" ref="X241:Y241" si="1167">+IFERROR(X239+X240,"n/a")</f>
        <v>150.16800000000001</v>
      </c>
      <c r="Y241" s="42">
        <f t="shared" si="1167"/>
        <v>167.98699999999999</v>
      </c>
      <c r="Z241" s="42">
        <f t="shared" ref="Z241" si="1168">+IFERROR(Z239+Z240,"n/a")</f>
        <v>176.91900000000001</v>
      </c>
      <c r="AA241" s="42">
        <f t="shared" ref="AA241:AE241" si="1169">+IFERROR(AA239+AA240,"n/a")</f>
        <v>253.20881523791618</v>
      </c>
      <c r="AB241" s="42">
        <f t="shared" si="1169"/>
        <v>197.16633048577194</v>
      </c>
      <c r="AC241" s="42">
        <f t="shared" si="1169"/>
        <v>215.70479429897247</v>
      </c>
      <c r="AD241" s="42">
        <f t="shared" si="1169"/>
        <v>234.04628091035528</v>
      </c>
      <c r="AE241" s="42">
        <f t="shared" si="1169"/>
        <v>327.01008845215711</v>
      </c>
      <c r="AH241" s="42">
        <f t="shared" ref="AH241:AI241" si="1170">+IFERROR(AH239+AH240,"n/a")</f>
        <v>25.02</v>
      </c>
      <c r="AI241" s="42">
        <f t="shared" si="1170"/>
        <v>44.701000000000001</v>
      </c>
      <c r="AJ241" s="42">
        <f t="shared" si="1162"/>
        <v>63.195999999999998</v>
      </c>
      <c r="AK241" s="42">
        <f t="shared" si="1163"/>
        <v>150.58099999999999</v>
      </c>
      <c r="AL241" s="42">
        <f t="shared" si="1164"/>
        <v>236.88400000000001</v>
      </c>
      <c r="AM241" s="42">
        <f t="shared" si="1165"/>
        <v>443.99599999999998</v>
      </c>
      <c r="AN241" s="42">
        <f t="shared" si="1134"/>
        <v>748.28281523791611</v>
      </c>
      <c r="AO241" s="42">
        <f t="shared" si="1135"/>
        <v>973.92749414725677</v>
      </c>
    </row>
    <row r="242" spans="2:41" ht="13.5" x14ac:dyDescent="0.35">
      <c r="B242" t="s">
        <v>60</v>
      </c>
      <c r="D242" s="55" t="str">
        <f>+D259</f>
        <v>n/a</v>
      </c>
      <c r="E242" s="55" t="str">
        <f t="shared" ref="E242:W242" si="1171">+E259</f>
        <v>n/a</v>
      </c>
      <c r="F242" s="55">
        <f t="shared" si="1171"/>
        <v>0.04</v>
      </c>
      <c r="G242" s="55">
        <f t="shared" si="1171"/>
        <v>0.26100000000000001</v>
      </c>
      <c r="H242" s="55">
        <f t="shared" si="1171"/>
        <v>0.28399999999999997</v>
      </c>
      <c r="I242" s="55">
        <f t="shared" si="1171"/>
        <v>0.73</v>
      </c>
      <c r="J242" s="55">
        <f t="shared" si="1171"/>
        <v>0.80200000000000005</v>
      </c>
      <c r="K242" s="55">
        <f t="shared" si="1171"/>
        <v>0.96500000000000008</v>
      </c>
      <c r="L242" s="55">
        <f t="shared" si="1171"/>
        <v>0.42899999999999999</v>
      </c>
      <c r="M242" s="55">
        <f t="shared" si="1171"/>
        <v>0.44</v>
      </c>
      <c r="N242" s="55">
        <f t="shared" si="1171"/>
        <v>0.47199999999999998</v>
      </c>
      <c r="O242" s="55">
        <f t="shared" si="1171"/>
        <v>1.6819999999999999</v>
      </c>
      <c r="P242" s="55">
        <f t="shared" si="1171"/>
        <v>0.59299999999999997</v>
      </c>
      <c r="Q242" s="55">
        <f t="shared" si="1171"/>
        <v>0.66700000000000004</v>
      </c>
      <c r="R242" s="55">
        <f t="shared" si="1171"/>
        <v>0.71499999999999997</v>
      </c>
      <c r="S242" s="55">
        <f t="shared" si="1171"/>
        <v>0.749</v>
      </c>
      <c r="T242" s="55">
        <f t="shared" si="1171"/>
        <v>0.88100000000000001</v>
      </c>
      <c r="U242" s="55">
        <f t="shared" si="1171"/>
        <v>1.008</v>
      </c>
      <c r="V242" s="55">
        <f t="shared" si="1171"/>
        <v>1.0649999999999999</v>
      </c>
      <c r="W242" s="55">
        <f t="shared" si="1171"/>
        <v>1.2730000000000006</v>
      </c>
      <c r="X242" s="55">
        <f t="shared" ref="X242:Y242" si="1172">+X259</f>
        <v>0.28199999999999997</v>
      </c>
      <c r="Y242" s="55">
        <f t="shared" si="1172"/>
        <v>0.61899999999999999</v>
      </c>
      <c r="Z242" s="55">
        <f t="shared" ref="Z242" si="1173">+Z259</f>
        <v>2.0209999999999999</v>
      </c>
      <c r="AA242" s="75">
        <v>1</v>
      </c>
      <c r="AB242" s="75">
        <v>1</v>
      </c>
      <c r="AC242" s="75">
        <v>1</v>
      </c>
      <c r="AD242" s="75">
        <v>1</v>
      </c>
      <c r="AE242" s="75">
        <v>1</v>
      </c>
      <c r="AH242" s="55">
        <f t="shared" ref="AH242:AI242" si="1174">+AH259</f>
        <v>0</v>
      </c>
      <c r="AI242" s="55">
        <f t="shared" si="1174"/>
        <v>0.30099999999999999</v>
      </c>
      <c r="AJ242" s="55">
        <f t="shared" si="1162"/>
        <v>2.7810000000000001</v>
      </c>
      <c r="AK242" s="55">
        <f t="shared" si="1163"/>
        <v>3.0229999999999997</v>
      </c>
      <c r="AL242" s="55">
        <f t="shared" si="1164"/>
        <v>2.7240000000000002</v>
      </c>
      <c r="AM242" s="55">
        <f t="shared" si="1165"/>
        <v>4.2270000000000003</v>
      </c>
      <c r="AN242" s="55">
        <f t="shared" si="1134"/>
        <v>3.9219999999999997</v>
      </c>
      <c r="AO242" s="55">
        <f t="shared" si="1135"/>
        <v>4</v>
      </c>
    </row>
    <row r="243" spans="2:41" x14ac:dyDescent="0.2">
      <c r="B243" s="6" t="s">
        <v>24</v>
      </c>
      <c r="D243" s="42" t="str">
        <f>+IFERROR(D241+D242,"n/a")</f>
        <v>n/a</v>
      </c>
      <c r="E243" s="42" t="str">
        <f t="shared" ref="E243:W243" si="1175">+IFERROR(E241+E242,"n/a")</f>
        <v>n/a</v>
      </c>
      <c r="F243" s="42">
        <f t="shared" si="1175"/>
        <v>9.3519999999999985</v>
      </c>
      <c r="G243" s="42">
        <f t="shared" si="1175"/>
        <v>19.888999999999999</v>
      </c>
      <c r="H243" s="42">
        <f t="shared" si="1175"/>
        <v>11.369000000000002</v>
      </c>
      <c r="I243" s="42">
        <f t="shared" si="1175"/>
        <v>7.782</v>
      </c>
      <c r="J243" s="42">
        <f t="shared" si="1175"/>
        <v>16.02</v>
      </c>
      <c r="K243" s="42">
        <f t="shared" si="1175"/>
        <v>30.805999999999997</v>
      </c>
      <c r="L243" s="42">
        <f t="shared" si="1175"/>
        <v>23.288999999999998</v>
      </c>
      <c r="M243" s="42">
        <f t="shared" si="1175"/>
        <v>34.454000000000001</v>
      </c>
      <c r="N243" s="42">
        <f t="shared" si="1175"/>
        <v>41.657000000000004</v>
      </c>
      <c r="O243" s="42">
        <f t="shared" si="1175"/>
        <v>54.204000000000001</v>
      </c>
      <c r="P243" s="42">
        <f t="shared" si="1175"/>
        <v>32.673000000000002</v>
      </c>
      <c r="Q243" s="42">
        <f t="shared" si="1175"/>
        <v>48.38</v>
      </c>
      <c r="R243" s="42">
        <f t="shared" si="1175"/>
        <v>67.868000000000009</v>
      </c>
      <c r="S243" s="42">
        <f t="shared" si="1175"/>
        <v>90.686999999999998</v>
      </c>
      <c r="T243" s="42">
        <f t="shared" si="1175"/>
        <v>72.330999999999989</v>
      </c>
      <c r="U243" s="42">
        <f t="shared" si="1175"/>
        <v>85.984999999999999</v>
      </c>
      <c r="V243" s="42">
        <f t="shared" si="1175"/>
        <v>125.25</v>
      </c>
      <c r="W243" s="42">
        <f t="shared" si="1175"/>
        <v>164.65700000000004</v>
      </c>
      <c r="X243" s="42">
        <f t="shared" ref="X243:Y243" si="1176">+IFERROR(X241+X242,"n/a")</f>
        <v>150.45000000000002</v>
      </c>
      <c r="Y243" s="42">
        <f t="shared" si="1176"/>
        <v>168.60599999999999</v>
      </c>
      <c r="Z243" s="42">
        <f t="shared" ref="Z243" si="1177">+IFERROR(Z241+Z242,"n/a")</f>
        <v>178.94</v>
      </c>
      <c r="AA243" s="42">
        <f t="shared" ref="AA243:AE243" si="1178">+IFERROR(AA241+AA242,"n/a")</f>
        <v>254.20881523791618</v>
      </c>
      <c r="AB243" s="42">
        <f t="shared" si="1178"/>
        <v>198.16633048577194</v>
      </c>
      <c r="AC243" s="42">
        <f t="shared" si="1178"/>
        <v>216.70479429897247</v>
      </c>
      <c r="AD243" s="42">
        <f t="shared" si="1178"/>
        <v>235.04628091035528</v>
      </c>
      <c r="AE243" s="42">
        <f t="shared" si="1178"/>
        <v>328.01008845215711</v>
      </c>
      <c r="AH243" s="42">
        <f t="shared" ref="AH243:AI243" si="1179">+IFERROR(AH241+AH242,"n/a")</f>
        <v>25.02</v>
      </c>
      <c r="AI243" s="42">
        <f t="shared" si="1179"/>
        <v>45.002000000000002</v>
      </c>
      <c r="AJ243" s="42">
        <f t="shared" si="1162"/>
        <v>65.977000000000004</v>
      </c>
      <c r="AK243" s="42">
        <f t="shared" si="1163"/>
        <v>153.60400000000001</v>
      </c>
      <c r="AL243" s="42">
        <f t="shared" si="1164"/>
        <v>239.608</v>
      </c>
      <c r="AM243" s="42">
        <f t="shared" si="1165"/>
        <v>448.22300000000001</v>
      </c>
      <c r="AN243" s="42">
        <f t="shared" si="1134"/>
        <v>752.20481523791625</v>
      </c>
      <c r="AO243" s="42">
        <f t="shared" si="1135"/>
        <v>977.92749414725677</v>
      </c>
    </row>
    <row r="244" spans="2:41" x14ac:dyDescent="0.2">
      <c r="B244" s="9"/>
    </row>
    <row r="245" spans="2:41" x14ac:dyDescent="0.2">
      <c r="B245" s="7" t="s">
        <v>28</v>
      </c>
    </row>
    <row r="246" spans="2:41" x14ac:dyDescent="0.2">
      <c r="B246" s="8" t="s">
        <v>72</v>
      </c>
      <c r="H246" s="28" t="str">
        <f t="shared" ref="H246:Y250" si="1180">IFERROR(H235/D235-1,"n/a")</f>
        <v>n/a</v>
      </c>
      <c r="I246" s="28" t="str">
        <f t="shared" si="1180"/>
        <v>n/a</v>
      </c>
      <c r="J246" s="28" t="str">
        <f t="shared" si="1180"/>
        <v>n/a</v>
      </c>
      <c r="K246" s="28" t="str">
        <f t="shared" si="1180"/>
        <v>n/a</v>
      </c>
      <c r="L246" s="28" t="str">
        <f t="shared" si="1180"/>
        <v>n/a</v>
      </c>
      <c r="M246" s="28" t="str">
        <f t="shared" si="1180"/>
        <v>n/a</v>
      </c>
      <c r="N246" s="28" t="str">
        <f t="shared" si="1180"/>
        <v>n/a</v>
      </c>
      <c r="O246" s="28" t="str">
        <f t="shared" si="1180"/>
        <v>n/a</v>
      </c>
      <c r="P246" s="28">
        <f t="shared" si="1180"/>
        <v>0.11047191011235946</v>
      </c>
      <c r="Q246" s="28">
        <f t="shared" si="1180"/>
        <v>0.23493975903614461</v>
      </c>
      <c r="R246" s="28">
        <f t="shared" si="1180"/>
        <v>0.4682094168862414</v>
      </c>
      <c r="S246" s="28">
        <f t="shared" si="1180"/>
        <v>0.734513274336283</v>
      </c>
      <c r="T246" s="28">
        <f t="shared" si="1180"/>
        <v>1.0971345313258865</v>
      </c>
      <c r="U246" s="28">
        <f t="shared" si="1180"/>
        <v>0.62168021680216823</v>
      </c>
      <c r="V246" s="28">
        <f t="shared" si="1180"/>
        <v>0.67696629213483139</v>
      </c>
      <c r="W246" s="28">
        <f t="shared" si="1180"/>
        <v>0.64120901169456546</v>
      </c>
      <c r="X246" s="28">
        <f t="shared" si="1180"/>
        <v>1.2458777211672074</v>
      </c>
      <c r="Y246" s="28">
        <f t="shared" si="1180"/>
        <v>1.1410327540106948</v>
      </c>
      <c r="Z246" s="28">
        <f t="shared" ref="Z246:AA246" si="1181">IFERROR(Z235/V235-1,"n/a")</f>
        <v>0.6962148706495439</v>
      </c>
      <c r="AA246" s="28">
        <f t="shared" si="1181"/>
        <v>0.88284735433020733</v>
      </c>
      <c r="AB246" s="28">
        <f t="shared" ref="AB246:AB254" si="1182">IFERROR(AB235/X235-1,"n/a")</f>
        <v>0.37789576617998466</v>
      </c>
      <c r="AC246" s="28">
        <f t="shared" ref="AC246:AC254" si="1183">IFERROR(AC235/Y235-1,"n/a")</f>
        <v>0.31221791101559515</v>
      </c>
      <c r="AD246" s="28">
        <f t="shared" ref="AD246:AD254" si="1184">IFERROR(AD235/Z235-1,"n/a")</f>
        <v>0.34001564932542916</v>
      </c>
      <c r="AE246" s="28">
        <f t="shared" ref="AE246:AE254" si="1185">IFERROR(AE235/AA235-1,"n/a")</f>
        <v>0.29123958831226071</v>
      </c>
      <c r="AI246" s="28" t="str">
        <f>IFERROR(AI235/AH235-1,"n/a")</f>
        <v>n/a</v>
      </c>
      <c r="AJ246" s="28" t="str">
        <f t="shared" ref="AJ246:AO246" si="1186">IFERROR(AJ235/AI235-1,"n/a")</f>
        <v>n/a</v>
      </c>
      <c r="AK246" s="28" t="str">
        <f t="shared" si="1186"/>
        <v>n/a</v>
      </c>
      <c r="AL246" s="28">
        <f t="shared" si="1186"/>
        <v>0.43507707780065052</v>
      </c>
      <c r="AM246" s="28">
        <f t="shared" si="1186"/>
        <v>0.70897573474661657</v>
      </c>
      <c r="AN246" s="28">
        <f t="shared" si="1186"/>
        <v>0.94120615515370409</v>
      </c>
      <c r="AO246" s="28">
        <f t="shared" si="1186"/>
        <v>0.32405633526832212</v>
      </c>
    </row>
    <row r="247" spans="2:41" x14ac:dyDescent="0.2">
      <c r="B247" s="8" t="s">
        <v>73</v>
      </c>
      <c r="H247" s="28" t="str">
        <f t="shared" si="1180"/>
        <v>n/a</v>
      </c>
      <c r="I247" s="28" t="str">
        <f t="shared" si="1180"/>
        <v>n/a</v>
      </c>
      <c r="J247" s="28" t="str">
        <f t="shared" si="1180"/>
        <v>n/a</v>
      </c>
      <c r="K247" s="28" t="str">
        <f t="shared" si="1180"/>
        <v>n/a</v>
      </c>
      <c r="L247" s="28" t="str">
        <f t="shared" si="1180"/>
        <v>n/a</v>
      </c>
      <c r="M247" s="28" t="str">
        <f t="shared" si="1180"/>
        <v>n/a</v>
      </c>
      <c r="N247" s="28" t="str">
        <f t="shared" si="1180"/>
        <v>n/a</v>
      </c>
      <c r="O247" s="28" t="str">
        <f t="shared" si="1180"/>
        <v>n/a</v>
      </c>
      <c r="P247" s="28">
        <f t="shared" si="1180"/>
        <v>0.61631578947368393</v>
      </c>
      <c r="Q247" s="28">
        <f t="shared" si="1180"/>
        <v>0.45928091834524576</v>
      </c>
      <c r="R247" s="28">
        <f t="shared" si="1180"/>
        <v>0.68579116396146156</v>
      </c>
      <c r="S247" s="28">
        <f t="shared" si="1180"/>
        <v>0.63386621139220845</v>
      </c>
      <c r="T247" s="28">
        <f t="shared" si="1180"/>
        <v>0.88863562357538295</v>
      </c>
      <c r="U247" s="28">
        <f t="shared" si="1180"/>
        <v>0.40408163265306141</v>
      </c>
      <c r="V247" s="28">
        <f t="shared" si="1180"/>
        <v>0.55637936360827922</v>
      </c>
      <c r="W247" s="28">
        <f t="shared" si="1180"/>
        <v>0.22428042177258489</v>
      </c>
      <c r="X247" s="28">
        <f t="shared" si="1180"/>
        <v>0.48844827586206874</v>
      </c>
      <c r="Y247" s="28">
        <f t="shared" si="1180"/>
        <v>0.53646934460887929</v>
      </c>
      <c r="Z247" s="28">
        <f t="shared" ref="Z247:AA247" si="1187">IFERROR(Z236/V236-1,"n/a")</f>
        <v>-2.9376736800317493E-2</v>
      </c>
      <c r="AA247" s="28">
        <f t="shared" si="1187"/>
        <v>0.31444444444444475</v>
      </c>
      <c r="AB247" s="28">
        <f t="shared" si="1182"/>
        <v>0.21348314606741581</v>
      </c>
      <c r="AC247" s="28">
        <f t="shared" si="1183"/>
        <v>0.21333333333333337</v>
      </c>
      <c r="AD247" s="28">
        <f t="shared" si="1184"/>
        <v>0.21333333333333315</v>
      </c>
      <c r="AE247" s="28">
        <f t="shared" si="1185"/>
        <v>0.2131868131868131</v>
      </c>
      <c r="AI247" s="28" t="str">
        <f>IFERROR(AI236/AH236-1,"n/a")</f>
        <v>n/a</v>
      </c>
      <c r="AJ247" s="28" t="str">
        <f t="shared" ref="AJ247:AO250" si="1188">IFERROR(AJ236/AI236-1,"n/a")</f>
        <v>n/a</v>
      </c>
      <c r="AK247" s="28" t="str">
        <f t="shared" si="1188"/>
        <v>n/a</v>
      </c>
      <c r="AL247" s="28">
        <f t="shared" si="1188"/>
        <v>0.60769456681350942</v>
      </c>
      <c r="AM247" s="28">
        <f t="shared" si="1188"/>
        <v>0.4433962953490922</v>
      </c>
      <c r="AN247" s="28">
        <f t="shared" si="1188"/>
        <v>0.28240320751660475</v>
      </c>
      <c r="AO247" s="28">
        <f t="shared" si="1188"/>
        <v>0.21331497453031889</v>
      </c>
    </row>
    <row r="248" spans="2:41" x14ac:dyDescent="0.2">
      <c r="B248" s="8" t="s">
        <v>62</v>
      </c>
      <c r="H248" s="28" t="str">
        <f t="shared" si="1180"/>
        <v>n/a</v>
      </c>
      <c r="I248" s="28" t="str">
        <f t="shared" si="1180"/>
        <v>n/a</v>
      </c>
      <c r="J248" s="28" t="str">
        <f t="shared" si="1180"/>
        <v>n/a</v>
      </c>
      <c r="K248" s="28" t="str">
        <f t="shared" si="1180"/>
        <v>n/a</v>
      </c>
      <c r="L248" s="28" t="str">
        <f t="shared" si="1180"/>
        <v>n/a</v>
      </c>
      <c r="M248" s="28" t="str">
        <f t="shared" si="1180"/>
        <v>n/a</v>
      </c>
      <c r="N248" s="28" t="str">
        <f t="shared" si="1180"/>
        <v>n/a</v>
      </c>
      <c r="O248" s="28" t="str">
        <f t="shared" si="1180"/>
        <v>n/a</v>
      </c>
      <c r="P248" s="28">
        <f t="shared" si="1180"/>
        <v>5.3793103448275863</v>
      </c>
      <c r="Q248" s="28">
        <f t="shared" si="1180"/>
        <v>4.1594827586206895</v>
      </c>
      <c r="R248" s="28">
        <f t="shared" si="1180"/>
        <v>2.0116550116550114</v>
      </c>
      <c r="S248" s="28">
        <f t="shared" si="1180"/>
        <v>1.2363636363636363</v>
      </c>
      <c r="T248" s="28">
        <f t="shared" si="1180"/>
        <v>1.1528957528957529</v>
      </c>
      <c r="U248" s="28">
        <f t="shared" si="1180"/>
        <v>0.68421052631578938</v>
      </c>
      <c r="V248" s="28">
        <f t="shared" si="1180"/>
        <v>0.64744582043343635</v>
      </c>
      <c r="W248" s="28">
        <f t="shared" si="1180"/>
        <v>0.60278745644599274</v>
      </c>
      <c r="X248" s="28">
        <f t="shared" si="1180"/>
        <v>0.56563845050215211</v>
      </c>
      <c r="Y248" s="28">
        <f t="shared" si="1180"/>
        <v>0.39682539682539675</v>
      </c>
      <c r="Z248" s="28">
        <f t="shared" ref="Z248:AA248" si="1189">IFERROR(Z237/V237-1,"n/a")</f>
        <v>0.36363636363636376</v>
      </c>
      <c r="AA248" s="28">
        <f t="shared" si="1189"/>
        <v>0.30000000000000004</v>
      </c>
      <c r="AB248" s="28">
        <f t="shared" si="1182"/>
        <v>0.25</v>
      </c>
      <c r="AC248" s="28">
        <f t="shared" si="1183"/>
        <v>0.25</v>
      </c>
      <c r="AD248" s="28">
        <f t="shared" si="1184"/>
        <v>0.25</v>
      </c>
      <c r="AE248" s="28">
        <f t="shared" si="1185"/>
        <v>0.25</v>
      </c>
      <c r="AI248" s="28" t="str">
        <f>IFERROR(AI237/AH237-1,"n/a")</f>
        <v>n/a</v>
      </c>
      <c r="AJ248" s="28" t="str">
        <f t="shared" si="1188"/>
        <v>n/a</v>
      </c>
      <c r="AK248" s="28" t="str">
        <f t="shared" si="1188"/>
        <v>n/a</v>
      </c>
      <c r="AL248" s="28">
        <f t="shared" si="1188"/>
        <v>2.3044776119402983</v>
      </c>
      <c r="AM248" s="28">
        <f t="shared" si="1188"/>
        <v>0.71827009936766029</v>
      </c>
      <c r="AN248" s="28">
        <f t="shared" si="1188"/>
        <v>0.3921272261286719</v>
      </c>
      <c r="AO248" s="28">
        <f t="shared" si="1188"/>
        <v>0.25</v>
      </c>
    </row>
    <row r="249" spans="2:41" ht="13.5" x14ac:dyDescent="0.35">
      <c r="B249" s="8" t="s">
        <v>74</v>
      </c>
      <c r="H249" s="29" t="str">
        <f t="shared" si="1180"/>
        <v>n/a</v>
      </c>
      <c r="I249" s="29" t="str">
        <f t="shared" si="1180"/>
        <v>n/a</v>
      </c>
      <c r="J249" s="29" t="str">
        <f t="shared" si="1180"/>
        <v>n/a</v>
      </c>
      <c r="K249" s="29" t="str">
        <f t="shared" si="1180"/>
        <v>n/a</v>
      </c>
      <c r="L249" s="29" t="str">
        <f t="shared" si="1180"/>
        <v>n/a</v>
      </c>
      <c r="M249" s="29" t="str">
        <f t="shared" si="1180"/>
        <v>n/a</v>
      </c>
      <c r="N249" s="29" t="str">
        <f t="shared" si="1180"/>
        <v>n/a</v>
      </c>
      <c r="O249" s="29" t="str">
        <f t="shared" si="1180"/>
        <v>n/a</v>
      </c>
      <c r="P249" s="29">
        <f t="shared" si="1180"/>
        <v>-0.9621212121212076</v>
      </c>
      <c r="Q249" s="29">
        <f t="shared" si="1180"/>
        <v>-1.5704225352112309</v>
      </c>
      <c r="R249" s="29">
        <f t="shared" si="1180"/>
        <v>-1.5375722543352641</v>
      </c>
      <c r="S249" s="29">
        <f t="shared" si="1180"/>
        <v>-0.82536382536383202</v>
      </c>
      <c r="T249" s="29">
        <f t="shared" si="1180"/>
        <v>-13.000000000001243</v>
      </c>
      <c r="U249" s="29">
        <f t="shared" si="1180"/>
        <v>-2.1481481481481799</v>
      </c>
      <c r="V249" s="29">
        <f t="shared" si="1180"/>
        <v>3.956989247311971</v>
      </c>
      <c r="W249" s="29">
        <f t="shared" si="1180"/>
        <v>-35.949404761906266</v>
      </c>
      <c r="X249" s="29">
        <f t="shared" si="1180"/>
        <v>-5.1466666666657304</v>
      </c>
      <c r="Y249" s="29">
        <f t="shared" si="1180"/>
        <v>-0.448387096774161</v>
      </c>
      <c r="Z249" s="29">
        <f t="shared" ref="Z249:AA249" si="1190">IFERROR(Z238/V238-1,"n/a")</f>
        <v>-1.0392624728850095</v>
      </c>
      <c r="AA249" s="29">
        <f t="shared" si="1190"/>
        <v>-1</v>
      </c>
      <c r="AB249" s="29">
        <f t="shared" si="1182"/>
        <v>-1</v>
      </c>
      <c r="AC249" s="29">
        <f t="shared" si="1183"/>
        <v>-1</v>
      </c>
      <c r="AD249" s="29">
        <f t="shared" si="1184"/>
        <v>-1</v>
      </c>
      <c r="AE249" s="29" t="str">
        <f t="shared" si="1185"/>
        <v>n/a</v>
      </c>
      <c r="AI249" s="29" t="str">
        <f>IFERROR(AI238/AH238-1,"n/a")</f>
        <v>n/a</v>
      </c>
      <c r="AJ249" s="29" t="str">
        <f t="shared" si="1188"/>
        <v>n/a</v>
      </c>
      <c r="AK249" s="29" t="str">
        <f t="shared" si="1188"/>
        <v>n/a</v>
      </c>
      <c r="AL249" s="29">
        <f t="shared" si="1188"/>
        <v>-0.82462253193961399</v>
      </c>
      <c r="AM249" s="29">
        <f t="shared" si="1188"/>
        <v>-43.155629139075458</v>
      </c>
      <c r="AN249" s="29">
        <f t="shared" si="1188"/>
        <v>-0.95569868824129933</v>
      </c>
      <c r="AO249" s="29">
        <f t="shared" si="1188"/>
        <v>-1</v>
      </c>
    </row>
    <row r="250" spans="2:41" x14ac:dyDescent="0.2">
      <c r="B250" s="9" t="s">
        <v>96</v>
      </c>
      <c r="H250" s="28" t="str">
        <f t="shared" si="1180"/>
        <v>n/a</v>
      </c>
      <c r="I250" s="28" t="str">
        <f t="shared" si="1180"/>
        <v>n/a</v>
      </c>
      <c r="J250" s="28">
        <f t="shared" si="1180"/>
        <v>0.63423539518900363</v>
      </c>
      <c r="K250" s="28">
        <f t="shared" si="1180"/>
        <v>0.52032810271041363</v>
      </c>
      <c r="L250" s="28">
        <f t="shared" si="1180"/>
        <v>1.0622462787550742</v>
      </c>
      <c r="M250" s="28">
        <f t="shared" si="1180"/>
        <v>3.8233125354509365</v>
      </c>
      <c r="N250" s="28">
        <f t="shared" si="1180"/>
        <v>1.706334603758707</v>
      </c>
      <c r="O250" s="28">
        <f t="shared" si="1180"/>
        <v>0.76006166013203313</v>
      </c>
      <c r="P250" s="28">
        <f t="shared" si="1180"/>
        <v>0.40332458442694663</v>
      </c>
      <c r="Q250" s="28">
        <f t="shared" si="1180"/>
        <v>0.40274592814723342</v>
      </c>
      <c r="R250" s="28">
        <f t="shared" si="1180"/>
        <v>0.63052082068714332</v>
      </c>
      <c r="S250" s="28">
        <f t="shared" si="1180"/>
        <v>0.71238719012985041</v>
      </c>
      <c r="T250" s="28">
        <f t="shared" si="1180"/>
        <v>0.97743142144638395</v>
      </c>
      <c r="U250" s="28">
        <f t="shared" si="1180"/>
        <v>0.50661245362898999</v>
      </c>
      <c r="V250" s="28">
        <f t="shared" si="1180"/>
        <v>0.61062052328265293</v>
      </c>
      <c r="W250" s="28">
        <f t="shared" si="1180"/>
        <v>0.46445329004425306</v>
      </c>
      <c r="X250" s="28">
        <f t="shared" si="1180"/>
        <v>0.80651365155432275</v>
      </c>
      <c r="Y250" s="28">
        <f t="shared" si="1180"/>
        <v>0.7789942268901715</v>
      </c>
      <c r="Z250" s="28">
        <f t="shared" ref="Z250:AA254" si="1191">IFERROR(Z239/V239-1,"n/a")</f>
        <v>0.27015107527875903</v>
      </c>
      <c r="AA250" s="28">
        <f t="shared" si="1191"/>
        <v>0.50249650928491474</v>
      </c>
      <c r="AB250" s="28">
        <f t="shared" si="1182"/>
        <v>0.29571867423604115</v>
      </c>
      <c r="AC250" s="28">
        <f t="shared" si="1183"/>
        <v>0.26399510266638804</v>
      </c>
      <c r="AD250" s="28">
        <f t="shared" si="1184"/>
        <v>0.28227669110463882</v>
      </c>
      <c r="AE250" s="28">
        <f t="shared" si="1185"/>
        <v>0.25670975696317511</v>
      </c>
      <c r="AI250" s="28">
        <f>IFERROR(AI239/AH239-1,"n/a")</f>
        <v>0.78661071143085537</v>
      </c>
      <c r="AJ250" s="28">
        <f t="shared" si="1188"/>
        <v>0.41374913312901263</v>
      </c>
      <c r="AK250" s="28">
        <f t="shared" si="1188"/>
        <v>1.3827615671877966</v>
      </c>
      <c r="AL250" s="28">
        <f t="shared" si="1188"/>
        <v>0.57313339664366714</v>
      </c>
      <c r="AM250" s="28">
        <f t="shared" si="1188"/>
        <v>0.58385116766012057</v>
      </c>
      <c r="AN250" s="28">
        <f t="shared" si="1188"/>
        <v>0.53989540001949976</v>
      </c>
      <c r="AO250" s="28">
        <f t="shared" si="1188"/>
        <v>0.27213908880193505</v>
      </c>
    </row>
    <row r="251" spans="2:41" ht="13.5" x14ac:dyDescent="0.35">
      <c r="B251" s="8" t="s">
        <v>416</v>
      </c>
      <c r="H251" s="29" t="str">
        <f t="shared" ref="H251:Y251" si="1192">IFERROR(H240/D240-1,"n/a")</f>
        <v>n/a</v>
      </c>
      <c r="I251" s="29" t="str">
        <f t="shared" si="1192"/>
        <v>n/a</v>
      </c>
      <c r="J251" s="29" t="str">
        <f t="shared" si="1192"/>
        <v>n/a</v>
      </c>
      <c r="K251" s="29" t="str">
        <f t="shared" si="1192"/>
        <v>n/a</v>
      </c>
      <c r="L251" s="29" t="str">
        <f t="shared" si="1192"/>
        <v>n/a</v>
      </c>
      <c r="M251" s="29" t="str">
        <f t="shared" si="1192"/>
        <v>n/a</v>
      </c>
      <c r="N251" s="29" t="str">
        <f t="shared" si="1192"/>
        <v>n/a</v>
      </c>
      <c r="O251" s="29" t="str">
        <f t="shared" si="1192"/>
        <v>n/a</v>
      </c>
      <c r="P251" s="29" t="str">
        <f t="shared" si="1192"/>
        <v>n/a</v>
      </c>
      <c r="Q251" s="29" t="str">
        <f t="shared" si="1192"/>
        <v>n/a</v>
      </c>
      <c r="R251" s="29" t="str">
        <f t="shared" si="1192"/>
        <v>n/a</v>
      </c>
      <c r="S251" s="29" t="str">
        <f t="shared" si="1192"/>
        <v>n/a</v>
      </c>
      <c r="T251" s="29" t="str">
        <f t="shared" si="1192"/>
        <v>n/a</v>
      </c>
      <c r="U251" s="29" t="str">
        <f t="shared" si="1192"/>
        <v>n/a</v>
      </c>
      <c r="V251" s="29" t="str">
        <f t="shared" si="1192"/>
        <v>n/a</v>
      </c>
      <c r="W251" s="29" t="str">
        <f t="shared" si="1192"/>
        <v>n/a</v>
      </c>
      <c r="X251" s="29">
        <f t="shared" si="1192"/>
        <v>3.4384826553531314</v>
      </c>
      <c r="Y251" s="29">
        <f t="shared" si="1192"/>
        <v>2.063244729605866</v>
      </c>
      <c r="Z251" s="29">
        <f t="shared" si="1191"/>
        <v>1.4672115804579771</v>
      </c>
      <c r="AA251" s="29">
        <f t="shared" si="1191"/>
        <v>0.74638504767317038</v>
      </c>
      <c r="AB251" s="29">
        <f t="shared" si="1182"/>
        <v>0.36855670103092808</v>
      </c>
      <c r="AC251" s="29">
        <f t="shared" si="1183"/>
        <v>0.34802784222737815</v>
      </c>
      <c r="AD251" s="29">
        <f t="shared" si="1184"/>
        <v>0.46403712296983746</v>
      </c>
      <c r="AE251" s="29">
        <f t="shared" si="1185"/>
        <v>0.4158004158004156</v>
      </c>
      <c r="AI251" s="29" t="str">
        <f t="shared" ref="AI251:AM251" si="1193">IFERROR(AI240/AH240-1,"n/a")</f>
        <v>n/a</v>
      </c>
      <c r="AJ251" s="29" t="str">
        <f t="shared" si="1193"/>
        <v>n/a</v>
      </c>
      <c r="AK251" s="29" t="str">
        <f t="shared" si="1193"/>
        <v>n/a</v>
      </c>
      <c r="AL251" s="29" t="str">
        <f t="shared" si="1193"/>
        <v>n/a</v>
      </c>
      <c r="AM251" s="29" t="str">
        <f t="shared" si="1193"/>
        <v>n/a</v>
      </c>
      <c r="AN251" s="29">
        <f t="shared" ref="AN251:AO251" si="1194">IFERROR(AN240/AM240-1,"n/a")</f>
        <v>1.4783960934207276</v>
      </c>
      <c r="AO251" s="29">
        <f t="shared" si="1194"/>
        <v>0.40119289957151572</v>
      </c>
    </row>
    <row r="252" spans="2:41" x14ac:dyDescent="0.2">
      <c r="B252" s="9" t="s">
        <v>98</v>
      </c>
      <c r="H252" s="28" t="str">
        <f t="shared" ref="H252:Y252" si="1195">IFERROR(H241/D241-1,"n/a")</f>
        <v>n/a</v>
      </c>
      <c r="I252" s="28" t="str">
        <f t="shared" si="1195"/>
        <v>n/a</v>
      </c>
      <c r="J252" s="28">
        <f t="shared" si="1195"/>
        <v>0.63423539518900363</v>
      </c>
      <c r="K252" s="28">
        <f t="shared" si="1195"/>
        <v>0.52032810271041363</v>
      </c>
      <c r="L252" s="28">
        <f t="shared" si="1195"/>
        <v>1.0622462787550742</v>
      </c>
      <c r="M252" s="28">
        <f t="shared" si="1195"/>
        <v>3.8233125354509365</v>
      </c>
      <c r="N252" s="28">
        <f t="shared" si="1195"/>
        <v>1.706334603758707</v>
      </c>
      <c r="O252" s="28">
        <f t="shared" si="1195"/>
        <v>0.76006166013203313</v>
      </c>
      <c r="P252" s="28">
        <f t="shared" si="1195"/>
        <v>0.40332458442694663</v>
      </c>
      <c r="Q252" s="28">
        <f t="shared" si="1195"/>
        <v>0.40274592814723342</v>
      </c>
      <c r="R252" s="28">
        <f t="shared" si="1195"/>
        <v>0.63052082068714332</v>
      </c>
      <c r="S252" s="28">
        <f t="shared" si="1195"/>
        <v>0.71238719012985041</v>
      </c>
      <c r="T252" s="28">
        <f t="shared" si="1195"/>
        <v>1.2272443890274314</v>
      </c>
      <c r="U252" s="28">
        <f t="shared" si="1195"/>
        <v>0.78100308092134219</v>
      </c>
      <c r="V252" s="28">
        <f t="shared" si="1195"/>
        <v>0.84928446979286099</v>
      </c>
      <c r="W252" s="28">
        <f t="shared" si="1195"/>
        <v>0.81662923347194782</v>
      </c>
      <c r="X252" s="28">
        <f t="shared" si="1195"/>
        <v>1.1017214835549338</v>
      </c>
      <c r="Y252" s="28">
        <f t="shared" si="1195"/>
        <v>0.97685256010449861</v>
      </c>
      <c r="Z252" s="28">
        <f t="shared" si="1191"/>
        <v>0.42464065708418897</v>
      </c>
      <c r="AA252" s="28">
        <f t="shared" si="1191"/>
        <v>0.54977730523133306</v>
      </c>
      <c r="AB252" s="28">
        <f t="shared" si="1182"/>
        <v>0.31297167496252154</v>
      </c>
      <c r="AC252" s="28">
        <f t="shared" si="1183"/>
        <v>0.28405647043504834</v>
      </c>
      <c r="AD252" s="28">
        <f t="shared" si="1184"/>
        <v>0.32290076764143638</v>
      </c>
      <c r="AE252" s="28">
        <f t="shared" si="1185"/>
        <v>0.29146407539128094</v>
      </c>
      <c r="AI252" s="28">
        <f t="shared" ref="AI252:AM252" si="1196">IFERROR(AI241/AH241-1,"n/a")</f>
        <v>0.78661071143085537</v>
      </c>
      <c r="AJ252" s="28">
        <f t="shared" si="1196"/>
        <v>0.41374913312901263</v>
      </c>
      <c r="AK252" s="28">
        <f t="shared" si="1196"/>
        <v>1.3827615671877966</v>
      </c>
      <c r="AL252" s="28">
        <f t="shared" si="1196"/>
        <v>0.57313339664366714</v>
      </c>
      <c r="AM252" s="28">
        <f t="shared" si="1196"/>
        <v>0.87431823170834644</v>
      </c>
      <c r="AN252" s="28">
        <f t="shared" ref="AN252:AO252" si="1197">IFERROR(AN241/AM241-1,"n/a")</f>
        <v>0.68533683915601973</v>
      </c>
      <c r="AO252" s="28">
        <f t="shared" si="1197"/>
        <v>0.3015499946201452</v>
      </c>
    </row>
    <row r="253" spans="2:41" ht="13.5" x14ac:dyDescent="0.35">
      <c r="B253" s="8" t="s">
        <v>60</v>
      </c>
      <c r="H253" s="29" t="str">
        <f t="shared" ref="H253:Y253" si="1198">IFERROR(H242/D242-1,"n/a")</f>
        <v>n/a</v>
      </c>
      <c r="I253" s="29" t="str">
        <f t="shared" si="1198"/>
        <v>n/a</v>
      </c>
      <c r="J253" s="29">
        <f t="shared" si="1198"/>
        <v>19.05</v>
      </c>
      <c r="K253" s="29">
        <f t="shared" si="1198"/>
        <v>2.6973180076628354</v>
      </c>
      <c r="L253" s="29">
        <f t="shared" si="1198"/>
        <v>0.51056338028169024</v>
      </c>
      <c r="M253" s="29">
        <f t="shared" si="1198"/>
        <v>-0.39726027397260277</v>
      </c>
      <c r="N253" s="29">
        <f t="shared" si="1198"/>
        <v>-0.41147132169576062</v>
      </c>
      <c r="O253" s="29">
        <f t="shared" si="1198"/>
        <v>0.7430051813471501</v>
      </c>
      <c r="P253" s="29">
        <f t="shared" si="1198"/>
        <v>0.38228438228438222</v>
      </c>
      <c r="Q253" s="29">
        <f t="shared" si="1198"/>
        <v>0.51590909090909109</v>
      </c>
      <c r="R253" s="29">
        <f t="shared" si="1198"/>
        <v>0.51483050847457634</v>
      </c>
      <c r="S253" s="29">
        <f t="shared" si="1198"/>
        <v>-0.55469678953626633</v>
      </c>
      <c r="T253" s="29">
        <f t="shared" si="1198"/>
        <v>0.48566610455311987</v>
      </c>
      <c r="U253" s="29">
        <f t="shared" si="1198"/>
        <v>0.51124437781109444</v>
      </c>
      <c r="V253" s="29">
        <f t="shared" si="1198"/>
        <v>0.48951048951048959</v>
      </c>
      <c r="W253" s="29">
        <f t="shared" si="1198"/>
        <v>0.69959946595460698</v>
      </c>
      <c r="X253" s="29">
        <f t="shared" si="1198"/>
        <v>-0.6799091940976163</v>
      </c>
      <c r="Y253" s="29">
        <f t="shared" si="1198"/>
        <v>-0.38591269841269837</v>
      </c>
      <c r="Z253" s="29">
        <f t="shared" si="1191"/>
        <v>0.8976525821596244</v>
      </c>
      <c r="AA253" s="29">
        <f t="shared" si="1191"/>
        <v>-0.2144540455616657</v>
      </c>
      <c r="AB253" s="29">
        <f t="shared" si="1182"/>
        <v>2.5460992907801421</v>
      </c>
      <c r="AC253" s="29">
        <f t="shared" si="1183"/>
        <v>0.61550888529886927</v>
      </c>
      <c r="AD253" s="29">
        <f t="shared" si="1184"/>
        <v>-0.50519544779811976</v>
      </c>
      <c r="AE253" s="29">
        <f t="shared" si="1185"/>
        <v>0</v>
      </c>
      <c r="AI253" s="29" t="str">
        <f t="shared" ref="AI253:AM253" si="1199">IFERROR(AI242/AH242-1,"n/a")</f>
        <v>n/a</v>
      </c>
      <c r="AJ253" s="29">
        <f t="shared" si="1199"/>
        <v>8.2392026578073096</v>
      </c>
      <c r="AK253" s="29">
        <f t="shared" si="1199"/>
        <v>8.7019057892844032E-2</v>
      </c>
      <c r="AL253" s="29">
        <f t="shared" si="1199"/>
        <v>-9.8908369169698807E-2</v>
      </c>
      <c r="AM253" s="29">
        <f t="shared" si="1199"/>
        <v>0.55176211453744495</v>
      </c>
      <c r="AN253" s="29">
        <f t="shared" ref="AN253:AO253" si="1200">IFERROR(AN242/AM242-1,"n/a")</f>
        <v>-7.2155192808138313E-2</v>
      </c>
      <c r="AO253" s="29">
        <f t="shared" si="1200"/>
        <v>1.9887812340642519E-2</v>
      </c>
    </row>
    <row r="254" spans="2:41" x14ac:dyDescent="0.2">
      <c r="B254" s="9" t="s">
        <v>24</v>
      </c>
      <c r="H254" s="28" t="str">
        <f t="shared" ref="H254:Y254" si="1201">IFERROR(H243/D243-1,"n/a")</f>
        <v>n/a</v>
      </c>
      <c r="I254" s="28" t="str">
        <f t="shared" si="1201"/>
        <v>n/a</v>
      </c>
      <c r="J254" s="28">
        <f t="shared" si="1201"/>
        <v>0.7130025662959798</v>
      </c>
      <c r="K254" s="28">
        <f t="shared" si="1201"/>
        <v>0.54889637488058707</v>
      </c>
      <c r="L254" s="28">
        <f t="shared" si="1201"/>
        <v>1.048465124461254</v>
      </c>
      <c r="M254" s="28">
        <f t="shared" si="1201"/>
        <v>3.4273965561552302</v>
      </c>
      <c r="N254" s="28">
        <f t="shared" si="1201"/>
        <v>1.600312109862672</v>
      </c>
      <c r="O254" s="28">
        <f t="shared" si="1201"/>
        <v>0.75952736479906524</v>
      </c>
      <c r="P254" s="28">
        <f t="shared" si="1201"/>
        <v>0.40293700888831663</v>
      </c>
      <c r="Q254" s="28">
        <f t="shared" si="1201"/>
        <v>0.40419109537354148</v>
      </c>
      <c r="R254" s="28">
        <f t="shared" si="1201"/>
        <v>0.62920997671459777</v>
      </c>
      <c r="S254" s="28">
        <f t="shared" si="1201"/>
        <v>0.67306840823555447</v>
      </c>
      <c r="T254" s="28">
        <f t="shared" si="1201"/>
        <v>1.2137850824840077</v>
      </c>
      <c r="U254" s="28">
        <f t="shared" si="1201"/>
        <v>0.77728400165357581</v>
      </c>
      <c r="V254" s="28">
        <f t="shared" si="1201"/>
        <v>0.84549419461307229</v>
      </c>
      <c r="W254" s="28">
        <f t="shared" si="1201"/>
        <v>0.81566266388787856</v>
      </c>
      <c r="X254" s="28">
        <f t="shared" si="1201"/>
        <v>1.0800210145027727</v>
      </c>
      <c r="Y254" s="28">
        <f t="shared" si="1201"/>
        <v>0.96087689713322089</v>
      </c>
      <c r="Z254" s="28">
        <f t="shared" si="1191"/>
        <v>0.42866267465069852</v>
      </c>
      <c r="AA254" s="28">
        <f t="shared" si="1191"/>
        <v>0.54386886216751251</v>
      </c>
      <c r="AB254" s="28">
        <f t="shared" si="1182"/>
        <v>0.31715739771201013</v>
      </c>
      <c r="AC254" s="28">
        <f t="shared" si="1183"/>
        <v>0.28527332537971639</v>
      </c>
      <c r="AD254" s="28">
        <f t="shared" si="1184"/>
        <v>0.3135480100053385</v>
      </c>
      <c r="AE254" s="28">
        <f t="shared" si="1185"/>
        <v>0.29031752162162316</v>
      </c>
      <c r="AI254" s="28">
        <f t="shared" ref="AI254:AM254" si="1202">IFERROR(AI243/AH243-1,"n/a")</f>
        <v>0.7986410871302958</v>
      </c>
      <c r="AJ254" s="28">
        <f t="shared" si="1202"/>
        <v>0.46609039598240076</v>
      </c>
      <c r="AK254" s="28">
        <f t="shared" si="1202"/>
        <v>1.3281446564711947</v>
      </c>
      <c r="AL254" s="28">
        <f t="shared" si="1202"/>
        <v>0.55990729408088313</v>
      </c>
      <c r="AM254" s="28">
        <f t="shared" si="1202"/>
        <v>0.87065123034289349</v>
      </c>
      <c r="AN254" s="28">
        <f t="shared" ref="AN254:AO254" si="1203">IFERROR(AN243/AM243-1,"n/a")</f>
        <v>0.67819325478147308</v>
      </c>
      <c r="AO254" s="28">
        <f t="shared" si="1203"/>
        <v>0.30008140646898984</v>
      </c>
    </row>
    <row r="255" spans="2:41" x14ac:dyDescent="0.2">
      <c r="B255" s="9"/>
    </row>
    <row r="256" spans="2:41" x14ac:dyDescent="0.2">
      <c r="B256" s="5" t="s">
        <v>78</v>
      </c>
    </row>
    <row r="257" spans="2:41" x14ac:dyDescent="0.2">
      <c r="B257" t="s">
        <v>96</v>
      </c>
      <c r="D257" s="36" t="s">
        <v>75</v>
      </c>
      <c r="E257" s="36" t="s">
        <v>75</v>
      </c>
      <c r="F257" s="18">
        <v>9.3119999999999994</v>
      </c>
      <c r="G257" s="18">
        <v>19.628</v>
      </c>
      <c r="H257" s="18">
        <v>11.085000000000001</v>
      </c>
      <c r="I257" s="18">
        <v>7.0519999999999996</v>
      </c>
      <c r="J257" s="18">
        <v>15.218</v>
      </c>
      <c r="K257" s="18">
        <v>29.840999999999998</v>
      </c>
      <c r="L257" s="18">
        <v>22.86</v>
      </c>
      <c r="M257" s="18">
        <v>34.014000000000003</v>
      </c>
      <c r="N257" s="18">
        <v>41.185000000000002</v>
      </c>
      <c r="O257" s="18">
        <v>52.521999999999998</v>
      </c>
      <c r="P257" s="18">
        <v>32.08</v>
      </c>
      <c r="Q257" s="18">
        <v>47.713000000000001</v>
      </c>
      <c r="R257" s="18">
        <v>67.153000000000006</v>
      </c>
      <c r="S257" s="18">
        <v>89.938000000000002</v>
      </c>
      <c r="T257" s="18">
        <v>63.435999999999993</v>
      </c>
      <c r="U257" s="18">
        <v>71.885000000000005</v>
      </c>
      <c r="V257" s="18">
        <v>108.158</v>
      </c>
      <c r="W257" s="18">
        <v>131.71000000000004</v>
      </c>
      <c r="X257" s="18">
        <v>114.598</v>
      </c>
      <c r="Y257" s="18">
        <v>127.883</v>
      </c>
      <c r="Z257" s="18">
        <v>137.37700000000001</v>
      </c>
      <c r="AA257" s="19">
        <f t="shared" ref="AA257:AE257" si="1204">+AA239</f>
        <v>197.89381523791619</v>
      </c>
      <c r="AB257" s="19">
        <f t="shared" si="1204"/>
        <v>148.48676863010184</v>
      </c>
      <c r="AC257" s="19">
        <f t="shared" si="1204"/>
        <v>161.6434857142857</v>
      </c>
      <c r="AD257" s="19">
        <f t="shared" si="1204"/>
        <v>176.15532499388198</v>
      </c>
      <c r="AE257" s="19">
        <f t="shared" si="1204"/>
        <v>248.69508845215711</v>
      </c>
      <c r="AH257" s="18">
        <v>25.02</v>
      </c>
      <c r="AI257" s="18">
        <v>44.701000000000001</v>
      </c>
      <c r="AJ257" s="31">
        <f>+IFERROR(H257+I257+J257+K257,"n/a")</f>
        <v>63.195999999999998</v>
      </c>
      <c r="AK257" s="31">
        <f>+IFERROR(L257+M257+N257+O257,"n/a")</f>
        <v>150.58099999999999</v>
      </c>
      <c r="AL257" s="31">
        <f>+IFERROR(P257+Q257+R257+S257,"n/a")</f>
        <v>236.88400000000001</v>
      </c>
      <c r="AM257" s="31">
        <f>+IFERROR(T257+U257+V257+W257,"n/a")</f>
        <v>375.18900000000002</v>
      </c>
      <c r="AN257" s="31">
        <f t="shared" ref="AN257:AN260" si="1205">+IFERROR(X257+Y257+Z257+AA257,"n/a")</f>
        <v>577.75181523791616</v>
      </c>
      <c r="AO257" s="31">
        <f t="shared" ref="AO257:AO260" si="1206">+IFERROR(AB257+AC257+AD257+AE257,"n/a")</f>
        <v>734.98066779042665</v>
      </c>
    </row>
    <row r="258" spans="2:41" x14ac:dyDescent="0.2">
      <c r="B258" t="s">
        <v>416</v>
      </c>
      <c r="D258" s="36" t="s">
        <v>75</v>
      </c>
      <c r="E258" s="36" t="s">
        <v>75</v>
      </c>
      <c r="F258" s="18">
        <v>0</v>
      </c>
      <c r="G258" s="18">
        <v>0</v>
      </c>
      <c r="H258" s="18">
        <v>0</v>
      </c>
      <c r="I258" s="18">
        <v>0</v>
      </c>
      <c r="J258" s="18">
        <v>0</v>
      </c>
      <c r="K258" s="18">
        <v>0</v>
      </c>
      <c r="L258" s="18">
        <v>0</v>
      </c>
      <c r="M258" s="18">
        <v>0</v>
      </c>
      <c r="N258" s="18">
        <v>0</v>
      </c>
      <c r="O258" s="18">
        <v>0</v>
      </c>
      <c r="P258" s="18">
        <v>0</v>
      </c>
      <c r="Q258" s="18">
        <v>0</v>
      </c>
      <c r="R258" s="18">
        <v>0</v>
      </c>
      <c r="S258" s="18">
        <v>0</v>
      </c>
      <c r="T258" s="18">
        <v>8.0140000000000011</v>
      </c>
      <c r="U258" s="18">
        <v>13.092000000000001</v>
      </c>
      <c r="V258" s="18">
        <v>16.027000000000001</v>
      </c>
      <c r="W258" s="18">
        <v>31.673999999999999</v>
      </c>
      <c r="X258" s="18">
        <v>35.57</v>
      </c>
      <c r="Y258" s="18">
        <v>40.103999999999999</v>
      </c>
      <c r="Z258" s="18">
        <v>39.542000000000002</v>
      </c>
      <c r="AA258" s="19">
        <f t="shared" ref="AA258:AE258" si="1207">+AA240</f>
        <v>55.314999999999998</v>
      </c>
      <c r="AB258" s="19">
        <f t="shared" si="1207"/>
        <v>48.679561855670109</v>
      </c>
      <c r="AC258" s="19">
        <f t="shared" si="1207"/>
        <v>54.06130858468677</v>
      </c>
      <c r="AD258" s="19">
        <f t="shared" si="1207"/>
        <v>57.890955916473317</v>
      </c>
      <c r="AE258" s="19">
        <f t="shared" si="1207"/>
        <v>78.314999999999984</v>
      </c>
      <c r="AH258" s="18">
        <v>0</v>
      </c>
      <c r="AI258" s="18">
        <v>0</v>
      </c>
      <c r="AJ258" s="31">
        <f t="shared" ref="AJ258:AJ260" si="1208">+IFERROR(H258+I258+J258+K258,"n/a")</f>
        <v>0</v>
      </c>
      <c r="AK258" s="31">
        <f t="shared" ref="AK258:AK260" si="1209">+IFERROR(L258+M258+N258+O258,"n/a")</f>
        <v>0</v>
      </c>
      <c r="AL258" s="31">
        <f t="shared" ref="AL258:AL260" si="1210">+IFERROR(P258+Q258+R258+S258,"n/a")</f>
        <v>0</v>
      </c>
      <c r="AM258" s="31">
        <f t="shared" ref="AM258:AM260" si="1211">+IFERROR(T258+U258+V258+W258,"n/a")</f>
        <v>68.807000000000002</v>
      </c>
      <c r="AN258" s="31">
        <f t="shared" si="1205"/>
        <v>170.53100000000001</v>
      </c>
      <c r="AO258" s="31">
        <f t="shared" si="1206"/>
        <v>238.94682635683017</v>
      </c>
    </row>
    <row r="259" spans="2:41" ht="13.5" x14ac:dyDescent="0.35">
      <c r="B259" t="s">
        <v>60</v>
      </c>
      <c r="D259" s="37" t="s">
        <v>75</v>
      </c>
      <c r="E259" s="37" t="s">
        <v>75</v>
      </c>
      <c r="F259" s="21">
        <v>0.04</v>
      </c>
      <c r="G259" s="21">
        <v>0.26100000000000001</v>
      </c>
      <c r="H259" s="21">
        <v>0.28399999999999997</v>
      </c>
      <c r="I259" s="21">
        <v>0.73</v>
      </c>
      <c r="J259" s="21">
        <v>0.80200000000000005</v>
      </c>
      <c r="K259" s="21">
        <v>0.96500000000000008</v>
      </c>
      <c r="L259" s="21">
        <v>0.42899999999999999</v>
      </c>
      <c r="M259" s="21">
        <v>0.44</v>
      </c>
      <c r="N259" s="21">
        <v>0.47199999999999998</v>
      </c>
      <c r="O259" s="21">
        <v>1.6819999999999999</v>
      </c>
      <c r="P259" s="21">
        <v>0.59299999999999997</v>
      </c>
      <c r="Q259" s="21">
        <v>0.66700000000000004</v>
      </c>
      <c r="R259" s="21">
        <v>0.71499999999999997</v>
      </c>
      <c r="S259" s="21">
        <v>0.749</v>
      </c>
      <c r="T259" s="21">
        <v>0.88100000000000001</v>
      </c>
      <c r="U259" s="21">
        <v>1.008</v>
      </c>
      <c r="V259" s="21">
        <v>1.0649999999999999</v>
      </c>
      <c r="W259" s="21">
        <v>1.2730000000000006</v>
      </c>
      <c r="X259" s="21">
        <v>0.28199999999999997</v>
      </c>
      <c r="Y259" s="21">
        <v>0.61899999999999999</v>
      </c>
      <c r="Z259" s="21">
        <f>0.139+1.882</f>
        <v>2.0209999999999999</v>
      </c>
      <c r="AA259" s="33">
        <f t="shared" ref="AA259" si="1212">+AA242</f>
        <v>1</v>
      </c>
      <c r="AB259" s="33">
        <f t="shared" ref="AB259:AE259" si="1213">+AB242</f>
        <v>1</v>
      </c>
      <c r="AC259" s="33">
        <f t="shared" si="1213"/>
        <v>1</v>
      </c>
      <c r="AD259" s="33">
        <f t="shared" si="1213"/>
        <v>1</v>
      </c>
      <c r="AE259" s="33">
        <f t="shared" si="1213"/>
        <v>1</v>
      </c>
      <c r="AH259" s="21">
        <v>0</v>
      </c>
      <c r="AI259" s="21">
        <v>0.30099999999999999</v>
      </c>
      <c r="AJ259" s="32">
        <f t="shared" si="1208"/>
        <v>2.7810000000000001</v>
      </c>
      <c r="AK259" s="32">
        <f t="shared" si="1209"/>
        <v>3.0229999999999997</v>
      </c>
      <c r="AL259" s="32">
        <f t="shared" si="1210"/>
        <v>2.7240000000000002</v>
      </c>
      <c r="AM259" s="32">
        <f t="shared" si="1211"/>
        <v>4.2270000000000003</v>
      </c>
      <c r="AN259" s="32">
        <f t="shared" si="1205"/>
        <v>3.9219999999999997</v>
      </c>
      <c r="AO259" s="32">
        <f t="shared" si="1206"/>
        <v>4</v>
      </c>
    </row>
    <row r="260" spans="2:41" s="4" customFormat="1" x14ac:dyDescent="0.2">
      <c r="B260" s="6" t="s">
        <v>24</v>
      </c>
      <c r="D260" s="38" t="str">
        <f t="shared" ref="D260:E260" si="1214">+IFERROR(D257+D258+D259,"n/a")</f>
        <v>n/a</v>
      </c>
      <c r="E260" s="38" t="str">
        <f t="shared" si="1214"/>
        <v>n/a</v>
      </c>
      <c r="F260" s="20">
        <f>+IFERROR(F257+F258+F259,"n/a")</f>
        <v>9.3519999999999985</v>
      </c>
      <c r="G260" s="20">
        <f t="shared" ref="G260:Z260" si="1215">+IFERROR(G257+G258+G259,"n/a")</f>
        <v>19.888999999999999</v>
      </c>
      <c r="H260" s="20">
        <f t="shared" si="1215"/>
        <v>11.369000000000002</v>
      </c>
      <c r="I260" s="20">
        <f t="shared" si="1215"/>
        <v>7.782</v>
      </c>
      <c r="J260" s="20">
        <f t="shared" si="1215"/>
        <v>16.02</v>
      </c>
      <c r="K260" s="20">
        <f t="shared" si="1215"/>
        <v>30.805999999999997</v>
      </c>
      <c r="L260" s="20">
        <f t="shared" si="1215"/>
        <v>23.288999999999998</v>
      </c>
      <c r="M260" s="20">
        <f t="shared" si="1215"/>
        <v>34.454000000000001</v>
      </c>
      <c r="N260" s="20">
        <f t="shared" si="1215"/>
        <v>41.657000000000004</v>
      </c>
      <c r="O260" s="20">
        <f t="shared" si="1215"/>
        <v>54.204000000000001</v>
      </c>
      <c r="P260" s="20">
        <f t="shared" si="1215"/>
        <v>32.673000000000002</v>
      </c>
      <c r="Q260" s="20">
        <f t="shared" si="1215"/>
        <v>48.38</v>
      </c>
      <c r="R260" s="20">
        <f t="shared" si="1215"/>
        <v>67.868000000000009</v>
      </c>
      <c r="S260" s="20">
        <f t="shared" si="1215"/>
        <v>90.686999999999998</v>
      </c>
      <c r="T260" s="20">
        <f t="shared" si="1215"/>
        <v>72.330999999999989</v>
      </c>
      <c r="U260" s="20">
        <f t="shared" si="1215"/>
        <v>85.984999999999999</v>
      </c>
      <c r="V260" s="20">
        <f t="shared" si="1215"/>
        <v>125.25</v>
      </c>
      <c r="W260" s="20">
        <f t="shared" si="1215"/>
        <v>164.65700000000004</v>
      </c>
      <c r="X260" s="20">
        <f t="shared" si="1215"/>
        <v>150.45000000000002</v>
      </c>
      <c r="Y260" s="20">
        <f t="shared" si="1215"/>
        <v>168.60599999999999</v>
      </c>
      <c r="Z260" s="20">
        <f t="shared" si="1215"/>
        <v>178.94</v>
      </c>
      <c r="AA260" s="20">
        <f t="shared" ref="AA260:AE260" si="1216">+IFERROR(AA257+AA258+AA259,"n/a")</f>
        <v>254.20881523791618</v>
      </c>
      <c r="AB260" s="20">
        <f t="shared" si="1216"/>
        <v>198.16633048577194</v>
      </c>
      <c r="AC260" s="20">
        <f t="shared" si="1216"/>
        <v>216.70479429897247</v>
      </c>
      <c r="AD260" s="20">
        <f t="shared" si="1216"/>
        <v>235.04628091035528</v>
      </c>
      <c r="AE260" s="20">
        <f t="shared" si="1216"/>
        <v>328.01008845215711</v>
      </c>
      <c r="AH260" s="20">
        <f t="shared" ref="AH260" si="1217">+IFERROR(AH257+AH258+AH259,"n/a")</f>
        <v>25.02</v>
      </c>
      <c r="AI260" s="20">
        <f t="shared" ref="AI260" si="1218">+IFERROR(AI257+AI258+AI259,"n/a")</f>
        <v>45.002000000000002</v>
      </c>
      <c r="AJ260" s="20">
        <f t="shared" si="1208"/>
        <v>65.977000000000004</v>
      </c>
      <c r="AK260" s="20">
        <f t="shared" si="1209"/>
        <v>153.60400000000001</v>
      </c>
      <c r="AL260" s="20">
        <f t="shared" si="1210"/>
        <v>239.608</v>
      </c>
      <c r="AM260" s="20">
        <f t="shared" si="1211"/>
        <v>448.22300000000001</v>
      </c>
      <c r="AN260" s="20">
        <f t="shared" si="1205"/>
        <v>752.20481523791625</v>
      </c>
      <c r="AO260" s="20">
        <f t="shared" si="1206"/>
        <v>977.92749414725677</v>
      </c>
    </row>
    <row r="261" spans="2:41" x14ac:dyDescent="0.2">
      <c r="B261" s="9"/>
    </row>
    <row r="262" spans="2:41" x14ac:dyDescent="0.2">
      <c r="B262" s="7" t="s">
        <v>28</v>
      </c>
    </row>
    <row r="263" spans="2:41" x14ac:dyDescent="0.2">
      <c r="B263" s="8" t="s">
        <v>96</v>
      </c>
      <c r="H263" s="28" t="str">
        <f>+IFERROR(H257/D257-1,"n/a")</f>
        <v>n/a</v>
      </c>
      <c r="I263" s="28" t="str">
        <f t="shared" ref="I263:W266" si="1219">+IFERROR(I257/E257-1,"n/a")</f>
        <v>n/a</v>
      </c>
      <c r="J263" s="28">
        <f t="shared" si="1219"/>
        <v>0.63423539518900363</v>
      </c>
      <c r="K263" s="28">
        <f t="shared" si="1219"/>
        <v>0.52032810271041363</v>
      </c>
      <c r="L263" s="28">
        <f t="shared" si="1219"/>
        <v>1.0622462787550742</v>
      </c>
      <c r="M263" s="28">
        <f t="shared" si="1219"/>
        <v>3.8233125354509365</v>
      </c>
      <c r="N263" s="28">
        <f t="shared" si="1219"/>
        <v>1.706334603758707</v>
      </c>
      <c r="O263" s="28">
        <f t="shared" si="1219"/>
        <v>0.76006166013203313</v>
      </c>
      <c r="P263" s="28">
        <f t="shared" si="1219"/>
        <v>0.40332458442694663</v>
      </c>
      <c r="Q263" s="28">
        <f t="shared" si="1219"/>
        <v>0.40274592814723342</v>
      </c>
      <c r="R263" s="28">
        <f t="shared" si="1219"/>
        <v>0.63052082068714332</v>
      </c>
      <c r="S263" s="28">
        <f t="shared" si="1219"/>
        <v>0.71238719012985041</v>
      </c>
      <c r="T263" s="28">
        <f t="shared" si="1219"/>
        <v>0.97743142144638395</v>
      </c>
      <c r="U263" s="28">
        <f t="shared" si="1219"/>
        <v>0.50661245362898999</v>
      </c>
      <c r="V263" s="28">
        <f t="shared" si="1219"/>
        <v>0.61062052328265293</v>
      </c>
      <c r="W263" s="28">
        <f t="shared" si="1219"/>
        <v>0.46445329004425306</v>
      </c>
      <c r="X263" s="28">
        <f t="shared" ref="X263:Y266" si="1220">+IFERROR(X257/T257-1,"n/a")</f>
        <v>0.80651365155432275</v>
      </c>
      <c r="Y263" s="28">
        <f t="shared" si="1220"/>
        <v>0.7789942268901715</v>
      </c>
      <c r="Z263" s="28">
        <f t="shared" ref="Z263:Z266" si="1221">+IFERROR(Z257/V257-1,"n/a")</f>
        <v>0.27015107527875903</v>
      </c>
      <c r="AA263" s="28">
        <f t="shared" ref="AA263:AA266" si="1222">+IFERROR(AA257/W257-1,"n/a")</f>
        <v>0.50249650928491474</v>
      </c>
      <c r="AB263" s="28">
        <f t="shared" ref="AB263:AB266" si="1223">+IFERROR(AB257/X257-1,"n/a")</f>
        <v>0.29571867423604115</v>
      </c>
      <c r="AC263" s="28">
        <f t="shared" ref="AC263:AC266" si="1224">+IFERROR(AC257/Y257-1,"n/a")</f>
        <v>0.26399510266638804</v>
      </c>
      <c r="AD263" s="28">
        <f t="shared" ref="AD263:AD266" si="1225">+IFERROR(AD257/Z257-1,"n/a")</f>
        <v>0.28227669110463882</v>
      </c>
      <c r="AE263" s="28">
        <f t="shared" ref="AE263:AE266" si="1226">+IFERROR(AE257/AA257-1,"n/a")</f>
        <v>0.25670975696317511</v>
      </c>
      <c r="AI263" s="28">
        <f>+IFERROR(AI257/AH257-1,"n/a")</f>
        <v>0.78661071143085537</v>
      </c>
      <c r="AJ263" s="28">
        <f t="shared" ref="AJ263:AO263" si="1227">+IFERROR(AJ257/AI257-1,"n/a")</f>
        <v>0.41374913312901263</v>
      </c>
      <c r="AK263" s="28">
        <f t="shared" si="1227"/>
        <v>1.3827615671877966</v>
      </c>
      <c r="AL263" s="28">
        <f t="shared" si="1227"/>
        <v>0.57313339664366714</v>
      </c>
      <c r="AM263" s="28">
        <f t="shared" si="1227"/>
        <v>0.58385116766012057</v>
      </c>
      <c r="AN263" s="28">
        <f t="shared" si="1227"/>
        <v>0.53989540001949976</v>
      </c>
      <c r="AO263" s="28">
        <f t="shared" si="1227"/>
        <v>0.27213908880193505</v>
      </c>
    </row>
    <row r="264" spans="2:41" x14ac:dyDescent="0.2">
      <c r="B264" s="8" t="s">
        <v>416</v>
      </c>
      <c r="H264" s="28" t="str">
        <f t="shared" ref="H264:H266" si="1228">+IFERROR(H258/D258-1,"n/a")</f>
        <v>n/a</v>
      </c>
      <c r="I264" s="28" t="str">
        <f t="shared" si="1219"/>
        <v>n/a</v>
      </c>
      <c r="J264" s="28" t="str">
        <f t="shared" si="1219"/>
        <v>n/a</v>
      </c>
      <c r="K264" s="28" t="str">
        <f t="shared" si="1219"/>
        <v>n/a</v>
      </c>
      <c r="L264" s="28" t="str">
        <f t="shared" si="1219"/>
        <v>n/a</v>
      </c>
      <c r="M264" s="28" t="str">
        <f t="shared" si="1219"/>
        <v>n/a</v>
      </c>
      <c r="N264" s="28" t="str">
        <f t="shared" si="1219"/>
        <v>n/a</v>
      </c>
      <c r="O264" s="28" t="str">
        <f t="shared" si="1219"/>
        <v>n/a</v>
      </c>
      <c r="P264" s="28" t="str">
        <f t="shared" si="1219"/>
        <v>n/a</v>
      </c>
      <c r="Q264" s="28" t="str">
        <f t="shared" si="1219"/>
        <v>n/a</v>
      </c>
      <c r="R264" s="28" t="str">
        <f t="shared" si="1219"/>
        <v>n/a</v>
      </c>
      <c r="S264" s="28" t="str">
        <f t="shared" si="1219"/>
        <v>n/a</v>
      </c>
      <c r="T264" s="28" t="str">
        <f t="shared" si="1219"/>
        <v>n/a</v>
      </c>
      <c r="U264" s="28" t="str">
        <f t="shared" si="1219"/>
        <v>n/a</v>
      </c>
      <c r="V264" s="28" t="str">
        <f t="shared" si="1219"/>
        <v>n/a</v>
      </c>
      <c r="W264" s="28" t="str">
        <f t="shared" si="1219"/>
        <v>n/a</v>
      </c>
      <c r="X264" s="28">
        <f t="shared" si="1220"/>
        <v>3.4384826553531314</v>
      </c>
      <c r="Y264" s="28">
        <f t="shared" si="1220"/>
        <v>2.063244729605866</v>
      </c>
      <c r="Z264" s="28">
        <f t="shared" si="1221"/>
        <v>1.4672115804579771</v>
      </c>
      <c r="AA264" s="28">
        <f t="shared" si="1222"/>
        <v>0.74638504767317038</v>
      </c>
      <c r="AB264" s="28">
        <f t="shared" si="1223"/>
        <v>0.36855670103092808</v>
      </c>
      <c r="AC264" s="28">
        <f t="shared" si="1224"/>
        <v>0.34802784222737815</v>
      </c>
      <c r="AD264" s="28">
        <f t="shared" si="1225"/>
        <v>0.46403712296983746</v>
      </c>
      <c r="AE264" s="28">
        <f t="shared" si="1226"/>
        <v>0.4158004158004156</v>
      </c>
      <c r="AI264" s="28" t="str">
        <f t="shared" ref="AI264:AO266" si="1229">+IFERROR(AI258/AH258-1,"n/a")</f>
        <v>n/a</v>
      </c>
      <c r="AJ264" s="28" t="str">
        <f t="shared" si="1229"/>
        <v>n/a</v>
      </c>
      <c r="AK264" s="28" t="str">
        <f t="shared" si="1229"/>
        <v>n/a</v>
      </c>
      <c r="AL264" s="28" t="str">
        <f t="shared" si="1229"/>
        <v>n/a</v>
      </c>
      <c r="AM264" s="28" t="str">
        <f t="shared" si="1229"/>
        <v>n/a</v>
      </c>
      <c r="AN264" s="28">
        <f t="shared" si="1229"/>
        <v>1.4783960934207276</v>
      </c>
      <c r="AO264" s="28">
        <f t="shared" si="1229"/>
        <v>0.40119289957151572</v>
      </c>
    </row>
    <row r="265" spans="2:41" ht="13.5" x14ac:dyDescent="0.35">
      <c r="B265" s="8" t="s">
        <v>60</v>
      </c>
      <c r="H265" s="29" t="str">
        <f t="shared" si="1228"/>
        <v>n/a</v>
      </c>
      <c r="I265" s="29" t="str">
        <f t="shared" si="1219"/>
        <v>n/a</v>
      </c>
      <c r="J265" s="29">
        <f t="shared" si="1219"/>
        <v>19.05</v>
      </c>
      <c r="K265" s="29">
        <f t="shared" si="1219"/>
        <v>2.6973180076628354</v>
      </c>
      <c r="L265" s="29">
        <f t="shared" si="1219"/>
        <v>0.51056338028169024</v>
      </c>
      <c r="M265" s="29">
        <f t="shared" si="1219"/>
        <v>-0.39726027397260277</v>
      </c>
      <c r="N265" s="29">
        <f t="shared" si="1219"/>
        <v>-0.41147132169576062</v>
      </c>
      <c r="O265" s="29">
        <f t="shared" si="1219"/>
        <v>0.7430051813471501</v>
      </c>
      <c r="P265" s="29">
        <f t="shared" si="1219"/>
        <v>0.38228438228438222</v>
      </c>
      <c r="Q265" s="29">
        <f t="shared" si="1219"/>
        <v>0.51590909090909109</v>
      </c>
      <c r="R265" s="29">
        <f t="shared" si="1219"/>
        <v>0.51483050847457634</v>
      </c>
      <c r="S265" s="29">
        <f t="shared" si="1219"/>
        <v>-0.55469678953626633</v>
      </c>
      <c r="T265" s="29">
        <f t="shared" si="1219"/>
        <v>0.48566610455311987</v>
      </c>
      <c r="U265" s="29">
        <f t="shared" si="1219"/>
        <v>0.51124437781109444</v>
      </c>
      <c r="V265" s="29">
        <f t="shared" si="1219"/>
        <v>0.48951048951048959</v>
      </c>
      <c r="W265" s="29">
        <f t="shared" si="1219"/>
        <v>0.69959946595460698</v>
      </c>
      <c r="X265" s="29">
        <f t="shared" si="1220"/>
        <v>-0.6799091940976163</v>
      </c>
      <c r="Y265" s="29">
        <f t="shared" si="1220"/>
        <v>-0.38591269841269837</v>
      </c>
      <c r="Z265" s="29">
        <f t="shared" si="1221"/>
        <v>0.8976525821596244</v>
      </c>
      <c r="AA265" s="29">
        <f t="shared" si="1222"/>
        <v>-0.2144540455616657</v>
      </c>
      <c r="AB265" s="29">
        <f t="shared" si="1223"/>
        <v>2.5460992907801421</v>
      </c>
      <c r="AC265" s="29">
        <f t="shared" si="1224"/>
        <v>0.61550888529886927</v>
      </c>
      <c r="AD265" s="29">
        <f t="shared" si="1225"/>
        <v>-0.50519544779811976</v>
      </c>
      <c r="AE265" s="29">
        <f t="shared" si="1226"/>
        <v>0</v>
      </c>
      <c r="AI265" s="29" t="str">
        <f t="shared" si="1229"/>
        <v>n/a</v>
      </c>
      <c r="AJ265" s="29">
        <f t="shared" si="1229"/>
        <v>8.2392026578073096</v>
      </c>
      <c r="AK265" s="29">
        <f t="shared" si="1229"/>
        <v>8.7019057892844032E-2</v>
      </c>
      <c r="AL265" s="29">
        <f t="shared" si="1229"/>
        <v>-9.8908369169698807E-2</v>
      </c>
      <c r="AM265" s="29">
        <f t="shared" si="1229"/>
        <v>0.55176211453744495</v>
      </c>
      <c r="AN265" s="29">
        <f t="shared" si="1229"/>
        <v>-7.2155192808138313E-2</v>
      </c>
      <c r="AO265" s="29">
        <f t="shared" si="1229"/>
        <v>1.9887812340642519E-2</v>
      </c>
    </row>
    <row r="266" spans="2:41" x14ac:dyDescent="0.2">
      <c r="B266" s="9" t="s">
        <v>24</v>
      </c>
      <c r="H266" s="28" t="str">
        <f t="shared" si="1228"/>
        <v>n/a</v>
      </c>
      <c r="I266" s="28" t="str">
        <f t="shared" si="1219"/>
        <v>n/a</v>
      </c>
      <c r="J266" s="28">
        <f t="shared" si="1219"/>
        <v>0.7130025662959798</v>
      </c>
      <c r="K266" s="28">
        <f t="shared" si="1219"/>
        <v>0.54889637488058707</v>
      </c>
      <c r="L266" s="28">
        <f t="shared" si="1219"/>
        <v>1.048465124461254</v>
      </c>
      <c r="M266" s="28">
        <f t="shared" si="1219"/>
        <v>3.4273965561552302</v>
      </c>
      <c r="N266" s="28">
        <f t="shared" si="1219"/>
        <v>1.600312109862672</v>
      </c>
      <c r="O266" s="28">
        <f t="shared" si="1219"/>
        <v>0.75952736479906524</v>
      </c>
      <c r="P266" s="28">
        <f t="shared" si="1219"/>
        <v>0.40293700888831663</v>
      </c>
      <c r="Q266" s="28">
        <f t="shared" si="1219"/>
        <v>0.40419109537354148</v>
      </c>
      <c r="R266" s="28">
        <f t="shared" si="1219"/>
        <v>0.62920997671459777</v>
      </c>
      <c r="S266" s="28">
        <f t="shared" si="1219"/>
        <v>0.67306840823555447</v>
      </c>
      <c r="T266" s="28">
        <f t="shared" si="1219"/>
        <v>1.2137850824840077</v>
      </c>
      <c r="U266" s="28">
        <f t="shared" si="1219"/>
        <v>0.77728400165357581</v>
      </c>
      <c r="V266" s="28">
        <f t="shared" si="1219"/>
        <v>0.84549419461307229</v>
      </c>
      <c r="W266" s="28">
        <f t="shared" si="1219"/>
        <v>0.81566266388787856</v>
      </c>
      <c r="X266" s="28">
        <f t="shared" si="1220"/>
        <v>1.0800210145027727</v>
      </c>
      <c r="Y266" s="28">
        <f t="shared" si="1220"/>
        <v>0.96087689713322089</v>
      </c>
      <c r="Z266" s="28">
        <f t="shared" si="1221"/>
        <v>0.42866267465069852</v>
      </c>
      <c r="AA266" s="28">
        <f t="shared" si="1222"/>
        <v>0.54386886216751251</v>
      </c>
      <c r="AB266" s="28">
        <f t="shared" si="1223"/>
        <v>0.31715739771201013</v>
      </c>
      <c r="AC266" s="28">
        <f t="shared" si="1224"/>
        <v>0.28527332537971639</v>
      </c>
      <c r="AD266" s="28">
        <f t="shared" si="1225"/>
        <v>0.3135480100053385</v>
      </c>
      <c r="AE266" s="28">
        <f t="shared" si="1226"/>
        <v>0.29031752162162316</v>
      </c>
      <c r="AI266" s="28">
        <f t="shared" si="1229"/>
        <v>0.7986410871302958</v>
      </c>
      <c r="AJ266" s="28">
        <f t="shared" si="1229"/>
        <v>0.46609039598240076</v>
      </c>
      <c r="AK266" s="28">
        <f t="shared" si="1229"/>
        <v>1.3281446564711947</v>
      </c>
      <c r="AL266" s="28">
        <f t="shared" si="1229"/>
        <v>0.55990729408088313</v>
      </c>
      <c r="AM266" s="28">
        <f t="shared" si="1229"/>
        <v>0.87065123034289349</v>
      </c>
      <c r="AN266" s="28">
        <f t="shared" si="1229"/>
        <v>0.67819325478147308</v>
      </c>
      <c r="AO266" s="28">
        <f t="shared" si="1229"/>
        <v>0.30008140646898984</v>
      </c>
    </row>
    <row r="267" spans="2:41" x14ac:dyDescent="0.2">
      <c r="B267" s="9"/>
      <c r="H267" s="28"/>
      <c r="I267" s="28"/>
      <c r="J267" s="28"/>
      <c r="K267" s="28"/>
      <c r="L267" s="28"/>
      <c r="M267" s="28"/>
      <c r="N267" s="28"/>
      <c r="O267" s="250"/>
      <c r="P267" s="28"/>
      <c r="Q267" s="28"/>
      <c r="R267" s="250"/>
      <c r="S267" s="250"/>
      <c r="T267" s="19"/>
      <c r="U267" s="19"/>
      <c r="V267" s="19"/>
      <c r="W267" s="250"/>
      <c r="X267" s="19"/>
      <c r="Y267" s="19"/>
      <c r="Z267" s="19"/>
      <c r="AA267" s="250"/>
      <c r="AB267" s="250"/>
      <c r="AC267" s="250"/>
      <c r="AD267" s="250"/>
      <c r="AE267" s="250"/>
      <c r="AI267" s="28"/>
      <c r="AJ267" s="28"/>
      <c r="AK267" s="28"/>
      <c r="AL267" s="28"/>
      <c r="AM267" s="28"/>
    </row>
    <row r="268" spans="2:41" x14ac:dyDescent="0.2">
      <c r="B268" t="s">
        <v>94</v>
      </c>
      <c r="D268" s="40" t="str">
        <f>+IFERROR(D260-D280,"n/a")</f>
        <v>n/a</v>
      </c>
      <c r="E268" s="40" t="str">
        <f t="shared" ref="E268:W268" si="1230">+IFERROR(E260-E280,"n/a")</f>
        <v>n/a</v>
      </c>
      <c r="F268" s="40">
        <f t="shared" si="1230"/>
        <v>2.5088260208138831</v>
      </c>
      <c r="G268" s="40">
        <f t="shared" si="1230"/>
        <v>4.0442180454749757</v>
      </c>
      <c r="H268" s="40">
        <f t="shared" si="1230"/>
        <v>3.2089035164381148</v>
      </c>
      <c r="I268" s="40">
        <f t="shared" si="1230"/>
        <v>3.6694107244614989</v>
      </c>
      <c r="J268" s="40">
        <f t="shared" si="1230"/>
        <v>4.7275903145165969</v>
      </c>
      <c r="K268" s="40">
        <f t="shared" si="1230"/>
        <v>7.6050900145634159</v>
      </c>
      <c r="L268" s="40">
        <f t="shared" si="1230"/>
        <v>6.4937306482064194</v>
      </c>
      <c r="M268" s="40">
        <f t="shared" si="1230"/>
        <v>7.0160243949543073</v>
      </c>
      <c r="N268" s="40">
        <f t="shared" si="1230"/>
        <v>7.9018450031648371</v>
      </c>
      <c r="O268" s="40">
        <f t="shared" si="1230"/>
        <v>10.874807792283427</v>
      </c>
      <c r="P268" s="40">
        <f t="shared" si="1230"/>
        <v>10.517959845807901</v>
      </c>
      <c r="Q268" s="40">
        <f t="shared" si="1230"/>
        <v>11.27589267365861</v>
      </c>
      <c r="R268" s="40">
        <f t="shared" si="1230"/>
        <v>13.401816466810203</v>
      </c>
      <c r="S268" s="40">
        <f t="shared" si="1230"/>
        <v>18.197496324076255</v>
      </c>
      <c r="T268" s="40">
        <f t="shared" si="1230"/>
        <v>24.124088118294686</v>
      </c>
      <c r="U268" s="40">
        <f t="shared" si="1230"/>
        <v>30.402058059729157</v>
      </c>
      <c r="V268" s="40">
        <f t="shared" si="1230"/>
        <v>36.433686724704515</v>
      </c>
      <c r="W268" s="40">
        <f t="shared" si="1230"/>
        <v>58.427728121358314</v>
      </c>
      <c r="X268" s="40">
        <f t="shared" ref="X268:AA268" si="1231">+IFERROR(X260-X280,"n/a")</f>
        <v>64.530208673469417</v>
      </c>
      <c r="Y268" s="40">
        <f t="shared" ref="Y268" si="1232">+IFERROR(Y260-Y280,"n/a")</f>
        <v>73.905827703747036</v>
      </c>
      <c r="Z268" s="40">
        <f t="shared" si="1231"/>
        <v>77.050763153482805</v>
      </c>
      <c r="AA268" s="40">
        <f t="shared" si="1231"/>
        <v>101.68352609516648</v>
      </c>
      <c r="AB268" s="40">
        <f t="shared" ref="AB268:AE268" si="1233">+IFERROR(AB260-AB280,"n/a")</f>
        <v>99.083165242885968</v>
      </c>
      <c r="AC268" s="40">
        <f t="shared" si="1233"/>
        <v>106.18534920649651</v>
      </c>
      <c r="AD268" s="40">
        <f t="shared" si="1233"/>
        <v>112.82221483697053</v>
      </c>
      <c r="AE268" s="40">
        <f t="shared" si="1233"/>
        <v>144.32443891894911</v>
      </c>
      <c r="AH268" s="40">
        <f t="shared" ref="AH268:AI268" si="1234">+IFERROR(AH260-AH280,"n/a")</f>
        <v>7.2997732140607283</v>
      </c>
      <c r="AI268" s="40">
        <f t="shared" si="1234"/>
        <v>10.823891813740659</v>
      </c>
      <c r="AJ268" s="31">
        <f>+IFERROR(H268+I268+J268+K268,"n/a")</f>
        <v>19.210994569979626</v>
      </c>
      <c r="AK268" s="31">
        <f>+IFERROR(L268+M268+N268+O268,"n/a")</f>
        <v>32.286407838608994</v>
      </c>
      <c r="AL268" s="31">
        <f>+IFERROR(P268+Q268+R268+S268,"n/a")</f>
        <v>53.39316531035297</v>
      </c>
      <c r="AM268" s="31">
        <f>+IFERROR(T268+U268+V268+W268,"n/a")</f>
        <v>149.38756102408666</v>
      </c>
      <c r="AN268" s="31">
        <f t="shared" ref="AN268" si="1235">+IFERROR(X268+Y268+Z268+AA268,"n/a")</f>
        <v>317.17032562586576</v>
      </c>
      <c r="AO268" s="31">
        <f t="shared" ref="AO268" si="1236">+IFERROR(AB268+AC268+AD268+AE268,"n/a")</f>
        <v>462.41516820530211</v>
      </c>
    </row>
    <row r="269" spans="2:41" x14ac:dyDescent="0.2">
      <c r="B269" s="8" t="s">
        <v>28</v>
      </c>
      <c r="H269" s="28" t="str">
        <f>+IFERROR(H268/D268-1,"n/a")</f>
        <v>n/a</v>
      </c>
      <c r="I269" s="28" t="str">
        <f t="shared" ref="I269" si="1237">+IFERROR(I268/E268-1,"n/a")</f>
        <v>n/a</v>
      </c>
      <c r="J269" s="28">
        <f t="shared" ref="J269" si="1238">+IFERROR(J268/F268-1,"n/a")</f>
        <v>0.88438348267088251</v>
      </c>
      <c r="K269" s="28">
        <f t="shared" ref="K269" si="1239">+IFERROR(K268/G268-1,"n/a")</f>
        <v>0.88048466453797047</v>
      </c>
      <c r="L269" s="28">
        <f t="shared" ref="L269" si="1240">+IFERROR(L268/H268-1,"n/a")</f>
        <v>1.0236602985852516</v>
      </c>
      <c r="M269" s="28">
        <f t="shared" ref="M269" si="1241">+IFERROR(M268/I268-1,"n/a")</f>
        <v>0.91203027455694197</v>
      </c>
      <c r="N269" s="28">
        <f t="shared" ref="N269" si="1242">+IFERROR(N268/J268-1,"n/a")</f>
        <v>0.67143184528941413</v>
      </c>
      <c r="O269" s="28">
        <f t="shared" ref="O269" si="1243">+IFERROR(O268/K268-1,"n/a")</f>
        <v>0.42993807719022969</v>
      </c>
      <c r="P269" s="28">
        <f t="shared" ref="P269" si="1244">+IFERROR(P268/L268-1,"n/a")</f>
        <v>0.61970990415393667</v>
      </c>
      <c r="Q269" s="28">
        <f t="shared" ref="Q269" si="1245">+IFERROR(Q268/M268-1,"n/a")</f>
        <v>0.60716269484009477</v>
      </c>
      <c r="R269" s="28">
        <f t="shared" ref="R269" si="1246">+IFERROR(R268/N268-1,"n/a")</f>
        <v>0.69603636384192868</v>
      </c>
      <c r="S269" s="28">
        <f t="shared" ref="S269" si="1247">+IFERROR(S268/O268-1,"n/a")</f>
        <v>0.6733625707839066</v>
      </c>
      <c r="T269" s="28">
        <f t="shared" ref="T269" si="1248">+IFERROR(T268/P268-1,"n/a")</f>
        <v>1.2936090717164812</v>
      </c>
      <c r="U269" s="28">
        <f t="shared" ref="U269" si="1249">+IFERROR(U268/Q268-1,"n/a")</f>
        <v>1.696199665925413</v>
      </c>
      <c r="V269" s="28">
        <f t="shared" ref="V269" si="1250">+IFERROR(V268/R268-1,"n/a")</f>
        <v>1.7185633242279565</v>
      </c>
      <c r="W269" s="28">
        <f t="shared" ref="W269" si="1251">+IFERROR(W268/S268-1,"n/a")</f>
        <v>2.210756418401103</v>
      </c>
      <c r="X269" s="28">
        <f t="shared" ref="X269:Y269" si="1252">+IFERROR(X268/T268-1,"n/a")</f>
        <v>1.6749284100207062</v>
      </c>
      <c r="Y269" s="28">
        <f t="shared" si="1252"/>
        <v>1.4309481798419221</v>
      </c>
      <c r="Z269" s="28">
        <f t="shared" ref="Z269" si="1253">+IFERROR(Z268/V268-1,"n/a")</f>
        <v>1.1148220254426557</v>
      </c>
      <c r="AA269" s="28">
        <f t="shared" ref="AA269" si="1254">+IFERROR(AA268/W268-1,"n/a")</f>
        <v>0.74032996600454792</v>
      </c>
      <c r="AB269" s="28">
        <f t="shared" ref="AB269" si="1255">+IFERROR(AB268/X268-1,"n/a")</f>
        <v>0.53545397232881498</v>
      </c>
      <c r="AC269" s="28">
        <f t="shared" ref="AC269" si="1256">+IFERROR(AC268/Y268-1,"n/a")</f>
        <v>0.43676557729848553</v>
      </c>
      <c r="AD269" s="28">
        <f t="shared" ref="AD269" si="1257">+IFERROR(AD268/Z268-1,"n/a")</f>
        <v>0.46425823988572401</v>
      </c>
      <c r="AE269" s="28">
        <f t="shared" ref="AE269" si="1258">+IFERROR(AE268/AA268-1,"n/a")</f>
        <v>0.41934927378378517</v>
      </c>
      <c r="AI269" s="28">
        <f>+IFERROR(AI268/AH268-1,"n/a")</f>
        <v>0.48277097059560958</v>
      </c>
      <c r="AJ269" s="28">
        <f t="shared" ref="AJ269" si="1259">+IFERROR(AJ268/AI268-1,"n/a")</f>
        <v>0.77486941855717295</v>
      </c>
      <c r="AK269" s="28">
        <f t="shared" ref="AK269" si="1260">+IFERROR(AK268/AJ268-1,"n/a")</f>
        <v>0.68062136090870995</v>
      </c>
      <c r="AL269" s="28">
        <f t="shared" ref="AL269" si="1261">+IFERROR(AL268/AK268-1,"n/a")</f>
        <v>0.6537350818725618</v>
      </c>
      <c r="AM269" s="28">
        <f t="shared" ref="AM269:AO269" si="1262">+IFERROR(AM268/AL268-1,"n/a")</f>
        <v>1.7978779710054074</v>
      </c>
      <c r="AN269" s="28">
        <f t="shared" si="1262"/>
        <v>1.1231374516833195</v>
      </c>
      <c r="AO269" s="28">
        <f t="shared" si="1262"/>
        <v>0.4579395701436686</v>
      </c>
    </row>
    <row r="270" spans="2:41" x14ac:dyDescent="0.2">
      <c r="B270" s="8" t="s">
        <v>103</v>
      </c>
      <c r="D270" s="43" t="str">
        <f>IFERROR(D268/D260,"n/a")</f>
        <v>n/a</v>
      </c>
      <c r="E270" s="43" t="str">
        <f t="shared" ref="E270:W270" si="1263">IFERROR(E268/E260,"n/a")</f>
        <v>n/a</v>
      </c>
      <c r="F270" s="43">
        <f t="shared" si="1263"/>
        <v>0.26826625543347771</v>
      </c>
      <c r="G270" s="43">
        <f t="shared" si="1263"/>
        <v>0.20333943614434993</v>
      </c>
      <c r="H270" s="43">
        <f t="shared" si="1263"/>
        <v>0.28225028731094332</v>
      </c>
      <c r="I270" s="43">
        <f t="shared" si="1263"/>
        <v>0.47152540792360559</v>
      </c>
      <c r="J270" s="43">
        <f t="shared" si="1263"/>
        <v>0.2951055127663294</v>
      </c>
      <c r="K270" s="43">
        <f t="shared" si="1263"/>
        <v>0.24687041532699527</v>
      </c>
      <c r="L270" s="43">
        <f t="shared" si="1263"/>
        <v>0.27883252386132595</v>
      </c>
      <c r="M270" s="43">
        <f t="shared" si="1263"/>
        <v>0.20363453865891645</v>
      </c>
      <c r="N270" s="43">
        <f t="shared" si="1263"/>
        <v>0.1896882877587161</v>
      </c>
      <c r="O270" s="43">
        <f t="shared" si="1263"/>
        <v>0.20062740373927065</v>
      </c>
      <c r="P270" s="43">
        <f t="shared" si="1263"/>
        <v>0.3219159503506841</v>
      </c>
      <c r="Q270" s="43">
        <f t="shared" si="1263"/>
        <v>0.23306929875276167</v>
      </c>
      <c r="R270" s="43">
        <f t="shared" si="1263"/>
        <v>0.19746885817778925</v>
      </c>
      <c r="S270" s="43">
        <f t="shared" si="1263"/>
        <v>0.20066267848838593</v>
      </c>
      <c r="T270" s="43">
        <f t="shared" si="1263"/>
        <v>0.33352349778510859</v>
      </c>
      <c r="U270" s="43">
        <f t="shared" si="1263"/>
        <v>0.35357397289910053</v>
      </c>
      <c r="V270" s="43">
        <f t="shared" si="1263"/>
        <v>0.29088771836091432</v>
      </c>
      <c r="W270" s="43">
        <f t="shared" si="1263"/>
        <v>0.35484509083341914</v>
      </c>
      <c r="X270" s="43">
        <f t="shared" ref="X270:AA270" si="1264">IFERROR(X268/X260,"n/a")</f>
        <v>0.42891464721481826</v>
      </c>
      <c r="Y270" s="43">
        <f t="shared" ref="Y270" si="1265">IFERROR(Y268/Y260,"n/a")</f>
        <v>0.43833450591169376</v>
      </c>
      <c r="Z270" s="43">
        <f t="shared" si="1264"/>
        <v>0.43059552449694205</v>
      </c>
      <c r="AA270" s="43">
        <f t="shared" si="1264"/>
        <v>0.4</v>
      </c>
      <c r="AB270" s="43">
        <f t="shared" ref="AB270:AE270" si="1266">IFERROR(AB268/AB260,"n/a")</f>
        <v>0.5</v>
      </c>
      <c r="AC270" s="43">
        <f t="shared" si="1266"/>
        <v>0.49</v>
      </c>
      <c r="AD270" s="43">
        <f t="shared" si="1266"/>
        <v>0.48</v>
      </c>
      <c r="AE270" s="43">
        <f t="shared" si="1266"/>
        <v>0.43999999999999995</v>
      </c>
      <c r="AH270" s="43">
        <f t="shared" ref="AH270:AM270" si="1267">IFERROR(AH268/AH260,"n/a")</f>
        <v>0.29175752254439363</v>
      </c>
      <c r="AI270" s="43">
        <f t="shared" si="1267"/>
        <v>0.24052023940581882</v>
      </c>
      <c r="AJ270" s="43">
        <f t="shared" si="1267"/>
        <v>0.29117714612637169</v>
      </c>
      <c r="AK270" s="43">
        <f t="shared" si="1267"/>
        <v>0.21019249393641437</v>
      </c>
      <c r="AL270" s="43">
        <f t="shared" si="1267"/>
        <v>0.22283548675483694</v>
      </c>
      <c r="AM270" s="43">
        <f t="shared" si="1267"/>
        <v>0.33328847699490355</v>
      </c>
      <c r="AN270" s="43">
        <f t="shared" ref="AN270:AO270" si="1268">IFERROR(AN268/AN260,"n/a")</f>
        <v>0.42165420800390302</v>
      </c>
      <c r="AO270" s="43">
        <f t="shared" si="1268"/>
        <v>0.47285220118340532</v>
      </c>
    </row>
    <row r="271" spans="2:41" x14ac:dyDescent="0.2">
      <c r="B271" s="8"/>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H271" s="43"/>
      <c r="AI271" s="43"/>
      <c r="AJ271" s="43"/>
      <c r="AK271" s="43"/>
      <c r="AL271" s="43"/>
      <c r="AM271" s="43"/>
      <c r="AN271" s="43"/>
      <c r="AO271" s="43"/>
    </row>
    <row r="272" spans="2:41" x14ac:dyDescent="0.2">
      <c r="B272" s="7" t="s">
        <v>70</v>
      </c>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H272" s="43"/>
      <c r="AI272" s="43"/>
      <c r="AJ272" s="43"/>
      <c r="AK272" s="43"/>
      <c r="AL272" s="43"/>
      <c r="AM272" s="43"/>
      <c r="AN272" s="43"/>
      <c r="AO272" s="43"/>
    </row>
    <row r="273" spans="2:42" x14ac:dyDescent="0.2">
      <c r="B273" s="8" t="s">
        <v>455</v>
      </c>
      <c r="D273" s="24">
        <v>0</v>
      </c>
      <c r="E273" s="24">
        <v>0</v>
      </c>
      <c r="F273" s="24">
        <v>0</v>
      </c>
      <c r="G273" s="24">
        <v>0</v>
      </c>
      <c r="H273" s="24">
        <v>0</v>
      </c>
      <c r="I273" s="24">
        <v>0</v>
      </c>
      <c r="J273" s="24">
        <v>0</v>
      </c>
      <c r="K273" s="24">
        <v>0</v>
      </c>
      <c r="L273" s="24">
        <v>0</v>
      </c>
      <c r="M273" s="24">
        <v>0</v>
      </c>
      <c r="N273" s="24">
        <v>0</v>
      </c>
      <c r="O273" s="24">
        <v>0</v>
      </c>
      <c r="P273" s="24">
        <v>0</v>
      </c>
      <c r="Q273" s="24">
        <v>0</v>
      </c>
      <c r="R273" s="24">
        <v>0</v>
      </c>
      <c r="S273" s="24">
        <v>0</v>
      </c>
      <c r="T273" s="24">
        <v>5.806</v>
      </c>
      <c r="U273" s="24">
        <v>9.1039999999999992</v>
      </c>
      <c r="V273" s="25">
        <f>+IFERROR(V275*V258,"n/a")</f>
        <v>11.2189</v>
      </c>
      <c r="W273" s="25">
        <f t="shared" ref="W273:Z273" si="1269">+IFERROR(W275*W258,"n/a")</f>
        <v>22.171799999999998</v>
      </c>
      <c r="X273" s="25">
        <f t="shared" si="1269"/>
        <v>24.898999999999997</v>
      </c>
      <c r="Y273" s="25">
        <f t="shared" si="1269"/>
        <v>28.072799999999997</v>
      </c>
      <c r="Z273" s="25">
        <f t="shared" si="1269"/>
        <v>27.679400000000001</v>
      </c>
      <c r="AA273" s="25">
        <f t="shared" ref="AA273:AE273" si="1270">+IFERROR(AA275*AA258,"n/a")</f>
        <v>38.720499999999994</v>
      </c>
      <c r="AB273" s="25">
        <f t="shared" si="1270"/>
        <v>34.075693298969071</v>
      </c>
      <c r="AC273" s="25">
        <f t="shared" si="1270"/>
        <v>37.842916009280735</v>
      </c>
      <c r="AD273" s="25">
        <f t="shared" si="1270"/>
        <v>40.523669141531322</v>
      </c>
      <c r="AE273" s="25">
        <f t="shared" si="1270"/>
        <v>54.820499999999988</v>
      </c>
      <c r="AH273" s="24">
        <v>0</v>
      </c>
      <c r="AI273" s="78">
        <f>+IFERROR(D273+E273+F273+G273,"n/a")</f>
        <v>0</v>
      </c>
      <c r="AJ273" s="78">
        <f>+IFERROR(H273+I273+J273+K273,"n/a")</f>
        <v>0</v>
      </c>
      <c r="AK273" s="78">
        <f>+IFERROR(L273+M273+N273+O273,"n/a")</f>
        <v>0</v>
      </c>
      <c r="AL273" s="78">
        <f>+IFERROR(P273+Q273+R273+S273,"n/a")</f>
        <v>0</v>
      </c>
      <c r="AM273" s="78">
        <f>+IFERROR(T273+U273+V273+W273,"n/a")</f>
        <v>48.300699999999999</v>
      </c>
      <c r="AN273" s="78">
        <f t="shared" ref="AN273" si="1271">+IFERROR(X273+Y273+Z273+AA273,"n/a")</f>
        <v>119.37169999999998</v>
      </c>
      <c r="AO273" s="78">
        <f t="shared" ref="AO273" si="1272">+IFERROR(AB273+AC273+AD273+AE273,"n/a")</f>
        <v>167.26277844978111</v>
      </c>
    </row>
    <row r="274" spans="2:42" x14ac:dyDescent="0.2">
      <c r="B274" s="9" t="s">
        <v>28</v>
      </c>
      <c r="D274" s="43"/>
      <c r="E274" s="43"/>
      <c r="F274" s="43"/>
      <c r="G274" s="43"/>
      <c r="H274" s="28" t="str">
        <f>+IFERROR(H273/D273-1,"n/a")</f>
        <v>n/a</v>
      </c>
      <c r="I274" s="28" t="str">
        <f t="shared" ref="I274" si="1273">+IFERROR(I273/E273-1,"n/a")</f>
        <v>n/a</v>
      </c>
      <c r="J274" s="28" t="str">
        <f t="shared" ref="J274" si="1274">+IFERROR(J273/F273-1,"n/a")</f>
        <v>n/a</v>
      </c>
      <c r="K274" s="28" t="str">
        <f t="shared" ref="K274" si="1275">+IFERROR(K273/G273-1,"n/a")</f>
        <v>n/a</v>
      </c>
      <c r="L274" s="28" t="str">
        <f t="shared" ref="L274" si="1276">+IFERROR(L273/H273-1,"n/a")</f>
        <v>n/a</v>
      </c>
      <c r="M274" s="28" t="str">
        <f t="shared" ref="M274" si="1277">+IFERROR(M273/I273-1,"n/a")</f>
        <v>n/a</v>
      </c>
      <c r="N274" s="28" t="str">
        <f t="shared" ref="N274" si="1278">+IFERROR(N273/J273-1,"n/a")</f>
        <v>n/a</v>
      </c>
      <c r="O274" s="28" t="str">
        <f t="shared" ref="O274" si="1279">+IFERROR(O273/K273-1,"n/a")</f>
        <v>n/a</v>
      </c>
      <c r="P274" s="28" t="str">
        <f t="shared" ref="P274" si="1280">+IFERROR(P273/L273-1,"n/a")</f>
        <v>n/a</v>
      </c>
      <c r="Q274" s="28" t="str">
        <f t="shared" ref="Q274" si="1281">+IFERROR(Q273/M273-1,"n/a")</f>
        <v>n/a</v>
      </c>
      <c r="R274" s="28" t="str">
        <f t="shared" ref="R274" si="1282">+IFERROR(R273/N273-1,"n/a")</f>
        <v>n/a</v>
      </c>
      <c r="S274" s="28" t="str">
        <f t="shared" ref="S274" si="1283">+IFERROR(S273/O273-1,"n/a")</f>
        <v>n/a</v>
      </c>
      <c r="T274" s="28" t="str">
        <f t="shared" ref="T274" si="1284">+IFERROR(T273/P273-1,"n/a")</f>
        <v>n/a</v>
      </c>
      <c r="U274" s="28" t="str">
        <f t="shared" ref="U274:V274" si="1285">+IFERROR(U273/Q273-1,"n/a")</f>
        <v>n/a</v>
      </c>
      <c r="V274" s="28" t="str">
        <f t="shared" si="1285"/>
        <v>n/a</v>
      </c>
      <c r="W274" s="28" t="str">
        <f t="shared" ref="W274" si="1286">+IFERROR(W273/S273-1,"n/a")</f>
        <v>n/a</v>
      </c>
      <c r="X274" s="28">
        <f t="shared" ref="X274" si="1287">+IFERROR(X273/T273-1,"n/a")</f>
        <v>3.2884946606958314</v>
      </c>
      <c r="Y274" s="28">
        <f t="shared" ref="Y274" si="1288">+IFERROR(Y273/U273-1,"n/a")</f>
        <v>2.0835676625659052</v>
      </c>
      <c r="Z274" s="28">
        <f t="shared" ref="Z274:AA274" si="1289">+IFERROR(Z273/V273-1,"n/a")</f>
        <v>1.4672115804579775</v>
      </c>
      <c r="AA274" s="28">
        <f t="shared" si="1289"/>
        <v>0.74638504767317038</v>
      </c>
      <c r="AB274" s="28">
        <f t="shared" ref="AB274" si="1290">+IFERROR(AB273/X273-1,"n/a")</f>
        <v>0.36855670103092786</v>
      </c>
      <c r="AC274" s="28">
        <f t="shared" ref="AC274" si="1291">+IFERROR(AC273/Y273-1,"n/a")</f>
        <v>0.34802784222737815</v>
      </c>
      <c r="AD274" s="28">
        <f t="shared" ref="AD274" si="1292">+IFERROR(AD273/Z273-1,"n/a")</f>
        <v>0.46403712296983746</v>
      </c>
      <c r="AE274" s="28">
        <f t="shared" ref="AE274" si="1293">+IFERROR(AE273/AA273-1,"n/a")</f>
        <v>0.41580041580041582</v>
      </c>
      <c r="AH274" s="43"/>
      <c r="AI274" s="28" t="str">
        <f>+IFERROR(AI273/AH273-1,"n/a")</f>
        <v>n/a</v>
      </c>
      <c r="AJ274" s="28" t="str">
        <f t="shared" ref="AJ274" si="1294">+IFERROR(AJ273/AI273-1,"n/a")</f>
        <v>n/a</v>
      </c>
      <c r="AK274" s="28" t="str">
        <f t="shared" ref="AK274" si="1295">+IFERROR(AK273/AJ273-1,"n/a")</f>
        <v>n/a</v>
      </c>
      <c r="AL274" s="28" t="str">
        <f t="shared" ref="AL274" si="1296">+IFERROR(AL273/AK273-1,"n/a")</f>
        <v>n/a</v>
      </c>
      <c r="AM274" s="28" t="str">
        <f t="shared" ref="AM274" si="1297">+IFERROR(AM273/AL273-1,"n/a")</f>
        <v>n/a</v>
      </c>
      <c r="AN274" s="28">
        <f t="shared" ref="AN274:AO274" si="1298">+IFERROR(AN273/AM273-1,"n/a")</f>
        <v>1.4714279503195602</v>
      </c>
      <c r="AO274" s="28">
        <f t="shared" si="1298"/>
        <v>0.40119289957151616</v>
      </c>
    </row>
    <row r="275" spans="2:42" x14ac:dyDescent="0.2">
      <c r="B275" s="9" t="s">
        <v>457</v>
      </c>
      <c r="D275" s="43" t="str">
        <f>IFERROR(D273/D258,"n/a")</f>
        <v>n/a</v>
      </c>
      <c r="E275" s="43" t="str">
        <f t="shared" ref="E275:U275" si="1299">IFERROR(E273/E258,"n/a")</f>
        <v>n/a</v>
      </c>
      <c r="F275" s="43" t="str">
        <f t="shared" si="1299"/>
        <v>n/a</v>
      </c>
      <c r="G275" s="43" t="str">
        <f t="shared" si="1299"/>
        <v>n/a</v>
      </c>
      <c r="H275" s="43" t="str">
        <f t="shared" si="1299"/>
        <v>n/a</v>
      </c>
      <c r="I275" s="43" t="str">
        <f t="shared" si="1299"/>
        <v>n/a</v>
      </c>
      <c r="J275" s="43" t="str">
        <f t="shared" si="1299"/>
        <v>n/a</v>
      </c>
      <c r="K275" s="43" t="str">
        <f t="shared" si="1299"/>
        <v>n/a</v>
      </c>
      <c r="L275" s="43" t="str">
        <f t="shared" si="1299"/>
        <v>n/a</v>
      </c>
      <c r="M275" s="43" t="str">
        <f t="shared" si="1299"/>
        <v>n/a</v>
      </c>
      <c r="N275" s="43" t="str">
        <f t="shared" si="1299"/>
        <v>n/a</v>
      </c>
      <c r="O275" s="43" t="str">
        <f t="shared" si="1299"/>
        <v>n/a</v>
      </c>
      <c r="P275" s="43" t="str">
        <f t="shared" si="1299"/>
        <v>n/a</v>
      </c>
      <c r="Q275" s="43" t="str">
        <f t="shared" si="1299"/>
        <v>n/a</v>
      </c>
      <c r="R275" s="43" t="str">
        <f t="shared" si="1299"/>
        <v>n/a</v>
      </c>
      <c r="S275" s="43" t="str">
        <f t="shared" si="1299"/>
        <v>n/a</v>
      </c>
      <c r="T275" s="43">
        <f t="shared" si="1299"/>
        <v>0.72448215622660339</v>
      </c>
      <c r="U275" s="43">
        <f t="shared" si="1299"/>
        <v>0.69538649556981358</v>
      </c>
      <c r="V275" s="69">
        <v>0.7</v>
      </c>
      <c r="W275" s="69">
        <v>0.7</v>
      </c>
      <c r="X275" s="69">
        <v>0.7</v>
      </c>
      <c r="Y275" s="69">
        <v>0.7</v>
      </c>
      <c r="Z275" s="69">
        <v>0.7</v>
      </c>
      <c r="AA275" s="69">
        <v>0.7</v>
      </c>
      <c r="AB275" s="69">
        <v>0.7</v>
      </c>
      <c r="AC275" s="69">
        <v>0.7</v>
      </c>
      <c r="AD275" s="69">
        <v>0.7</v>
      </c>
      <c r="AE275" s="69">
        <v>0.7</v>
      </c>
      <c r="AH275" s="43" t="str">
        <f>IFERROR(AH273/AH258,"n/a")</f>
        <v>n/a</v>
      </c>
      <c r="AI275" s="43" t="str">
        <f t="shared" ref="AI275:AN275" si="1300">IFERROR(AI273/AI258,"n/a")</f>
        <v>n/a</v>
      </c>
      <c r="AJ275" s="43" t="str">
        <f t="shared" si="1300"/>
        <v>n/a</v>
      </c>
      <c r="AK275" s="43" t="str">
        <f t="shared" si="1300"/>
        <v>n/a</v>
      </c>
      <c r="AL275" s="43" t="str">
        <f t="shared" si="1300"/>
        <v>n/a</v>
      </c>
      <c r="AM275" s="43">
        <f t="shared" si="1300"/>
        <v>0.70197363640327293</v>
      </c>
      <c r="AN275" s="43">
        <f t="shared" si="1300"/>
        <v>0.69999999999999984</v>
      </c>
      <c r="AO275" s="43">
        <f t="shared" ref="AO275" si="1301">IFERROR(AO273/AO258,"n/a")</f>
        <v>0.7</v>
      </c>
    </row>
    <row r="276" spans="2:42" x14ac:dyDescent="0.2">
      <c r="B276" s="8" t="s">
        <v>456</v>
      </c>
      <c r="D276" s="78" t="str">
        <f>+IFERROR(D268-D273,"n/a")</f>
        <v>n/a</v>
      </c>
      <c r="E276" s="78" t="str">
        <f t="shared" ref="E276:S276" si="1302">+IFERROR(E268-E273,"n/a")</f>
        <v>n/a</v>
      </c>
      <c r="F276" s="78">
        <f t="shared" si="1302"/>
        <v>2.5088260208138831</v>
      </c>
      <c r="G276" s="78">
        <f t="shared" si="1302"/>
        <v>4.0442180454749757</v>
      </c>
      <c r="H276" s="78">
        <f t="shared" si="1302"/>
        <v>3.2089035164381148</v>
      </c>
      <c r="I276" s="78">
        <f t="shared" si="1302"/>
        <v>3.6694107244614989</v>
      </c>
      <c r="J276" s="78">
        <f t="shared" si="1302"/>
        <v>4.7275903145165969</v>
      </c>
      <c r="K276" s="78">
        <f t="shared" si="1302"/>
        <v>7.6050900145634159</v>
      </c>
      <c r="L276" s="78">
        <f t="shared" si="1302"/>
        <v>6.4937306482064194</v>
      </c>
      <c r="M276" s="78">
        <f t="shared" si="1302"/>
        <v>7.0160243949543073</v>
      </c>
      <c r="N276" s="78">
        <f t="shared" si="1302"/>
        <v>7.9018450031648371</v>
      </c>
      <c r="O276" s="78">
        <f t="shared" si="1302"/>
        <v>10.874807792283427</v>
      </c>
      <c r="P276" s="78">
        <f t="shared" si="1302"/>
        <v>10.517959845807901</v>
      </c>
      <c r="Q276" s="78">
        <f t="shared" si="1302"/>
        <v>11.27589267365861</v>
      </c>
      <c r="R276" s="78">
        <f t="shared" si="1302"/>
        <v>13.401816466810203</v>
      </c>
      <c r="S276" s="78">
        <f t="shared" si="1302"/>
        <v>18.197496324076255</v>
      </c>
      <c r="T276" s="78">
        <f>+T268-T273</f>
        <v>18.318088118294686</v>
      </c>
      <c r="U276" s="78">
        <f>+U268-U273</f>
        <v>21.298058059729158</v>
      </c>
      <c r="V276" s="78">
        <f>+V268-V273</f>
        <v>25.214786724704517</v>
      </c>
      <c r="W276" s="78">
        <f t="shared" ref="W276:Z276" si="1303">+W268-W273</f>
        <v>36.255928121358316</v>
      </c>
      <c r="X276" s="78">
        <f t="shared" si="1303"/>
        <v>39.631208673469416</v>
      </c>
      <c r="Y276" s="78">
        <f t="shared" si="1303"/>
        <v>45.833027703747035</v>
      </c>
      <c r="Z276" s="78">
        <f t="shared" si="1303"/>
        <v>49.371363153482804</v>
      </c>
      <c r="AA276" s="78">
        <f t="shared" ref="AA276:AE276" si="1304">+AA268-AA273</f>
        <v>62.963026095166491</v>
      </c>
      <c r="AB276" s="78">
        <f t="shared" si="1304"/>
        <v>65.007471943916897</v>
      </c>
      <c r="AC276" s="78">
        <f t="shared" si="1304"/>
        <v>68.342433197215769</v>
      </c>
      <c r="AD276" s="78">
        <f t="shared" si="1304"/>
        <v>72.298545695439202</v>
      </c>
      <c r="AE276" s="78">
        <f t="shared" si="1304"/>
        <v>89.503938918949132</v>
      </c>
      <c r="AH276" s="78">
        <f>+IFERROR(AH268-AH273,"n/a")</f>
        <v>7.2997732140607283</v>
      </c>
      <c r="AI276" s="78" t="str">
        <f>+IFERROR(D276+E276+F276+G276,"n/a")</f>
        <v>n/a</v>
      </c>
      <c r="AJ276" s="78">
        <f>+IFERROR(H276+I276+J276+K276,"n/a")</f>
        <v>19.210994569979626</v>
      </c>
      <c r="AK276" s="78">
        <f>+IFERROR(L276+M276+N276+O276,"n/a")</f>
        <v>32.286407838608994</v>
      </c>
      <c r="AL276" s="78">
        <f>+IFERROR(P276+Q276+R276+S276,"n/a")</f>
        <v>53.39316531035297</v>
      </c>
      <c r="AM276" s="78">
        <f>+IFERROR(T276+U276+V276+W276,"n/a")</f>
        <v>101.08686102408669</v>
      </c>
      <c r="AN276" s="78">
        <f t="shared" ref="AN276" si="1305">+IFERROR(X276+Y276+Z276+AA276,"n/a")</f>
        <v>197.79862562586575</v>
      </c>
      <c r="AO276" s="78">
        <f t="shared" ref="AO276" si="1306">+IFERROR(AB276+AC276+AD276+AE276,"n/a")</f>
        <v>295.15238975552097</v>
      </c>
    </row>
    <row r="277" spans="2:42" x14ac:dyDescent="0.2">
      <c r="B277" s="9" t="s">
        <v>28</v>
      </c>
      <c r="D277" s="43"/>
      <c r="E277" s="43"/>
      <c r="F277" s="43"/>
      <c r="G277" s="43"/>
      <c r="H277" s="28" t="str">
        <f>+IFERROR(H276/D276-1,"n/a")</f>
        <v>n/a</v>
      </c>
      <c r="I277" s="28" t="str">
        <f t="shared" ref="I277" si="1307">+IFERROR(I276/E276-1,"n/a")</f>
        <v>n/a</v>
      </c>
      <c r="J277" s="28">
        <f t="shared" ref="J277" si="1308">+IFERROR(J276/F276-1,"n/a")</f>
        <v>0.88438348267088251</v>
      </c>
      <c r="K277" s="28">
        <f t="shared" ref="K277" si="1309">+IFERROR(K276/G276-1,"n/a")</f>
        <v>0.88048466453797047</v>
      </c>
      <c r="L277" s="28">
        <f t="shared" ref="L277" si="1310">+IFERROR(L276/H276-1,"n/a")</f>
        <v>1.0236602985852516</v>
      </c>
      <c r="M277" s="28">
        <f t="shared" ref="M277" si="1311">+IFERROR(M276/I276-1,"n/a")</f>
        <v>0.91203027455694197</v>
      </c>
      <c r="N277" s="28">
        <f t="shared" ref="N277" si="1312">+IFERROR(N276/J276-1,"n/a")</f>
        <v>0.67143184528941413</v>
      </c>
      <c r="O277" s="28">
        <f t="shared" ref="O277" si="1313">+IFERROR(O276/K276-1,"n/a")</f>
        <v>0.42993807719022969</v>
      </c>
      <c r="P277" s="28">
        <f t="shared" ref="P277" si="1314">+IFERROR(P276/L276-1,"n/a")</f>
        <v>0.61970990415393667</v>
      </c>
      <c r="Q277" s="28">
        <f t="shared" ref="Q277" si="1315">+IFERROR(Q276/M276-1,"n/a")</f>
        <v>0.60716269484009477</v>
      </c>
      <c r="R277" s="28">
        <f t="shared" ref="R277" si="1316">+IFERROR(R276/N276-1,"n/a")</f>
        <v>0.69603636384192868</v>
      </c>
      <c r="S277" s="28">
        <f t="shared" ref="S277" si="1317">+IFERROR(S276/O276-1,"n/a")</f>
        <v>0.6733625707839066</v>
      </c>
      <c r="T277" s="28">
        <f t="shared" ref="T277" si="1318">+IFERROR(T276/P276-1,"n/a")</f>
        <v>0.74160087952756815</v>
      </c>
      <c r="U277" s="28">
        <f t="shared" ref="U277:V277" si="1319">+IFERROR(U276/Q276-1,"n/a")</f>
        <v>0.88881347811008604</v>
      </c>
      <c r="V277" s="28">
        <f t="shared" si="1319"/>
        <v>0.88144545831897569</v>
      </c>
      <c r="W277" s="28">
        <f t="shared" ref="W277" si="1320">+IFERROR(W276/S276-1,"n/a")</f>
        <v>0.99235804067122113</v>
      </c>
      <c r="X277" s="28">
        <f t="shared" ref="X277" si="1321">+IFERROR(X276/T276-1,"n/a")</f>
        <v>1.1635013663838008</v>
      </c>
      <c r="Y277" s="28">
        <f t="shared" ref="Y277" si="1322">+IFERROR(Y276/U276-1,"n/a")</f>
        <v>1.1519815363077228</v>
      </c>
      <c r="Z277" s="28">
        <f t="shared" ref="Z277:AA277" si="1323">+IFERROR(Z276/V276-1,"n/a")</f>
        <v>0.95803215361367955</v>
      </c>
      <c r="AA277" s="28">
        <f t="shared" si="1323"/>
        <v>0.73662706645965192</v>
      </c>
      <c r="AB277" s="28">
        <f t="shared" ref="AB277" si="1324">+IFERROR(AB276/X276-1,"n/a")</f>
        <v>0.64031010205942263</v>
      </c>
      <c r="AC277" s="28">
        <f t="shared" ref="AC277" si="1325">+IFERROR(AC276/Y276-1,"n/a")</f>
        <v>0.49111757658611976</v>
      </c>
      <c r="AD277" s="28">
        <f t="shared" ref="AD277" si="1326">+IFERROR(AD276/Z276-1,"n/a")</f>
        <v>0.46438220615221248</v>
      </c>
      <c r="AE277" s="28">
        <f t="shared" ref="AE277" si="1327">+IFERROR(AE276/AA276-1,"n/a")</f>
        <v>0.42153172218353907</v>
      </c>
      <c r="AH277" s="43"/>
      <c r="AI277" s="28" t="str">
        <f>+IFERROR(AI276/AH276-1,"n/a")</f>
        <v>n/a</v>
      </c>
      <c r="AJ277" s="28" t="str">
        <f t="shared" ref="AJ277" si="1328">+IFERROR(AJ276/AI276-1,"n/a")</f>
        <v>n/a</v>
      </c>
      <c r="AK277" s="28">
        <f t="shared" ref="AK277" si="1329">+IFERROR(AK276/AJ276-1,"n/a")</f>
        <v>0.68062136090870995</v>
      </c>
      <c r="AL277" s="28">
        <f t="shared" ref="AL277" si="1330">+IFERROR(AL276/AK276-1,"n/a")</f>
        <v>0.6537350818725618</v>
      </c>
      <c r="AM277" s="28">
        <f t="shared" ref="AM277" si="1331">+IFERROR(AM276/AL276-1,"n/a")</f>
        <v>0.89325469723530104</v>
      </c>
      <c r="AN277" s="28">
        <f t="shared" ref="AN277:AO277" si="1332">+IFERROR(AN276/AM276-1,"n/a")</f>
        <v>0.95671943536494686</v>
      </c>
      <c r="AO277" s="28">
        <f t="shared" si="1332"/>
        <v>0.4921862516567681</v>
      </c>
    </row>
    <row r="278" spans="2:42" x14ac:dyDescent="0.2">
      <c r="B278" s="9" t="s">
        <v>103</v>
      </c>
      <c r="D278" s="43" t="str">
        <f>IFERROR(D276/D260,"n/a")</f>
        <v>n/a</v>
      </c>
      <c r="E278" s="43" t="str">
        <f t="shared" ref="E278:AE278" si="1333">IFERROR(E276/E260,"n/a")</f>
        <v>n/a</v>
      </c>
      <c r="F278" s="43">
        <f t="shared" si="1333"/>
        <v>0.26826625543347771</v>
      </c>
      <c r="G278" s="43">
        <f t="shared" si="1333"/>
        <v>0.20333943614434993</v>
      </c>
      <c r="H278" s="43">
        <f t="shared" si="1333"/>
        <v>0.28225028731094332</v>
      </c>
      <c r="I278" s="43">
        <f t="shared" si="1333"/>
        <v>0.47152540792360559</v>
      </c>
      <c r="J278" s="43">
        <f t="shared" si="1333"/>
        <v>0.2951055127663294</v>
      </c>
      <c r="K278" s="43">
        <f t="shared" si="1333"/>
        <v>0.24687041532699527</v>
      </c>
      <c r="L278" s="43">
        <f t="shared" si="1333"/>
        <v>0.27883252386132595</v>
      </c>
      <c r="M278" s="43">
        <f t="shared" si="1333"/>
        <v>0.20363453865891645</v>
      </c>
      <c r="N278" s="43">
        <f t="shared" si="1333"/>
        <v>0.1896882877587161</v>
      </c>
      <c r="O278" s="43">
        <f t="shared" si="1333"/>
        <v>0.20062740373927065</v>
      </c>
      <c r="P278" s="43">
        <f t="shared" si="1333"/>
        <v>0.3219159503506841</v>
      </c>
      <c r="Q278" s="43">
        <f t="shared" si="1333"/>
        <v>0.23306929875276167</v>
      </c>
      <c r="R278" s="43">
        <f t="shared" si="1333"/>
        <v>0.19746885817778925</v>
      </c>
      <c r="S278" s="43">
        <f t="shared" si="1333"/>
        <v>0.20066267848838593</v>
      </c>
      <c r="T278" s="43">
        <f t="shared" si="1333"/>
        <v>0.25325362732845791</v>
      </c>
      <c r="U278" s="43">
        <f t="shared" si="1333"/>
        <v>0.24769504052717517</v>
      </c>
      <c r="V278" s="43">
        <f t="shared" si="1333"/>
        <v>0.20131566247269075</v>
      </c>
      <c r="W278" s="43">
        <f t="shared" si="1333"/>
        <v>0.22019062731228134</v>
      </c>
      <c r="X278" s="43">
        <f t="shared" si="1333"/>
        <v>0.2634178044098997</v>
      </c>
      <c r="Y278" s="43">
        <f t="shared" si="1333"/>
        <v>0.27183509307941023</v>
      </c>
      <c r="Z278" s="43">
        <f t="shared" si="1333"/>
        <v>0.27591015509937861</v>
      </c>
      <c r="AA278" s="43">
        <f t="shared" si="1333"/>
        <v>0.24768230809084596</v>
      </c>
      <c r="AB278" s="43">
        <f t="shared" si="1333"/>
        <v>0.32804499020879002</v>
      </c>
      <c r="AC278" s="43">
        <f t="shared" si="1333"/>
        <v>0.31537111773784055</v>
      </c>
      <c r="AD278" s="43">
        <f t="shared" si="1333"/>
        <v>0.30759280859676003</v>
      </c>
      <c r="AE278" s="43">
        <f t="shared" si="1333"/>
        <v>0.27286946978157961</v>
      </c>
      <c r="AH278" s="43">
        <f t="shared" ref="AH278:AN278" si="1334">IFERROR(AH276/AH260,"n/a")</f>
        <v>0.29175752254439363</v>
      </c>
      <c r="AI278" s="43" t="str">
        <f t="shared" si="1334"/>
        <v>n/a</v>
      </c>
      <c r="AJ278" s="43">
        <f t="shared" si="1334"/>
        <v>0.29117714612637169</v>
      </c>
      <c r="AK278" s="43">
        <f t="shared" si="1334"/>
        <v>0.21019249393641437</v>
      </c>
      <c r="AL278" s="43">
        <f t="shared" si="1334"/>
        <v>0.22283548675483694</v>
      </c>
      <c r="AM278" s="43">
        <f t="shared" si="1334"/>
        <v>0.22552805416965815</v>
      </c>
      <c r="AN278" s="43">
        <f t="shared" si="1334"/>
        <v>0.26295846771906622</v>
      </c>
      <c r="AO278" s="43">
        <f t="shared" ref="AO278" si="1335">IFERROR(AO276/AO260,"n/a")</f>
        <v>0.30181418512309133</v>
      </c>
    </row>
    <row r="279" spans="2:42" x14ac:dyDescent="0.2">
      <c r="B279" s="9"/>
      <c r="H279" s="28"/>
      <c r="I279" s="28"/>
      <c r="J279" s="28"/>
      <c r="K279" s="28"/>
      <c r="L279" s="28"/>
      <c r="M279" s="28"/>
      <c r="N279" s="28"/>
      <c r="O279" s="28"/>
      <c r="P279" s="28"/>
      <c r="Q279" s="28"/>
      <c r="R279" s="28"/>
      <c r="S279" s="28"/>
      <c r="T279" s="28"/>
      <c r="U279" s="28"/>
      <c r="V279" s="28"/>
      <c r="W279" s="28"/>
      <c r="AA279" s="28"/>
      <c r="AI279" s="28"/>
      <c r="AJ279" s="28"/>
      <c r="AK279" s="28"/>
      <c r="AL279" s="28"/>
      <c r="AM279" s="28"/>
    </row>
    <row r="280" spans="2:42" s="4" customFormat="1" x14ac:dyDescent="0.2">
      <c r="B280" s="4" t="s">
        <v>262</v>
      </c>
      <c r="D280" s="38" t="str">
        <f>+IFERROR(D284+D287,"n/a")</f>
        <v>n/a</v>
      </c>
      <c r="E280" s="38" t="str">
        <f t="shared" ref="E280:W280" si="1336">+IFERROR(E284+E287,"n/a")</f>
        <v>n/a</v>
      </c>
      <c r="F280" s="38">
        <f t="shared" si="1336"/>
        <v>6.8431739791861155</v>
      </c>
      <c r="G280" s="38">
        <f t="shared" si="1336"/>
        <v>15.844781954525024</v>
      </c>
      <c r="H280" s="38">
        <f t="shared" si="1336"/>
        <v>8.1600964835618868</v>
      </c>
      <c r="I280" s="38">
        <f t="shared" si="1336"/>
        <v>4.1125892755385012</v>
      </c>
      <c r="J280" s="38">
        <f t="shared" si="1336"/>
        <v>11.292409685483403</v>
      </c>
      <c r="K280" s="38">
        <f t="shared" si="1336"/>
        <v>23.200909985436581</v>
      </c>
      <c r="L280" s="38">
        <f t="shared" si="1336"/>
        <v>16.795269351793578</v>
      </c>
      <c r="M280" s="38">
        <f t="shared" si="1336"/>
        <v>27.437975605045693</v>
      </c>
      <c r="N280" s="38">
        <f t="shared" si="1336"/>
        <v>33.755154996835167</v>
      </c>
      <c r="O280" s="38">
        <f t="shared" si="1336"/>
        <v>43.329192207716574</v>
      </c>
      <c r="P280" s="38">
        <f t="shared" si="1336"/>
        <v>22.1550401541921</v>
      </c>
      <c r="Q280" s="38">
        <f t="shared" si="1336"/>
        <v>37.104107326341392</v>
      </c>
      <c r="R280" s="38">
        <f t="shared" si="1336"/>
        <v>54.466183533189806</v>
      </c>
      <c r="S280" s="38">
        <f t="shared" si="1336"/>
        <v>72.489503675923743</v>
      </c>
      <c r="T280" s="38">
        <f t="shared" si="1336"/>
        <v>48.206911881705302</v>
      </c>
      <c r="U280" s="38">
        <f t="shared" si="1336"/>
        <v>55.582941940270842</v>
      </c>
      <c r="V280" s="38">
        <f t="shared" si="1336"/>
        <v>88.816313275295485</v>
      </c>
      <c r="W280" s="38">
        <f t="shared" si="1336"/>
        <v>106.22927187864173</v>
      </c>
      <c r="X280" s="38">
        <f t="shared" ref="X280:Y280" si="1337">+IFERROR(X284+X287,"n/a")</f>
        <v>85.9197913265306</v>
      </c>
      <c r="Y280" s="38">
        <f t="shared" si="1337"/>
        <v>94.700172296252958</v>
      </c>
      <c r="Z280" s="38">
        <f t="shared" ref="Z280" si="1338">+IFERROR(Z284+Z287,"n/a")</f>
        <v>101.88923684651719</v>
      </c>
      <c r="AA280" s="38">
        <f t="shared" ref="AA280:AE280" si="1339">+AA282*AA260</f>
        <v>152.5252891427497</v>
      </c>
      <c r="AB280" s="38">
        <f t="shared" si="1339"/>
        <v>99.083165242885968</v>
      </c>
      <c r="AC280" s="38">
        <f t="shared" si="1339"/>
        <v>110.51944509247596</v>
      </c>
      <c r="AD280" s="38">
        <f t="shared" si="1339"/>
        <v>122.22406607338475</v>
      </c>
      <c r="AE280" s="38">
        <f t="shared" si="1339"/>
        <v>183.68564953320799</v>
      </c>
      <c r="AH280" s="38">
        <f t="shared" ref="AH280:AI280" si="1340">+IFERROR(AH284+AH287,"n/a")</f>
        <v>17.720226785939271</v>
      </c>
      <c r="AI280" s="38">
        <f t="shared" si="1340"/>
        <v>34.178108186259344</v>
      </c>
      <c r="AJ280" s="20">
        <f>+IFERROR(H280+I280+J280+K280,"n/a")</f>
        <v>46.766005430020371</v>
      </c>
      <c r="AK280" s="20">
        <f>+IFERROR(L280+M280+N280+O280,"n/a")</f>
        <v>121.31759216139102</v>
      </c>
      <c r="AL280" s="20">
        <f>+IFERROR(P280+Q280+R280+S280,"n/a")</f>
        <v>186.21483468964703</v>
      </c>
      <c r="AM280" s="20">
        <f>+IFERROR(T280+U280+V280+W280,"n/a")</f>
        <v>298.83543897591335</v>
      </c>
      <c r="AN280" s="20">
        <f t="shared" ref="AN280" si="1341">+IFERROR(X280+Y280+Z280+AA280,"n/a")</f>
        <v>435.03448961205049</v>
      </c>
      <c r="AO280" s="20">
        <f t="shared" ref="AO280" si="1342">+IFERROR(AB280+AC280+AD280+AE280,"n/a")</f>
        <v>515.51232594195471</v>
      </c>
    </row>
    <row r="281" spans="2:42" x14ac:dyDescent="0.2">
      <c r="B281" s="8" t="s">
        <v>28</v>
      </c>
      <c r="H281" s="28" t="str">
        <f>+IFERROR(H280/D280-1,"n/a")</f>
        <v>n/a</v>
      </c>
      <c r="I281" s="28" t="str">
        <f t="shared" ref="I281" si="1343">+IFERROR(I280/E280-1,"n/a")</f>
        <v>n/a</v>
      </c>
      <c r="J281" s="28">
        <f t="shared" ref="J281" si="1344">+IFERROR(J280/F280-1,"n/a")</f>
        <v>0.65017135613238519</v>
      </c>
      <c r="K281" s="28">
        <f t="shared" ref="K281" si="1345">+IFERROR(K280/G280-1,"n/a")</f>
        <v>0.46426186564282523</v>
      </c>
      <c r="L281" s="28">
        <f t="shared" ref="L281" si="1346">+IFERROR(L280/H280-1,"n/a")</f>
        <v>1.0582194567952503</v>
      </c>
      <c r="M281" s="28">
        <f t="shared" ref="M281" si="1347">+IFERROR(M280/I280-1,"n/a")</f>
        <v>5.6717033398510175</v>
      </c>
      <c r="N281" s="28">
        <f t="shared" ref="N281" si="1348">+IFERROR(N280/J280-1,"n/a")</f>
        <v>1.9891897245127432</v>
      </c>
      <c r="O281" s="28">
        <f t="shared" ref="O281" si="1349">+IFERROR(O280/K280-1,"n/a")</f>
        <v>0.86756434273115568</v>
      </c>
      <c r="P281" s="28">
        <f t="shared" ref="P281" si="1350">+IFERROR(P280/L280-1,"n/a")</f>
        <v>0.31912383720277449</v>
      </c>
      <c r="Q281" s="28">
        <f t="shared" ref="Q281" si="1351">+IFERROR(Q280/M280-1,"n/a")</f>
        <v>0.35229026588674972</v>
      </c>
      <c r="R281" s="28">
        <f t="shared" ref="R281" si="1352">+IFERROR(R280/N280-1,"n/a")</f>
        <v>0.61356638825377852</v>
      </c>
      <c r="S281" s="28">
        <f t="shared" ref="S281" si="1353">+IFERROR(S280/O280-1,"n/a")</f>
        <v>0.67299457899918935</v>
      </c>
      <c r="T281" s="28">
        <f t="shared" ref="T281" si="1354">+IFERROR(T280/P280-1,"n/a")</f>
        <v>1.1758891677108405</v>
      </c>
      <c r="U281" s="28">
        <f t="shared" ref="U281" si="1355">+IFERROR(U280/Q280-1,"n/a")</f>
        <v>0.49802665918904165</v>
      </c>
      <c r="V281" s="28">
        <f t="shared" ref="V281" si="1356">+IFERROR(V280/R280-1,"n/a")</f>
        <v>0.63066893095555154</v>
      </c>
      <c r="W281" s="28">
        <f t="shared" ref="W281:Z281" si="1357">+IFERROR(W280/S280-1,"n/a")</f>
        <v>0.46544349860025491</v>
      </c>
      <c r="X281" s="28">
        <f t="shared" si="1357"/>
        <v>0.78231270107840012</v>
      </c>
      <c r="Y281" s="28">
        <f t="shared" si="1357"/>
        <v>0.70376322286102266</v>
      </c>
      <c r="Z281" s="28">
        <f t="shared" si="1357"/>
        <v>0.14719056769110428</v>
      </c>
      <c r="AA281" s="28">
        <f t="shared" ref="AA281" si="1358">+IFERROR(AA280/W280-1,"n/a")</f>
        <v>0.43581224313574696</v>
      </c>
      <c r="AB281" s="28">
        <f t="shared" ref="AB281" si="1359">+IFERROR(AB280/X280-1,"n/a")</f>
        <v>0.15320537577109716</v>
      </c>
      <c r="AC281" s="28">
        <f t="shared" ref="AC281" si="1360">+IFERROR(AC280/Y280-1,"n/a")</f>
        <v>0.16704587132888382</v>
      </c>
      <c r="AD281" s="28">
        <f t="shared" ref="AD281" si="1361">+IFERROR(AD280/Z280-1,"n/a")</f>
        <v>0.19957779502754858</v>
      </c>
      <c r="AE281" s="28">
        <f t="shared" ref="AE281" si="1362">+IFERROR(AE280/AA280-1,"n/a")</f>
        <v>0.20429635351351516</v>
      </c>
      <c r="AI281" s="28">
        <f>+IFERROR(AI280/AH280-1,"n/a")</f>
        <v>0.92876245880663055</v>
      </c>
      <c r="AJ281" s="28">
        <f t="shared" ref="AJ281" si="1363">+IFERROR(AJ280/AI280-1,"n/a")</f>
        <v>0.36830292581324775</v>
      </c>
      <c r="AK281" s="28">
        <f t="shared" ref="AK281" si="1364">+IFERROR(AK280/AJ280-1,"n/a")</f>
        <v>1.5941405738176209</v>
      </c>
      <c r="AL281" s="28">
        <f t="shared" ref="AL281" si="1365">+IFERROR(AL280/AK280-1,"n/a")</f>
        <v>0.53493678346271523</v>
      </c>
      <c r="AM281" s="28">
        <f t="shared" ref="AM281:AO281" si="1366">+IFERROR(AM280/AL280-1,"n/a")</f>
        <v>0.60478857376730621</v>
      </c>
      <c r="AN281" s="28">
        <f t="shared" si="1366"/>
        <v>0.45576606008604958</v>
      </c>
      <c r="AO281" s="28">
        <f t="shared" si="1366"/>
        <v>0.18499185294865184</v>
      </c>
    </row>
    <row r="282" spans="2:42" x14ac:dyDescent="0.2">
      <c r="B282" s="8" t="s">
        <v>29</v>
      </c>
      <c r="D282" s="43" t="str">
        <f>IFERROR(D280/D260,"n/a")</f>
        <v>n/a</v>
      </c>
      <c r="E282" s="43" t="str">
        <f t="shared" ref="E282:W282" si="1367">IFERROR(E280/E260,"n/a")</f>
        <v>n/a</v>
      </c>
      <c r="F282" s="43">
        <f t="shared" si="1367"/>
        <v>0.73173374456652229</v>
      </c>
      <c r="G282" s="43">
        <f t="shared" si="1367"/>
        <v>0.79666056385565009</v>
      </c>
      <c r="H282" s="43">
        <f t="shared" si="1367"/>
        <v>0.71774971268905674</v>
      </c>
      <c r="I282" s="43">
        <f t="shared" si="1367"/>
        <v>0.52847459207639436</v>
      </c>
      <c r="J282" s="43">
        <f t="shared" si="1367"/>
        <v>0.70489448723367054</v>
      </c>
      <c r="K282" s="43">
        <f t="shared" si="1367"/>
        <v>0.75312958467300473</v>
      </c>
      <c r="L282" s="43">
        <f t="shared" si="1367"/>
        <v>0.72116747613867405</v>
      </c>
      <c r="M282" s="43">
        <f t="shared" si="1367"/>
        <v>0.79636546134108355</v>
      </c>
      <c r="N282" s="43">
        <f t="shared" si="1367"/>
        <v>0.81031171224128395</v>
      </c>
      <c r="O282" s="43">
        <f t="shared" si="1367"/>
        <v>0.79937259626072932</v>
      </c>
      <c r="P282" s="43">
        <f t="shared" si="1367"/>
        <v>0.6780840496493159</v>
      </c>
      <c r="Q282" s="43">
        <f t="shared" si="1367"/>
        <v>0.76693070124723828</v>
      </c>
      <c r="R282" s="43">
        <f t="shared" si="1367"/>
        <v>0.80253114182221075</v>
      </c>
      <c r="S282" s="43">
        <f t="shared" si="1367"/>
        <v>0.79933732151161407</v>
      </c>
      <c r="T282" s="43">
        <f t="shared" si="1367"/>
        <v>0.66647650221489141</v>
      </c>
      <c r="U282" s="43">
        <f t="shared" si="1367"/>
        <v>0.64642602710089947</v>
      </c>
      <c r="V282" s="43">
        <f t="shared" si="1367"/>
        <v>0.70911228163908568</v>
      </c>
      <c r="W282" s="43">
        <f t="shared" si="1367"/>
        <v>0.6451549091665808</v>
      </c>
      <c r="X282" s="43">
        <f t="shared" ref="X282:Y282" si="1368">IFERROR(X280/X260,"n/a")</f>
        <v>0.57108535278518169</v>
      </c>
      <c r="Y282" s="43">
        <f t="shared" si="1368"/>
        <v>0.56166549408830624</v>
      </c>
      <c r="Z282" s="43">
        <f t="shared" ref="Z282" si="1369">IFERROR(Z280/Z260,"n/a")</f>
        <v>0.56940447550305795</v>
      </c>
      <c r="AA282" s="69">
        <v>0.6</v>
      </c>
      <c r="AB282" s="69">
        <v>0.5</v>
      </c>
      <c r="AC282" s="69">
        <v>0.51</v>
      </c>
      <c r="AD282" s="69">
        <v>0.52</v>
      </c>
      <c r="AE282" s="69">
        <v>0.56000000000000005</v>
      </c>
      <c r="AH282" s="43">
        <f t="shared" ref="AH282:AM282" si="1370">IFERROR(AH280/AH260,"n/a")</f>
        <v>0.70824247745560642</v>
      </c>
      <c r="AI282" s="43">
        <f t="shared" si="1370"/>
        <v>0.75947976059418121</v>
      </c>
      <c r="AJ282" s="43">
        <f t="shared" si="1370"/>
        <v>0.7088228538736282</v>
      </c>
      <c r="AK282" s="43">
        <f t="shared" si="1370"/>
        <v>0.78980750606358563</v>
      </c>
      <c r="AL282" s="43">
        <f t="shared" si="1370"/>
        <v>0.77716451324516311</v>
      </c>
      <c r="AM282" s="43">
        <f t="shared" si="1370"/>
        <v>0.6667115230050964</v>
      </c>
      <c r="AN282" s="43">
        <f t="shared" ref="AN282:AO282" si="1371">IFERROR(AN280/AN260,"n/a")</f>
        <v>0.57834579199609704</v>
      </c>
      <c r="AO282" s="43">
        <f t="shared" si="1371"/>
        <v>0.52714779881659468</v>
      </c>
      <c r="AP282" s="43"/>
    </row>
    <row r="283" spans="2:42" x14ac:dyDescent="0.2">
      <c r="B283" s="8"/>
      <c r="H283" s="28"/>
      <c r="I283" s="28"/>
      <c r="J283" s="28"/>
      <c r="K283" s="28"/>
      <c r="L283" s="28"/>
      <c r="M283" s="28"/>
      <c r="N283" s="28"/>
      <c r="O283" s="28"/>
      <c r="P283" s="28"/>
      <c r="Q283" s="28"/>
      <c r="R283" s="28"/>
      <c r="S283" s="28"/>
      <c r="T283" s="28"/>
      <c r="U283" s="28"/>
      <c r="V283" s="28"/>
      <c r="W283" s="28"/>
      <c r="AI283" s="28"/>
      <c r="AJ283" s="28"/>
      <c r="AK283" s="28"/>
      <c r="AL283" s="28"/>
      <c r="AM283" s="28"/>
    </row>
    <row r="284" spans="2:42" x14ac:dyDescent="0.2">
      <c r="B284" t="s">
        <v>99</v>
      </c>
      <c r="D284" s="40" t="str">
        <f>+IFERROR(D287/(1-D285)*D285,"n/a")</f>
        <v>n/a</v>
      </c>
      <c r="E284" s="40" t="str">
        <f t="shared" ref="E284:W284" si="1372">+IFERROR(E287/(1-E285)*E285,"n/a")</f>
        <v>n/a</v>
      </c>
      <c r="F284" s="40">
        <f t="shared" si="1372"/>
        <v>1.2891739791861161</v>
      </c>
      <c r="G284" s="40">
        <f t="shared" si="1372"/>
        <v>2.8937819545250201</v>
      </c>
      <c r="H284" s="40">
        <f t="shared" si="1372"/>
        <v>1.3720964835618843</v>
      </c>
      <c r="I284" s="40">
        <f t="shared" si="1372"/>
        <v>0.68758927553850213</v>
      </c>
      <c r="J284" s="40">
        <f t="shared" si="1372"/>
        <v>1.8214096854834023</v>
      </c>
      <c r="K284" s="40">
        <f t="shared" si="1372"/>
        <v>4.2979099854365881</v>
      </c>
      <c r="L284" s="40">
        <f t="shared" si="1372"/>
        <v>2.6822693517935807</v>
      </c>
      <c r="M284" s="40">
        <f t="shared" si="1372"/>
        <v>4.7199756050456916</v>
      </c>
      <c r="N284" s="40">
        <f t="shared" si="1372"/>
        <v>5.8631549968351617</v>
      </c>
      <c r="O284" s="40">
        <f t="shared" si="1372"/>
        <v>8.3361922077165644</v>
      </c>
      <c r="P284" s="40">
        <f t="shared" si="1372"/>
        <v>4.1710401541920978</v>
      </c>
      <c r="Q284" s="40">
        <f t="shared" si="1372"/>
        <v>6.9101073263413895</v>
      </c>
      <c r="R284" s="40">
        <f t="shared" si="1372"/>
        <v>9.5311835331898074</v>
      </c>
      <c r="S284" s="40">
        <f t="shared" si="1372"/>
        <v>13.35550367592376</v>
      </c>
      <c r="T284" s="40">
        <f t="shared" si="1372"/>
        <v>7.7549118817053069</v>
      </c>
      <c r="U284" s="40">
        <f t="shared" si="1372"/>
        <v>9.4229419402708281</v>
      </c>
      <c r="V284" s="40">
        <f t="shared" si="1372"/>
        <v>14.95431327529549</v>
      </c>
      <c r="W284" s="40">
        <f t="shared" si="1372"/>
        <v>18.748271878641731</v>
      </c>
      <c r="X284" s="40">
        <f t="shared" ref="X284:Y284" si="1373">+IFERROR(X287/(1-X285)*X285,"n/a")</f>
        <v>14.577791326530608</v>
      </c>
      <c r="Y284" s="40">
        <f t="shared" si="1373"/>
        <v>17.154172296252948</v>
      </c>
      <c r="Z284" s="40">
        <f t="shared" ref="Z284" si="1374">+IFERROR(Z287/(1-Z285)*Z285,"n/a")</f>
        <v>18.016236846517192</v>
      </c>
      <c r="AA284" s="40">
        <f t="shared" ref="AA284:AE284" si="1375">+AA285*AA280</f>
        <v>26.918998300991429</v>
      </c>
      <c r="AB284" s="40">
        <f t="shared" si="1375"/>
        <v>16.811187324624367</v>
      </c>
      <c r="AC284" s="40">
        <f t="shared" si="1375"/>
        <v>20.019705954406323</v>
      </c>
      <c r="AD284" s="40">
        <f t="shared" si="1375"/>
        <v>21.611877671039167</v>
      </c>
      <c r="AE284" s="40">
        <f t="shared" si="1375"/>
        <v>32.418451494120482</v>
      </c>
      <c r="AH284" s="40">
        <f t="shared" ref="AH284:AI284" si="1376">+IFERROR(AH287/(1-AH285)*AH285,"n/a")</f>
        <v>3.1602267859392739</v>
      </c>
      <c r="AI284" s="40">
        <f t="shared" si="1376"/>
        <v>6.005108186259343</v>
      </c>
      <c r="AJ284" s="31">
        <f>+IFERROR(H284+I284+J284+K284,"n/a")</f>
        <v>8.1790054300203767</v>
      </c>
      <c r="AK284" s="31">
        <f>+IFERROR(L284+M284+N284+O284,"n/a")</f>
        <v>21.601592161390997</v>
      </c>
      <c r="AL284" s="31">
        <f>+IFERROR(P284+Q284+R284+S284,"n/a")</f>
        <v>33.967834689647056</v>
      </c>
      <c r="AM284" s="31">
        <f>+IFERROR(T284+U284+V284+W284,"n/a")</f>
        <v>50.880438975913357</v>
      </c>
      <c r="AN284" s="31">
        <f t="shared" ref="AN284" si="1377">+IFERROR(X284+Y284+Z284+AA284,"n/a")</f>
        <v>76.667198770292174</v>
      </c>
      <c r="AO284" s="31">
        <f t="shared" ref="AO284" si="1378">+IFERROR(AB284+AC284+AD284+AE284,"n/a")</f>
        <v>90.861222444190332</v>
      </c>
    </row>
    <row r="285" spans="2:42" x14ac:dyDescent="0.2">
      <c r="B285" s="8" t="s">
        <v>100</v>
      </c>
      <c r="D285" s="70">
        <f t="shared" ref="D285:Z285" si="1379">+IFERROR(-D$621/D$620,"n/a")</f>
        <v>0.14845857670447102</v>
      </c>
      <c r="E285" s="70">
        <f t="shared" si="1379"/>
        <v>0.16836458119146863</v>
      </c>
      <c r="F285" s="70">
        <f t="shared" si="1379"/>
        <v>0.18838830973861084</v>
      </c>
      <c r="G285" s="70">
        <f t="shared" si="1379"/>
        <v>0.18263311939730423</v>
      </c>
      <c r="H285" s="70">
        <f t="shared" si="1379"/>
        <v>0.16814709070240838</v>
      </c>
      <c r="I285" s="70">
        <f t="shared" si="1379"/>
        <v>0.16719133117139917</v>
      </c>
      <c r="J285" s="70">
        <f t="shared" si="1379"/>
        <v>0.16129504120142377</v>
      </c>
      <c r="K285" s="70">
        <f t="shared" si="1379"/>
        <v>0.18524747469536429</v>
      </c>
      <c r="L285" s="70">
        <f t="shared" si="1379"/>
        <v>0.15970386039132736</v>
      </c>
      <c r="M285" s="70">
        <f t="shared" si="1379"/>
        <v>0.17202346386581499</v>
      </c>
      <c r="N285" s="70">
        <f t="shared" si="1379"/>
        <v>0.1736965804892581</v>
      </c>
      <c r="O285" s="70">
        <f t="shared" si="1379"/>
        <v>0.19239205217012922</v>
      </c>
      <c r="P285" s="70">
        <f t="shared" si="1379"/>
        <v>0.18826597131681877</v>
      </c>
      <c r="Q285" s="70">
        <f t="shared" si="1379"/>
        <v>0.18623564409096247</v>
      </c>
      <c r="R285" s="70">
        <f t="shared" si="1379"/>
        <v>0.17499268197085688</v>
      </c>
      <c r="S285" s="70">
        <f t="shared" si="1379"/>
        <v>0.18424051757385093</v>
      </c>
      <c r="T285" s="70">
        <f t="shared" si="1379"/>
        <v>0.16086721963719736</v>
      </c>
      <c r="U285" s="70">
        <f t="shared" si="1379"/>
        <v>0.16952938457983521</v>
      </c>
      <c r="V285" s="70">
        <f t="shared" si="1379"/>
        <v>0.16837349720814268</v>
      </c>
      <c r="W285" s="70">
        <f t="shared" si="1379"/>
        <v>0.17648875443729015</v>
      </c>
      <c r="X285" s="70">
        <f t="shared" si="1379"/>
        <v>0.16966744333827574</v>
      </c>
      <c r="Y285" s="70">
        <f t="shared" si="1379"/>
        <v>0.1811419333281582</v>
      </c>
      <c r="Z285" s="70">
        <f t="shared" si="1379"/>
        <v>0.17682178612895388</v>
      </c>
      <c r="AA285" s="70">
        <f t="shared" ref="AA285" si="1380">+W285</f>
        <v>0.17648875443729015</v>
      </c>
      <c r="AB285" s="70">
        <f t="shared" ref="AB285" si="1381">+X285</f>
        <v>0.16966744333827574</v>
      </c>
      <c r="AC285" s="70">
        <f t="shared" ref="AC285" si="1382">+Y285</f>
        <v>0.1811419333281582</v>
      </c>
      <c r="AD285" s="70">
        <f t="shared" ref="AD285" si="1383">+Z285</f>
        <v>0.17682178612895388</v>
      </c>
      <c r="AE285" s="70">
        <f t="shared" ref="AE285" si="1384">+AA285</f>
        <v>0.17648875443729015</v>
      </c>
      <c r="AF285" s="71"/>
      <c r="AG285" s="71"/>
      <c r="AH285" s="70">
        <f t="shared" ref="AH285:AI285" si="1385">+IFERROR(-AH$621/AH$620,"n/a")</f>
        <v>0.17834008695909381</v>
      </c>
      <c r="AI285" s="70">
        <f t="shared" si="1385"/>
        <v>0.17570042652839346</v>
      </c>
      <c r="AJ285" s="28">
        <f>+IFERROR(AJ284/AJ280,"n/a")</f>
        <v>0.17489211137049671</v>
      </c>
      <c r="AK285" s="28">
        <f t="shared" ref="AK285:AO285" si="1386">+IFERROR(AK284/AK280,"n/a")</f>
        <v>0.17805820060007457</v>
      </c>
      <c r="AL285" s="28">
        <f t="shared" si="1386"/>
        <v>0.1824120766009818</v>
      </c>
      <c r="AM285" s="28">
        <f t="shared" si="1386"/>
        <v>0.17026239976850405</v>
      </c>
      <c r="AN285" s="28">
        <f t="shared" si="1386"/>
        <v>0.17623246110592627</v>
      </c>
      <c r="AO285" s="28">
        <f t="shared" si="1386"/>
        <v>0.17625421909780109</v>
      </c>
    </row>
    <row r="286" spans="2:42" x14ac:dyDescent="0.2">
      <c r="B286" s="9"/>
    </row>
    <row r="287" spans="2:42" s="4" customFormat="1" x14ac:dyDescent="0.2">
      <c r="B287" s="4" t="s">
        <v>26</v>
      </c>
      <c r="D287" s="44" t="s">
        <v>75</v>
      </c>
      <c r="E287" s="44" t="s">
        <v>75</v>
      </c>
      <c r="F287" s="17">
        <v>5.5539999999999994</v>
      </c>
      <c r="G287" s="17">
        <v>12.951000000000004</v>
      </c>
      <c r="H287" s="17">
        <v>6.788000000000002</v>
      </c>
      <c r="I287" s="17">
        <v>3.4249999999999989</v>
      </c>
      <c r="J287" s="17">
        <v>9.4710000000000001</v>
      </c>
      <c r="K287" s="17">
        <v>18.902999999999995</v>
      </c>
      <c r="L287" s="17">
        <v>14.112999999999998</v>
      </c>
      <c r="M287" s="17">
        <v>22.718000000000004</v>
      </c>
      <c r="N287" s="17">
        <v>27.892000000000003</v>
      </c>
      <c r="O287" s="17">
        <v>34.993000000000009</v>
      </c>
      <c r="P287" s="17">
        <v>17.984000000000002</v>
      </c>
      <c r="Q287" s="17">
        <v>30.194000000000006</v>
      </c>
      <c r="R287" s="17">
        <v>44.935000000000002</v>
      </c>
      <c r="S287" s="17">
        <v>59.133999999999986</v>
      </c>
      <c r="T287" s="17">
        <v>40.451999999999998</v>
      </c>
      <c r="U287" s="17">
        <v>46.160000000000018</v>
      </c>
      <c r="V287" s="17">
        <v>73.861999999999995</v>
      </c>
      <c r="W287" s="17">
        <v>87.480999999999995</v>
      </c>
      <c r="X287" s="17">
        <v>71.341999999999999</v>
      </c>
      <c r="Y287" s="17">
        <v>77.546000000000006</v>
      </c>
      <c r="Z287" s="17">
        <v>83.873000000000005</v>
      </c>
      <c r="AA287" s="16">
        <f t="shared" ref="AA287:AE287" si="1387">+AA280-AA284</f>
        <v>125.60629084175827</v>
      </c>
      <c r="AB287" s="16">
        <f t="shared" si="1387"/>
        <v>82.271977918261598</v>
      </c>
      <c r="AC287" s="16">
        <f t="shared" si="1387"/>
        <v>90.499739138069643</v>
      </c>
      <c r="AD287" s="16">
        <f t="shared" si="1387"/>
        <v>100.61218840234558</v>
      </c>
      <c r="AE287" s="16">
        <f t="shared" si="1387"/>
        <v>151.2671980390875</v>
      </c>
      <c r="AH287" s="17">
        <v>14.559999999999999</v>
      </c>
      <c r="AI287" s="17">
        <v>28.173000000000002</v>
      </c>
      <c r="AJ287" s="20">
        <f>+IFERROR(H287+I287+J287+K287,"n/a")</f>
        <v>38.586999999999996</v>
      </c>
      <c r="AK287" s="20">
        <f>+IFERROR(L287+M287+N287+O287,"n/a")</f>
        <v>99.716000000000022</v>
      </c>
      <c r="AL287" s="20">
        <f>+IFERROR(P287+Q287+R287+S287,"n/a")</f>
        <v>152.24700000000001</v>
      </c>
      <c r="AM287" s="20">
        <f>+IFERROR(T287+U287+V287+W287,"n/a")</f>
        <v>247.95500000000001</v>
      </c>
      <c r="AN287" s="20">
        <f t="shared" ref="AN287" si="1388">+IFERROR(X287+Y287+Z287+AA287,"n/a")</f>
        <v>358.36729084175829</v>
      </c>
      <c r="AO287" s="20">
        <f t="shared" ref="AO287" si="1389">+IFERROR(AB287+AC287+AD287+AE287,"n/a")</f>
        <v>424.65110349776432</v>
      </c>
    </row>
    <row r="288" spans="2:42" x14ac:dyDescent="0.2">
      <c r="B288" s="8" t="s">
        <v>28</v>
      </c>
      <c r="H288" s="28" t="str">
        <f>+IFERROR(H287/D287-1,"n/a")</f>
        <v>n/a</v>
      </c>
      <c r="I288" s="28" t="str">
        <f t="shared" ref="I288:M288" si="1390">+IFERROR(I287/E287-1,"n/a")</f>
        <v>n/a</v>
      </c>
      <c r="J288" s="28">
        <f t="shared" si="1390"/>
        <v>0.70525747209218603</v>
      </c>
      <c r="K288" s="28">
        <f t="shared" si="1390"/>
        <v>0.45957841093351792</v>
      </c>
      <c r="L288" s="28">
        <f t="shared" si="1390"/>
        <v>1.0791101944608124</v>
      </c>
      <c r="M288" s="28">
        <f t="shared" si="1390"/>
        <v>5.6329927007299299</v>
      </c>
      <c r="N288" s="28">
        <f t="shared" ref="N288" si="1391">+IFERROR(N287/J287-1,"n/a")</f>
        <v>1.9449899693802135</v>
      </c>
      <c r="O288" s="28">
        <f t="shared" ref="O288" si="1392">+IFERROR(O287/K287-1,"n/a")</f>
        <v>0.85118764217320098</v>
      </c>
      <c r="P288" s="28">
        <f t="shared" ref="P288" si="1393">+IFERROR(P287/L287-1,"n/a")</f>
        <v>0.2742861191808974</v>
      </c>
      <c r="Q288" s="28">
        <f t="shared" ref="Q288" si="1394">+IFERROR(Q287/M287-1,"n/a")</f>
        <v>0.32907826393168427</v>
      </c>
      <c r="R288" s="28">
        <f t="shared" ref="R288" si="1395">+IFERROR(R287/N287-1,"n/a")</f>
        <v>0.61103542234332409</v>
      </c>
      <c r="S288" s="28">
        <f t="shared" ref="S288" si="1396">+IFERROR(S287/O287-1,"n/a")</f>
        <v>0.6898808333095181</v>
      </c>
      <c r="T288" s="28">
        <f t="shared" ref="T288" si="1397">+IFERROR(T287/P287-1,"n/a")</f>
        <v>1.2493327402135228</v>
      </c>
      <c r="U288" s="28">
        <f t="shared" ref="U288" si="1398">+IFERROR(U287/Q287-1,"n/a")</f>
        <v>0.528780552427635</v>
      </c>
      <c r="V288" s="28">
        <f t="shared" ref="V288" si="1399">+IFERROR(V287/R287-1,"n/a")</f>
        <v>0.64375208634694547</v>
      </c>
      <c r="W288" s="28">
        <f t="shared" ref="W288:Y288" si="1400">+IFERROR(W287/S287-1,"n/a")</f>
        <v>0.47936889099333735</v>
      </c>
      <c r="X288" s="28">
        <f t="shared" si="1400"/>
        <v>0.76362108177593191</v>
      </c>
      <c r="Y288" s="28">
        <f t="shared" si="1400"/>
        <v>0.67993934142114343</v>
      </c>
      <c r="Z288" s="28">
        <f t="shared" ref="Z288" si="1401">+IFERROR(Z287/V287-1,"n/a")</f>
        <v>0.13553654111721869</v>
      </c>
      <c r="AA288" s="28">
        <f t="shared" ref="AA288" si="1402">+IFERROR(AA287/W287-1,"n/a")</f>
        <v>0.43581224313574696</v>
      </c>
      <c r="AB288" s="28">
        <f t="shared" ref="AB288" si="1403">+IFERROR(AB287/X287-1,"n/a")</f>
        <v>0.15320537577109694</v>
      </c>
      <c r="AC288" s="28">
        <f t="shared" ref="AC288" si="1404">+IFERROR(AC287/Y287-1,"n/a")</f>
        <v>0.16704587132888404</v>
      </c>
      <c r="AD288" s="28">
        <f t="shared" ref="AD288" si="1405">+IFERROR(AD287/Z287-1,"n/a")</f>
        <v>0.19957779502754858</v>
      </c>
      <c r="AE288" s="28">
        <f t="shared" ref="AE288" si="1406">+IFERROR(AE287/AA287-1,"n/a")</f>
        <v>0.20429635351351516</v>
      </c>
      <c r="AI288" s="28">
        <f>+IFERROR(AI287/AH287-1,"n/a")</f>
        <v>0.93495879120879155</v>
      </c>
      <c r="AJ288" s="28">
        <f t="shared" ref="AJ288:AO288" si="1407">+IFERROR(AJ287/AI287-1,"n/a")</f>
        <v>0.36964469527561827</v>
      </c>
      <c r="AK288" s="28">
        <f t="shared" si="1407"/>
        <v>1.584186384015343</v>
      </c>
      <c r="AL288" s="28">
        <f t="shared" si="1407"/>
        <v>0.52680612940751725</v>
      </c>
      <c r="AM288" s="28">
        <f t="shared" si="1407"/>
        <v>0.62863636065078454</v>
      </c>
      <c r="AN288" s="28">
        <f t="shared" si="1407"/>
        <v>0.44529164905631369</v>
      </c>
      <c r="AO288" s="28">
        <f t="shared" si="1407"/>
        <v>0.1849605540179573</v>
      </c>
    </row>
    <row r="289" spans="2:42" x14ac:dyDescent="0.2">
      <c r="B289" s="8" t="s">
        <v>29</v>
      </c>
      <c r="D289" s="43" t="str">
        <f>IFERROR(D287/D260,"n/a")</f>
        <v>n/a</v>
      </c>
      <c r="E289" s="43" t="str">
        <f t="shared" ref="E289:M289" si="1408">IFERROR(E287/E260,"n/a")</f>
        <v>n/a</v>
      </c>
      <c r="F289" s="43">
        <f t="shared" si="1408"/>
        <v>0.59388366124893077</v>
      </c>
      <c r="G289" s="43">
        <f t="shared" si="1408"/>
        <v>0.65116395997787746</v>
      </c>
      <c r="H289" s="43">
        <f t="shared" si="1408"/>
        <v>0.59706218664790234</v>
      </c>
      <c r="I289" s="43">
        <f t="shared" si="1408"/>
        <v>0.44011822153687985</v>
      </c>
      <c r="J289" s="43">
        <f t="shared" si="1408"/>
        <v>0.59119850187265921</v>
      </c>
      <c r="K289" s="43">
        <f t="shared" si="1408"/>
        <v>0.61361423099396206</v>
      </c>
      <c r="L289" s="43">
        <f t="shared" si="1408"/>
        <v>0.60599424621065734</v>
      </c>
      <c r="M289" s="43">
        <f t="shared" si="1408"/>
        <v>0.65937191617809265</v>
      </c>
      <c r="N289" s="43">
        <f t="shared" ref="N289:W289" si="1409">IFERROR(N287/N260,"n/a")</f>
        <v>0.66956333869457718</v>
      </c>
      <c r="O289" s="43">
        <f t="shared" si="1409"/>
        <v>0.64557966201756345</v>
      </c>
      <c r="P289" s="43">
        <f t="shared" si="1409"/>
        <v>0.55042389740764552</v>
      </c>
      <c r="Q289" s="43">
        <f t="shared" si="1409"/>
        <v>0.62410086812732546</v>
      </c>
      <c r="R289" s="43">
        <f t="shared" si="1409"/>
        <v>0.66209406494960799</v>
      </c>
      <c r="S289" s="43">
        <f t="shared" si="1409"/>
        <v>0.65206699968021864</v>
      </c>
      <c r="T289" s="43">
        <f t="shared" si="1409"/>
        <v>0.55926228035005743</v>
      </c>
      <c r="U289" s="43">
        <f t="shared" si="1409"/>
        <v>0.53683782055009621</v>
      </c>
      <c r="V289" s="43">
        <f t="shared" si="1409"/>
        <v>0.58971656686626739</v>
      </c>
      <c r="W289" s="43">
        <f t="shared" si="1409"/>
        <v>0.5312923228286679</v>
      </c>
      <c r="X289" s="43">
        <f t="shared" ref="X289:Y289" si="1410">IFERROR(X287/X260,"n/a")</f>
        <v>0.47419076105018271</v>
      </c>
      <c r="Y289" s="43">
        <f t="shared" si="1410"/>
        <v>0.4599243206054352</v>
      </c>
      <c r="Z289" s="43">
        <f t="shared" ref="Z289:AA289" si="1411">IFERROR(Z287/Z260,"n/a")</f>
        <v>0.46872135911478713</v>
      </c>
      <c r="AA289" s="43">
        <f t="shared" si="1411"/>
        <v>0.49410674733762588</v>
      </c>
      <c r="AB289" s="43">
        <f t="shared" ref="AB289:AE289" si="1412">IFERROR(AB287/AB260,"n/a")</f>
        <v>0.41516627833086212</v>
      </c>
      <c r="AC289" s="43">
        <f t="shared" si="1412"/>
        <v>0.41761761400263936</v>
      </c>
      <c r="AD289" s="43">
        <f t="shared" si="1412"/>
        <v>0.42805267121294399</v>
      </c>
      <c r="AE289" s="43">
        <f t="shared" si="1412"/>
        <v>0.46116629751511756</v>
      </c>
      <c r="AH289" s="43">
        <f t="shared" ref="AH289:AM289" si="1413">IFERROR(AH287/AH260,"n/a")</f>
        <v>0.58193445243804953</v>
      </c>
      <c r="AI289" s="43">
        <f t="shared" si="1413"/>
        <v>0.6260388427181014</v>
      </c>
      <c r="AJ289" s="43">
        <f t="shared" si="1413"/>
        <v>0.58485532837200838</v>
      </c>
      <c r="AK289" s="43">
        <f t="shared" si="1413"/>
        <v>0.64917580271347108</v>
      </c>
      <c r="AL289" s="43">
        <f t="shared" si="1413"/>
        <v>0.6354003205235218</v>
      </c>
      <c r="AM289" s="43">
        <f t="shared" si="1413"/>
        <v>0.55319561914493454</v>
      </c>
      <c r="AN289" s="43">
        <f t="shared" ref="AN289:AO289" si="1414">IFERROR(AN287/AN260,"n/a")</f>
        <v>0.47642248970236867</v>
      </c>
      <c r="AO289" s="43">
        <f t="shared" si="1414"/>
        <v>0.43423577518705098</v>
      </c>
    </row>
    <row r="290" spans="2:42" x14ac:dyDescent="0.2">
      <c r="B290" s="9"/>
    </row>
    <row r="291" spans="2:42" x14ac:dyDescent="0.2">
      <c r="B291" s="2" t="s">
        <v>21</v>
      </c>
      <c r="C291" s="1"/>
    </row>
    <row r="292" spans="2:42" x14ac:dyDescent="0.2">
      <c r="B292" s="9"/>
    </row>
    <row r="293" spans="2:42" x14ac:dyDescent="0.2">
      <c r="B293" s="5" t="s">
        <v>79</v>
      </c>
    </row>
    <row r="294" spans="2:42" x14ac:dyDescent="0.2">
      <c r="B294" t="s">
        <v>81</v>
      </c>
      <c r="D294" s="31">
        <f>+H294/(1+H299)</f>
        <v>574.3718592964824</v>
      </c>
      <c r="E294" s="31">
        <f>+I294/(1+I299)</f>
        <v>762.04819277108425</v>
      </c>
      <c r="F294" s="18">
        <v>935</v>
      </c>
      <c r="G294" s="18">
        <v>1175</v>
      </c>
      <c r="H294" s="18">
        <v>1143</v>
      </c>
      <c r="I294" s="18">
        <v>1265</v>
      </c>
      <c r="J294" s="18">
        <v>1738</v>
      </c>
      <c r="K294" s="18">
        <v>2093</v>
      </c>
      <c r="L294" s="18">
        <v>2261</v>
      </c>
      <c r="M294" s="31">
        <f>+I294*(1+M299)</f>
        <v>2972.75</v>
      </c>
      <c r="N294" s="31">
        <f>+J294*(1+N299)</f>
        <v>3528.1400000000003</v>
      </c>
      <c r="O294" s="31">
        <f>+K294*(1+O299)</f>
        <v>4165.07</v>
      </c>
      <c r="P294" s="31">
        <f>+L294*(1+P299)</f>
        <v>3617.6000000000004</v>
      </c>
      <c r="Q294" s="31">
        <f>+M294*(1+Q299)</f>
        <v>4548.3074999999999</v>
      </c>
      <c r="R294" s="18">
        <v>5388</v>
      </c>
      <c r="S294" s="31">
        <f>+O294*(1+S299)</f>
        <v>6372.5571</v>
      </c>
      <c r="T294" s="31">
        <f>+P294*(1+T299)</f>
        <v>5860.5120000000006</v>
      </c>
      <c r="U294" s="31">
        <f>+Q294*(1+U299)</f>
        <v>6640.5289499999999</v>
      </c>
      <c r="V294" s="18">
        <v>7665</v>
      </c>
      <c r="W294" s="31">
        <f>+S294*(1+W299)</f>
        <v>8284.3242300000002</v>
      </c>
      <c r="X294" s="31">
        <f>+T294*(1+X299)</f>
        <v>7911.6912000000011</v>
      </c>
      <c r="Y294" s="31">
        <f>+U294*(1+Y299)</f>
        <v>8765.4982140000011</v>
      </c>
      <c r="Z294" s="31">
        <f>+V294*(1+Z299)</f>
        <v>9811.2000000000007</v>
      </c>
      <c r="AA294" s="31">
        <f t="shared" ref="AA294" si="1415">+W294*(1+AA299)</f>
        <v>10438.248529800001</v>
      </c>
      <c r="AB294" s="31">
        <f t="shared" ref="AB294:AB295" si="1416">+X294*(1+AB299)</f>
        <v>9810.4970880000019</v>
      </c>
      <c r="AC294" s="31">
        <f t="shared" ref="AC294:AC295" si="1417">+Y294*(1+AC299)</f>
        <v>10693.907821080002</v>
      </c>
      <c r="AD294" s="31">
        <f t="shared" ref="AD294:AD295" si="1418">+Z294*(1+AD299)</f>
        <v>11773.44</v>
      </c>
      <c r="AE294" s="31">
        <f t="shared" ref="AE294:AE295" si="1419">+AA294*(1+AE299)</f>
        <v>12525.898235760002</v>
      </c>
      <c r="AH294" s="18">
        <v>1400.1089999999999</v>
      </c>
      <c r="AI294" s="18">
        <v>3447.73</v>
      </c>
      <c r="AJ294" s="31">
        <f>+IFERROR(H294+I294+J294+K294,"n/a")</f>
        <v>6239</v>
      </c>
      <c r="AK294" s="18">
        <v>12935</v>
      </c>
      <c r="AL294" s="18">
        <v>19913</v>
      </c>
      <c r="AM294" s="31">
        <f>+IFERROR(T294+U294+V294+W294,"n/a")</f>
        <v>28450.365180000001</v>
      </c>
      <c r="AN294" s="31">
        <f t="shared" ref="AN294:AN296" si="1420">+IFERROR(X294+Y294+Z294+AA294,"n/a")</f>
        <v>36926.6379438</v>
      </c>
      <c r="AO294" s="31">
        <f>+IFERROR(AB294+AC294+AD294+AE294,"n/a")</f>
        <v>44803.743144840009</v>
      </c>
      <c r="AP294" s="26"/>
    </row>
    <row r="295" spans="2:42" ht="13.5" x14ac:dyDescent="0.35">
      <c r="B295" t="s">
        <v>69</v>
      </c>
      <c r="D295" s="46" t="str">
        <f t="shared" ref="D295:Y295" si="1421">+IFERROR(D296/D294,"n/a")</f>
        <v>n/a</v>
      </c>
      <c r="E295" s="46" t="str">
        <f t="shared" si="1421"/>
        <v>n/a</v>
      </c>
      <c r="F295" s="46">
        <f t="shared" si="1421"/>
        <v>1.4574331550802139E-2</v>
      </c>
      <c r="G295" s="46">
        <f t="shared" si="1421"/>
        <v>1.4753191489361703E-2</v>
      </c>
      <c r="H295" s="46">
        <f t="shared" si="1421"/>
        <v>1.4896762904636922E-2</v>
      </c>
      <c r="I295" s="46">
        <f t="shared" si="1421"/>
        <v>1.4113043478260871E-2</v>
      </c>
      <c r="J295" s="46">
        <f t="shared" si="1421"/>
        <v>1.4235327963176064E-2</v>
      </c>
      <c r="K295" s="46">
        <f t="shared" si="1421"/>
        <v>1.3724796942188243E-2</v>
      </c>
      <c r="L295" s="46">
        <f t="shared" si="1421"/>
        <v>1.3175586023883237E-2</v>
      </c>
      <c r="M295" s="46">
        <f t="shared" si="1421"/>
        <v>1.281036077705828E-2</v>
      </c>
      <c r="N295" s="46">
        <f t="shared" si="1421"/>
        <v>1.2661345638211634E-2</v>
      </c>
      <c r="O295" s="46">
        <f t="shared" si="1421"/>
        <v>1.2942399527498939E-2</v>
      </c>
      <c r="P295" s="46">
        <f t="shared" si="1421"/>
        <v>1.3092934542237948E-2</v>
      </c>
      <c r="Q295" s="46">
        <f t="shared" si="1421"/>
        <v>1.2981752003355095E-2</v>
      </c>
      <c r="R295" s="46">
        <f t="shared" si="1421"/>
        <v>1.266778025241277E-2</v>
      </c>
      <c r="S295" s="46">
        <f t="shared" si="1421"/>
        <v>1.2881171358982408E-2</v>
      </c>
      <c r="T295" s="46">
        <f t="shared" si="1421"/>
        <v>1.3103974533283099E-2</v>
      </c>
      <c r="U295" s="46">
        <f t="shared" si="1421"/>
        <v>1.3098805931717233E-2</v>
      </c>
      <c r="V295" s="46">
        <f t="shared" si="1421"/>
        <v>1.2656099151989564E-2</v>
      </c>
      <c r="W295" s="46">
        <f t="shared" si="1421"/>
        <v>1.2892735367987884E-2</v>
      </c>
      <c r="X295" s="46">
        <f t="shared" si="1421"/>
        <v>1.2362717088857056E-2</v>
      </c>
      <c r="Y295" s="46">
        <f t="shared" si="1421"/>
        <v>1.2505050748276838E-2</v>
      </c>
      <c r="Z295" s="46">
        <f t="shared" ref="Z295" si="1422">+IFERROR(Z296/Z294,"n/a")</f>
        <v>1.2335596053489889E-2</v>
      </c>
      <c r="AA295" s="46">
        <f t="shared" ref="AA295" si="1423">+W295*(1+AA300)</f>
        <v>1.2505953306948247E-2</v>
      </c>
      <c r="AB295" s="46">
        <f t="shared" si="1416"/>
        <v>1.1991835576191344E-2</v>
      </c>
      <c r="AC295" s="46">
        <f t="shared" si="1417"/>
        <v>1.2129899225828532E-2</v>
      </c>
      <c r="AD295" s="46">
        <f t="shared" si="1418"/>
        <v>1.1965528171885191E-2</v>
      </c>
      <c r="AE295" s="46">
        <f t="shared" si="1419"/>
        <v>1.2130774707739799E-2</v>
      </c>
      <c r="AH295" s="46">
        <f t="shared" ref="AH295:AO295" si="1424">+IFERROR(AH296/AH294,"n/a")</f>
        <v>1.2767577381475301E-2</v>
      </c>
      <c r="AI295" s="46">
        <f t="shared" si="1424"/>
        <v>1.434393064422098E-2</v>
      </c>
      <c r="AJ295" s="46">
        <f t="shared" si="1424"/>
        <v>1.416044237858631E-2</v>
      </c>
      <c r="AK295" s="46">
        <f t="shared" si="1424"/>
        <v>1.2868109779667569E-2</v>
      </c>
      <c r="AL295" s="46">
        <f t="shared" si="1424"/>
        <v>1.2893587103901974E-2</v>
      </c>
      <c r="AM295" s="46">
        <f t="shared" si="1424"/>
        <v>1.2920593379884342E-2</v>
      </c>
      <c r="AN295" s="46">
        <f t="shared" si="1424"/>
        <v>1.2429787120575504E-2</v>
      </c>
      <c r="AO295" s="46">
        <f t="shared" si="1424"/>
        <v>1.2056719635316732E-2</v>
      </c>
    </row>
    <row r="296" spans="2:42" s="4" customFormat="1" x14ac:dyDescent="0.2">
      <c r="B296" s="6" t="s">
        <v>79</v>
      </c>
      <c r="D296" s="42" t="str">
        <f t="shared" ref="D296:Y296" si="1425">+D332</f>
        <v>n/a</v>
      </c>
      <c r="E296" s="42" t="str">
        <f t="shared" si="1425"/>
        <v>n/a</v>
      </c>
      <c r="F296" s="42">
        <f t="shared" si="1425"/>
        <v>13.627000000000001</v>
      </c>
      <c r="G296" s="42">
        <f t="shared" si="1425"/>
        <v>17.335000000000001</v>
      </c>
      <c r="H296" s="42">
        <f t="shared" si="1425"/>
        <v>17.027000000000001</v>
      </c>
      <c r="I296" s="42">
        <f t="shared" si="1425"/>
        <v>17.853000000000002</v>
      </c>
      <c r="J296" s="42">
        <f t="shared" si="1425"/>
        <v>24.741</v>
      </c>
      <c r="K296" s="42">
        <f t="shared" si="1425"/>
        <v>28.725999999999992</v>
      </c>
      <c r="L296" s="42">
        <f t="shared" si="1425"/>
        <v>29.79</v>
      </c>
      <c r="M296" s="42">
        <f t="shared" si="1425"/>
        <v>38.082000000000001</v>
      </c>
      <c r="N296" s="42">
        <f t="shared" si="1425"/>
        <v>44.670999999999999</v>
      </c>
      <c r="O296" s="42">
        <f t="shared" si="1425"/>
        <v>53.905999999999999</v>
      </c>
      <c r="P296" s="42">
        <f t="shared" si="1425"/>
        <v>47.365000000000002</v>
      </c>
      <c r="Q296" s="42">
        <f t="shared" si="1425"/>
        <v>59.045000000000002</v>
      </c>
      <c r="R296" s="42">
        <f t="shared" si="1425"/>
        <v>68.254000000000005</v>
      </c>
      <c r="S296" s="42">
        <f t="shared" si="1425"/>
        <v>82.085999999999999</v>
      </c>
      <c r="T296" s="42">
        <f t="shared" si="1425"/>
        <v>76.796000000000006</v>
      </c>
      <c r="U296" s="42">
        <f t="shared" si="1425"/>
        <v>86.983000000000004</v>
      </c>
      <c r="V296" s="42">
        <f t="shared" si="1425"/>
        <v>97.009</v>
      </c>
      <c r="W296" s="42">
        <f t="shared" si="1425"/>
        <v>106.80759999999999</v>
      </c>
      <c r="X296" s="42">
        <f t="shared" si="1425"/>
        <v>97.81</v>
      </c>
      <c r="Y296" s="42">
        <f t="shared" si="1425"/>
        <v>109.613</v>
      </c>
      <c r="Z296" s="42">
        <f t="shared" ref="Z296" si="1426">+Z332</f>
        <v>121.027</v>
      </c>
      <c r="AA296" s="42">
        <f t="shared" ref="AA296:AE296" si="1427">+IFERROR(AA294*AA295,"n/a")</f>
        <v>130.54024871999999</v>
      </c>
      <c r="AB296" s="42">
        <f t="shared" si="1427"/>
        <v>117.64586800000001</v>
      </c>
      <c r="AC296" s="42">
        <f t="shared" si="1427"/>
        <v>129.71602419999999</v>
      </c>
      <c r="AD296" s="42">
        <f t="shared" si="1427"/>
        <v>140.875428</v>
      </c>
      <c r="AE296" s="42">
        <f t="shared" si="1427"/>
        <v>151.94884951008001</v>
      </c>
      <c r="AH296" s="42">
        <f>+AH332</f>
        <v>17.876000000000001</v>
      </c>
      <c r="AI296" s="42">
        <f>+AI332</f>
        <v>49.454000000000001</v>
      </c>
      <c r="AJ296" s="38">
        <f>+IFERROR(H296+I296+J296+K296,"n/a")</f>
        <v>88.346999999999994</v>
      </c>
      <c r="AK296" s="38">
        <f>+IFERROR(L296+M296+N296+O296,"n/a")</f>
        <v>166.44900000000001</v>
      </c>
      <c r="AL296" s="38">
        <f>+IFERROR(P296+Q296+R296+S296,"n/a")</f>
        <v>256.75</v>
      </c>
      <c r="AM296" s="38">
        <f>+IFERROR(T296+U296+V296+W296,"n/a")</f>
        <v>367.59559999999999</v>
      </c>
      <c r="AN296" s="20">
        <f t="shared" si="1420"/>
        <v>458.99024871999995</v>
      </c>
      <c r="AO296" s="20">
        <f>+IFERROR(AB296+AC296+AD296+AE296,"n/a")</f>
        <v>540.18616971007998</v>
      </c>
    </row>
    <row r="297" spans="2:42" x14ac:dyDescent="0.2">
      <c r="B297" s="9"/>
    </row>
    <row r="298" spans="2:42" x14ac:dyDescent="0.2">
      <c r="B298" s="7" t="s">
        <v>28</v>
      </c>
    </row>
    <row r="299" spans="2:42" x14ac:dyDescent="0.2">
      <c r="B299" s="8" t="s">
        <v>81</v>
      </c>
      <c r="H299" s="15">
        <v>0.99</v>
      </c>
      <c r="I299" s="15">
        <v>0.66</v>
      </c>
      <c r="J299" s="15">
        <v>0.86</v>
      </c>
      <c r="K299" s="15">
        <v>0.78</v>
      </c>
      <c r="L299" s="15">
        <v>0.98</v>
      </c>
      <c r="M299" s="15">
        <v>1.35</v>
      </c>
      <c r="N299" s="15">
        <v>1.03</v>
      </c>
      <c r="O299" s="15">
        <v>0.99</v>
      </c>
      <c r="P299" s="15">
        <v>0.6</v>
      </c>
      <c r="Q299" s="15">
        <v>0.53</v>
      </c>
      <c r="R299" s="15">
        <v>0.52</v>
      </c>
      <c r="S299" s="15">
        <v>0.53</v>
      </c>
      <c r="T299" s="15">
        <v>0.62</v>
      </c>
      <c r="U299" s="15">
        <v>0.46</v>
      </c>
      <c r="V299" s="15">
        <v>0.42</v>
      </c>
      <c r="W299" s="15">
        <v>0.3</v>
      </c>
      <c r="X299" s="15">
        <v>0.35</v>
      </c>
      <c r="Y299" s="15">
        <v>0.32</v>
      </c>
      <c r="Z299" s="15">
        <v>0.28000000000000003</v>
      </c>
      <c r="AA299" s="70">
        <v>0.26</v>
      </c>
      <c r="AB299" s="70">
        <v>0.24</v>
      </c>
      <c r="AC299" s="70">
        <v>0.22</v>
      </c>
      <c r="AD299" s="70">
        <v>0.2</v>
      </c>
      <c r="AE299" s="70">
        <v>0.2</v>
      </c>
      <c r="AI299" s="28">
        <f t="shared" ref="AI299:AO301" si="1428">+IFERROR(AI294/AH294-1,"n/a")</f>
        <v>1.4624725646360393</v>
      </c>
      <c r="AJ299" s="28">
        <f t="shared" si="1428"/>
        <v>0.80959645911947864</v>
      </c>
      <c r="AK299" s="28">
        <f t="shared" si="1428"/>
        <v>1.0732489180958487</v>
      </c>
      <c r="AL299" s="28">
        <f t="shared" si="1428"/>
        <v>0.53946656358716649</v>
      </c>
      <c r="AM299" s="28">
        <f t="shared" si="1428"/>
        <v>0.42873324863154716</v>
      </c>
      <c r="AN299" s="28">
        <f t="shared" si="1428"/>
        <v>0.29793194956100733</v>
      </c>
      <c r="AO299" s="28">
        <f t="shared" si="1428"/>
        <v>0.21331769258356159</v>
      </c>
    </row>
    <row r="300" spans="2:42" ht="13.5" x14ac:dyDescent="0.35">
      <c r="B300" s="8" t="s">
        <v>69</v>
      </c>
      <c r="G300" s="28"/>
      <c r="H300" s="29" t="str">
        <f t="shared" ref="H300:Z301" si="1429">+IFERROR(H295/D295-1,"n/a")</f>
        <v>n/a</v>
      </c>
      <c r="I300" s="29" t="str">
        <f t="shared" si="1429"/>
        <v>n/a</v>
      </c>
      <c r="J300" s="29">
        <f t="shared" si="1429"/>
        <v>-2.3260318076640529E-2</v>
      </c>
      <c r="K300" s="29">
        <f t="shared" si="1429"/>
        <v>-6.9706581651503563E-2</v>
      </c>
      <c r="L300" s="29">
        <f t="shared" si="1429"/>
        <v>-0.11554032857822649</v>
      </c>
      <c r="M300" s="29">
        <f t="shared" si="1429"/>
        <v>-9.2303456955205143E-2</v>
      </c>
      <c r="N300" s="29">
        <f t="shared" si="1429"/>
        <v>-0.11056874341328882</v>
      </c>
      <c r="O300" s="29">
        <f t="shared" si="1429"/>
        <v>-5.7006119506534669E-2</v>
      </c>
      <c r="P300" s="29">
        <f t="shared" si="1429"/>
        <v>-6.2730782141657837E-3</v>
      </c>
      <c r="Q300" s="29">
        <f t="shared" si="1429"/>
        <v>1.3379110025047325E-2</v>
      </c>
      <c r="R300" s="29">
        <f t="shared" si="1429"/>
        <v>5.0820934717377142E-4</v>
      </c>
      <c r="S300" s="29">
        <f t="shared" si="1429"/>
        <v>-4.7308204623445205E-3</v>
      </c>
      <c r="T300" s="29">
        <f t="shared" si="1429"/>
        <v>8.4320218737343744E-4</v>
      </c>
      <c r="U300" s="29">
        <f t="shared" si="1429"/>
        <v>9.016805153255536E-3</v>
      </c>
      <c r="V300" s="29">
        <f t="shared" si="1429"/>
        <v>-9.2211107158890471E-4</v>
      </c>
      <c r="W300" s="29">
        <f t="shared" si="1429"/>
        <v>8.9774514158702523E-4</v>
      </c>
      <c r="X300" s="29">
        <f t="shared" si="1429"/>
        <v>-5.6567375229805705E-2</v>
      </c>
      <c r="Y300" s="29">
        <f t="shared" si="1429"/>
        <v>-4.5328954908987917E-2</v>
      </c>
      <c r="Z300" s="29">
        <f t="shared" si="1429"/>
        <v>-2.5324003442979581E-2</v>
      </c>
      <c r="AA300" s="91">
        <v>-0.03</v>
      </c>
      <c r="AB300" s="91">
        <v>-0.03</v>
      </c>
      <c r="AC300" s="91">
        <v>-0.03</v>
      </c>
      <c r="AD300" s="91">
        <v>-0.03</v>
      </c>
      <c r="AE300" s="91">
        <v>-0.03</v>
      </c>
      <c r="AI300" s="29">
        <f t="shared" si="1428"/>
        <v>0.1234653384621609</v>
      </c>
      <c r="AJ300" s="29">
        <f t="shared" si="1428"/>
        <v>-1.2792049138120709E-2</v>
      </c>
      <c r="AK300" s="29">
        <f t="shared" si="1428"/>
        <v>-9.1263575273116571E-2</v>
      </c>
      <c r="AL300" s="29">
        <f t="shared" si="1428"/>
        <v>1.9798808582329741E-3</v>
      </c>
      <c r="AM300" s="29">
        <f t="shared" si="1428"/>
        <v>2.0945510170862214E-3</v>
      </c>
      <c r="AN300" s="29">
        <f t="shared" si="1428"/>
        <v>-3.7986355957378759E-2</v>
      </c>
      <c r="AO300" s="29">
        <f t="shared" si="1428"/>
        <v>-3.0013988304049E-2</v>
      </c>
    </row>
    <row r="301" spans="2:42" x14ac:dyDescent="0.2">
      <c r="B301" s="9" t="s">
        <v>79</v>
      </c>
      <c r="H301" s="28" t="str">
        <f t="shared" si="1429"/>
        <v>n/a</v>
      </c>
      <c r="I301" s="28" t="str">
        <f t="shared" si="1429"/>
        <v>n/a</v>
      </c>
      <c r="J301" s="28">
        <f t="shared" si="1429"/>
        <v>0.81558670286930357</v>
      </c>
      <c r="K301" s="28">
        <f t="shared" si="1429"/>
        <v>0.65710989327949187</v>
      </c>
      <c r="L301" s="28">
        <f t="shared" si="1429"/>
        <v>0.7495742056733421</v>
      </c>
      <c r="M301" s="28">
        <f t="shared" si="1429"/>
        <v>1.1330868761552679</v>
      </c>
      <c r="N301" s="28">
        <f t="shared" si="1429"/>
        <v>0.8055454508710238</v>
      </c>
      <c r="O301" s="28">
        <f t="shared" si="1429"/>
        <v>0.87655782218199585</v>
      </c>
      <c r="P301" s="28">
        <f t="shared" si="1429"/>
        <v>0.58996307485733479</v>
      </c>
      <c r="Q301" s="28">
        <f t="shared" si="1429"/>
        <v>0.55047003833832253</v>
      </c>
      <c r="R301" s="28">
        <f t="shared" si="1429"/>
        <v>0.5279263952004658</v>
      </c>
      <c r="S301" s="28">
        <f t="shared" si="1429"/>
        <v>0.522761844692613</v>
      </c>
      <c r="T301" s="28">
        <f t="shared" si="1429"/>
        <v>0.62136598754354488</v>
      </c>
      <c r="U301" s="28">
        <f t="shared" si="1429"/>
        <v>0.47316453552375304</v>
      </c>
      <c r="V301" s="28">
        <f t="shared" si="1429"/>
        <v>0.42129399009581836</v>
      </c>
      <c r="W301" s="28">
        <f t="shared" si="1429"/>
        <v>0.30116706868406307</v>
      </c>
      <c r="X301" s="28">
        <f t="shared" si="1429"/>
        <v>0.27363404343976239</v>
      </c>
      <c r="Y301" s="28">
        <f t="shared" si="1429"/>
        <v>0.26016577952013598</v>
      </c>
      <c r="Z301" s="28">
        <f t="shared" si="1429"/>
        <v>0.24758527559298615</v>
      </c>
      <c r="AA301" s="28">
        <f t="shared" ref="AA301" si="1430">+IFERROR(AA296/W296-1,"n/a")</f>
        <v>0.22219999999999995</v>
      </c>
      <c r="AB301" s="28">
        <f t="shared" ref="AB301" si="1431">+IFERROR(AB296/X296-1,"n/a")</f>
        <v>0.20280000000000009</v>
      </c>
      <c r="AC301" s="28">
        <f t="shared" ref="AC301" si="1432">+IFERROR(AC296/Y296-1,"n/a")</f>
        <v>0.18340000000000001</v>
      </c>
      <c r="AD301" s="28">
        <f t="shared" ref="AD301" si="1433">+IFERROR(AD296/Z296-1,"n/a")</f>
        <v>0.16399999999999992</v>
      </c>
      <c r="AE301" s="28">
        <f t="shared" ref="AE301" si="1434">+IFERROR(AE296/AA296-1,"n/a")</f>
        <v>0.16400000000000015</v>
      </c>
      <c r="AI301" s="28">
        <f t="shared" si="1428"/>
        <v>1.7665025732826134</v>
      </c>
      <c r="AJ301" s="28">
        <f t="shared" si="1428"/>
        <v>0.78644801229425321</v>
      </c>
      <c r="AK301" s="28">
        <f t="shared" si="1428"/>
        <v>0.88403680939930074</v>
      </c>
      <c r="AL301" s="28">
        <f t="shared" si="1428"/>
        <v>0.54251452396830246</v>
      </c>
      <c r="AM301" s="28">
        <f t="shared" si="1428"/>
        <v>0.4317258033106135</v>
      </c>
      <c r="AN301" s="28">
        <f t="shared" si="1428"/>
        <v>0.24862824451652843</v>
      </c>
      <c r="AO301" s="28">
        <f t="shared" si="1428"/>
        <v>0.17690118954926293</v>
      </c>
    </row>
    <row r="302" spans="2:42" x14ac:dyDescent="0.2">
      <c r="B302" s="9"/>
    </row>
    <row r="303" spans="2:42" x14ac:dyDescent="0.2">
      <c r="B303" s="7" t="s">
        <v>77</v>
      </c>
    </row>
    <row r="304" spans="2:42" x14ac:dyDescent="0.2">
      <c r="B304" s="8" t="s">
        <v>81</v>
      </c>
      <c r="E304" s="28">
        <f t="shared" ref="E304:Y304" si="1435">+IFERROR(E294/D294-1,"n/a")</f>
        <v>0.32675057184117029</v>
      </c>
      <c r="F304" s="28">
        <f t="shared" si="1435"/>
        <v>0.2269565217391305</v>
      </c>
      <c r="G304" s="28">
        <f t="shared" si="1435"/>
        <v>0.25668449197860954</v>
      </c>
      <c r="H304" s="28">
        <f t="shared" si="1435"/>
        <v>-2.7234042553191506E-2</v>
      </c>
      <c r="I304" s="28">
        <f t="shared" si="1435"/>
        <v>0.10673665791776021</v>
      </c>
      <c r="J304" s="28">
        <f t="shared" si="1435"/>
        <v>0.37391304347826093</v>
      </c>
      <c r="K304" s="28">
        <f t="shared" si="1435"/>
        <v>0.20425776754890679</v>
      </c>
      <c r="L304" s="28">
        <f t="shared" si="1435"/>
        <v>8.026755852842804E-2</v>
      </c>
      <c r="M304" s="28">
        <f t="shared" si="1435"/>
        <v>0.31479433878814689</v>
      </c>
      <c r="N304" s="28">
        <f t="shared" si="1435"/>
        <v>0.18682701202590213</v>
      </c>
      <c r="O304" s="28">
        <f t="shared" si="1435"/>
        <v>0.18052855045434679</v>
      </c>
      <c r="P304" s="28">
        <f t="shared" si="1435"/>
        <v>-0.13144316902236919</v>
      </c>
      <c r="Q304" s="28">
        <f t="shared" si="1435"/>
        <v>0.25727208646616528</v>
      </c>
      <c r="R304" s="28">
        <f t="shared" si="1435"/>
        <v>0.1846164754691717</v>
      </c>
      <c r="S304" s="28">
        <f t="shared" si="1435"/>
        <v>0.18273145879732744</v>
      </c>
      <c r="T304" s="28">
        <f t="shared" si="1435"/>
        <v>-8.0351590729567435E-2</v>
      </c>
      <c r="U304" s="28">
        <f t="shared" si="1435"/>
        <v>0.13309706558061807</v>
      </c>
      <c r="V304" s="28">
        <f t="shared" si="1435"/>
        <v>0.15427551897051828</v>
      </c>
      <c r="W304" s="28">
        <f t="shared" si="1435"/>
        <v>8.0798986301369835E-2</v>
      </c>
      <c r="X304" s="28">
        <f t="shared" si="1435"/>
        <v>-4.4980498065320007E-2</v>
      </c>
      <c r="Y304" s="28">
        <f t="shared" si="1435"/>
        <v>0.10791713078993781</v>
      </c>
      <c r="Z304" s="28">
        <f t="shared" ref="Z304:AA304" si="1436">+IFERROR(Z294/Y294-1,"n/a")</f>
        <v>0.11929747294110848</v>
      </c>
      <c r="AA304" s="28">
        <f t="shared" si="1436"/>
        <v>6.3911502140411081E-2</v>
      </c>
      <c r="AB304" s="28">
        <f t="shared" ref="AB304:AB306" si="1437">+IFERROR(AB294/AA294-1,"n/a")</f>
        <v>-6.0139537778568952E-2</v>
      </c>
      <c r="AC304" s="28">
        <f t="shared" ref="AC304:AC306" si="1438">+IFERROR(AC294/AB294-1,"n/a")</f>
        <v>9.0047499648164608E-2</v>
      </c>
      <c r="AD304" s="28">
        <f t="shared" ref="AD304:AD306" si="1439">+IFERROR(AD294/AC294-1,"n/a")</f>
        <v>0.10094833404043446</v>
      </c>
      <c r="AE304" s="28">
        <f t="shared" ref="AE304:AE306" si="1440">+IFERROR(AE294/AD294-1,"n/a")</f>
        <v>6.3911502140411081E-2</v>
      </c>
    </row>
    <row r="305" spans="2:41" ht="13.5" x14ac:dyDescent="0.35">
      <c r="B305" s="8" t="s">
        <v>69</v>
      </c>
      <c r="E305" s="29" t="str">
        <f t="shared" ref="E305:Y305" si="1441">+IFERROR(E295/D295-1,"n/a")</f>
        <v>n/a</v>
      </c>
      <c r="F305" s="29" t="str">
        <f t="shared" si="1441"/>
        <v>n/a</v>
      </c>
      <c r="G305" s="29">
        <f t="shared" si="1441"/>
        <v>1.2272256736860054E-2</v>
      </c>
      <c r="H305" s="29">
        <f t="shared" si="1441"/>
        <v>9.7315496364800413E-3</v>
      </c>
      <c r="I305" s="29">
        <f t="shared" si="1441"/>
        <v>-5.2610049001458048E-2</v>
      </c>
      <c r="J305" s="29">
        <f t="shared" si="1441"/>
        <v>8.664643108593495E-3</v>
      </c>
      <c r="K305" s="29">
        <f t="shared" si="1441"/>
        <v>-3.5863664139559104E-2</v>
      </c>
      <c r="L305" s="29">
        <f t="shared" si="1441"/>
        <v>-4.0015959479648311E-2</v>
      </c>
      <c r="M305" s="29">
        <f t="shared" si="1441"/>
        <v>-2.7719848374327838E-2</v>
      </c>
      <c r="N305" s="29">
        <f t="shared" si="1441"/>
        <v>-1.1632392048904205E-2</v>
      </c>
      <c r="O305" s="29">
        <f t="shared" si="1441"/>
        <v>2.2197789817781421E-2</v>
      </c>
      <c r="P305" s="29">
        <f t="shared" si="1441"/>
        <v>1.1631151891051239E-2</v>
      </c>
      <c r="Q305" s="29">
        <f t="shared" si="1441"/>
        <v>-8.4917967415308881E-3</v>
      </c>
      <c r="R305" s="29">
        <f t="shared" si="1441"/>
        <v>-2.4185622315168298E-2</v>
      </c>
      <c r="S305" s="29">
        <f t="shared" si="1441"/>
        <v>1.6845185369314786E-2</v>
      </c>
      <c r="T305" s="29">
        <f t="shared" si="1441"/>
        <v>1.7296810056433465E-2</v>
      </c>
      <c r="U305" s="29">
        <f t="shared" si="1441"/>
        <v>-3.9443006797201807E-4</v>
      </c>
      <c r="V305" s="29">
        <f t="shared" si="1441"/>
        <v>-3.3797491316037154E-2</v>
      </c>
      <c r="W305" s="29">
        <f t="shared" si="1441"/>
        <v>1.8697405350298624E-2</v>
      </c>
      <c r="X305" s="29">
        <f t="shared" si="1441"/>
        <v>-4.1109839301196049E-2</v>
      </c>
      <c r="Y305" s="29">
        <f t="shared" si="1441"/>
        <v>1.1513137314132393E-2</v>
      </c>
      <c r="Z305" s="29">
        <f t="shared" ref="Z305:AA305" si="1442">+IFERROR(Z295/Y295-1,"n/a")</f>
        <v>-1.3550900208085914E-2</v>
      </c>
      <c r="AA305" s="29">
        <f t="shared" si="1442"/>
        <v>1.3810216605638859E-2</v>
      </c>
      <c r="AB305" s="29">
        <f t="shared" si="1437"/>
        <v>-4.1109839301195938E-2</v>
      </c>
      <c r="AC305" s="29">
        <f t="shared" si="1438"/>
        <v>1.1513137314132393E-2</v>
      </c>
      <c r="AD305" s="29">
        <f t="shared" si="1439"/>
        <v>-1.3550900208085914E-2</v>
      </c>
      <c r="AE305" s="29">
        <f t="shared" si="1440"/>
        <v>1.3810216605638859E-2</v>
      </c>
    </row>
    <row r="306" spans="2:41" x14ac:dyDescent="0.2">
      <c r="B306" s="9" t="s">
        <v>79</v>
      </c>
      <c r="E306" s="28" t="str">
        <f t="shared" ref="E306:Y306" si="1443">+IFERROR(E296/D296-1,"n/a")</f>
        <v>n/a</v>
      </c>
      <c r="F306" s="28" t="str">
        <f t="shared" si="1443"/>
        <v>n/a</v>
      </c>
      <c r="G306" s="28">
        <f t="shared" si="1443"/>
        <v>0.27210684670140162</v>
      </c>
      <c r="H306" s="28">
        <f t="shared" si="1443"/>
        <v>-1.776752235361978E-2</v>
      </c>
      <c r="I306" s="28">
        <f t="shared" si="1443"/>
        <v>4.8511188112996928E-2</v>
      </c>
      <c r="J306" s="28">
        <f t="shared" si="1443"/>
        <v>0.3858175096622416</v>
      </c>
      <c r="K306" s="28">
        <f t="shared" si="1443"/>
        <v>0.16106867143607739</v>
      </c>
      <c r="L306" s="28">
        <f t="shared" si="1443"/>
        <v>3.7039615679175908E-2</v>
      </c>
      <c r="M306" s="28">
        <f t="shared" si="1443"/>
        <v>0.2783484390735147</v>
      </c>
      <c r="N306" s="28">
        <f t="shared" si="1443"/>
        <v>0.17302137492778735</v>
      </c>
      <c r="O306" s="28">
        <f t="shared" si="1443"/>
        <v>0.20673367509122254</v>
      </c>
      <c r="P306" s="28">
        <f t="shared" si="1443"/>
        <v>-0.1213408525952584</v>
      </c>
      <c r="Q306" s="28">
        <f t="shared" si="1443"/>
        <v>0.24659558745909416</v>
      </c>
      <c r="R306" s="28">
        <f t="shared" si="1443"/>
        <v>0.15596578880514866</v>
      </c>
      <c r="S306" s="28">
        <f t="shared" si="1443"/>
        <v>0.20265478946288851</v>
      </c>
      <c r="T306" s="28">
        <f t="shared" si="1443"/>
        <v>-6.4444606875715627E-2</v>
      </c>
      <c r="U306" s="28">
        <f t="shared" si="1443"/>
        <v>0.13265013802802228</v>
      </c>
      <c r="V306" s="28">
        <f t="shared" si="1443"/>
        <v>0.11526390214179782</v>
      </c>
      <c r="W306" s="28">
        <f t="shared" si="1443"/>
        <v>0.10100712305043857</v>
      </c>
      <c r="X306" s="28">
        <f t="shared" si="1443"/>
        <v>-8.4241196319362999E-2</v>
      </c>
      <c r="Y306" s="28">
        <f t="shared" si="1443"/>
        <v>0.12067273284940194</v>
      </c>
      <c r="Z306" s="28">
        <f t="shared" ref="Z306:AA306" si="1444">+IFERROR(Z296/Y296-1,"n/a")</f>
        <v>0.10412998458212064</v>
      </c>
      <c r="AA306" s="28">
        <f t="shared" si="1444"/>
        <v>7.8604350434200665E-2</v>
      </c>
      <c r="AB306" s="28">
        <f t="shared" si="1437"/>
        <v>-9.8777050346039674E-2</v>
      </c>
      <c r="AC306" s="28">
        <f t="shared" si="1438"/>
        <v>0.10259736619054038</v>
      </c>
      <c r="AD306" s="28">
        <f t="shared" si="1439"/>
        <v>8.6029493031594129E-2</v>
      </c>
      <c r="AE306" s="28">
        <f t="shared" si="1440"/>
        <v>7.8604350434200665E-2</v>
      </c>
    </row>
    <row r="307" spans="2:41" x14ac:dyDescent="0.2">
      <c r="B307" s="9"/>
    </row>
    <row r="308" spans="2:41" x14ac:dyDescent="0.2">
      <c r="B308" s="5" t="s">
        <v>80</v>
      </c>
    </row>
    <row r="309" spans="2:41" x14ac:dyDescent="0.2">
      <c r="B309" t="s">
        <v>84</v>
      </c>
      <c r="D309" s="36" t="s">
        <v>75</v>
      </c>
      <c r="E309" s="36" t="s">
        <v>75</v>
      </c>
      <c r="F309" s="36" t="s">
        <v>75</v>
      </c>
      <c r="G309" s="36" t="s">
        <v>75</v>
      </c>
      <c r="H309" s="18">
        <v>234</v>
      </c>
      <c r="I309" s="18">
        <v>306</v>
      </c>
      <c r="J309" s="18">
        <v>363</v>
      </c>
      <c r="K309" s="18">
        <v>412</v>
      </c>
      <c r="L309" s="18">
        <v>444</v>
      </c>
      <c r="M309" s="18">
        <v>483</v>
      </c>
      <c r="N309" s="18">
        <v>571</v>
      </c>
      <c r="O309" s="18">
        <v>611</v>
      </c>
      <c r="P309" s="18">
        <v>639</v>
      </c>
      <c r="Q309" s="18">
        <v>593</v>
      </c>
      <c r="R309" s="18">
        <v>631</v>
      </c>
      <c r="S309" s="18">
        <v>676</v>
      </c>
      <c r="T309" s="18">
        <v>678</v>
      </c>
      <c r="U309" s="18">
        <v>711</v>
      </c>
      <c r="V309" s="18">
        <v>771</v>
      </c>
      <c r="W309" s="18">
        <v>893</v>
      </c>
      <c r="X309" s="18">
        <v>863</v>
      </c>
      <c r="Y309" s="18">
        <v>875</v>
      </c>
      <c r="Z309" s="18">
        <v>992</v>
      </c>
      <c r="AA309" s="19">
        <f>+Z309/AVERAGE(Y362:Z362)*AVERAGE(Z362:AA362)</f>
        <v>1061.0940721944323</v>
      </c>
      <c r="AB309" s="19">
        <f t="shared" ref="AB309:AE309" si="1445">+AA309/AVERAGE(Z362:AA362)*AVERAGE(AA362:AB362)</f>
        <v>1127.0856105914747</v>
      </c>
      <c r="AC309" s="19">
        <f t="shared" si="1445"/>
        <v>1146.7881079215158</v>
      </c>
      <c r="AD309" s="19">
        <f t="shared" si="1445"/>
        <v>1210.6372987489133</v>
      </c>
      <c r="AE309" s="19">
        <f t="shared" si="1445"/>
        <v>1288.6123487282271</v>
      </c>
      <c r="AF309" s="19"/>
      <c r="AH309" s="18">
        <v>93.078999999999994</v>
      </c>
      <c r="AI309" s="18">
        <v>194.31299999999999</v>
      </c>
      <c r="AJ309" s="18">
        <v>333</v>
      </c>
      <c r="AK309" s="18">
        <v>523</v>
      </c>
      <c r="AL309" s="18">
        <v>633</v>
      </c>
      <c r="AM309" s="18">
        <v>769</v>
      </c>
      <c r="AN309" s="19">
        <f>+AVERAGE(X309:AA309)</f>
        <v>947.77351804860814</v>
      </c>
      <c r="AO309" s="19">
        <f>+AVERAGE(AB309:AE309)</f>
        <v>1193.2808414975325</v>
      </c>
    </row>
    <row r="310" spans="2:41" ht="13.5" x14ac:dyDescent="0.35">
      <c r="B310" t="s">
        <v>250</v>
      </c>
      <c r="D310" s="46" t="str">
        <f t="shared" ref="D310:Z310" si="1446">+IFERROR(D311/(D$9/360)/D309,"n/a")</f>
        <v>n/a</v>
      </c>
      <c r="E310" s="46" t="str">
        <f t="shared" si="1446"/>
        <v>n/a</v>
      </c>
      <c r="F310" s="46" t="str">
        <f t="shared" si="1446"/>
        <v>n/a</v>
      </c>
      <c r="G310" s="46" t="str">
        <f t="shared" si="1446"/>
        <v>n/a</v>
      </c>
      <c r="H310" s="46">
        <f t="shared" si="1446"/>
        <v>9.7176669484361808E-2</v>
      </c>
      <c r="I310" s="46">
        <f t="shared" si="1446"/>
        <v>0.10298642533936653</v>
      </c>
      <c r="J310" s="46">
        <f t="shared" si="1446"/>
        <v>9.9938914840100632E-2</v>
      </c>
      <c r="K310" s="46">
        <f t="shared" si="1446"/>
        <v>9.1092233009708756E-2</v>
      </c>
      <c r="L310" s="46">
        <f t="shared" si="1446"/>
        <v>9.2882882882882892E-2</v>
      </c>
      <c r="M310" s="46">
        <f t="shared" si="1446"/>
        <v>9.4224285031738436E-2</v>
      </c>
      <c r="N310" s="46">
        <f t="shared" si="1446"/>
        <v>9.4701134546562107E-2</v>
      </c>
      <c r="O310" s="46">
        <f t="shared" si="1446"/>
        <v>9.6084110154415439E-2</v>
      </c>
      <c r="P310" s="46">
        <f t="shared" si="1446"/>
        <v>0.10154616588419406</v>
      </c>
      <c r="Q310" s="46">
        <f t="shared" si="1446"/>
        <v>0.11415821952078276</v>
      </c>
      <c r="R310" s="46">
        <f t="shared" si="1446"/>
        <v>0.12542203541652314</v>
      </c>
      <c r="S310" s="46">
        <f t="shared" si="1446"/>
        <v>0.13333290455364036</v>
      </c>
      <c r="T310" s="46">
        <f t="shared" si="1446"/>
        <v>0.14400589970501473</v>
      </c>
      <c r="U310" s="46">
        <f t="shared" si="1446"/>
        <v>0.14440395047989985</v>
      </c>
      <c r="V310" s="46">
        <f t="shared" si="1446"/>
        <v>0.14141769582135003</v>
      </c>
      <c r="W310" s="46">
        <f t="shared" si="1446"/>
        <v>0.14399999999999999</v>
      </c>
      <c r="X310" s="46">
        <f t="shared" si="1446"/>
        <v>0.13196134109227969</v>
      </c>
      <c r="Y310" s="46">
        <f t="shared" si="1446"/>
        <v>0.1315802825745683</v>
      </c>
      <c r="Z310" s="46">
        <f t="shared" si="1446"/>
        <v>0.13787561360448811</v>
      </c>
      <c r="AA310" s="94">
        <v>0.13500000000000001</v>
      </c>
      <c r="AB310" s="94">
        <v>0.13500000000000001</v>
      </c>
      <c r="AC310" s="94">
        <v>0.13500000000000001</v>
      </c>
      <c r="AD310" s="94">
        <v>0.13500000000000001</v>
      </c>
      <c r="AE310" s="94">
        <v>0.13500000000000001</v>
      </c>
      <c r="AF310" s="94"/>
      <c r="AG310" s="57"/>
      <c r="AH310" s="46">
        <f t="shared" ref="AH310:AO310" si="1447">+IFERROR(AH311/(AH$9/360)/AH309,"n/a")</f>
        <v>9.1075970669781639E-2</v>
      </c>
      <c r="AI310" s="46">
        <f t="shared" si="1447"/>
        <v>8.5979625162030296E-2</v>
      </c>
      <c r="AJ310" s="46">
        <f t="shared" si="1447"/>
        <v>9.6222123763107389E-2</v>
      </c>
      <c r="AK310" s="46">
        <f t="shared" si="1447"/>
        <v>9.5492076796144493E-2</v>
      </c>
      <c r="AL310" s="46">
        <f t="shared" si="1447"/>
        <v>0.11934246575342468</v>
      </c>
      <c r="AM310" s="46">
        <f t="shared" si="1447"/>
        <v>0.14247937723782889</v>
      </c>
      <c r="AN310" s="46">
        <f t="shared" si="1447"/>
        <v>0.13434496712270194</v>
      </c>
      <c r="AO310" s="46">
        <f t="shared" si="1447"/>
        <v>0.13505544568842934</v>
      </c>
    </row>
    <row r="311" spans="2:41" s="4" customFormat="1" x14ac:dyDescent="0.2">
      <c r="B311" s="6" t="s">
        <v>80</v>
      </c>
      <c r="D311" s="42" t="str">
        <f t="shared" ref="D311:Z311" si="1448">+D333</f>
        <v>n/a</v>
      </c>
      <c r="E311" s="42" t="str">
        <f t="shared" si="1448"/>
        <v>n/a</v>
      </c>
      <c r="F311" s="42">
        <f t="shared" si="1448"/>
        <v>4.7910000000000004</v>
      </c>
      <c r="G311" s="42">
        <f t="shared" si="1448"/>
        <v>5.3099999999999987</v>
      </c>
      <c r="H311" s="42">
        <f t="shared" si="1448"/>
        <v>5.7480000000000002</v>
      </c>
      <c r="I311" s="42">
        <f t="shared" si="1448"/>
        <v>7.9660000000000002</v>
      </c>
      <c r="J311" s="42">
        <f t="shared" si="1448"/>
        <v>9.2710000000000008</v>
      </c>
      <c r="K311" s="42">
        <f t="shared" si="1448"/>
        <v>9.5910000000000011</v>
      </c>
      <c r="L311" s="42">
        <f t="shared" si="1448"/>
        <v>10.31</v>
      </c>
      <c r="M311" s="42">
        <f t="shared" si="1448"/>
        <v>11.504</v>
      </c>
      <c r="N311" s="42">
        <f t="shared" si="1448"/>
        <v>13.819000000000001</v>
      </c>
      <c r="O311" s="42">
        <f t="shared" si="1448"/>
        <v>15.003</v>
      </c>
      <c r="P311" s="42">
        <f t="shared" si="1448"/>
        <v>16.222000000000001</v>
      </c>
      <c r="Q311" s="42">
        <f t="shared" si="1448"/>
        <v>17.111999999999998</v>
      </c>
      <c r="R311" s="42">
        <f t="shared" si="1448"/>
        <v>20.225000000000001</v>
      </c>
      <c r="S311" s="42">
        <f t="shared" si="1448"/>
        <v>23.033999999999999</v>
      </c>
      <c r="T311" s="42">
        <f t="shared" si="1448"/>
        <v>24.408999999999999</v>
      </c>
      <c r="U311" s="42">
        <f t="shared" si="1448"/>
        <v>25.952999999999999</v>
      </c>
      <c r="V311" s="42">
        <f t="shared" si="1448"/>
        <v>27.864000000000001</v>
      </c>
      <c r="W311" s="42">
        <f t="shared" si="1448"/>
        <v>32.862399999999994</v>
      </c>
      <c r="X311" s="42">
        <f t="shared" si="1448"/>
        <v>28.786999999999999</v>
      </c>
      <c r="Y311" s="42">
        <f t="shared" si="1448"/>
        <v>29.103000000000002</v>
      </c>
      <c r="Z311" s="42">
        <f t="shared" si="1448"/>
        <v>34.953000000000003</v>
      </c>
      <c r="AA311" s="42">
        <f t="shared" ref="AA311" si="1449">+IFERROR(AA309*AA310*AA$9/360,"n/a")</f>
        <v>36.60774549070792</v>
      </c>
      <c r="AB311" s="42">
        <f t="shared" ref="AB311:AE311" si="1450">+IFERROR(AB309*AB310*AB$9/360,"n/a")</f>
        <v>38.039139357462275</v>
      </c>
      <c r="AC311" s="42">
        <f t="shared" si="1450"/>
        <v>39.134144182821736</v>
      </c>
      <c r="AD311" s="42">
        <f t="shared" si="1450"/>
        <v>41.766986806837515</v>
      </c>
      <c r="AE311" s="42">
        <f t="shared" si="1450"/>
        <v>44.457126031123835</v>
      </c>
      <c r="AF311" s="42"/>
      <c r="AH311" s="42">
        <f>+AH333</f>
        <v>8.5950000000000006</v>
      </c>
      <c r="AI311" s="42">
        <f>+AI333</f>
        <v>16.939</v>
      </c>
      <c r="AJ311" s="38">
        <f>+IFERROR(H311+I311+J311+K311,"n/a")</f>
        <v>32.576000000000001</v>
      </c>
      <c r="AK311" s="38">
        <f>+IFERROR(L311+M311+N311+O311,"n/a")</f>
        <v>50.636000000000003</v>
      </c>
      <c r="AL311" s="38">
        <f>+IFERROR(P311+Q311+R311+S311,"n/a")</f>
        <v>76.593000000000004</v>
      </c>
      <c r="AM311" s="38">
        <f>+IFERROR(T311+U311+V311+W311,"n/a")</f>
        <v>111.08839999999999</v>
      </c>
      <c r="AN311" s="20">
        <f t="shared" ref="AN311" si="1451">+IFERROR(X311+Y311+Z311+AA311,"n/a")</f>
        <v>129.45074549070793</v>
      </c>
      <c r="AO311" s="20">
        <f>+IFERROR(AB311+AC311+AD311+AE311,"n/a")</f>
        <v>163.39739637824536</v>
      </c>
    </row>
    <row r="312" spans="2:41" x14ac:dyDescent="0.2">
      <c r="B312" s="8" t="s">
        <v>420</v>
      </c>
      <c r="D312" s="242">
        <v>9.2499999999999999E-2</v>
      </c>
      <c r="E312" s="242">
        <v>0.09</v>
      </c>
      <c r="F312" s="242">
        <v>9.0833333333333308E-2</v>
      </c>
      <c r="G312" s="242">
        <v>9.2499999999999999E-2</v>
      </c>
      <c r="H312" s="242">
        <v>0.101666666666667</v>
      </c>
      <c r="I312" s="242">
        <v>9.5000000000000001E-2</v>
      </c>
      <c r="J312" s="242">
        <v>0.09</v>
      </c>
      <c r="K312" s="242">
        <v>0.09</v>
      </c>
      <c r="L312" s="242">
        <v>0.09</v>
      </c>
      <c r="M312" s="242">
        <v>0.09</v>
      </c>
      <c r="N312" s="242">
        <v>9.333333333333331E-2</v>
      </c>
      <c r="O312" s="242">
        <v>9.7500000000000003E-2</v>
      </c>
      <c r="P312" s="242">
        <v>0.12416666666666699</v>
      </c>
      <c r="Q312" s="242">
        <v>0.14000000000000001</v>
      </c>
      <c r="R312" s="242">
        <v>0.14499999999999999</v>
      </c>
      <c r="S312" s="242">
        <v>0.16250000000000001</v>
      </c>
      <c r="T312" s="242">
        <v>0.16750000000000001</v>
      </c>
      <c r="U312" s="242">
        <v>0.16750000000000001</v>
      </c>
      <c r="V312" s="242">
        <v>0.165833333333333</v>
      </c>
      <c r="W312" s="242">
        <v>0.15833333333333299</v>
      </c>
      <c r="X312" s="242">
        <v>0.149166666666667</v>
      </c>
      <c r="Y312" s="242">
        <v>0.14580000000000001</v>
      </c>
      <c r="Z312" s="242">
        <v>0.14249999999999999</v>
      </c>
      <c r="AH312" s="242">
        <v>9.2708333333333309E-2</v>
      </c>
      <c r="AI312" s="242">
        <v>9.1458333333333308E-2</v>
      </c>
      <c r="AJ312" s="242">
        <v>9.416666666666669E-2</v>
      </c>
      <c r="AK312" s="242">
        <v>9.2708333333333309E-2</v>
      </c>
      <c r="AL312" s="242">
        <v>0.142916666666667</v>
      </c>
      <c r="AM312" s="242">
        <v>0.164791666666667</v>
      </c>
    </row>
    <row r="313" spans="2:41" x14ac:dyDescent="0.2">
      <c r="B313" s="9"/>
      <c r="D313" s="242"/>
      <c r="E313" s="242"/>
      <c r="F313" s="242"/>
      <c r="G313" s="242"/>
      <c r="H313" s="242"/>
      <c r="I313" s="242"/>
      <c r="J313" s="242"/>
      <c r="K313" s="242"/>
      <c r="L313" s="242"/>
      <c r="M313" s="242"/>
      <c r="N313" s="242"/>
      <c r="O313" s="242"/>
      <c r="P313" s="242"/>
      <c r="Q313" s="242"/>
      <c r="R313" s="242"/>
      <c r="S313" s="242"/>
      <c r="T313" s="242"/>
      <c r="U313" s="242"/>
      <c r="V313" s="242"/>
      <c r="W313" s="242"/>
      <c r="X313" s="242"/>
    </row>
    <row r="314" spans="2:41" x14ac:dyDescent="0.2">
      <c r="B314" s="7" t="s">
        <v>28</v>
      </c>
    </row>
    <row r="315" spans="2:41" x14ac:dyDescent="0.2">
      <c r="B315" s="8" t="s">
        <v>84</v>
      </c>
      <c r="H315" s="28" t="str">
        <f t="shared" ref="H315:Q317" si="1452">+IFERROR(H309/D309-1,"n/a")</f>
        <v>n/a</v>
      </c>
      <c r="I315" s="28" t="str">
        <f t="shared" si="1452"/>
        <v>n/a</v>
      </c>
      <c r="J315" s="28" t="str">
        <f t="shared" si="1452"/>
        <v>n/a</v>
      </c>
      <c r="K315" s="28" t="str">
        <f t="shared" si="1452"/>
        <v>n/a</v>
      </c>
      <c r="L315" s="28">
        <f t="shared" si="1452"/>
        <v>0.89743589743589736</v>
      </c>
      <c r="M315" s="28">
        <f t="shared" si="1452"/>
        <v>0.57843137254901955</v>
      </c>
      <c r="N315" s="28">
        <f t="shared" si="1452"/>
        <v>0.57300275482093666</v>
      </c>
      <c r="O315" s="28">
        <f t="shared" si="1452"/>
        <v>0.48300970873786397</v>
      </c>
      <c r="P315" s="28">
        <f t="shared" si="1452"/>
        <v>0.43918918918918926</v>
      </c>
      <c r="Q315" s="28">
        <f t="shared" si="1452"/>
        <v>0.22774327122153215</v>
      </c>
      <c r="R315" s="28">
        <f t="shared" ref="R315:Y317" si="1453">+IFERROR(R309/N309-1,"n/a")</f>
        <v>0.10507880910683021</v>
      </c>
      <c r="S315" s="28">
        <f t="shared" si="1453"/>
        <v>0.1063829787234043</v>
      </c>
      <c r="T315" s="28">
        <f t="shared" si="1453"/>
        <v>6.1032863849765251E-2</v>
      </c>
      <c r="U315" s="28">
        <f t="shared" si="1453"/>
        <v>0.1989881956155144</v>
      </c>
      <c r="V315" s="28">
        <f t="shared" si="1453"/>
        <v>0.22187004754358153</v>
      </c>
      <c r="W315" s="28">
        <f t="shared" si="1453"/>
        <v>0.32100591715976323</v>
      </c>
      <c r="X315" s="28">
        <f t="shared" si="1453"/>
        <v>0.27286135693215341</v>
      </c>
      <c r="Y315" s="28">
        <f t="shared" si="1453"/>
        <v>0.23066104078762306</v>
      </c>
      <c r="Z315" s="28">
        <f t="shared" ref="Z315:AA315" si="1454">+IFERROR(Z309/V309-1,"n/a")</f>
        <v>0.28664072632944237</v>
      </c>
      <c r="AA315" s="28">
        <f t="shared" si="1454"/>
        <v>0.18823524321884921</v>
      </c>
      <c r="AB315" s="28">
        <f t="shared" ref="AB315:AB317" si="1455">+IFERROR(AB309/X309-1,"n/a")</f>
        <v>0.30600881876184793</v>
      </c>
      <c r="AC315" s="28">
        <f t="shared" ref="AC315:AC317" si="1456">+IFERROR(AC309/Y309-1,"n/a")</f>
        <v>0.31061498048173242</v>
      </c>
      <c r="AD315" s="28">
        <f t="shared" ref="AD315:AD317" si="1457">+IFERROR(AD309/Z309-1,"n/a")</f>
        <v>0.22040050277108203</v>
      </c>
      <c r="AE315" s="28">
        <f t="shared" ref="AE315:AE317" si="1458">+IFERROR(AE309/AA309-1,"n/a")</f>
        <v>0.21441857276920584</v>
      </c>
      <c r="AI315" s="28">
        <f t="shared" ref="AI315:AO317" si="1459">+IFERROR(AI309/AH309-1,"n/a")</f>
        <v>1.0876137474618335</v>
      </c>
      <c r="AJ315" s="28">
        <f t="shared" si="1459"/>
        <v>0.71372990999058228</v>
      </c>
      <c r="AK315" s="28">
        <f t="shared" si="1459"/>
        <v>0.57057057057057059</v>
      </c>
      <c r="AL315" s="28">
        <f t="shared" si="1459"/>
        <v>0.21032504780114714</v>
      </c>
      <c r="AM315" s="28">
        <f t="shared" si="1459"/>
        <v>0.21484992101105838</v>
      </c>
      <c r="AN315" s="28">
        <f t="shared" si="1459"/>
        <v>0.23247531605800797</v>
      </c>
      <c r="AO315" s="28">
        <f t="shared" si="1459"/>
        <v>0.25903585484684655</v>
      </c>
    </row>
    <row r="316" spans="2:41" ht="13.5" x14ac:dyDescent="0.35">
      <c r="B316" s="8" t="s">
        <v>85</v>
      </c>
      <c r="H316" s="29" t="str">
        <f t="shared" si="1452"/>
        <v>n/a</v>
      </c>
      <c r="I316" s="29" t="str">
        <f t="shared" si="1452"/>
        <v>n/a</v>
      </c>
      <c r="J316" s="29" t="str">
        <f t="shared" si="1452"/>
        <v>n/a</v>
      </c>
      <c r="K316" s="29" t="str">
        <f t="shared" si="1452"/>
        <v>n/a</v>
      </c>
      <c r="L316" s="29">
        <f t="shared" si="1452"/>
        <v>-4.4185364905615532E-2</v>
      </c>
      <c r="M316" s="29">
        <f t="shared" si="1452"/>
        <v>-8.5080536378989824E-2</v>
      </c>
      <c r="N316" s="29">
        <f t="shared" si="1452"/>
        <v>-5.2409817556242411E-2</v>
      </c>
      <c r="O316" s="29">
        <f t="shared" si="1452"/>
        <v>5.4800250029820141E-2</v>
      </c>
      <c r="P316" s="29">
        <f t="shared" si="1452"/>
        <v>9.3271039102380104E-2</v>
      </c>
      <c r="Q316" s="29">
        <f t="shared" si="1452"/>
        <v>0.21155835231150633</v>
      </c>
      <c r="R316" s="29">
        <f t="shared" si="1453"/>
        <v>0.32439844587982569</v>
      </c>
      <c r="S316" s="29">
        <f t="shared" si="1453"/>
        <v>0.38766862012212955</v>
      </c>
      <c r="T316" s="29">
        <f t="shared" si="1453"/>
        <v>0.41813231894193703</v>
      </c>
      <c r="U316" s="29">
        <f t="shared" si="1453"/>
        <v>0.26494571381792431</v>
      </c>
      <c r="V316" s="29">
        <f t="shared" si="1453"/>
        <v>0.12753468999052475</v>
      </c>
      <c r="W316" s="29">
        <f t="shared" si="1453"/>
        <v>8.0003473126682101E-2</v>
      </c>
      <c r="X316" s="29">
        <f t="shared" si="1453"/>
        <v>-8.3639341425645886E-2</v>
      </c>
      <c r="Y316" s="29">
        <f t="shared" si="1453"/>
        <v>-8.880413494723971E-2</v>
      </c>
      <c r="Z316" s="29">
        <f t="shared" ref="Z316:AA316" si="1460">+IFERROR(Z310/V310-1,"n/a")</f>
        <v>-2.5046951842127019E-2</v>
      </c>
      <c r="AA316" s="29">
        <f t="shared" si="1460"/>
        <v>-6.2499999999999889E-2</v>
      </c>
      <c r="AB316" s="29">
        <f t="shared" si="1455"/>
        <v>2.3026887136554652E-2</v>
      </c>
      <c r="AC316" s="29">
        <f t="shared" si="1456"/>
        <v>2.5989588702195698E-2</v>
      </c>
      <c r="AD316" s="29">
        <f t="shared" si="1457"/>
        <v>-2.0856578834434925E-2</v>
      </c>
      <c r="AE316" s="29">
        <f t="shared" si="1458"/>
        <v>0</v>
      </c>
      <c r="AI316" s="29">
        <f t="shared" si="1459"/>
        <v>-5.5957081437313483E-2</v>
      </c>
      <c r="AJ316" s="29">
        <f t="shared" si="1459"/>
        <v>0.11912704413138475</v>
      </c>
      <c r="AK316" s="29">
        <f t="shared" si="1459"/>
        <v>-7.5871009536250256E-3</v>
      </c>
      <c r="AL316" s="29">
        <f t="shared" si="1459"/>
        <v>0.24976301445611826</v>
      </c>
      <c r="AM316" s="29">
        <f t="shared" si="1459"/>
        <v>0.19386989650614184</v>
      </c>
      <c r="AN316" s="29">
        <f t="shared" si="1459"/>
        <v>-5.7091842151645977E-2</v>
      </c>
      <c r="AO316" s="29">
        <f t="shared" si="1459"/>
        <v>5.2884643239257123E-3</v>
      </c>
    </row>
    <row r="317" spans="2:41" x14ac:dyDescent="0.2">
      <c r="B317" s="9" t="s">
        <v>80</v>
      </c>
      <c r="H317" s="28" t="str">
        <f t="shared" si="1452"/>
        <v>n/a</v>
      </c>
      <c r="I317" s="28" t="str">
        <f t="shared" si="1452"/>
        <v>n/a</v>
      </c>
      <c r="J317" s="28">
        <f t="shared" si="1452"/>
        <v>0.93508662074723436</v>
      </c>
      <c r="K317" s="28">
        <f t="shared" si="1452"/>
        <v>0.8062146892655373</v>
      </c>
      <c r="L317" s="28">
        <f t="shared" si="1452"/>
        <v>0.79366736256089077</v>
      </c>
      <c r="M317" s="28">
        <f t="shared" si="1452"/>
        <v>0.4441375847351241</v>
      </c>
      <c r="N317" s="28">
        <f t="shared" si="1452"/>
        <v>0.49056196742530478</v>
      </c>
      <c r="O317" s="28">
        <f t="shared" si="1452"/>
        <v>0.56427901157334981</v>
      </c>
      <c r="P317" s="28">
        <f t="shared" si="1452"/>
        <v>0.57342386032977699</v>
      </c>
      <c r="Q317" s="28">
        <f t="shared" si="1452"/>
        <v>0.48748261474269805</v>
      </c>
      <c r="R317" s="28">
        <f t="shared" si="1453"/>
        <v>0.46356465735581454</v>
      </c>
      <c r="S317" s="28">
        <f t="shared" si="1453"/>
        <v>0.53529294141171757</v>
      </c>
      <c r="T317" s="28">
        <f t="shared" si="1453"/>
        <v>0.50468499568487224</v>
      </c>
      <c r="U317" s="28">
        <f t="shared" si="1453"/>
        <v>0.51665497896213197</v>
      </c>
      <c r="V317" s="28">
        <f t="shared" si="1453"/>
        <v>0.37770086526576008</v>
      </c>
      <c r="W317" s="28">
        <f t="shared" si="1453"/>
        <v>0.42669097855344251</v>
      </c>
      <c r="X317" s="28">
        <f t="shared" si="1453"/>
        <v>0.17936007210455163</v>
      </c>
      <c r="Y317" s="28">
        <f t="shared" si="1453"/>
        <v>0.12137325164720858</v>
      </c>
      <c r="Z317" s="28">
        <f t="shared" ref="Z317:AA317" si="1461">+IFERROR(Z311/V311-1,"n/a")</f>
        <v>0.25441429801894921</v>
      </c>
      <c r="AA317" s="28">
        <f t="shared" si="1461"/>
        <v>0.11397054051767141</v>
      </c>
      <c r="AB317" s="28">
        <f t="shared" si="1455"/>
        <v>0.32139991515136268</v>
      </c>
      <c r="AC317" s="28">
        <f t="shared" si="1456"/>
        <v>0.34467732477138902</v>
      </c>
      <c r="AD317" s="28">
        <f t="shared" si="1457"/>
        <v>0.19494712347545318</v>
      </c>
      <c r="AE317" s="28">
        <f t="shared" si="1458"/>
        <v>0.21441857276920562</v>
      </c>
      <c r="AI317" s="28">
        <f t="shared" si="1459"/>
        <v>0.97079697498545658</v>
      </c>
      <c r="AJ317" s="28">
        <f t="shared" si="1459"/>
        <v>0.92313595843910501</v>
      </c>
      <c r="AK317" s="28">
        <f t="shared" si="1459"/>
        <v>0.55439587426326131</v>
      </c>
      <c r="AL317" s="28">
        <f t="shared" si="1459"/>
        <v>0.512619480211707</v>
      </c>
      <c r="AM317" s="28">
        <f t="shared" si="1459"/>
        <v>0.45037274946796679</v>
      </c>
      <c r="AN317" s="28">
        <f t="shared" si="1459"/>
        <v>0.16529489569305111</v>
      </c>
      <c r="AO317" s="28">
        <f t="shared" si="1459"/>
        <v>0.26223604011592316</v>
      </c>
    </row>
    <row r="318" spans="2:41" x14ac:dyDescent="0.2">
      <c r="B318" s="9"/>
      <c r="H318" s="28"/>
      <c r="I318" s="28"/>
      <c r="J318" s="28"/>
      <c r="K318" s="28"/>
      <c r="L318" s="28"/>
      <c r="M318" s="28"/>
      <c r="N318" s="28"/>
      <c r="O318" s="28"/>
      <c r="P318" s="28"/>
      <c r="Q318" s="28"/>
      <c r="R318" s="28"/>
      <c r="S318" s="28"/>
      <c r="T318" s="28"/>
      <c r="U318" s="28"/>
      <c r="V318" s="28"/>
      <c r="W318" s="28"/>
      <c r="AI318" s="28"/>
      <c r="AJ318" s="28"/>
      <c r="AK318" s="28"/>
      <c r="AL318" s="28"/>
      <c r="AM318" s="28"/>
    </row>
    <row r="319" spans="2:41" x14ac:dyDescent="0.2">
      <c r="B319" s="5" t="s">
        <v>24</v>
      </c>
      <c r="H319" s="28"/>
      <c r="I319" s="28"/>
      <c r="J319" s="28"/>
      <c r="K319" s="28"/>
      <c r="L319" s="28"/>
      <c r="M319" s="28"/>
      <c r="N319" s="28"/>
      <c r="O319" s="28"/>
      <c r="P319" s="28"/>
      <c r="Q319" s="28"/>
      <c r="R319" s="28"/>
      <c r="S319" s="28"/>
      <c r="T319" s="28"/>
      <c r="U319" s="28"/>
      <c r="V319" s="28"/>
      <c r="W319" s="28"/>
      <c r="AI319" s="28"/>
      <c r="AJ319" s="28"/>
      <c r="AK319" s="28"/>
      <c r="AL319" s="28"/>
      <c r="AM319" s="28"/>
    </row>
    <row r="320" spans="2:41" x14ac:dyDescent="0.2">
      <c r="B320" t="s">
        <v>79</v>
      </c>
      <c r="D320" s="45" t="str">
        <f t="shared" ref="D320:W320" si="1462">+D296</f>
        <v>n/a</v>
      </c>
      <c r="E320" s="45" t="str">
        <f t="shared" si="1462"/>
        <v>n/a</v>
      </c>
      <c r="F320" s="45">
        <f t="shared" si="1462"/>
        <v>13.627000000000001</v>
      </c>
      <c r="G320" s="45">
        <f t="shared" si="1462"/>
        <v>17.335000000000001</v>
      </c>
      <c r="H320" s="45">
        <f t="shared" si="1462"/>
        <v>17.027000000000001</v>
      </c>
      <c r="I320" s="45">
        <f t="shared" si="1462"/>
        <v>17.853000000000002</v>
      </c>
      <c r="J320" s="45">
        <f t="shared" si="1462"/>
        <v>24.741</v>
      </c>
      <c r="K320" s="45">
        <f t="shared" si="1462"/>
        <v>28.725999999999992</v>
      </c>
      <c r="L320" s="45">
        <f t="shared" si="1462"/>
        <v>29.79</v>
      </c>
      <c r="M320" s="45">
        <f t="shared" si="1462"/>
        <v>38.082000000000001</v>
      </c>
      <c r="N320" s="45">
        <f t="shared" si="1462"/>
        <v>44.670999999999999</v>
      </c>
      <c r="O320" s="45">
        <f t="shared" si="1462"/>
        <v>53.905999999999999</v>
      </c>
      <c r="P320" s="45">
        <f t="shared" si="1462"/>
        <v>47.365000000000002</v>
      </c>
      <c r="Q320" s="45">
        <f t="shared" si="1462"/>
        <v>59.045000000000002</v>
      </c>
      <c r="R320" s="45">
        <f t="shared" si="1462"/>
        <v>68.254000000000005</v>
      </c>
      <c r="S320" s="45">
        <f t="shared" si="1462"/>
        <v>82.085999999999999</v>
      </c>
      <c r="T320" s="45">
        <f t="shared" si="1462"/>
        <v>76.796000000000006</v>
      </c>
      <c r="U320" s="45">
        <f t="shared" si="1462"/>
        <v>86.983000000000004</v>
      </c>
      <c r="V320" s="45">
        <f t="shared" si="1462"/>
        <v>97.009</v>
      </c>
      <c r="W320" s="45">
        <f t="shared" si="1462"/>
        <v>106.80759999999999</v>
      </c>
      <c r="X320" s="45">
        <f t="shared" ref="X320" si="1463">+X296</f>
        <v>97.81</v>
      </c>
      <c r="Y320" s="19">
        <f t="shared" ref="Y320:AA320" si="1464">+Y296</f>
        <v>109.613</v>
      </c>
      <c r="Z320" s="19">
        <f t="shared" si="1464"/>
        <v>121.027</v>
      </c>
      <c r="AA320" s="19">
        <f t="shared" si="1464"/>
        <v>130.54024871999999</v>
      </c>
      <c r="AB320" s="19">
        <f t="shared" ref="AB320:AE320" si="1465">+AB296</f>
        <v>117.64586800000001</v>
      </c>
      <c r="AC320" s="19">
        <f t="shared" si="1465"/>
        <v>129.71602419999999</v>
      </c>
      <c r="AD320" s="19">
        <f t="shared" si="1465"/>
        <v>140.875428</v>
      </c>
      <c r="AE320" s="19">
        <f t="shared" si="1465"/>
        <v>151.94884951008001</v>
      </c>
      <c r="AH320" s="45">
        <f>+AH296</f>
        <v>17.876000000000001</v>
      </c>
      <c r="AI320" s="45">
        <f>+AI296</f>
        <v>49.454000000000001</v>
      </c>
      <c r="AJ320" s="45">
        <f>+IFERROR(H320+I320+J320+K320,"n/a")</f>
        <v>88.346999999999994</v>
      </c>
      <c r="AK320" s="45">
        <f>+IFERROR(L320+M320+N320+O320,"n/a")</f>
        <v>166.44900000000001</v>
      </c>
      <c r="AL320" s="45">
        <f>+IFERROR(P320+Q320+R320+S320,"n/a")</f>
        <v>256.75</v>
      </c>
      <c r="AM320" s="45">
        <f>+IFERROR(T320+U320+V320+W320,"n/a")</f>
        <v>367.59559999999999</v>
      </c>
      <c r="AN320" s="45">
        <f t="shared" ref="AN320:AN322" si="1466">+IFERROR(X320+Y320+Z320+AA320,"n/a")</f>
        <v>458.99024871999995</v>
      </c>
      <c r="AO320" s="45">
        <f t="shared" ref="AO320:AO322" si="1467">+IFERROR(AB320+AC320+AD320+AE320,"n/a")</f>
        <v>540.18616971007998</v>
      </c>
    </row>
    <row r="321" spans="2:41" ht="13.5" x14ac:dyDescent="0.35">
      <c r="B321" t="s">
        <v>80</v>
      </c>
      <c r="D321" s="41" t="str">
        <f>+D311</f>
        <v>n/a</v>
      </c>
      <c r="E321" s="41" t="str">
        <f t="shared" ref="E321:W321" si="1468">+E311</f>
        <v>n/a</v>
      </c>
      <c r="F321" s="41">
        <f t="shared" si="1468"/>
        <v>4.7910000000000004</v>
      </c>
      <c r="G321" s="41">
        <f t="shared" si="1468"/>
        <v>5.3099999999999987</v>
      </c>
      <c r="H321" s="41">
        <f t="shared" si="1468"/>
        <v>5.7480000000000002</v>
      </c>
      <c r="I321" s="41">
        <f t="shared" si="1468"/>
        <v>7.9660000000000002</v>
      </c>
      <c r="J321" s="41">
        <f t="shared" si="1468"/>
        <v>9.2710000000000008</v>
      </c>
      <c r="K321" s="41">
        <f t="shared" si="1468"/>
        <v>9.5910000000000011</v>
      </c>
      <c r="L321" s="41">
        <f t="shared" si="1468"/>
        <v>10.31</v>
      </c>
      <c r="M321" s="41">
        <f t="shared" si="1468"/>
        <v>11.504</v>
      </c>
      <c r="N321" s="41">
        <f t="shared" si="1468"/>
        <v>13.819000000000001</v>
      </c>
      <c r="O321" s="41">
        <f t="shared" si="1468"/>
        <v>15.003</v>
      </c>
      <c r="P321" s="41">
        <f t="shared" si="1468"/>
        <v>16.222000000000001</v>
      </c>
      <c r="Q321" s="41">
        <f t="shared" si="1468"/>
        <v>17.111999999999998</v>
      </c>
      <c r="R321" s="41">
        <f t="shared" si="1468"/>
        <v>20.225000000000001</v>
      </c>
      <c r="S321" s="41">
        <f t="shared" si="1468"/>
        <v>23.033999999999999</v>
      </c>
      <c r="T321" s="41">
        <f t="shared" si="1468"/>
        <v>24.408999999999999</v>
      </c>
      <c r="U321" s="41">
        <f t="shared" si="1468"/>
        <v>25.952999999999999</v>
      </c>
      <c r="V321" s="41">
        <f t="shared" si="1468"/>
        <v>27.864000000000001</v>
      </c>
      <c r="W321" s="41">
        <f t="shared" si="1468"/>
        <v>32.862399999999994</v>
      </c>
      <c r="X321" s="41">
        <f t="shared" ref="X321" si="1469">+X311</f>
        <v>28.786999999999999</v>
      </c>
      <c r="Y321" s="33">
        <f t="shared" ref="Y321:AA321" si="1470">+Y311</f>
        <v>29.103000000000002</v>
      </c>
      <c r="Z321" s="33">
        <f t="shared" si="1470"/>
        <v>34.953000000000003</v>
      </c>
      <c r="AA321" s="33">
        <f t="shared" si="1470"/>
        <v>36.60774549070792</v>
      </c>
      <c r="AB321" s="33">
        <f t="shared" ref="AB321:AE321" si="1471">+AB311</f>
        <v>38.039139357462275</v>
      </c>
      <c r="AC321" s="33">
        <f t="shared" si="1471"/>
        <v>39.134144182821736</v>
      </c>
      <c r="AD321" s="33">
        <f t="shared" si="1471"/>
        <v>41.766986806837515</v>
      </c>
      <c r="AE321" s="33">
        <f t="shared" si="1471"/>
        <v>44.457126031123835</v>
      </c>
      <c r="AH321" s="41">
        <f t="shared" ref="AH321:AI321" si="1472">+AH311</f>
        <v>8.5950000000000006</v>
      </c>
      <c r="AI321" s="41">
        <f t="shared" si="1472"/>
        <v>16.939</v>
      </c>
      <c r="AJ321" s="41">
        <f t="shared" ref="AJ321:AJ322" si="1473">+IFERROR(H321+I321+J321+K321,"n/a")</f>
        <v>32.576000000000001</v>
      </c>
      <c r="AK321" s="41">
        <f t="shared" ref="AK321:AK322" si="1474">+IFERROR(L321+M321+N321+O321,"n/a")</f>
        <v>50.636000000000003</v>
      </c>
      <c r="AL321" s="41">
        <f t="shared" ref="AL321:AL322" si="1475">+IFERROR(P321+Q321+R321+S321,"n/a")</f>
        <v>76.593000000000004</v>
      </c>
      <c r="AM321" s="41">
        <f t="shared" ref="AM321:AM322" si="1476">+IFERROR(T321+U321+V321+W321,"n/a")</f>
        <v>111.08839999999999</v>
      </c>
      <c r="AN321" s="41">
        <f t="shared" si="1466"/>
        <v>129.45074549070793</v>
      </c>
      <c r="AO321" s="41">
        <f t="shared" si="1467"/>
        <v>163.39739637824536</v>
      </c>
    </row>
    <row r="322" spans="2:41" s="4" customFormat="1" x14ac:dyDescent="0.2">
      <c r="B322" s="6" t="s">
        <v>24</v>
      </c>
      <c r="D322" s="38" t="str">
        <f>+IFERROR(D320+D321,"n/a")</f>
        <v>n/a</v>
      </c>
      <c r="E322" s="38" t="str">
        <f t="shared" ref="E322:W322" si="1477">+IFERROR(E320+E321,"n/a")</f>
        <v>n/a</v>
      </c>
      <c r="F322" s="38">
        <f t="shared" si="1477"/>
        <v>18.417999999999999</v>
      </c>
      <c r="G322" s="38">
        <f t="shared" si="1477"/>
        <v>22.645</v>
      </c>
      <c r="H322" s="38">
        <f t="shared" si="1477"/>
        <v>22.775000000000002</v>
      </c>
      <c r="I322" s="38">
        <f t="shared" si="1477"/>
        <v>25.819000000000003</v>
      </c>
      <c r="J322" s="38">
        <f t="shared" si="1477"/>
        <v>34.012</v>
      </c>
      <c r="K322" s="38">
        <f t="shared" si="1477"/>
        <v>38.316999999999993</v>
      </c>
      <c r="L322" s="38">
        <f t="shared" si="1477"/>
        <v>40.1</v>
      </c>
      <c r="M322" s="38">
        <f t="shared" si="1477"/>
        <v>49.585999999999999</v>
      </c>
      <c r="N322" s="38">
        <f t="shared" si="1477"/>
        <v>58.49</v>
      </c>
      <c r="O322" s="38">
        <f t="shared" si="1477"/>
        <v>68.908999999999992</v>
      </c>
      <c r="P322" s="38">
        <f t="shared" si="1477"/>
        <v>63.587000000000003</v>
      </c>
      <c r="Q322" s="38">
        <f t="shared" si="1477"/>
        <v>76.156999999999996</v>
      </c>
      <c r="R322" s="38">
        <f t="shared" si="1477"/>
        <v>88.479000000000013</v>
      </c>
      <c r="S322" s="38">
        <f t="shared" si="1477"/>
        <v>105.12</v>
      </c>
      <c r="T322" s="38">
        <f t="shared" si="1477"/>
        <v>101.20500000000001</v>
      </c>
      <c r="U322" s="38">
        <f t="shared" si="1477"/>
        <v>112.93600000000001</v>
      </c>
      <c r="V322" s="38">
        <f t="shared" si="1477"/>
        <v>124.873</v>
      </c>
      <c r="W322" s="38">
        <f t="shared" si="1477"/>
        <v>139.66999999999999</v>
      </c>
      <c r="X322" s="38">
        <f t="shared" ref="X322" si="1478">+IFERROR(X320+X321,"n/a")</f>
        <v>126.59700000000001</v>
      </c>
      <c r="Y322" s="38">
        <f t="shared" ref="Y322" si="1479">+IFERROR(Y320+Y321,"n/a")</f>
        <v>138.71600000000001</v>
      </c>
      <c r="Z322" s="38">
        <f t="shared" ref="Z322" si="1480">+IFERROR(Z320+Z321,"n/a")</f>
        <v>155.98000000000002</v>
      </c>
      <c r="AA322" s="38">
        <f t="shared" ref="AA322:AE322" si="1481">+IFERROR(AA320+AA321,"n/a")</f>
        <v>167.14799421070791</v>
      </c>
      <c r="AB322" s="38">
        <f t="shared" si="1481"/>
        <v>155.68500735746227</v>
      </c>
      <c r="AC322" s="38">
        <f t="shared" si="1481"/>
        <v>168.85016838282172</v>
      </c>
      <c r="AD322" s="38">
        <f t="shared" si="1481"/>
        <v>182.64241480683751</v>
      </c>
      <c r="AE322" s="38">
        <f t="shared" si="1481"/>
        <v>196.40597554120384</v>
      </c>
      <c r="AH322" s="38">
        <f t="shared" ref="AH322:AI322" si="1482">+IFERROR(AH320+AH321,"n/a")</f>
        <v>26.471000000000004</v>
      </c>
      <c r="AI322" s="38">
        <f t="shared" si="1482"/>
        <v>66.393000000000001</v>
      </c>
      <c r="AJ322" s="38">
        <f t="shared" si="1473"/>
        <v>120.923</v>
      </c>
      <c r="AK322" s="38">
        <f t="shared" si="1474"/>
        <v>217.08500000000001</v>
      </c>
      <c r="AL322" s="38">
        <f t="shared" si="1475"/>
        <v>333.34300000000002</v>
      </c>
      <c r="AM322" s="38">
        <f t="shared" si="1476"/>
        <v>478.68399999999997</v>
      </c>
      <c r="AN322" s="38">
        <f t="shared" si="1466"/>
        <v>588.44099421070791</v>
      </c>
      <c r="AO322" s="38">
        <f t="shared" si="1467"/>
        <v>703.58356608832537</v>
      </c>
    </row>
    <row r="323" spans="2:41" x14ac:dyDescent="0.2">
      <c r="B323" s="9"/>
      <c r="H323" s="28"/>
      <c r="I323" s="28"/>
      <c r="J323" s="28"/>
      <c r="K323" s="28"/>
      <c r="L323" s="28"/>
      <c r="M323" s="28"/>
      <c r="N323" s="28"/>
      <c r="O323" s="28"/>
      <c r="P323" s="28"/>
      <c r="Q323" s="28"/>
      <c r="R323" s="28"/>
      <c r="S323" s="28"/>
      <c r="T323" s="28"/>
      <c r="U323" s="28"/>
      <c r="V323" s="28"/>
      <c r="W323" s="28"/>
      <c r="AI323" s="28"/>
      <c r="AJ323" s="28"/>
      <c r="AK323" s="28"/>
      <c r="AL323" s="28"/>
      <c r="AM323" s="28"/>
    </row>
    <row r="324" spans="2:41" x14ac:dyDescent="0.2">
      <c r="B324" s="7" t="s">
        <v>28</v>
      </c>
      <c r="H324" s="28"/>
      <c r="I324" s="28"/>
      <c r="J324" s="28"/>
      <c r="K324" s="28"/>
      <c r="L324" s="28"/>
      <c r="M324" s="28"/>
      <c r="N324" s="28"/>
      <c r="O324" s="28"/>
      <c r="P324" s="28"/>
      <c r="Q324" s="28"/>
      <c r="R324" s="28"/>
      <c r="S324" s="28"/>
      <c r="T324" s="28"/>
      <c r="U324" s="28"/>
      <c r="V324" s="28"/>
      <c r="W324" s="28"/>
      <c r="AI324" s="28"/>
      <c r="AJ324" s="28"/>
      <c r="AK324" s="28"/>
      <c r="AL324" s="28"/>
      <c r="AM324" s="28"/>
    </row>
    <row r="325" spans="2:41" x14ac:dyDescent="0.2">
      <c r="B325" s="8" t="s">
        <v>79</v>
      </c>
      <c r="H325" s="28" t="str">
        <f t="shared" ref="H325:X325" si="1483">+IFERROR(H320/D320-1,"n/a")</f>
        <v>n/a</v>
      </c>
      <c r="I325" s="28" t="str">
        <f t="shared" si="1483"/>
        <v>n/a</v>
      </c>
      <c r="J325" s="28">
        <f t="shared" si="1483"/>
        <v>0.81558670286930357</v>
      </c>
      <c r="K325" s="28">
        <f t="shared" si="1483"/>
        <v>0.65710989327949187</v>
      </c>
      <c r="L325" s="28">
        <f t="shared" si="1483"/>
        <v>0.7495742056733421</v>
      </c>
      <c r="M325" s="28">
        <f t="shared" si="1483"/>
        <v>1.1330868761552679</v>
      </c>
      <c r="N325" s="28">
        <f t="shared" si="1483"/>
        <v>0.8055454508710238</v>
      </c>
      <c r="O325" s="28">
        <f t="shared" si="1483"/>
        <v>0.87655782218199585</v>
      </c>
      <c r="P325" s="28">
        <f t="shared" si="1483"/>
        <v>0.58996307485733479</v>
      </c>
      <c r="Q325" s="28">
        <f t="shared" si="1483"/>
        <v>0.55047003833832253</v>
      </c>
      <c r="R325" s="28">
        <f t="shared" si="1483"/>
        <v>0.5279263952004658</v>
      </c>
      <c r="S325" s="28">
        <f t="shared" si="1483"/>
        <v>0.522761844692613</v>
      </c>
      <c r="T325" s="28">
        <f t="shared" si="1483"/>
        <v>0.62136598754354488</v>
      </c>
      <c r="U325" s="28">
        <f t="shared" si="1483"/>
        <v>0.47316453552375304</v>
      </c>
      <c r="V325" s="28">
        <f t="shared" si="1483"/>
        <v>0.42129399009581836</v>
      </c>
      <c r="W325" s="28">
        <f t="shared" si="1483"/>
        <v>0.30116706868406307</v>
      </c>
      <c r="X325" s="28">
        <f t="shared" si="1483"/>
        <v>0.27363404343976239</v>
      </c>
      <c r="Y325" s="28">
        <f t="shared" ref="Y325:AA327" si="1484">+IFERROR(Y320/U320-1,"n/a")</f>
        <v>0.26016577952013598</v>
      </c>
      <c r="Z325" s="28">
        <f t="shared" si="1484"/>
        <v>0.24758527559298615</v>
      </c>
      <c r="AA325" s="28">
        <f t="shared" si="1484"/>
        <v>0.22219999999999995</v>
      </c>
      <c r="AB325" s="28">
        <f t="shared" ref="AB325:AB327" si="1485">+IFERROR(AB320/X320-1,"n/a")</f>
        <v>0.20280000000000009</v>
      </c>
      <c r="AC325" s="28">
        <f t="shared" ref="AC325:AC327" si="1486">+IFERROR(AC320/Y320-1,"n/a")</f>
        <v>0.18340000000000001</v>
      </c>
      <c r="AD325" s="28">
        <f t="shared" ref="AD325:AD327" si="1487">+IFERROR(AD320/Z320-1,"n/a")</f>
        <v>0.16399999999999992</v>
      </c>
      <c r="AE325" s="28">
        <f t="shared" ref="AE325:AE327" si="1488">+IFERROR(AE320/AA320-1,"n/a")</f>
        <v>0.16400000000000015</v>
      </c>
      <c r="AI325" s="28">
        <f t="shared" ref="AI325:AO325" si="1489">+IFERROR(AI320/AH320-1,"n/a")</f>
        <v>1.7665025732826134</v>
      </c>
      <c r="AJ325" s="28">
        <f t="shared" si="1489"/>
        <v>0.78644801229425321</v>
      </c>
      <c r="AK325" s="28">
        <f t="shared" si="1489"/>
        <v>0.88403680939930074</v>
      </c>
      <c r="AL325" s="28">
        <f t="shared" si="1489"/>
        <v>0.54251452396830246</v>
      </c>
      <c r="AM325" s="28">
        <f t="shared" si="1489"/>
        <v>0.4317258033106135</v>
      </c>
      <c r="AN325" s="28">
        <f t="shared" si="1489"/>
        <v>0.24862824451652843</v>
      </c>
      <c r="AO325" s="28">
        <f t="shared" si="1489"/>
        <v>0.17690118954926293</v>
      </c>
    </row>
    <row r="326" spans="2:41" ht="13.5" x14ac:dyDescent="0.35">
      <c r="B326" s="8" t="s">
        <v>80</v>
      </c>
      <c r="H326" s="29" t="str">
        <f t="shared" ref="H326:X326" si="1490">+IFERROR(H321/D321-1,"n/a")</f>
        <v>n/a</v>
      </c>
      <c r="I326" s="29" t="str">
        <f t="shared" si="1490"/>
        <v>n/a</v>
      </c>
      <c r="J326" s="29">
        <f t="shared" si="1490"/>
        <v>0.93508662074723436</v>
      </c>
      <c r="K326" s="29">
        <f t="shared" si="1490"/>
        <v>0.8062146892655373</v>
      </c>
      <c r="L326" s="29">
        <f t="shared" si="1490"/>
        <v>0.79366736256089077</v>
      </c>
      <c r="M326" s="29">
        <f t="shared" si="1490"/>
        <v>0.4441375847351241</v>
      </c>
      <c r="N326" s="29">
        <f t="shared" si="1490"/>
        <v>0.49056196742530478</v>
      </c>
      <c r="O326" s="29">
        <f t="shared" si="1490"/>
        <v>0.56427901157334981</v>
      </c>
      <c r="P326" s="29">
        <f t="shared" si="1490"/>
        <v>0.57342386032977699</v>
      </c>
      <c r="Q326" s="29">
        <f t="shared" si="1490"/>
        <v>0.48748261474269805</v>
      </c>
      <c r="R326" s="29">
        <f t="shared" si="1490"/>
        <v>0.46356465735581454</v>
      </c>
      <c r="S326" s="29">
        <f t="shared" si="1490"/>
        <v>0.53529294141171757</v>
      </c>
      <c r="T326" s="29">
        <f t="shared" si="1490"/>
        <v>0.50468499568487224</v>
      </c>
      <c r="U326" s="29">
        <f t="shared" si="1490"/>
        <v>0.51665497896213197</v>
      </c>
      <c r="V326" s="29">
        <f t="shared" si="1490"/>
        <v>0.37770086526576008</v>
      </c>
      <c r="W326" s="29">
        <f t="shared" si="1490"/>
        <v>0.42669097855344251</v>
      </c>
      <c r="X326" s="29">
        <f t="shared" si="1490"/>
        <v>0.17936007210455163</v>
      </c>
      <c r="Y326" s="29">
        <f t="shared" si="1484"/>
        <v>0.12137325164720858</v>
      </c>
      <c r="Z326" s="29">
        <f t="shared" si="1484"/>
        <v>0.25441429801894921</v>
      </c>
      <c r="AA326" s="29">
        <f t="shared" si="1484"/>
        <v>0.11397054051767141</v>
      </c>
      <c r="AB326" s="29">
        <f t="shared" si="1485"/>
        <v>0.32139991515136268</v>
      </c>
      <c r="AC326" s="29">
        <f t="shared" si="1486"/>
        <v>0.34467732477138902</v>
      </c>
      <c r="AD326" s="29">
        <f t="shared" si="1487"/>
        <v>0.19494712347545318</v>
      </c>
      <c r="AE326" s="29">
        <f t="shared" si="1488"/>
        <v>0.21441857276920562</v>
      </c>
      <c r="AI326" s="29">
        <f t="shared" ref="AI326:AM326" si="1491">+IFERROR(AI321/AH321-1,"n/a")</f>
        <v>0.97079697498545658</v>
      </c>
      <c r="AJ326" s="29">
        <f t="shared" si="1491"/>
        <v>0.92313595843910501</v>
      </c>
      <c r="AK326" s="29">
        <f t="shared" si="1491"/>
        <v>0.55439587426326131</v>
      </c>
      <c r="AL326" s="29">
        <f t="shared" si="1491"/>
        <v>0.512619480211707</v>
      </c>
      <c r="AM326" s="29">
        <f t="shared" si="1491"/>
        <v>0.45037274946796679</v>
      </c>
      <c r="AN326" s="29">
        <f t="shared" ref="AN326:AO326" si="1492">+IFERROR(AN321/AM321-1,"n/a")</f>
        <v>0.16529489569305111</v>
      </c>
      <c r="AO326" s="29">
        <f t="shared" si="1492"/>
        <v>0.26223604011592316</v>
      </c>
    </row>
    <row r="327" spans="2:41" x14ac:dyDescent="0.2">
      <c r="B327" s="9" t="s">
        <v>24</v>
      </c>
      <c r="H327" s="28" t="str">
        <f t="shared" ref="H327:X327" si="1493">+IFERROR(H322/D322-1,"n/a")</f>
        <v>n/a</v>
      </c>
      <c r="I327" s="28" t="str">
        <f t="shared" si="1493"/>
        <v>n/a</v>
      </c>
      <c r="J327" s="28">
        <f t="shared" si="1493"/>
        <v>0.84667173417309161</v>
      </c>
      <c r="K327" s="28">
        <f t="shared" si="1493"/>
        <v>0.69207330536542266</v>
      </c>
      <c r="L327" s="28">
        <f t="shared" si="1493"/>
        <v>0.76070252469813382</v>
      </c>
      <c r="M327" s="28">
        <f t="shared" si="1493"/>
        <v>0.92052364537743503</v>
      </c>
      <c r="N327" s="28">
        <f t="shared" si="1493"/>
        <v>0.7196871692343878</v>
      </c>
      <c r="O327" s="28">
        <f t="shared" si="1493"/>
        <v>0.7983923584831798</v>
      </c>
      <c r="P327" s="28">
        <f t="shared" si="1493"/>
        <v>0.58571072319202</v>
      </c>
      <c r="Q327" s="28">
        <f t="shared" si="1493"/>
        <v>0.53585689509135648</v>
      </c>
      <c r="R327" s="28">
        <f t="shared" si="1493"/>
        <v>0.51272012309796566</v>
      </c>
      <c r="S327" s="28">
        <f t="shared" si="1493"/>
        <v>0.52549013916904919</v>
      </c>
      <c r="T327" s="28">
        <f t="shared" si="1493"/>
        <v>0.59159891172724</v>
      </c>
      <c r="U327" s="28">
        <f t="shared" si="1493"/>
        <v>0.48293656525335837</v>
      </c>
      <c r="V327" s="28">
        <f t="shared" si="1493"/>
        <v>0.41132924196702025</v>
      </c>
      <c r="W327" s="28">
        <f t="shared" si="1493"/>
        <v>0.32867199391171975</v>
      </c>
      <c r="X327" s="28">
        <f t="shared" si="1493"/>
        <v>0.25089669482733057</v>
      </c>
      <c r="Y327" s="28">
        <f t="shared" si="1484"/>
        <v>0.22827087908195787</v>
      </c>
      <c r="Z327" s="28">
        <f t="shared" si="1484"/>
        <v>0.24910909484035781</v>
      </c>
      <c r="AA327" s="28">
        <f t="shared" si="1484"/>
        <v>0.19673512000220472</v>
      </c>
      <c r="AB327" s="28">
        <f t="shared" si="1485"/>
        <v>0.22976853604321001</v>
      </c>
      <c r="AC327" s="28">
        <f t="shared" si="1486"/>
        <v>0.21723642826221723</v>
      </c>
      <c r="AD327" s="28">
        <f t="shared" si="1487"/>
        <v>0.17093483015025956</v>
      </c>
      <c r="AE327" s="28">
        <f t="shared" si="1488"/>
        <v>0.17504237169375259</v>
      </c>
      <c r="AI327" s="28">
        <f t="shared" ref="AI327:AM327" si="1494">+IFERROR(AI322/AH322-1,"n/a")</f>
        <v>1.5081409844735747</v>
      </c>
      <c r="AJ327" s="28">
        <f t="shared" si="1494"/>
        <v>0.82132152485954846</v>
      </c>
      <c r="AK327" s="28">
        <f t="shared" si="1494"/>
        <v>0.79523333030110077</v>
      </c>
      <c r="AL327" s="28">
        <f t="shared" si="1494"/>
        <v>0.53554137780132205</v>
      </c>
      <c r="AM327" s="28">
        <f t="shared" si="1494"/>
        <v>0.4360103556996846</v>
      </c>
      <c r="AN327" s="28">
        <f t="shared" ref="AN327:AO327" si="1495">+IFERROR(AN322/AM322-1,"n/a")</f>
        <v>0.22928903872013251</v>
      </c>
      <c r="AO327" s="28">
        <f t="shared" si="1495"/>
        <v>0.1956739469384885</v>
      </c>
    </row>
    <row r="328" spans="2:41" x14ac:dyDescent="0.2">
      <c r="B328" s="9"/>
    </row>
    <row r="329" spans="2:41" x14ac:dyDescent="0.2">
      <c r="B329" s="5" t="s">
        <v>78</v>
      </c>
    </row>
    <row r="330" spans="2:41" x14ac:dyDescent="0.2">
      <c r="B330" t="s">
        <v>82</v>
      </c>
      <c r="D330" s="36" t="s">
        <v>75</v>
      </c>
      <c r="E330" s="36" t="s">
        <v>75</v>
      </c>
      <c r="F330" s="36" t="s">
        <v>75</v>
      </c>
      <c r="G330" s="36" t="s">
        <v>75</v>
      </c>
      <c r="H330" s="36" t="s">
        <v>75</v>
      </c>
      <c r="I330" s="36" t="s">
        <v>75</v>
      </c>
      <c r="J330" s="36" t="s">
        <v>75</v>
      </c>
      <c r="K330" s="36" t="s">
        <v>75</v>
      </c>
      <c r="L330" s="36" t="s">
        <v>75</v>
      </c>
      <c r="M330" s="36" t="s">
        <v>75</v>
      </c>
      <c r="N330" s="36" t="s">
        <v>75</v>
      </c>
      <c r="O330" s="36" t="s">
        <v>75</v>
      </c>
      <c r="P330" s="36" t="s">
        <v>75</v>
      </c>
      <c r="Q330" s="36" t="s">
        <v>75</v>
      </c>
      <c r="R330" s="36" t="s">
        <v>75</v>
      </c>
      <c r="S330" s="36" t="s">
        <v>75</v>
      </c>
      <c r="T330" s="18">
        <v>70.635999999999996</v>
      </c>
      <c r="U330" s="36">
        <v>80.414000000000001</v>
      </c>
      <c r="V330" s="18">
        <v>90.25</v>
      </c>
      <c r="W330" s="40">
        <f>+AM330-SUM(T330:V330)</f>
        <v>100.971</v>
      </c>
      <c r="X330" s="18">
        <v>90.27</v>
      </c>
      <c r="Y330" s="18">
        <v>101.627</v>
      </c>
      <c r="Z330" s="18">
        <v>112.581</v>
      </c>
      <c r="AA330" s="50" t="s">
        <v>75</v>
      </c>
      <c r="AB330" s="50" t="s">
        <v>75</v>
      </c>
      <c r="AC330" s="50" t="s">
        <v>75</v>
      </c>
      <c r="AD330" s="50" t="s">
        <v>75</v>
      </c>
      <c r="AE330" s="50" t="s">
        <v>75</v>
      </c>
      <c r="AF330" s="50"/>
      <c r="AH330" s="36" t="s">
        <v>75</v>
      </c>
      <c r="AI330" s="36" t="s">
        <v>75</v>
      </c>
      <c r="AJ330" s="18">
        <v>83.715999999999994</v>
      </c>
      <c r="AK330" s="18">
        <v>156.738</v>
      </c>
      <c r="AL330" s="18">
        <v>243.63</v>
      </c>
      <c r="AM330" s="18">
        <v>342.27100000000002</v>
      </c>
      <c r="AN330" s="40" t="str">
        <f t="shared" ref="AN330:AN334" si="1496">+IFERROR(X330+Y330+Z330+AA330,"n/a")</f>
        <v>n/a</v>
      </c>
      <c r="AO330" s="40" t="str">
        <f>+IFERROR(AB330+AC330+AD330+AE330,"n/a")</f>
        <v>n/a</v>
      </c>
    </row>
    <row r="331" spans="2:41" ht="13.5" x14ac:dyDescent="0.35">
      <c r="B331" t="s">
        <v>83</v>
      </c>
      <c r="D331" s="41" t="str">
        <f>+IFERROR(D332-D330,"n/a")</f>
        <v>n/a</v>
      </c>
      <c r="E331" s="41" t="str">
        <f>+IFERROR(E332-E330,"n/a")</f>
        <v>n/a</v>
      </c>
      <c r="F331" s="41" t="str">
        <f t="shared" ref="F331:S331" si="1497">+IFERROR(F332-F330,"n/a")</f>
        <v>n/a</v>
      </c>
      <c r="G331" s="41" t="str">
        <f t="shared" si="1497"/>
        <v>n/a</v>
      </c>
      <c r="H331" s="41" t="str">
        <f t="shared" si="1497"/>
        <v>n/a</v>
      </c>
      <c r="I331" s="41" t="str">
        <f t="shared" si="1497"/>
        <v>n/a</v>
      </c>
      <c r="J331" s="41" t="str">
        <f t="shared" si="1497"/>
        <v>n/a</v>
      </c>
      <c r="K331" s="41" t="str">
        <f t="shared" si="1497"/>
        <v>n/a</v>
      </c>
      <c r="L331" s="41" t="str">
        <f t="shared" si="1497"/>
        <v>n/a</v>
      </c>
      <c r="M331" s="41" t="str">
        <f t="shared" si="1497"/>
        <v>n/a</v>
      </c>
      <c r="N331" s="41" t="str">
        <f t="shared" si="1497"/>
        <v>n/a</v>
      </c>
      <c r="O331" s="41" t="str">
        <f t="shared" si="1497"/>
        <v>n/a</v>
      </c>
      <c r="P331" s="41" t="str">
        <f t="shared" si="1497"/>
        <v>n/a</v>
      </c>
      <c r="Q331" s="41" t="str">
        <f t="shared" si="1497"/>
        <v>n/a</v>
      </c>
      <c r="R331" s="41" t="str">
        <f>+IFERROR(R332-R330,"n/a")</f>
        <v>n/a</v>
      </c>
      <c r="S331" s="41" t="str">
        <f t="shared" si="1497"/>
        <v>n/a</v>
      </c>
      <c r="T331" s="41">
        <f t="shared" ref="T331" si="1498">+IFERROR(T332-T330,"n/a")</f>
        <v>6.1600000000000108</v>
      </c>
      <c r="U331" s="41">
        <f t="shared" ref="U331:W331" si="1499">+IFERROR(U332-U330,"n/a")</f>
        <v>6.5690000000000026</v>
      </c>
      <c r="V331" s="32">
        <f>+IFERROR(V332-V330,"n/a")</f>
        <v>6.7590000000000003</v>
      </c>
      <c r="W331" s="41">
        <f t="shared" si="1499"/>
        <v>5.83659999999999</v>
      </c>
      <c r="X331" s="32">
        <f>+IFERROR(X332-X330,"n/a")</f>
        <v>7.5400000000000063</v>
      </c>
      <c r="Y331" s="41">
        <f t="shared" ref="Y331:AA331" si="1500">+IFERROR(Y332-Y330,"n/a")</f>
        <v>7.9860000000000042</v>
      </c>
      <c r="Z331" s="41">
        <f t="shared" si="1500"/>
        <v>8.445999999999998</v>
      </c>
      <c r="AA331" s="41" t="str">
        <f t="shared" si="1500"/>
        <v>n/a</v>
      </c>
      <c r="AB331" s="41" t="str">
        <f t="shared" ref="AB331:AE331" si="1501">+IFERROR(AB332-AB330,"n/a")</f>
        <v>n/a</v>
      </c>
      <c r="AC331" s="41" t="str">
        <f t="shared" si="1501"/>
        <v>n/a</v>
      </c>
      <c r="AD331" s="41" t="str">
        <f t="shared" si="1501"/>
        <v>n/a</v>
      </c>
      <c r="AE331" s="41" t="str">
        <f t="shared" si="1501"/>
        <v>n/a</v>
      </c>
      <c r="AF331" s="41"/>
      <c r="AH331" s="41" t="str">
        <f t="shared" ref="AH331:AM331" si="1502">+IFERROR(AH332-AH330,"n/a")</f>
        <v>n/a</v>
      </c>
      <c r="AI331" s="41" t="str">
        <f t="shared" si="1502"/>
        <v>n/a</v>
      </c>
      <c r="AJ331" s="32">
        <f t="shared" si="1502"/>
        <v>4.6310000000000002</v>
      </c>
      <c r="AK331" s="32">
        <f t="shared" si="1502"/>
        <v>9.7110000000000127</v>
      </c>
      <c r="AL331" s="32">
        <f t="shared" si="1502"/>
        <v>13.120000000000005</v>
      </c>
      <c r="AM331" s="32">
        <f t="shared" si="1502"/>
        <v>25.324599999999975</v>
      </c>
      <c r="AN331" s="41" t="str">
        <f t="shared" si="1496"/>
        <v>n/a</v>
      </c>
      <c r="AO331" s="41" t="str">
        <f t="shared" ref="AO331:AO334" si="1503">+IFERROR(AB331+AC331+AD331+AE331,"n/a")</f>
        <v>n/a</v>
      </c>
    </row>
    <row r="332" spans="2:41" x14ac:dyDescent="0.2">
      <c r="B332" s="3" t="s">
        <v>79</v>
      </c>
      <c r="D332" s="36" t="s">
        <v>75</v>
      </c>
      <c r="E332" s="36" t="s">
        <v>75</v>
      </c>
      <c r="F332" s="18">
        <v>13.627000000000001</v>
      </c>
      <c r="G332" s="18">
        <v>17.335000000000001</v>
      </c>
      <c r="H332" s="18">
        <v>17.027000000000001</v>
      </c>
      <c r="I332" s="18">
        <v>17.853000000000002</v>
      </c>
      <c r="J332" s="18">
        <v>24.741</v>
      </c>
      <c r="K332" s="18">
        <v>28.725999999999992</v>
      </c>
      <c r="L332" s="18">
        <v>29.79</v>
      </c>
      <c r="M332" s="18">
        <v>38.082000000000001</v>
      </c>
      <c r="N332" s="18">
        <v>44.670999999999999</v>
      </c>
      <c r="O332" s="18">
        <v>53.905999999999999</v>
      </c>
      <c r="P332" s="18">
        <v>47.365000000000002</v>
      </c>
      <c r="Q332" s="18">
        <v>59.045000000000002</v>
      </c>
      <c r="R332" s="18">
        <v>68.254000000000005</v>
      </c>
      <c r="S332" s="18">
        <v>82.085999999999999</v>
      </c>
      <c r="T332" s="18">
        <v>76.796000000000006</v>
      </c>
      <c r="U332" s="18">
        <v>86.983000000000004</v>
      </c>
      <c r="V332" s="18">
        <v>97.009</v>
      </c>
      <c r="W332" s="18">
        <v>106.80759999999999</v>
      </c>
      <c r="X332" s="18">
        <v>97.81</v>
      </c>
      <c r="Y332" s="18">
        <v>109.613</v>
      </c>
      <c r="Z332" s="18">
        <v>121.027</v>
      </c>
      <c r="AA332" s="19">
        <f t="shared" ref="AA332:AE332" si="1504">+AA320</f>
        <v>130.54024871999999</v>
      </c>
      <c r="AB332" s="19">
        <f t="shared" si="1504"/>
        <v>117.64586800000001</v>
      </c>
      <c r="AC332" s="19">
        <f t="shared" si="1504"/>
        <v>129.71602419999999</v>
      </c>
      <c r="AD332" s="19">
        <f t="shared" si="1504"/>
        <v>140.875428</v>
      </c>
      <c r="AE332" s="19">
        <f t="shared" si="1504"/>
        <v>151.94884951008001</v>
      </c>
      <c r="AF332" s="19"/>
      <c r="AH332" s="36">
        <v>17.876000000000001</v>
      </c>
      <c r="AI332" s="36">
        <v>49.454000000000001</v>
      </c>
      <c r="AJ332" s="40">
        <f>+IFERROR(H332+I332+J332+K332,"n/a")</f>
        <v>88.346999999999994</v>
      </c>
      <c r="AK332" s="40">
        <f>+IFERROR(L332+M332+N332+O332,"n/a")</f>
        <v>166.44900000000001</v>
      </c>
      <c r="AL332" s="40">
        <f>+IFERROR(P332+Q332+R332+S332,"n/a")</f>
        <v>256.75</v>
      </c>
      <c r="AM332" s="40">
        <f t="shared" ref="AM332:AM334" si="1505">+IFERROR(T332+U332+V332+W332,"n/a")</f>
        <v>367.59559999999999</v>
      </c>
      <c r="AN332" s="40">
        <f t="shared" si="1496"/>
        <v>458.99024871999995</v>
      </c>
      <c r="AO332" s="40">
        <f t="shared" si="1503"/>
        <v>540.18616971007998</v>
      </c>
    </row>
    <row r="333" spans="2:41" ht="13.5" x14ac:dyDescent="0.35">
      <c r="B333" t="s">
        <v>80</v>
      </c>
      <c r="D333" s="37" t="s">
        <v>75</v>
      </c>
      <c r="E333" s="37" t="s">
        <v>75</v>
      </c>
      <c r="F333" s="21">
        <v>4.7910000000000004</v>
      </c>
      <c r="G333" s="21">
        <v>5.3099999999999987</v>
      </c>
      <c r="H333" s="21">
        <v>5.7480000000000002</v>
      </c>
      <c r="I333" s="21">
        <v>7.9660000000000002</v>
      </c>
      <c r="J333" s="21">
        <v>9.2710000000000008</v>
      </c>
      <c r="K333" s="21">
        <v>9.5910000000000011</v>
      </c>
      <c r="L333" s="21">
        <v>10.31</v>
      </c>
      <c r="M333" s="21">
        <v>11.504</v>
      </c>
      <c r="N333" s="21">
        <v>13.819000000000001</v>
      </c>
      <c r="O333" s="21">
        <v>15.003</v>
      </c>
      <c r="P333" s="21">
        <v>16.222000000000001</v>
      </c>
      <c r="Q333" s="21">
        <v>17.111999999999998</v>
      </c>
      <c r="R333" s="21">
        <v>20.225000000000001</v>
      </c>
      <c r="S333" s="21">
        <v>23.033999999999999</v>
      </c>
      <c r="T333" s="21">
        <v>24.408999999999999</v>
      </c>
      <c r="U333" s="21">
        <v>25.952999999999999</v>
      </c>
      <c r="V333" s="21">
        <v>27.864000000000001</v>
      </c>
      <c r="W333" s="21">
        <v>32.862399999999994</v>
      </c>
      <c r="X333" s="21">
        <v>28.786999999999999</v>
      </c>
      <c r="Y333" s="21">
        <v>29.103000000000002</v>
      </c>
      <c r="Z333" s="21">
        <v>34.953000000000003</v>
      </c>
      <c r="AA333" s="33">
        <f t="shared" ref="AA333" si="1506">+AA321</f>
        <v>36.60774549070792</v>
      </c>
      <c r="AB333" s="33">
        <f t="shared" ref="AB333:AE333" si="1507">+AB321</f>
        <v>38.039139357462275</v>
      </c>
      <c r="AC333" s="33">
        <f t="shared" si="1507"/>
        <v>39.134144182821736</v>
      </c>
      <c r="AD333" s="33">
        <f t="shared" si="1507"/>
        <v>41.766986806837515</v>
      </c>
      <c r="AE333" s="33">
        <f t="shared" si="1507"/>
        <v>44.457126031123835</v>
      </c>
      <c r="AF333" s="33"/>
      <c r="AH333" s="37">
        <v>8.5950000000000006</v>
      </c>
      <c r="AI333" s="37">
        <v>16.939</v>
      </c>
      <c r="AJ333" s="41">
        <f>+IFERROR(H333+I333+J333+K333,"n/a")</f>
        <v>32.576000000000001</v>
      </c>
      <c r="AK333" s="41">
        <f>+IFERROR(L333+M333+N333+O333,"n/a")</f>
        <v>50.636000000000003</v>
      </c>
      <c r="AL333" s="41">
        <f>+IFERROR(P333+Q333+R333+S333,"n/a")</f>
        <v>76.593000000000004</v>
      </c>
      <c r="AM333" s="32">
        <f t="shared" si="1505"/>
        <v>111.08839999999999</v>
      </c>
      <c r="AN333" s="32">
        <f t="shared" si="1496"/>
        <v>129.45074549070793</v>
      </c>
      <c r="AO333" s="32">
        <f t="shared" si="1503"/>
        <v>163.39739637824536</v>
      </c>
    </row>
    <row r="334" spans="2:41" s="4" customFormat="1" x14ac:dyDescent="0.2">
      <c r="B334" s="6" t="s">
        <v>24</v>
      </c>
      <c r="D334" s="38" t="str">
        <f>+IFERROR(D332+D333,"n/a")</f>
        <v>n/a</v>
      </c>
      <c r="E334" s="38" t="str">
        <f>+IFERROR(E332+E333,"n/a")</f>
        <v>n/a</v>
      </c>
      <c r="F334" s="38">
        <f>+IFERROR(F332+F333,"n/a")</f>
        <v>18.417999999999999</v>
      </c>
      <c r="G334" s="38">
        <f t="shared" ref="G334:Z334" si="1508">+IFERROR(G332+G333,"n/a")</f>
        <v>22.645</v>
      </c>
      <c r="H334" s="38">
        <f t="shared" si="1508"/>
        <v>22.775000000000002</v>
      </c>
      <c r="I334" s="38">
        <f t="shared" si="1508"/>
        <v>25.819000000000003</v>
      </c>
      <c r="J334" s="38">
        <f t="shared" si="1508"/>
        <v>34.012</v>
      </c>
      <c r="K334" s="38">
        <f t="shared" si="1508"/>
        <v>38.316999999999993</v>
      </c>
      <c r="L334" s="38">
        <f t="shared" si="1508"/>
        <v>40.1</v>
      </c>
      <c r="M334" s="38">
        <f t="shared" si="1508"/>
        <v>49.585999999999999</v>
      </c>
      <c r="N334" s="38">
        <f t="shared" si="1508"/>
        <v>58.49</v>
      </c>
      <c r="O334" s="38">
        <f t="shared" si="1508"/>
        <v>68.908999999999992</v>
      </c>
      <c r="P334" s="38">
        <f t="shared" si="1508"/>
        <v>63.587000000000003</v>
      </c>
      <c r="Q334" s="38">
        <f t="shared" si="1508"/>
        <v>76.156999999999996</v>
      </c>
      <c r="R334" s="38">
        <f t="shared" si="1508"/>
        <v>88.479000000000013</v>
      </c>
      <c r="S334" s="38">
        <f t="shared" si="1508"/>
        <v>105.12</v>
      </c>
      <c r="T334" s="38">
        <f t="shared" si="1508"/>
        <v>101.20500000000001</v>
      </c>
      <c r="U334" s="38">
        <f t="shared" si="1508"/>
        <v>112.93600000000001</v>
      </c>
      <c r="V334" s="38">
        <f t="shared" si="1508"/>
        <v>124.873</v>
      </c>
      <c r="W334" s="38">
        <f t="shared" si="1508"/>
        <v>139.66999999999999</v>
      </c>
      <c r="X334" s="38">
        <f t="shared" si="1508"/>
        <v>126.59700000000001</v>
      </c>
      <c r="Y334" s="38">
        <f t="shared" si="1508"/>
        <v>138.71600000000001</v>
      </c>
      <c r="Z334" s="38">
        <f t="shared" si="1508"/>
        <v>155.98000000000002</v>
      </c>
      <c r="AA334" s="38">
        <f t="shared" ref="AA334:AE334" si="1509">+IFERROR(AA332+AA333,"n/a")</f>
        <v>167.14799421070791</v>
      </c>
      <c r="AB334" s="38">
        <f t="shared" si="1509"/>
        <v>155.68500735746227</v>
      </c>
      <c r="AC334" s="38">
        <f t="shared" si="1509"/>
        <v>168.85016838282172</v>
      </c>
      <c r="AD334" s="38">
        <f t="shared" si="1509"/>
        <v>182.64241480683751</v>
      </c>
      <c r="AE334" s="38">
        <f t="shared" si="1509"/>
        <v>196.40597554120384</v>
      </c>
      <c r="AF334" s="38"/>
      <c r="AH334" s="38">
        <f>+IFERROR(AH332+AH333,"n/a")</f>
        <v>26.471000000000004</v>
      </c>
      <c r="AI334" s="38">
        <f>+IFERROR(AI332+AI333,"n/a")</f>
        <v>66.393000000000001</v>
      </c>
      <c r="AJ334" s="38">
        <f>+IFERROR(H334+I334+J334+K334,"n/a")</f>
        <v>120.923</v>
      </c>
      <c r="AK334" s="38">
        <f>+IFERROR(L334+M334+N334+O334,"n/a")</f>
        <v>217.08500000000001</v>
      </c>
      <c r="AL334" s="38">
        <f>+IFERROR(P334+Q334+R334+S334,"n/a")</f>
        <v>333.34300000000002</v>
      </c>
      <c r="AM334" s="38">
        <f t="shared" si="1505"/>
        <v>478.68399999999997</v>
      </c>
      <c r="AN334" s="38">
        <f t="shared" si="1496"/>
        <v>588.44099421070791</v>
      </c>
      <c r="AO334" s="38">
        <f t="shared" si="1503"/>
        <v>703.58356608832537</v>
      </c>
    </row>
    <row r="335" spans="2:41" x14ac:dyDescent="0.2">
      <c r="B335" s="9"/>
    </row>
    <row r="336" spans="2:41" x14ac:dyDescent="0.2">
      <c r="B336" s="7" t="s">
        <v>28</v>
      </c>
    </row>
    <row r="337" spans="2:41" x14ac:dyDescent="0.2">
      <c r="B337" s="8" t="s">
        <v>82</v>
      </c>
      <c r="H337" s="28" t="str">
        <f>+IFERROR(H330/D330-1,"n/a")</f>
        <v>n/a</v>
      </c>
      <c r="I337" s="28" t="str">
        <f t="shared" ref="I337:W341" si="1510">+IFERROR(I330/E330-1,"n/a")</f>
        <v>n/a</v>
      </c>
      <c r="J337" s="28" t="str">
        <f t="shared" si="1510"/>
        <v>n/a</v>
      </c>
      <c r="K337" s="28" t="str">
        <f t="shared" si="1510"/>
        <v>n/a</v>
      </c>
      <c r="L337" s="28" t="str">
        <f t="shared" si="1510"/>
        <v>n/a</v>
      </c>
      <c r="M337" s="28" t="str">
        <f t="shared" si="1510"/>
        <v>n/a</v>
      </c>
      <c r="N337" s="28" t="str">
        <f t="shared" si="1510"/>
        <v>n/a</v>
      </c>
      <c r="O337" s="28" t="str">
        <f t="shared" si="1510"/>
        <v>n/a</v>
      </c>
      <c r="P337" s="28" t="str">
        <f t="shared" si="1510"/>
        <v>n/a</v>
      </c>
      <c r="Q337" s="28" t="str">
        <f t="shared" si="1510"/>
        <v>n/a</v>
      </c>
      <c r="R337" s="28" t="str">
        <f t="shared" si="1510"/>
        <v>n/a</v>
      </c>
      <c r="S337" s="28" t="str">
        <f t="shared" si="1510"/>
        <v>n/a</v>
      </c>
      <c r="T337" s="28" t="str">
        <f t="shared" si="1510"/>
        <v>n/a</v>
      </c>
      <c r="U337" s="28" t="str">
        <f t="shared" si="1510"/>
        <v>n/a</v>
      </c>
      <c r="V337" s="28" t="str">
        <f t="shared" si="1510"/>
        <v>n/a</v>
      </c>
      <c r="W337" s="28" t="str">
        <f t="shared" si="1510"/>
        <v>n/a</v>
      </c>
      <c r="X337" s="28">
        <f t="shared" ref="X337:Y341" si="1511">+IFERROR(X330/T330-1,"n/a")</f>
        <v>0.27796024689959786</v>
      </c>
      <c r="Y337" s="28">
        <f t="shared" si="1511"/>
        <v>0.26379734872037197</v>
      </c>
      <c r="Z337" s="28">
        <f t="shared" ref="Z337:Z341" si="1512">+IFERROR(Z330/V330-1,"n/a")</f>
        <v>0.24743490304709148</v>
      </c>
      <c r="AA337" s="28" t="str">
        <f t="shared" ref="AA337:AA341" si="1513">+IFERROR(AA330/W330-1,"n/a")</f>
        <v>n/a</v>
      </c>
      <c r="AB337" s="28" t="str">
        <f t="shared" ref="AB337:AB341" si="1514">+IFERROR(AB330/X330-1,"n/a")</f>
        <v>n/a</v>
      </c>
      <c r="AC337" s="28" t="str">
        <f t="shared" ref="AC337:AC341" si="1515">+IFERROR(AC330/Y330-1,"n/a")</f>
        <v>n/a</v>
      </c>
      <c r="AD337" s="28" t="str">
        <f t="shared" ref="AD337:AD341" si="1516">+IFERROR(AD330/Z330-1,"n/a")</f>
        <v>n/a</v>
      </c>
      <c r="AE337" s="28" t="str">
        <f t="shared" ref="AE337:AE341" si="1517">+IFERROR(AE330/AA330-1,"n/a")</f>
        <v>n/a</v>
      </c>
      <c r="AI337" s="28" t="str">
        <f>+IFERROR(AI330/AH330-1,"n/a")</f>
        <v>n/a</v>
      </c>
      <c r="AJ337" s="28" t="str">
        <f>+IFERROR(AJ330/AI330-1,"n/a")</f>
        <v>n/a</v>
      </c>
      <c r="AK337" s="28">
        <f>+IFERROR(AK330/AJ330-1,"n/a")</f>
        <v>0.87225858856132654</v>
      </c>
      <c r="AL337" s="28">
        <f t="shared" ref="AL337:AO337" si="1518">+IFERROR(AL330/AK330-1,"n/a")</f>
        <v>0.55437736860238096</v>
      </c>
      <c r="AM337" s="28">
        <f t="shared" si="1518"/>
        <v>0.40488035135246081</v>
      </c>
      <c r="AN337" s="28" t="str">
        <f t="shared" si="1518"/>
        <v>n/a</v>
      </c>
      <c r="AO337" s="28" t="str">
        <f t="shared" si="1518"/>
        <v>n/a</v>
      </c>
    </row>
    <row r="338" spans="2:41" ht="13.5" x14ac:dyDescent="0.35">
      <c r="B338" s="8" t="s">
        <v>83</v>
      </c>
      <c r="H338" s="29" t="str">
        <f t="shared" ref="H338:H341" si="1519">+IFERROR(H331/D331-1,"n/a")</f>
        <v>n/a</v>
      </c>
      <c r="I338" s="29" t="str">
        <f t="shared" si="1510"/>
        <v>n/a</v>
      </c>
      <c r="J338" s="29" t="str">
        <f t="shared" si="1510"/>
        <v>n/a</v>
      </c>
      <c r="K338" s="29" t="str">
        <f t="shared" si="1510"/>
        <v>n/a</v>
      </c>
      <c r="L338" s="29" t="str">
        <f t="shared" si="1510"/>
        <v>n/a</v>
      </c>
      <c r="M338" s="29" t="str">
        <f t="shared" si="1510"/>
        <v>n/a</v>
      </c>
      <c r="N338" s="29" t="str">
        <f t="shared" si="1510"/>
        <v>n/a</v>
      </c>
      <c r="O338" s="29" t="str">
        <f t="shared" si="1510"/>
        <v>n/a</v>
      </c>
      <c r="P338" s="29" t="str">
        <f t="shared" si="1510"/>
        <v>n/a</v>
      </c>
      <c r="Q338" s="29" t="str">
        <f t="shared" si="1510"/>
        <v>n/a</v>
      </c>
      <c r="R338" s="29" t="str">
        <f t="shared" si="1510"/>
        <v>n/a</v>
      </c>
      <c r="S338" s="29" t="str">
        <f t="shared" si="1510"/>
        <v>n/a</v>
      </c>
      <c r="T338" s="29" t="str">
        <f t="shared" si="1510"/>
        <v>n/a</v>
      </c>
      <c r="U338" s="29" t="str">
        <f t="shared" si="1510"/>
        <v>n/a</v>
      </c>
      <c r="V338" s="29" t="str">
        <f t="shared" si="1510"/>
        <v>n/a</v>
      </c>
      <c r="W338" s="29" t="str">
        <f t="shared" si="1510"/>
        <v>n/a</v>
      </c>
      <c r="X338" s="29">
        <f t="shared" si="1511"/>
        <v>0.22402597402597291</v>
      </c>
      <c r="Y338" s="29">
        <f t="shared" si="1511"/>
        <v>0.21571015375247393</v>
      </c>
      <c r="Z338" s="29">
        <f t="shared" si="1512"/>
        <v>0.24959313507915337</v>
      </c>
      <c r="AA338" s="29" t="str">
        <f t="shared" si="1513"/>
        <v>n/a</v>
      </c>
      <c r="AB338" s="29" t="str">
        <f t="shared" si="1514"/>
        <v>n/a</v>
      </c>
      <c r="AC338" s="29" t="str">
        <f t="shared" si="1515"/>
        <v>n/a</v>
      </c>
      <c r="AD338" s="29" t="str">
        <f t="shared" si="1516"/>
        <v>n/a</v>
      </c>
      <c r="AE338" s="29" t="str">
        <f t="shared" si="1517"/>
        <v>n/a</v>
      </c>
      <c r="AI338" s="29" t="str">
        <f t="shared" ref="AI338" si="1520">+IFERROR(AI331/AH331-1,"n/a")</f>
        <v>n/a</v>
      </c>
      <c r="AJ338" s="29" t="str">
        <f t="shared" ref="AJ338" si="1521">+IFERROR(AJ331/AI331-1,"n/a")</f>
        <v>n/a</v>
      </c>
      <c r="AK338" s="29">
        <f t="shared" ref="AK338:AO341" si="1522">+IFERROR(AK331/AJ331-1,"n/a")</f>
        <v>1.0969553012308384</v>
      </c>
      <c r="AL338" s="29">
        <f t="shared" si="1522"/>
        <v>0.35104520646689186</v>
      </c>
      <c r="AM338" s="29">
        <f t="shared" si="1522"/>
        <v>0.93022865853658288</v>
      </c>
      <c r="AN338" s="29" t="str">
        <f t="shared" si="1522"/>
        <v>n/a</v>
      </c>
      <c r="AO338" s="29" t="str">
        <f t="shared" si="1522"/>
        <v>n/a</v>
      </c>
    </row>
    <row r="339" spans="2:41" x14ac:dyDescent="0.2">
      <c r="B339" s="9" t="s">
        <v>79</v>
      </c>
      <c r="H339" s="28" t="str">
        <f t="shared" si="1519"/>
        <v>n/a</v>
      </c>
      <c r="I339" s="28" t="str">
        <f t="shared" si="1510"/>
        <v>n/a</v>
      </c>
      <c r="J339" s="28">
        <f t="shared" si="1510"/>
        <v>0.81558670286930357</v>
      </c>
      <c r="K339" s="28">
        <f t="shared" si="1510"/>
        <v>0.65710989327949187</v>
      </c>
      <c r="L339" s="28">
        <f t="shared" si="1510"/>
        <v>0.7495742056733421</v>
      </c>
      <c r="M339" s="28">
        <f t="shared" si="1510"/>
        <v>1.1330868761552679</v>
      </c>
      <c r="N339" s="28">
        <f t="shared" si="1510"/>
        <v>0.8055454508710238</v>
      </c>
      <c r="O339" s="28">
        <f t="shared" si="1510"/>
        <v>0.87655782218199585</v>
      </c>
      <c r="P339" s="28">
        <f t="shared" si="1510"/>
        <v>0.58996307485733479</v>
      </c>
      <c r="Q339" s="28">
        <f t="shared" si="1510"/>
        <v>0.55047003833832253</v>
      </c>
      <c r="R339" s="28">
        <f t="shared" si="1510"/>
        <v>0.5279263952004658</v>
      </c>
      <c r="S339" s="28">
        <f t="shared" si="1510"/>
        <v>0.522761844692613</v>
      </c>
      <c r="T339" s="28">
        <f t="shared" si="1510"/>
        <v>0.62136598754354488</v>
      </c>
      <c r="U339" s="28">
        <f t="shared" si="1510"/>
        <v>0.47316453552375304</v>
      </c>
      <c r="V339" s="28">
        <f t="shared" si="1510"/>
        <v>0.42129399009581836</v>
      </c>
      <c r="W339" s="28">
        <f t="shared" si="1510"/>
        <v>0.30116706868406307</v>
      </c>
      <c r="X339" s="28">
        <f t="shared" si="1511"/>
        <v>0.27363404343976239</v>
      </c>
      <c r="Y339" s="28">
        <f t="shared" si="1511"/>
        <v>0.26016577952013598</v>
      </c>
      <c r="Z339" s="28">
        <f t="shared" si="1512"/>
        <v>0.24758527559298615</v>
      </c>
      <c r="AA339" s="28">
        <f t="shared" si="1513"/>
        <v>0.22219999999999995</v>
      </c>
      <c r="AB339" s="28">
        <f t="shared" si="1514"/>
        <v>0.20280000000000009</v>
      </c>
      <c r="AC339" s="28">
        <f t="shared" si="1515"/>
        <v>0.18340000000000001</v>
      </c>
      <c r="AD339" s="28">
        <f t="shared" si="1516"/>
        <v>0.16399999999999992</v>
      </c>
      <c r="AE339" s="28">
        <f t="shared" si="1517"/>
        <v>0.16400000000000015</v>
      </c>
      <c r="AI339" s="28">
        <f t="shared" ref="AI339" si="1523">+IFERROR(AI332/AH332-1,"n/a")</f>
        <v>1.7665025732826134</v>
      </c>
      <c r="AJ339" s="28">
        <f t="shared" ref="AJ339" si="1524">+IFERROR(AJ332/AI332-1,"n/a")</f>
        <v>0.78644801229425321</v>
      </c>
      <c r="AK339" s="28">
        <f t="shared" si="1522"/>
        <v>0.88403680939930074</v>
      </c>
      <c r="AL339" s="28">
        <f t="shared" si="1522"/>
        <v>0.54251452396830246</v>
      </c>
      <c r="AM339" s="28">
        <f t="shared" si="1522"/>
        <v>0.4317258033106135</v>
      </c>
      <c r="AN339" s="28">
        <f t="shared" si="1522"/>
        <v>0.24862824451652843</v>
      </c>
      <c r="AO339" s="28">
        <f t="shared" si="1522"/>
        <v>0.17690118954926293</v>
      </c>
    </row>
    <row r="340" spans="2:41" ht="13.5" x14ac:dyDescent="0.35">
      <c r="B340" s="8" t="s">
        <v>80</v>
      </c>
      <c r="H340" s="29" t="str">
        <f t="shared" si="1519"/>
        <v>n/a</v>
      </c>
      <c r="I340" s="29" t="str">
        <f t="shared" si="1510"/>
        <v>n/a</v>
      </c>
      <c r="J340" s="29">
        <f t="shared" si="1510"/>
        <v>0.93508662074723436</v>
      </c>
      <c r="K340" s="29">
        <f t="shared" si="1510"/>
        <v>0.8062146892655373</v>
      </c>
      <c r="L340" s="29">
        <f t="shared" si="1510"/>
        <v>0.79366736256089077</v>
      </c>
      <c r="M340" s="29">
        <f t="shared" si="1510"/>
        <v>0.4441375847351241</v>
      </c>
      <c r="N340" s="29">
        <f t="shared" si="1510"/>
        <v>0.49056196742530478</v>
      </c>
      <c r="O340" s="29">
        <f t="shared" si="1510"/>
        <v>0.56427901157334981</v>
      </c>
      <c r="P340" s="29">
        <f t="shared" si="1510"/>
        <v>0.57342386032977699</v>
      </c>
      <c r="Q340" s="29">
        <f t="shared" si="1510"/>
        <v>0.48748261474269805</v>
      </c>
      <c r="R340" s="29">
        <f t="shared" si="1510"/>
        <v>0.46356465735581454</v>
      </c>
      <c r="S340" s="29">
        <f t="shared" si="1510"/>
        <v>0.53529294141171757</v>
      </c>
      <c r="T340" s="29">
        <f t="shared" si="1510"/>
        <v>0.50468499568487224</v>
      </c>
      <c r="U340" s="29">
        <f t="shared" si="1510"/>
        <v>0.51665497896213197</v>
      </c>
      <c r="V340" s="29">
        <f t="shared" si="1510"/>
        <v>0.37770086526576008</v>
      </c>
      <c r="W340" s="29">
        <f t="shared" si="1510"/>
        <v>0.42669097855344251</v>
      </c>
      <c r="X340" s="29">
        <f t="shared" si="1511"/>
        <v>0.17936007210455163</v>
      </c>
      <c r="Y340" s="29">
        <f t="shared" si="1511"/>
        <v>0.12137325164720858</v>
      </c>
      <c r="Z340" s="29">
        <f t="shared" si="1512"/>
        <v>0.25441429801894921</v>
      </c>
      <c r="AA340" s="29">
        <f t="shared" si="1513"/>
        <v>0.11397054051767141</v>
      </c>
      <c r="AB340" s="29">
        <f t="shared" si="1514"/>
        <v>0.32139991515136268</v>
      </c>
      <c r="AC340" s="29">
        <f t="shared" si="1515"/>
        <v>0.34467732477138902</v>
      </c>
      <c r="AD340" s="29">
        <f t="shared" si="1516"/>
        <v>0.19494712347545318</v>
      </c>
      <c r="AE340" s="29">
        <f t="shared" si="1517"/>
        <v>0.21441857276920562</v>
      </c>
      <c r="AI340" s="29">
        <f t="shared" ref="AI340" si="1525">+IFERROR(AI333/AH333-1,"n/a")</f>
        <v>0.97079697498545658</v>
      </c>
      <c r="AJ340" s="29">
        <f t="shared" ref="AJ340" si="1526">+IFERROR(AJ333/AI333-1,"n/a")</f>
        <v>0.92313595843910501</v>
      </c>
      <c r="AK340" s="29">
        <f t="shared" si="1522"/>
        <v>0.55439587426326131</v>
      </c>
      <c r="AL340" s="29">
        <f t="shared" si="1522"/>
        <v>0.512619480211707</v>
      </c>
      <c r="AM340" s="29">
        <f t="shared" si="1522"/>
        <v>0.45037274946796679</v>
      </c>
      <c r="AN340" s="29">
        <f t="shared" si="1522"/>
        <v>0.16529489569305111</v>
      </c>
      <c r="AO340" s="29">
        <f t="shared" si="1522"/>
        <v>0.26223604011592316</v>
      </c>
    </row>
    <row r="341" spans="2:41" x14ac:dyDescent="0.2">
      <c r="B341" s="9" t="s">
        <v>24</v>
      </c>
      <c r="H341" s="28" t="str">
        <f t="shared" si="1519"/>
        <v>n/a</v>
      </c>
      <c r="I341" s="28" t="str">
        <f t="shared" si="1510"/>
        <v>n/a</v>
      </c>
      <c r="J341" s="28">
        <f t="shared" si="1510"/>
        <v>0.84667173417309161</v>
      </c>
      <c r="K341" s="28">
        <f t="shared" si="1510"/>
        <v>0.69207330536542266</v>
      </c>
      <c r="L341" s="28">
        <f t="shared" si="1510"/>
        <v>0.76070252469813382</v>
      </c>
      <c r="M341" s="28">
        <f t="shared" si="1510"/>
        <v>0.92052364537743503</v>
      </c>
      <c r="N341" s="28">
        <f t="shared" si="1510"/>
        <v>0.7196871692343878</v>
      </c>
      <c r="O341" s="28">
        <f t="shared" si="1510"/>
        <v>0.7983923584831798</v>
      </c>
      <c r="P341" s="28">
        <f t="shared" si="1510"/>
        <v>0.58571072319202</v>
      </c>
      <c r="Q341" s="28">
        <f t="shared" si="1510"/>
        <v>0.53585689509135648</v>
      </c>
      <c r="R341" s="28">
        <f t="shared" si="1510"/>
        <v>0.51272012309796566</v>
      </c>
      <c r="S341" s="28">
        <f t="shared" si="1510"/>
        <v>0.52549013916904919</v>
      </c>
      <c r="T341" s="28">
        <f t="shared" si="1510"/>
        <v>0.59159891172724</v>
      </c>
      <c r="U341" s="28">
        <f t="shared" si="1510"/>
        <v>0.48293656525335837</v>
      </c>
      <c r="V341" s="28">
        <f t="shared" si="1510"/>
        <v>0.41132924196702025</v>
      </c>
      <c r="W341" s="28">
        <f t="shared" si="1510"/>
        <v>0.32867199391171975</v>
      </c>
      <c r="X341" s="28">
        <f t="shared" si="1511"/>
        <v>0.25089669482733057</v>
      </c>
      <c r="Y341" s="28">
        <f t="shared" si="1511"/>
        <v>0.22827087908195787</v>
      </c>
      <c r="Z341" s="28">
        <f t="shared" si="1512"/>
        <v>0.24910909484035781</v>
      </c>
      <c r="AA341" s="28">
        <f t="shared" si="1513"/>
        <v>0.19673512000220472</v>
      </c>
      <c r="AB341" s="28">
        <f t="shared" si="1514"/>
        <v>0.22976853604321001</v>
      </c>
      <c r="AC341" s="28">
        <f t="shared" si="1515"/>
        <v>0.21723642826221723</v>
      </c>
      <c r="AD341" s="28">
        <f t="shared" si="1516"/>
        <v>0.17093483015025956</v>
      </c>
      <c r="AE341" s="28">
        <f t="shared" si="1517"/>
        <v>0.17504237169375259</v>
      </c>
      <c r="AI341" s="28">
        <f t="shared" ref="AI341" si="1527">+IFERROR(AI334/AH334-1,"n/a")</f>
        <v>1.5081409844735747</v>
      </c>
      <c r="AJ341" s="28">
        <f t="shared" ref="AJ341" si="1528">+IFERROR(AJ334/AI334-1,"n/a")</f>
        <v>0.82132152485954846</v>
      </c>
      <c r="AK341" s="28">
        <f t="shared" si="1522"/>
        <v>0.79523333030110077</v>
      </c>
      <c r="AL341" s="28">
        <f t="shared" si="1522"/>
        <v>0.53554137780132205</v>
      </c>
      <c r="AM341" s="28">
        <f t="shared" si="1522"/>
        <v>0.4360103556996846</v>
      </c>
      <c r="AN341" s="28">
        <f t="shared" si="1522"/>
        <v>0.22928903872013251</v>
      </c>
      <c r="AO341" s="28">
        <f t="shared" si="1522"/>
        <v>0.1956739469384885</v>
      </c>
    </row>
    <row r="342" spans="2:41" x14ac:dyDescent="0.2">
      <c r="B342" s="9"/>
      <c r="H342" s="28"/>
      <c r="I342" s="28"/>
      <c r="J342" s="28"/>
      <c r="K342" s="28"/>
      <c r="L342" s="28"/>
      <c r="M342" s="28"/>
      <c r="N342" s="28"/>
      <c r="O342" s="28"/>
      <c r="P342" s="28"/>
      <c r="Q342" s="28"/>
      <c r="R342" s="28"/>
      <c r="S342" s="28"/>
      <c r="T342" s="28"/>
      <c r="U342" s="28"/>
      <c r="V342" s="28"/>
      <c r="W342" s="28"/>
      <c r="AI342" s="28"/>
      <c r="AJ342" s="28"/>
      <c r="AK342" s="28"/>
      <c r="AL342" s="28"/>
      <c r="AM342" s="28"/>
    </row>
    <row r="343" spans="2:41" x14ac:dyDescent="0.2">
      <c r="B343" t="s">
        <v>94</v>
      </c>
      <c r="D343" s="40" t="str">
        <f>+IFERROR(D334-D347,"n/a")</f>
        <v>n/a</v>
      </c>
      <c r="E343" s="40" t="str">
        <f t="shared" ref="E343:W343" si="1529">+IFERROR(E334-E347,"n/a")</f>
        <v>n/a</v>
      </c>
      <c r="F343" s="40">
        <f t="shared" si="1529"/>
        <v>8.1852740552501473</v>
      </c>
      <c r="G343" s="40">
        <f t="shared" si="1529"/>
        <v>9.9065342668122529</v>
      </c>
      <c r="H343" s="40">
        <f t="shared" si="1529"/>
        <v>9.7835205218247978</v>
      </c>
      <c r="I343" s="40">
        <f t="shared" si="1529"/>
        <v>10.115513125403632</v>
      </c>
      <c r="J343" s="40">
        <f t="shared" si="1529"/>
        <v>12.815034591012147</v>
      </c>
      <c r="K343" s="40">
        <f t="shared" si="1529"/>
        <v>15.130818413221043</v>
      </c>
      <c r="L343" s="40">
        <f t="shared" si="1529"/>
        <v>13.971116425424789</v>
      </c>
      <c r="M343" s="40">
        <f t="shared" si="1529"/>
        <v>14.598293542452303</v>
      </c>
      <c r="N343" s="40">
        <f t="shared" si="1529"/>
        <v>14.69615969200941</v>
      </c>
      <c r="O343" s="40">
        <f t="shared" si="1529"/>
        <v>19.948362470056288</v>
      </c>
      <c r="P343" s="40">
        <f t="shared" si="1529"/>
        <v>21.429102473498233</v>
      </c>
      <c r="Q343" s="40">
        <f t="shared" si="1529"/>
        <v>18.718996405228751</v>
      </c>
      <c r="R343" s="40">
        <f t="shared" si="1529"/>
        <v>20.900205507378871</v>
      </c>
      <c r="S343" s="40">
        <f t="shared" si="1529"/>
        <v>28.164719243354654</v>
      </c>
      <c r="T343" s="40">
        <f t="shared" si="1529"/>
        <v>24.113505645517733</v>
      </c>
      <c r="U343" s="40">
        <f t="shared" si="1529"/>
        <v>25.15203913930624</v>
      </c>
      <c r="V343" s="40">
        <f t="shared" si="1529"/>
        <v>26.344394039364815</v>
      </c>
      <c r="W343" s="40">
        <f t="shared" si="1529"/>
        <v>31.146891807430023</v>
      </c>
      <c r="X343" s="40">
        <f t="shared" ref="X343:AA343" si="1530">+IFERROR(X334-X347,"n/a")</f>
        <v>29.036089795918386</v>
      </c>
      <c r="Y343" s="40">
        <f t="shared" ref="Y343" si="1531">+IFERROR(Y334-Y347,"n/a")</f>
        <v>30.472577107127705</v>
      </c>
      <c r="Z343" s="40">
        <f t="shared" si="1530"/>
        <v>31.400658282794424</v>
      </c>
      <c r="AA343" s="40">
        <f t="shared" si="1530"/>
        <v>36.772558726355726</v>
      </c>
      <c r="AB343" s="40">
        <f t="shared" ref="AB343:AE343" si="1532">+IFERROR(AB334-AB347,"n/a")</f>
        <v>34.929244603958438</v>
      </c>
      <c r="AC343" s="40">
        <f t="shared" si="1532"/>
        <v>36.24808007591102</v>
      </c>
      <c r="AD343" s="40">
        <f t="shared" si="1532"/>
        <v>35.854912398936051</v>
      </c>
      <c r="AE343" s="40">
        <f t="shared" si="1532"/>
        <v>42.227284741358829</v>
      </c>
      <c r="AH343" s="40">
        <f t="shared" ref="AH343:AI343" si="1533">+IFERROR(AH334-AH347,"n/a")</f>
        <v>18.277829208589061</v>
      </c>
      <c r="AI343" s="40">
        <f t="shared" si="1533"/>
        <v>32.573984562937859</v>
      </c>
      <c r="AJ343" s="31">
        <f>+IFERROR(H343+I343+J343+K343,"n/a")</f>
        <v>47.844886651461614</v>
      </c>
      <c r="AK343" s="31">
        <f>+IFERROR(L343+M343+N343+O343,"n/a")</f>
        <v>63.213932129942791</v>
      </c>
      <c r="AL343" s="31">
        <f>+IFERROR(P343+Q343+R343+S343,"n/a")</f>
        <v>89.213023629460508</v>
      </c>
      <c r="AM343" s="31">
        <f>+IFERROR(T343+U343+V343+W343,"n/a")</f>
        <v>106.75683063161881</v>
      </c>
      <c r="AN343" s="31">
        <f t="shared" ref="AN343" si="1534">+IFERROR(X343+Y343+Z343+AA343,"n/a")</f>
        <v>127.68188391219624</v>
      </c>
      <c r="AO343" s="31">
        <f t="shared" ref="AO343" si="1535">+IFERROR(AB343+AC343+AD343+AE343,"n/a")</f>
        <v>149.25952182016434</v>
      </c>
    </row>
    <row r="344" spans="2:41" x14ac:dyDescent="0.2">
      <c r="B344" s="8" t="s">
        <v>28</v>
      </c>
      <c r="H344" s="28" t="str">
        <f>+IFERROR(H343/D343-1,"n/a")</f>
        <v>n/a</v>
      </c>
      <c r="I344" s="28" t="str">
        <f t="shared" ref="I344" si="1536">+IFERROR(I343/E343-1,"n/a")</f>
        <v>n/a</v>
      </c>
      <c r="J344" s="28">
        <f t="shared" ref="J344" si="1537">+IFERROR(J343/F343-1,"n/a")</f>
        <v>0.56562071159882632</v>
      </c>
      <c r="K344" s="28">
        <f t="shared" ref="K344" si="1538">+IFERROR(K343/G343-1,"n/a")</f>
        <v>0.5273573992380558</v>
      </c>
      <c r="L344" s="28">
        <f t="shared" ref="L344" si="1539">+IFERROR(L343/H343-1,"n/a")</f>
        <v>0.42802546325307156</v>
      </c>
      <c r="M344" s="28">
        <f t="shared" ref="M344" si="1540">+IFERROR(M343/I343-1,"n/a")</f>
        <v>0.44315897389236958</v>
      </c>
      <c r="N344" s="28">
        <f t="shared" ref="N344" si="1541">+IFERROR(N343/J343-1,"n/a")</f>
        <v>0.14679048172968612</v>
      </c>
      <c r="O344" s="28">
        <f t="shared" ref="O344" si="1542">+IFERROR(O343/K343-1,"n/a")</f>
        <v>0.31839282749079589</v>
      </c>
      <c r="P344" s="28">
        <f t="shared" ref="P344" si="1543">+IFERROR(P343/L343-1,"n/a")</f>
        <v>0.5338146087238469</v>
      </c>
      <c r="Q344" s="28">
        <f t="shared" ref="Q344" si="1544">+IFERROR(Q343/M343-1,"n/a")</f>
        <v>0.28227291435079804</v>
      </c>
      <c r="R344" s="28">
        <f t="shared" ref="R344" si="1545">+IFERROR(R343/N343-1,"n/a")</f>
        <v>0.42215421888363958</v>
      </c>
      <c r="S344" s="28">
        <f t="shared" ref="S344" si="1546">+IFERROR(S343/O343-1,"n/a")</f>
        <v>0.4118812652232291</v>
      </c>
      <c r="T344" s="28">
        <f t="shared" ref="T344" si="1547">+IFERROR(T343/P343-1,"n/a")</f>
        <v>0.12526904359803925</v>
      </c>
      <c r="U344" s="28">
        <f t="shared" ref="U344" si="1548">+IFERROR(U343/Q343-1,"n/a")</f>
        <v>0.34366386930233905</v>
      </c>
      <c r="V344" s="28">
        <f t="shared" ref="V344" si="1549">+IFERROR(V343/R343-1,"n/a")</f>
        <v>0.26048492824933511</v>
      </c>
      <c r="W344" s="28">
        <f t="shared" ref="W344" si="1550">+IFERROR(W343/S343-1,"n/a")</f>
        <v>0.10588326971443185</v>
      </c>
      <c r="X344" s="28">
        <f t="shared" ref="X344:Y344" si="1551">+IFERROR(X343/T343-1,"n/a")</f>
        <v>0.20414220241409287</v>
      </c>
      <c r="Y344" s="28">
        <f t="shared" si="1551"/>
        <v>0.21153505440864317</v>
      </c>
      <c r="Z344" s="28">
        <f t="shared" ref="Z344" si="1552">+IFERROR(Z343/V343-1,"n/a")</f>
        <v>0.19192941905873195</v>
      </c>
      <c r="AA344" s="28">
        <f t="shared" ref="AA344" si="1553">+IFERROR(AA343/W343-1,"n/a")</f>
        <v>0.18061728129108889</v>
      </c>
      <c r="AB344" s="28">
        <f t="shared" ref="AB344" si="1554">+IFERROR(AB343/X343-1,"n/a")</f>
        <v>0.20295965639520985</v>
      </c>
      <c r="AC344" s="28">
        <f t="shared" ref="AC344" si="1555">+IFERROR(AC343/Y343-1,"n/a")</f>
        <v>0.18953116267387804</v>
      </c>
      <c r="AD344" s="28">
        <f t="shared" ref="AD344" si="1556">+IFERROR(AD343/Z343-1,"n/a")</f>
        <v>0.14185225277848001</v>
      </c>
      <c r="AE344" s="28">
        <f t="shared" ref="AE344" si="1557">+IFERROR(AE343/AA343-1,"n/a")</f>
        <v>0.1483368632461679</v>
      </c>
      <c r="AI344" s="28">
        <f>+IFERROR(AI343/AH343-1,"n/a")</f>
        <v>0.78215827444272179</v>
      </c>
      <c r="AJ344" s="28">
        <f t="shared" ref="AJ344" si="1558">+IFERROR(AJ343/AI343-1,"n/a")</f>
        <v>0.46880669630754146</v>
      </c>
      <c r="AK344" s="28">
        <f t="shared" ref="AK344" si="1559">+IFERROR(AK343/AJ343-1,"n/a")</f>
        <v>0.32122649992758778</v>
      </c>
      <c r="AL344" s="28">
        <f t="shared" ref="AL344" si="1560">+IFERROR(AL343/AK343-1,"n/a")</f>
        <v>0.41128736377407904</v>
      </c>
      <c r="AM344" s="28">
        <f t="shared" ref="AM344:AO344" si="1561">+IFERROR(AM343/AL343-1,"n/a")</f>
        <v>0.19665073874219496</v>
      </c>
      <c r="AN344" s="28">
        <f t="shared" si="1561"/>
        <v>0.19600669256267644</v>
      </c>
      <c r="AO344" s="28">
        <f t="shared" si="1561"/>
        <v>0.16899529711518446</v>
      </c>
    </row>
    <row r="345" spans="2:41" x14ac:dyDescent="0.2">
      <c r="B345" s="8" t="s">
        <v>103</v>
      </c>
      <c r="D345" s="43" t="str">
        <f>IFERROR(D343/D334,"n/a")</f>
        <v>n/a</v>
      </c>
      <c r="E345" s="43" t="str">
        <f t="shared" ref="E345:W345" si="1562">IFERROR(E343/E334,"n/a")</f>
        <v>n/a</v>
      </c>
      <c r="F345" s="43">
        <f t="shared" si="1562"/>
        <v>0.44441709497503246</v>
      </c>
      <c r="G345" s="43">
        <f t="shared" si="1562"/>
        <v>0.43747115331473851</v>
      </c>
      <c r="H345" s="43">
        <f t="shared" si="1562"/>
        <v>0.42957280008012283</v>
      </c>
      <c r="I345" s="43">
        <f t="shared" si="1562"/>
        <v>0.3917856278478497</v>
      </c>
      <c r="J345" s="43">
        <f t="shared" si="1562"/>
        <v>0.37677980098236347</v>
      </c>
      <c r="K345" s="43">
        <f t="shared" si="1562"/>
        <v>0.39488525754158849</v>
      </c>
      <c r="L345" s="43">
        <f t="shared" si="1562"/>
        <v>0.34840689340211445</v>
      </c>
      <c r="M345" s="43">
        <f t="shared" si="1562"/>
        <v>0.29440353209479092</v>
      </c>
      <c r="N345" s="43">
        <f t="shared" si="1562"/>
        <v>0.25125935530876065</v>
      </c>
      <c r="O345" s="43">
        <f t="shared" si="1562"/>
        <v>0.28948849163471085</v>
      </c>
      <c r="P345" s="43">
        <f t="shared" si="1562"/>
        <v>0.33700445804171031</v>
      </c>
      <c r="Q345" s="43">
        <f t="shared" si="1562"/>
        <v>0.24579482391938695</v>
      </c>
      <c r="R345" s="43">
        <f t="shared" si="1562"/>
        <v>0.23621656559611737</v>
      </c>
      <c r="S345" s="43">
        <f t="shared" si="1562"/>
        <v>0.26792921654637225</v>
      </c>
      <c r="T345" s="43">
        <f t="shared" si="1562"/>
        <v>0.23826397554980219</v>
      </c>
      <c r="U345" s="43">
        <f t="shared" si="1562"/>
        <v>0.22271055411300417</v>
      </c>
      <c r="V345" s="43">
        <f t="shared" si="1562"/>
        <v>0.21096949732419989</v>
      </c>
      <c r="W345" s="43">
        <f t="shared" si="1562"/>
        <v>0.22300344961287338</v>
      </c>
      <c r="X345" s="43">
        <f t="shared" ref="X345:AA345" si="1563">IFERROR(X343/X334,"n/a")</f>
        <v>0.22935843500176453</v>
      </c>
      <c r="Y345" s="43">
        <f t="shared" ref="Y345" si="1564">IFERROR(Y343/Y334,"n/a")</f>
        <v>0.21967600786591096</v>
      </c>
      <c r="Z345" s="43">
        <f t="shared" si="1563"/>
        <v>0.20131208028461611</v>
      </c>
      <c r="AA345" s="43">
        <f t="shared" si="1563"/>
        <v>0.21999999999999992</v>
      </c>
      <c r="AB345" s="43">
        <f t="shared" ref="AB345:AE345" si="1565">IFERROR(AB343/AB334,"n/a")</f>
        <v>0.22435843500176458</v>
      </c>
      <c r="AC345" s="43">
        <f t="shared" si="1565"/>
        <v>0.21467600786591093</v>
      </c>
      <c r="AD345" s="43">
        <f t="shared" si="1565"/>
        <v>0.19631208028461616</v>
      </c>
      <c r="AE345" s="43">
        <f t="shared" si="1565"/>
        <v>0.21500000000000002</v>
      </c>
      <c r="AH345" s="43">
        <f t="shared" ref="AH345:AM345" si="1566">IFERROR(AH343/AH334,"n/a")</f>
        <v>0.690485029224021</v>
      </c>
      <c r="AI345" s="43">
        <f t="shared" si="1566"/>
        <v>0.49062377905709725</v>
      </c>
      <c r="AJ345" s="43">
        <f t="shared" si="1566"/>
        <v>0.39566407260373637</v>
      </c>
      <c r="AK345" s="43">
        <f t="shared" si="1566"/>
        <v>0.29119438068011511</v>
      </c>
      <c r="AL345" s="43">
        <f t="shared" si="1566"/>
        <v>0.26763130958040365</v>
      </c>
      <c r="AM345" s="43">
        <f t="shared" si="1566"/>
        <v>0.22302151446803908</v>
      </c>
      <c r="AN345" s="43">
        <f t="shared" ref="AN345:AO345" si="1567">IFERROR(AN343/AN334,"n/a")</f>
        <v>0.21698332571723603</v>
      </c>
      <c r="AO345" s="43">
        <f t="shared" si="1567"/>
        <v>0.21214185352565046</v>
      </c>
    </row>
    <row r="346" spans="2:41" x14ac:dyDescent="0.2">
      <c r="B346" s="8"/>
      <c r="H346" s="28"/>
      <c r="I346" s="28"/>
      <c r="J346" s="28"/>
      <c r="K346" s="28"/>
      <c r="L346" s="28"/>
      <c r="M346" s="28"/>
      <c r="N346" s="28"/>
      <c r="O346" s="28"/>
      <c r="P346" s="28"/>
      <c r="Q346" s="28"/>
      <c r="R346" s="28"/>
      <c r="S346" s="28"/>
      <c r="T346" s="28"/>
      <c r="U346" s="28"/>
      <c r="V346" s="28"/>
      <c r="W346" s="28"/>
      <c r="AI346" s="28"/>
      <c r="AJ346" s="28"/>
      <c r="AK346" s="28"/>
      <c r="AL346" s="28"/>
      <c r="AM346" s="28"/>
      <c r="AN346" s="28"/>
      <c r="AO346" s="28"/>
    </row>
    <row r="347" spans="2:41" x14ac:dyDescent="0.2">
      <c r="B347" s="4" t="s">
        <v>262</v>
      </c>
      <c r="D347" s="38" t="str">
        <f>+IFERROR(D351+D354,"n/a")</f>
        <v>n/a</v>
      </c>
      <c r="E347" s="38" t="str">
        <f t="shared" ref="E347:X347" si="1568">+IFERROR(E351+E354,"n/a")</f>
        <v>n/a</v>
      </c>
      <c r="F347" s="38">
        <f t="shared" si="1568"/>
        <v>10.232725944749852</v>
      </c>
      <c r="G347" s="38">
        <f t="shared" si="1568"/>
        <v>12.738465733187747</v>
      </c>
      <c r="H347" s="38">
        <f t="shared" si="1568"/>
        <v>12.991479478175204</v>
      </c>
      <c r="I347" s="38">
        <f t="shared" si="1568"/>
        <v>15.70348687459637</v>
      </c>
      <c r="J347" s="38">
        <f t="shared" si="1568"/>
        <v>21.196965408987854</v>
      </c>
      <c r="K347" s="38">
        <f t="shared" si="1568"/>
        <v>23.18618158677895</v>
      </c>
      <c r="L347" s="38">
        <f t="shared" si="1568"/>
        <v>26.128883574575212</v>
      </c>
      <c r="M347" s="38">
        <f t="shared" si="1568"/>
        <v>34.987706457547695</v>
      </c>
      <c r="N347" s="38">
        <f t="shared" si="1568"/>
        <v>43.793840307990592</v>
      </c>
      <c r="O347" s="38">
        <f t="shared" si="1568"/>
        <v>48.960637529943703</v>
      </c>
      <c r="P347" s="38">
        <f t="shared" si="1568"/>
        <v>42.15789752650177</v>
      </c>
      <c r="Q347" s="38">
        <f t="shared" si="1568"/>
        <v>57.438003594771246</v>
      </c>
      <c r="R347" s="38">
        <f t="shared" si="1568"/>
        <v>67.578794492621142</v>
      </c>
      <c r="S347" s="38">
        <f t="shared" si="1568"/>
        <v>76.955280756645351</v>
      </c>
      <c r="T347" s="38">
        <f t="shared" si="1568"/>
        <v>77.091494354482279</v>
      </c>
      <c r="U347" s="38">
        <f t="shared" si="1568"/>
        <v>87.783960860693767</v>
      </c>
      <c r="V347" s="38">
        <f t="shared" si="1568"/>
        <v>98.52860596063519</v>
      </c>
      <c r="W347" s="38">
        <f t="shared" si="1568"/>
        <v>108.52310819256996</v>
      </c>
      <c r="X347" s="38">
        <f t="shared" si="1568"/>
        <v>97.560910204081623</v>
      </c>
      <c r="Y347" s="38">
        <f t="shared" ref="Y347:Z347" si="1569">+IFERROR(Y351+Y354,"n/a")</f>
        <v>108.2434228928723</v>
      </c>
      <c r="Z347" s="38">
        <f t="shared" si="1569"/>
        <v>124.57934171720559</v>
      </c>
      <c r="AA347" s="38">
        <f t="shared" ref="AA347:AE347" si="1570">+IFERROR(AA349*AA334,"n/a")</f>
        <v>130.37543548435218</v>
      </c>
      <c r="AB347" s="38">
        <f t="shared" si="1570"/>
        <v>120.75576275350383</v>
      </c>
      <c r="AC347" s="38">
        <f t="shared" si="1570"/>
        <v>132.6020883069107</v>
      </c>
      <c r="AD347" s="38">
        <f t="shared" si="1570"/>
        <v>146.78750240790146</v>
      </c>
      <c r="AE347" s="38">
        <f t="shared" si="1570"/>
        <v>154.17869079984501</v>
      </c>
      <c r="AF347" s="4"/>
      <c r="AG347" s="4"/>
      <c r="AH347" s="38">
        <f t="shared" ref="AH347:AI347" si="1571">+IFERROR(AH351+AH354,"n/a")</f>
        <v>8.1931707914109406</v>
      </c>
      <c r="AI347" s="38">
        <f t="shared" si="1571"/>
        <v>33.819015437062141</v>
      </c>
      <c r="AJ347" s="20">
        <f>+IFERROR(H347+I347+J347+K347,"n/a")</f>
        <v>73.07811334853838</v>
      </c>
      <c r="AK347" s="20">
        <f>+IFERROR(L347+M347+N347+O347,"n/a")</f>
        <v>153.8710678700572</v>
      </c>
      <c r="AL347" s="20">
        <f>+IFERROR(P347+Q347+R347+S347,"n/a")</f>
        <v>244.12997637053951</v>
      </c>
      <c r="AM347" s="20">
        <f>+IFERROR(T347+U347+V347+W347,"n/a")</f>
        <v>371.92716936838116</v>
      </c>
      <c r="AN347" s="20">
        <f t="shared" ref="AN347" si="1572">+IFERROR(X347+Y347+Z347+AA347,"n/a")</f>
        <v>460.7591102985117</v>
      </c>
      <c r="AO347" s="20">
        <f t="shared" ref="AO347" si="1573">+IFERROR(AB347+AC347+AD347+AE347,"n/a")</f>
        <v>554.32404426816106</v>
      </c>
    </row>
    <row r="348" spans="2:41" x14ac:dyDescent="0.2">
      <c r="B348" s="8" t="s">
        <v>28</v>
      </c>
      <c r="H348" s="28" t="str">
        <f>+IFERROR(H347/D347-1,"n/a")</f>
        <v>n/a</v>
      </c>
      <c r="I348" s="28" t="str">
        <f t="shared" ref="I348" si="1574">+IFERROR(I347/E347-1,"n/a")</f>
        <v>n/a</v>
      </c>
      <c r="J348" s="28">
        <f t="shared" ref="J348" si="1575">+IFERROR(J347/F347-1,"n/a")</f>
        <v>1.0714876488863139</v>
      </c>
      <c r="K348" s="28">
        <f t="shared" ref="K348" si="1576">+IFERROR(K347/G347-1,"n/a")</f>
        <v>0.8201706604565091</v>
      </c>
      <c r="L348" s="28">
        <f t="shared" ref="L348" si="1577">+IFERROR(L347/H347-1,"n/a")</f>
        <v>1.0112323325815158</v>
      </c>
      <c r="M348" s="28">
        <f t="shared" ref="M348" si="1578">+IFERROR(M347/I347-1,"n/a")</f>
        <v>1.2280215048383636</v>
      </c>
      <c r="N348" s="28">
        <f t="shared" ref="N348" si="1579">+IFERROR(N347/J347-1,"n/a")</f>
        <v>1.0660429199653882</v>
      </c>
      <c r="O348" s="28">
        <f t="shared" ref="O348" si="1580">+IFERROR(O347/K347-1,"n/a")</f>
        <v>1.1116300390686868</v>
      </c>
      <c r="P348" s="28">
        <f t="shared" ref="P348" si="1581">+IFERROR(P347/L347-1,"n/a")</f>
        <v>0.61345958032143555</v>
      </c>
      <c r="Q348" s="28">
        <f t="shared" ref="Q348" si="1582">+IFERROR(Q347/M347-1,"n/a")</f>
        <v>0.64166244119098237</v>
      </c>
      <c r="R348" s="28">
        <f t="shared" ref="R348" si="1583">+IFERROR(R347/N347-1,"n/a")</f>
        <v>0.54311186270391465</v>
      </c>
      <c r="S348" s="28">
        <f t="shared" ref="S348" si="1584">+IFERROR(S347/O347-1,"n/a")</f>
        <v>0.57177856823413453</v>
      </c>
      <c r="T348" s="28">
        <f t="shared" ref="T348" si="1585">+IFERROR(T347/P347-1,"n/a")</f>
        <v>0.82863707342189352</v>
      </c>
      <c r="U348" s="28">
        <f t="shared" ref="U348" si="1586">+IFERROR(U347/Q347-1,"n/a")</f>
        <v>0.52832541813283029</v>
      </c>
      <c r="V348" s="28">
        <f t="shared" ref="V348" si="1587">+IFERROR(V347/R347-1,"n/a")</f>
        <v>0.45798111227618055</v>
      </c>
      <c r="W348" s="28">
        <f t="shared" ref="W348:Z348" si="1588">+IFERROR(W347/S347-1,"n/a")</f>
        <v>0.41021002230829517</v>
      </c>
      <c r="X348" s="28">
        <f t="shared" si="1588"/>
        <v>0.26552106715530543</v>
      </c>
      <c r="Y348" s="28">
        <f t="shared" si="1588"/>
        <v>0.23306606163107735</v>
      </c>
      <c r="Z348" s="28">
        <f t="shared" si="1588"/>
        <v>0.26439768940786967</v>
      </c>
      <c r="AA348" s="28">
        <f t="shared" ref="AA348" si="1589">+IFERROR(AA347/W347-1,"n/a")</f>
        <v>0.20136105255118686</v>
      </c>
      <c r="AB348" s="28">
        <f t="shared" ref="AB348" si="1590">+IFERROR(AB347/X347-1,"n/a")</f>
        <v>0.23774739801937406</v>
      </c>
      <c r="AC348" s="28">
        <f t="shared" ref="AC348" si="1591">+IFERROR(AC347/Y347-1,"n/a")</f>
        <v>0.22503598614158737</v>
      </c>
      <c r="AD348" s="28">
        <f t="shared" ref="AD348" si="1592">+IFERROR(AD347/Z347-1,"n/a")</f>
        <v>0.17826519537330876</v>
      </c>
      <c r="AE348" s="28">
        <f t="shared" ref="AE348" si="1593">+IFERROR(AE347/AA347-1,"n/a")</f>
        <v>0.18257469458922526</v>
      </c>
      <c r="AI348" s="28">
        <f>+IFERROR(AI347/AH347-1,"n/a")</f>
        <v>3.1277078554880449</v>
      </c>
      <c r="AJ348" s="28">
        <f t="shared" ref="AJ348" si="1594">+IFERROR(AJ347/AI347-1,"n/a")</f>
        <v>1.1608586886433225</v>
      </c>
      <c r="AK348" s="28">
        <f t="shared" ref="AK348" si="1595">+IFERROR(AK347/AJ347-1,"n/a")</f>
        <v>1.1055697912750611</v>
      </c>
      <c r="AL348" s="28">
        <f t="shared" ref="AL348" si="1596">+IFERROR(AL347/AK347-1,"n/a")</f>
        <v>0.5865879125288529</v>
      </c>
      <c r="AM348" s="28">
        <f t="shared" ref="AM348:AO348" si="1597">+IFERROR(AM347/AL347-1,"n/a")</f>
        <v>0.5234801350403262</v>
      </c>
      <c r="AN348" s="28">
        <f t="shared" si="1597"/>
        <v>0.23884230098324855</v>
      </c>
      <c r="AO348" s="28">
        <f t="shared" si="1597"/>
        <v>0.20306692125746895</v>
      </c>
    </row>
    <row r="349" spans="2:41" x14ac:dyDescent="0.2">
      <c r="B349" s="8" t="s">
        <v>29</v>
      </c>
      <c r="D349" s="43" t="str">
        <f>IFERROR(D347/D334,"n/a")</f>
        <v>n/a</v>
      </c>
      <c r="E349" s="43" t="str">
        <f t="shared" ref="E349:W349" si="1598">IFERROR(E347/E334,"n/a")</f>
        <v>n/a</v>
      </c>
      <c r="F349" s="43">
        <f t="shared" si="1598"/>
        <v>0.55558290502496754</v>
      </c>
      <c r="G349" s="43">
        <f t="shared" si="1598"/>
        <v>0.56252884668526149</v>
      </c>
      <c r="H349" s="43">
        <f t="shared" si="1598"/>
        <v>0.57042719991987723</v>
      </c>
      <c r="I349" s="43">
        <f t="shared" si="1598"/>
        <v>0.60821437215215035</v>
      </c>
      <c r="J349" s="43">
        <f t="shared" si="1598"/>
        <v>0.62322019901763648</v>
      </c>
      <c r="K349" s="43">
        <f t="shared" si="1598"/>
        <v>0.60511474245841157</v>
      </c>
      <c r="L349" s="43">
        <f t="shared" si="1598"/>
        <v>0.65159310659788561</v>
      </c>
      <c r="M349" s="43">
        <f t="shared" si="1598"/>
        <v>0.70559646790520902</v>
      </c>
      <c r="N349" s="43">
        <f t="shared" si="1598"/>
        <v>0.74874064469123935</v>
      </c>
      <c r="O349" s="43">
        <f t="shared" si="1598"/>
        <v>0.71051150836528909</v>
      </c>
      <c r="P349" s="43">
        <f t="shared" si="1598"/>
        <v>0.66299554195828969</v>
      </c>
      <c r="Q349" s="43">
        <f t="shared" si="1598"/>
        <v>0.7542051760806131</v>
      </c>
      <c r="R349" s="43">
        <f t="shared" si="1598"/>
        <v>0.76378343440388263</v>
      </c>
      <c r="S349" s="43">
        <f t="shared" si="1598"/>
        <v>0.73207078345362775</v>
      </c>
      <c r="T349" s="43">
        <f t="shared" si="1598"/>
        <v>0.76173602445019784</v>
      </c>
      <c r="U349" s="43">
        <f t="shared" si="1598"/>
        <v>0.77728944588699589</v>
      </c>
      <c r="V349" s="43">
        <f t="shared" si="1598"/>
        <v>0.78903050267580011</v>
      </c>
      <c r="W349" s="43">
        <f t="shared" si="1598"/>
        <v>0.77699655038712656</v>
      </c>
      <c r="X349" s="43">
        <f t="shared" ref="X349" si="1599">IFERROR(X347/X334,"n/a")</f>
        <v>0.77064156499823544</v>
      </c>
      <c r="Y349" s="43">
        <f t="shared" ref="Y349:Z349" si="1600">IFERROR(Y347/Y334,"n/a")</f>
        <v>0.78032399213408909</v>
      </c>
      <c r="Z349" s="43">
        <f t="shared" si="1600"/>
        <v>0.79868791971538389</v>
      </c>
      <c r="AA349" s="69">
        <v>0.78</v>
      </c>
      <c r="AB349" s="69">
        <f>+X349+0.5%</f>
        <v>0.77564156499823544</v>
      </c>
      <c r="AC349" s="69">
        <f t="shared" ref="AC349:AE349" si="1601">+Y349+0.5%</f>
        <v>0.7853239921340891</v>
      </c>
      <c r="AD349" s="69">
        <f t="shared" si="1601"/>
        <v>0.80368791971538389</v>
      </c>
      <c r="AE349" s="69">
        <f t="shared" si="1601"/>
        <v>0.78500000000000003</v>
      </c>
      <c r="AH349" s="43">
        <f t="shared" ref="AH349:AM349" si="1602">IFERROR(AH347/AH334,"n/a")</f>
        <v>0.309514970775979</v>
      </c>
      <c r="AI349" s="43">
        <f t="shared" si="1602"/>
        <v>0.50937622094290269</v>
      </c>
      <c r="AJ349" s="43">
        <f t="shared" si="1602"/>
        <v>0.60433592739626352</v>
      </c>
      <c r="AK349" s="43">
        <f t="shared" si="1602"/>
        <v>0.70880561931988484</v>
      </c>
      <c r="AL349" s="43">
        <f t="shared" si="1602"/>
        <v>0.73236869041959629</v>
      </c>
      <c r="AM349" s="43">
        <f t="shared" si="1602"/>
        <v>0.77697848553196092</v>
      </c>
      <c r="AN349" s="43">
        <f t="shared" ref="AN349:AO349" si="1603">IFERROR(AN347/AN334,"n/a")</f>
        <v>0.783016674282764</v>
      </c>
      <c r="AO349" s="43">
        <f t="shared" si="1603"/>
        <v>0.7878581464743496</v>
      </c>
    </row>
    <row r="350" spans="2:41" x14ac:dyDescent="0.2">
      <c r="B350" s="8"/>
      <c r="H350" s="28"/>
      <c r="I350" s="28"/>
      <c r="J350" s="28"/>
      <c r="K350" s="28"/>
      <c r="L350" s="28"/>
      <c r="M350" s="28"/>
      <c r="N350" s="28"/>
      <c r="O350" s="28"/>
      <c r="P350" s="28"/>
      <c r="Q350" s="28"/>
      <c r="R350" s="28"/>
      <c r="S350" s="28"/>
      <c r="T350" s="28"/>
      <c r="U350" s="28"/>
      <c r="V350" s="28"/>
      <c r="W350" s="28"/>
      <c r="AI350" s="28"/>
      <c r="AJ350" s="28"/>
      <c r="AK350" s="28"/>
      <c r="AL350" s="28"/>
      <c r="AM350" s="28"/>
      <c r="AN350" s="28"/>
      <c r="AO350" s="28"/>
    </row>
    <row r="351" spans="2:41" x14ac:dyDescent="0.2">
      <c r="B351" t="s">
        <v>99</v>
      </c>
      <c r="D351" s="40" t="str">
        <f>+IFERROR(D354/(1-D352)*D352,"n/a")</f>
        <v>n/a</v>
      </c>
      <c r="E351" s="40" t="str">
        <f t="shared" ref="E351" si="1604">+IFERROR(E354/(1-E352)*E352,"n/a")</f>
        <v>n/a</v>
      </c>
      <c r="F351" s="40">
        <f t="shared" ref="F351" si="1605">+IFERROR(F354/(1-F352)*F352,"n/a")</f>
        <v>1.9277259447498545</v>
      </c>
      <c r="G351" s="40">
        <f t="shared" ref="G351" si="1606">+IFERROR(G354/(1-G352)*G352,"n/a")</f>
        <v>2.3264657331877463</v>
      </c>
      <c r="H351" s="40">
        <f t="shared" ref="H351" si="1607">+IFERROR(H354/(1-H352)*H352,"n/a")</f>
        <v>2.184479478175203</v>
      </c>
      <c r="I351" s="40">
        <f t="shared" ref="I351" si="1608">+IFERROR(I354/(1-I352)*I352,"n/a")</f>
        <v>2.625486874596362</v>
      </c>
      <c r="J351" s="40">
        <f t="shared" ref="J351" si="1609">+IFERROR(J354/(1-J352)*J352,"n/a")</f>
        <v>3.4189654089878503</v>
      </c>
      <c r="K351" s="40">
        <f t="shared" ref="K351" si="1610">+IFERROR(K354/(1-K352)*K352,"n/a")</f>
        <v>4.2951815867789547</v>
      </c>
      <c r="L351" s="40">
        <f t="shared" ref="L351" si="1611">+IFERROR(L354/(1-L352)*L352,"n/a")</f>
        <v>4.1728835745752066</v>
      </c>
      <c r="M351" s="40">
        <f t="shared" ref="M351" si="1612">+IFERROR(M354/(1-M352)*M352,"n/a")</f>
        <v>6.0187064575476974</v>
      </c>
      <c r="N351" s="40">
        <f t="shared" ref="N351" si="1613">+IFERROR(N354/(1-N352)*N352,"n/a")</f>
        <v>7.6068403079906037</v>
      </c>
      <c r="O351" s="40">
        <f t="shared" ref="O351" si="1614">+IFERROR(O354/(1-O352)*O352,"n/a")</f>
        <v>9.4196375299437154</v>
      </c>
      <c r="P351" s="40">
        <f t="shared" ref="P351" si="1615">+IFERROR(P354/(1-P352)*P352,"n/a")</f>
        <v>7.9368975265017676</v>
      </c>
      <c r="Q351" s="40">
        <f t="shared" ref="Q351" si="1616">+IFERROR(Q354/(1-Q352)*Q352,"n/a")</f>
        <v>10.697003594771243</v>
      </c>
      <c r="R351" s="40">
        <f t="shared" ref="R351" si="1617">+IFERROR(R354/(1-R352)*R352,"n/a")</f>
        <v>11.825794492621148</v>
      </c>
      <c r="S351" s="40">
        <f t="shared" ref="S351" si="1618">+IFERROR(S354/(1-S352)*S352,"n/a")</f>
        <v>14.17828075664535</v>
      </c>
      <c r="T351" s="40">
        <f t="shared" ref="T351" si="1619">+IFERROR(T354/(1-T352)*T352,"n/a")</f>
        <v>12.40149435448226</v>
      </c>
      <c r="U351" s="40">
        <f t="shared" ref="U351" si="1620">+IFERROR(U354/(1-U352)*U352,"n/a")</f>
        <v>14.881960860693757</v>
      </c>
      <c r="V351" s="40">
        <f t="shared" ref="V351" si="1621">+IFERROR(V354/(1-V352)*V352,"n/a")</f>
        <v>16.5896059606352</v>
      </c>
      <c r="W351" s="40">
        <f t="shared" ref="W351:X351" si="1622">+IFERROR(W354/(1-W352)*W352,"n/a")</f>
        <v>19.153108192569952</v>
      </c>
      <c r="X351" s="40">
        <f t="shared" si="1622"/>
        <v>16.552910204081627</v>
      </c>
      <c r="Y351" s="40">
        <f t="shared" ref="Y351:Z351" si="1623">+IFERROR(Y354/(1-Y352)*Y352,"n/a")</f>
        <v>19.607422892872307</v>
      </c>
      <c r="Z351" s="40">
        <f t="shared" si="1623"/>
        <v>22.028341717205588</v>
      </c>
      <c r="AA351" s="40">
        <f t="shared" ref="AA351:AE351" si="1624">+IFERROR(AA352*AA347,"n/a")</f>
        <v>23.009798217852595</v>
      </c>
      <c r="AB351" s="40">
        <f t="shared" si="1624"/>
        <v>20.48832153475038</v>
      </c>
      <c r="AC351" s="40">
        <f t="shared" si="1624"/>
        <v>24.019798639264966</v>
      </c>
      <c r="AD351" s="40">
        <f t="shared" si="1624"/>
        <v>25.955228357173254</v>
      </c>
      <c r="AE351" s="40">
        <f t="shared" si="1624"/>
        <v>27.210805100036733</v>
      </c>
      <c r="AH351" s="40">
        <f t="shared" ref="AH351" si="1625">+IFERROR(AH354/(1-AH352)*AH352,"n/a")</f>
        <v>1.4611707914109349</v>
      </c>
      <c r="AI351" s="40">
        <f t="shared" ref="AI351" si="1626">+IFERROR(AI354/(1-AI352)*AI352,"n/a")</f>
        <v>5.9420154370621407</v>
      </c>
      <c r="AJ351" s="31">
        <f>+IFERROR(H351+I351+J351+K351,"n/a")</f>
        <v>12.524113348538371</v>
      </c>
      <c r="AK351" s="31">
        <f>+IFERROR(L351+M351+N351+O351,"n/a")</f>
        <v>27.218067870057219</v>
      </c>
      <c r="AL351" s="31">
        <f>+IFERROR(P351+Q351+R351+S351,"n/a")</f>
        <v>44.637976370539505</v>
      </c>
      <c r="AM351" s="31">
        <f>+IFERROR(T351+U351+V351+W351,"n/a")</f>
        <v>63.026169368381169</v>
      </c>
      <c r="AN351" s="31">
        <f t="shared" ref="AN351" si="1627">+IFERROR(X351+Y351+Z351+AA351,"n/a")</f>
        <v>81.198473032012117</v>
      </c>
      <c r="AO351" s="31">
        <f t="shared" ref="AO351" si="1628">+IFERROR(AB351+AC351+AD351+AE351,"n/a")</f>
        <v>97.674153631225337</v>
      </c>
    </row>
    <row r="352" spans="2:41" x14ac:dyDescent="0.2">
      <c r="B352" s="8" t="s">
        <v>100</v>
      </c>
      <c r="D352" s="70">
        <f t="shared" ref="D352:Z352" si="1629">+IFERROR(-D$621/D$620,"n/a")</f>
        <v>0.14845857670447102</v>
      </c>
      <c r="E352" s="70">
        <f t="shared" si="1629"/>
        <v>0.16836458119146863</v>
      </c>
      <c r="F352" s="70">
        <f t="shared" si="1629"/>
        <v>0.18838830973861084</v>
      </c>
      <c r="G352" s="70">
        <f t="shared" si="1629"/>
        <v>0.18263311939730423</v>
      </c>
      <c r="H352" s="70">
        <f t="shared" si="1629"/>
        <v>0.16814709070240838</v>
      </c>
      <c r="I352" s="70">
        <f t="shared" si="1629"/>
        <v>0.16719133117139917</v>
      </c>
      <c r="J352" s="70">
        <f t="shared" si="1629"/>
        <v>0.16129504120142377</v>
      </c>
      <c r="K352" s="70">
        <f t="shared" si="1629"/>
        <v>0.18524747469536429</v>
      </c>
      <c r="L352" s="70">
        <f t="shared" si="1629"/>
        <v>0.15970386039132736</v>
      </c>
      <c r="M352" s="70">
        <f t="shared" si="1629"/>
        <v>0.17202346386581499</v>
      </c>
      <c r="N352" s="70">
        <f t="shared" si="1629"/>
        <v>0.1736965804892581</v>
      </c>
      <c r="O352" s="70">
        <f t="shared" si="1629"/>
        <v>0.19239205217012922</v>
      </c>
      <c r="P352" s="70">
        <f t="shared" si="1629"/>
        <v>0.18826597131681877</v>
      </c>
      <c r="Q352" s="70">
        <f t="shared" si="1629"/>
        <v>0.18623564409096247</v>
      </c>
      <c r="R352" s="70">
        <f t="shared" si="1629"/>
        <v>0.17499268197085688</v>
      </c>
      <c r="S352" s="70">
        <f t="shared" si="1629"/>
        <v>0.18424051757385093</v>
      </c>
      <c r="T352" s="70">
        <f t="shared" si="1629"/>
        <v>0.16086721963719736</v>
      </c>
      <c r="U352" s="70">
        <f t="shared" si="1629"/>
        <v>0.16952938457983521</v>
      </c>
      <c r="V352" s="70">
        <f t="shared" si="1629"/>
        <v>0.16837349720814268</v>
      </c>
      <c r="W352" s="70">
        <f t="shared" si="1629"/>
        <v>0.17648875443729015</v>
      </c>
      <c r="X352" s="70">
        <f t="shared" si="1629"/>
        <v>0.16966744333827574</v>
      </c>
      <c r="Y352" s="70">
        <f t="shared" si="1629"/>
        <v>0.1811419333281582</v>
      </c>
      <c r="Z352" s="70">
        <f t="shared" si="1629"/>
        <v>0.17682178612895388</v>
      </c>
      <c r="AA352" s="70">
        <f t="shared" ref="AA352" si="1630">+W352</f>
        <v>0.17648875443729015</v>
      </c>
      <c r="AB352" s="70">
        <f t="shared" ref="AB352" si="1631">+X352</f>
        <v>0.16966744333827574</v>
      </c>
      <c r="AC352" s="70">
        <f t="shared" ref="AC352" si="1632">+Y352</f>
        <v>0.1811419333281582</v>
      </c>
      <c r="AD352" s="70">
        <f t="shared" ref="AD352" si="1633">+Z352</f>
        <v>0.17682178612895388</v>
      </c>
      <c r="AE352" s="70">
        <f t="shared" ref="AE352" si="1634">+AA352</f>
        <v>0.17648875443729015</v>
      </c>
      <c r="AF352" s="71"/>
      <c r="AG352" s="71"/>
      <c r="AH352" s="70">
        <f t="shared" ref="AH352:AI352" si="1635">+IFERROR(-AH$621/AH$620,"n/a")</f>
        <v>0.17834008695909381</v>
      </c>
      <c r="AI352" s="70">
        <f t="shared" si="1635"/>
        <v>0.17570042652839346</v>
      </c>
      <c r="AJ352" s="28">
        <f>+IFERROR(AJ351/AJ347,"n/a")</f>
        <v>0.17137981229490598</v>
      </c>
      <c r="AK352" s="28">
        <f t="shared" ref="AK352" si="1636">+IFERROR(AK351/AK347,"n/a")</f>
        <v>0.17688879557944345</v>
      </c>
      <c r="AL352" s="28">
        <f t="shared" ref="AL352" si="1637">+IFERROR(AL351/AL347,"n/a")</f>
        <v>0.18284512633052552</v>
      </c>
      <c r="AM352" s="28">
        <f t="shared" ref="AM352:AO352" si="1638">+IFERROR(AM351/AM347,"n/a")</f>
        <v>0.16945836324733754</v>
      </c>
      <c r="AN352" s="28">
        <f t="shared" si="1638"/>
        <v>0.17622760183603559</v>
      </c>
      <c r="AO352" s="28">
        <f t="shared" si="1638"/>
        <v>0.17620407168189564</v>
      </c>
    </row>
    <row r="353" spans="2:41" x14ac:dyDescent="0.2">
      <c r="B353" s="8"/>
    </row>
    <row r="354" spans="2:41" s="4" customFormat="1" x14ac:dyDescent="0.2">
      <c r="B354" s="4" t="s">
        <v>26</v>
      </c>
      <c r="D354" s="44" t="s">
        <v>75</v>
      </c>
      <c r="E354" s="44" t="s">
        <v>75</v>
      </c>
      <c r="F354" s="17">
        <v>8.3049999999999979</v>
      </c>
      <c r="G354" s="17">
        <v>10.412000000000001</v>
      </c>
      <c r="H354" s="17">
        <v>10.807</v>
      </c>
      <c r="I354" s="17">
        <v>13.078000000000008</v>
      </c>
      <c r="J354" s="17">
        <v>17.778000000000002</v>
      </c>
      <c r="K354" s="17">
        <v>18.890999999999995</v>
      </c>
      <c r="L354" s="17">
        <v>21.956000000000007</v>
      </c>
      <c r="M354" s="17">
        <v>28.968999999999998</v>
      </c>
      <c r="N354" s="17">
        <v>36.186999999999991</v>
      </c>
      <c r="O354" s="17">
        <v>39.54099999999999</v>
      </c>
      <c r="P354" s="17">
        <v>34.221000000000004</v>
      </c>
      <c r="Q354" s="17">
        <v>46.741000000000007</v>
      </c>
      <c r="R354" s="17">
        <v>55.753</v>
      </c>
      <c r="S354" s="17">
        <v>62.777000000000001</v>
      </c>
      <c r="T354" s="17">
        <v>64.690000000000012</v>
      </c>
      <c r="U354" s="17">
        <v>72.902000000000015</v>
      </c>
      <c r="V354" s="17">
        <v>81.938999999999993</v>
      </c>
      <c r="W354" s="17">
        <v>89.37</v>
      </c>
      <c r="X354" s="17">
        <v>81.007999999999996</v>
      </c>
      <c r="Y354" s="17">
        <v>88.635999999999996</v>
      </c>
      <c r="Z354" s="17">
        <v>102.551</v>
      </c>
      <c r="AA354" s="38">
        <f t="shared" ref="AA354:AE354" si="1639">+IFERROR(AA347-AA351,"n/a")</f>
        <v>107.36563726649959</v>
      </c>
      <c r="AB354" s="38">
        <f t="shared" si="1639"/>
        <v>100.26744121875345</v>
      </c>
      <c r="AC354" s="38">
        <f t="shared" si="1639"/>
        <v>108.58228966764574</v>
      </c>
      <c r="AD354" s="38">
        <f t="shared" si="1639"/>
        <v>120.8322740507282</v>
      </c>
      <c r="AE354" s="38">
        <f t="shared" si="1639"/>
        <v>126.96788569980828</v>
      </c>
      <c r="AH354" s="17">
        <v>6.7320000000000064</v>
      </c>
      <c r="AI354" s="17">
        <v>27.876999999999999</v>
      </c>
      <c r="AJ354" s="38">
        <f>+IFERROR(H354+I354+J354+K354,"n/a")</f>
        <v>60.554000000000002</v>
      </c>
      <c r="AK354" s="38">
        <f>+IFERROR(L354+M354+N354+O354,"n/a")</f>
        <v>126.65299999999999</v>
      </c>
      <c r="AL354" s="38">
        <f>+IFERROR(P354+Q354+R354+S354,"n/a")</f>
        <v>199.49200000000002</v>
      </c>
      <c r="AM354" s="38">
        <f t="shared" ref="AM354" si="1640">+IFERROR(T354+U354+V354+W354,"n/a")</f>
        <v>308.90100000000007</v>
      </c>
      <c r="AN354" s="38">
        <f t="shared" ref="AN354" si="1641">+IFERROR(X354+Y354+Z354+AA354,"n/a")</f>
        <v>379.56063726649961</v>
      </c>
      <c r="AO354" s="38">
        <f t="shared" ref="AO354" si="1642">+IFERROR(AB354+AC354+AD354+AE354,"n/a")</f>
        <v>456.64989063693565</v>
      </c>
    </row>
    <row r="355" spans="2:41" x14ac:dyDescent="0.2">
      <c r="B355" s="8" t="s">
        <v>28</v>
      </c>
      <c r="H355" s="28" t="str">
        <f>+IFERROR(H354/D354-1,"n/a")</f>
        <v>n/a</v>
      </c>
      <c r="I355" s="28" t="str">
        <f t="shared" ref="I355" si="1643">+IFERROR(I354/E354-1,"n/a")</f>
        <v>n/a</v>
      </c>
      <c r="J355" s="28">
        <f t="shared" ref="J355" si="1644">+IFERROR(J354/F354-1,"n/a")</f>
        <v>1.1406381697772434</v>
      </c>
      <c r="K355" s="28">
        <f t="shared" ref="K355" si="1645">+IFERROR(K354/G354-1,"n/a")</f>
        <v>0.81434882827506661</v>
      </c>
      <c r="L355" s="28">
        <f t="shared" ref="L355" si="1646">+IFERROR(L354/H354-1,"n/a")</f>
        <v>1.0316461552697329</v>
      </c>
      <c r="M355" s="28">
        <f t="shared" ref="M355" si="1647">+IFERROR(M354/I354-1,"n/a")</f>
        <v>1.2150940510781449</v>
      </c>
      <c r="N355" s="28">
        <f t="shared" ref="N355" si="1648">+IFERROR(N354/J354-1,"n/a")</f>
        <v>1.0354933063336702</v>
      </c>
      <c r="O355" s="28">
        <f t="shared" ref="O355" si="1649">+IFERROR(O354/K354-1,"n/a")</f>
        <v>1.093113122650998</v>
      </c>
      <c r="P355" s="28">
        <f t="shared" ref="P355" si="1650">+IFERROR(P354/L354-1,"n/a")</f>
        <v>0.55861723446893752</v>
      </c>
      <c r="Q355" s="28">
        <f t="shared" ref="Q355" si="1651">+IFERROR(Q354/M354-1,"n/a")</f>
        <v>0.61348337878421799</v>
      </c>
      <c r="R355" s="28">
        <f t="shared" ref="R355" si="1652">+IFERROR(R354/N354-1,"n/a")</f>
        <v>0.54069140851687103</v>
      </c>
      <c r="S355" s="28">
        <f t="shared" ref="S355" si="1653">+IFERROR(S354/O354-1,"n/a")</f>
        <v>0.58764320578639939</v>
      </c>
      <c r="T355" s="28">
        <f t="shared" ref="T355" si="1654">+IFERROR(T354/P354-1,"n/a")</f>
        <v>0.89035972063937363</v>
      </c>
      <c r="U355" s="28">
        <f t="shared" ref="U355" si="1655">+IFERROR(U354/Q354-1,"n/a")</f>
        <v>0.55970133287691759</v>
      </c>
      <c r="V355" s="28">
        <f t="shared" ref="V355" si="1656">+IFERROR(V354/R354-1,"n/a")</f>
        <v>0.46967876168098566</v>
      </c>
      <c r="W355" s="28">
        <f t="shared" ref="W355:Y355" si="1657">+IFERROR(W354/S354-1,"n/a")</f>
        <v>0.42361055800691338</v>
      </c>
      <c r="X355" s="28">
        <f t="shared" si="1657"/>
        <v>0.2522491884371616</v>
      </c>
      <c r="Y355" s="28">
        <f t="shared" si="1657"/>
        <v>0.2158239828811277</v>
      </c>
      <c r="Z355" s="28">
        <f t="shared" ref="Z355" si="1658">+IFERROR(Z354/V354-1,"n/a")</f>
        <v>0.25155298453727792</v>
      </c>
      <c r="AA355" s="28">
        <f t="shared" ref="AA355" si="1659">+IFERROR(AA354/W354-1,"n/a")</f>
        <v>0.20136105255118708</v>
      </c>
      <c r="AB355" s="28">
        <f t="shared" ref="AB355" si="1660">+IFERROR(AB354/X354-1,"n/a")</f>
        <v>0.23774739801937406</v>
      </c>
      <c r="AC355" s="28">
        <f t="shared" ref="AC355" si="1661">+IFERROR(AC354/Y354-1,"n/a")</f>
        <v>0.22503598614158737</v>
      </c>
      <c r="AD355" s="28">
        <f t="shared" ref="AD355" si="1662">+IFERROR(AD354/Z354-1,"n/a")</f>
        <v>0.17826519537330898</v>
      </c>
      <c r="AE355" s="28">
        <f t="shared" ref="AE355" si="1663">+IFERROR(AE354/AA354-1,"n/a")</f>
        <v>0.18257469458922504</v>
      </c>
      <c r="AI355" s="28">
        <f>+IFERROR(AI354/AH354-1,"n/a")</f>
        <v>3.140968508615563</v>
      </c>
      <c r="AJ355" s="28">
        <f t="shared" ref="AJ355" si="1664">+IFERROR(AJ354/AI354-1,"n/a")</f>
        <v>1.1721849553395272</v>
      </c>
      <c r="AK355" s="28">
        <f t="shared" ref="AK355" si="1665">+IFERROR(AK354/AJ354-1,"n/a")</f>
        <v>1.0915711596261186</v>
      </c>
      <c r="AL355" s="28">
        <f t="shared" ref="AL355" si="1666">+IFERROR(AL354/AK354-1,"n/a")</f>
        <v>0.57510678783763547</v>
      </c>
      <c r="AM355" s="28">
        <f t="shared" ref="AM355:AO355" si="1667">+IFERROR(AM354/AL354-1,"n/a")</f>
        <v>0.54843803260281132</v>
      </c>
      <c r="AN355" s="28">
        <f t="shared" si="1667"/>
        <v>0.22874525257768519</v>
      </c>
      <c r="AO355" s="28">
        <f t="shared" si="1667"/>
        <v>0.20310128554323614</v>
      </c>
    </row>
    <row r="356" spans="2:41" x14ac:dyDescent="0.2">
      <c r="B356" s="8" t="s">
        <v>29</v>
      </c>
      <c r="D356" s="43" t="str">
        <f t="shared" ref="D356:E356" si="1668">IFERROR(D354/D334,"n/a")</f>
        <v>n/a</v>
      </c>
      <c r="E356" s="43" t="str">
        <f t="shared" si="1668"/>
        <v>n/a</v>
      </c>
      <c r="F356" s="43">
        <f>IFERROR(F354/F334,"n/a")</f>
        <v>0.45091758062764675</v>
      </c>
      <c r="G356" s="43">
        <f t="shared" ref="G356:W356" si="1669">IFERROR(G354/G334,"n/a")</f>
        <v>0.4597924486641643</v>
      </c>
      <c r="H356" s="43">
        <f t="shared" si="1669"/>
        <v>0.47451152579582873</v>
      </c>
      <c r="I356" s="43">
        <f t="shared" si="1669"/>
        <v>0.5065262016344555</v>
      </c>
      <c r="J356" s="43">
        <f t="shared" si="1669"/>
        <v>0.52269787133952728</v>
      </c>
      <c r="K356" s="43">
        <f t="shared" si="1669"/>
        <v>0.49301876451705506</v>
      </c>
      <c r="L356" s="43">
        <f t="shared" si="1669"/>
        <v>0.5475311720698256</v>
      </c>
      <c r="M356" s="43">
        <f t="shared" si="1669"/>
        <v>0.5842173194046707</v>
      </c>
      <c r="N356" s="43">
        <f t="shared" si="1669"/>
        <v>0.61868695503504856</v>
      </c>
      <c r="O356" s="43">
        <f t="shared" si="1669"/>
        <v>0.57381474118039721</v>
      </c>
      <c r="P356" s="43">
        <f t="shared" si="1669"/>
        <v>0.53817604227279159</v>
      </c>
      <c r="Q356" s="43">
        <f t="shared" si="1669"/>
        <v>0.6137452893365023</v>
      </c>
      <c r="R356" s="43">
        <f t="shared" si="1669"/>
        <v>0.63012692277263527</v>
      </c>
      <c r="S356" s="43">
        <f t="shared" si="1669"/>
        <v>0.59719368340943679</v>
      </c>
      <c r="T356" s="43">
        <f t="shared" si="1669"/>
        <v>0.63919766809940226</v>
      </c>
      <c r="U356" s="43">
        <f t="shared" si="1669"/>
        <v>0.64551604448537236</v>
      </c>
      <c r="V356" s="43">
        <f t="shared" si="1669"/>
        <v>0.65617867753637693</v>
      </c>
      <c r="W356" s="43">
        <f t="shared" si="1669"/>
        <v>0.63986539700723144</v>
      </c>
      <c r="X356" s="43">
        <f t="shared" ref="X356:AA356" si="1670">IFERROR(X354/X334,"n/a")</f>
        <v>0.63988878093477719</v>
      </c>
      <c r="Y356" s="43">
        <f t="shared" ref="Y356" si="1671">IFERROR(Y354/Y334,"n/a")</f>
        <v>0.63897459557657366</v>
      </c>
      <c r="Z356" s="43">
        <f t="shared" si="1670"/>
        <v>0.6574624951916912</v>
      </c>
      <c r="AA356" s="43">
        <f t="shared" si="1670"/>
        <v>0.64233877153891383</v>
      </c>
      <c r="AB356" s="43">
        <f t="shared" ref="AB356:AE356" si="1672">IFERROR(AB354/AB334,"n/a")</f>
        <v>0.64404044371808578</v>
      </c>
      <c r="AC356" s="43">
        <f t="shared" si="1672"/>
        <v>0.64306888590993294</v>
      </c>
      <c r="AD356" s="43">
        <f t="shared" si="1672"/>
        <v>0.66157838626104637</v>
      </c>
      <c r="AE356" s="43">
        <f t="shared" si="1672"/>
        <v>0.64645632776672723</v>
      </c>
      <c r="AH356" s="43">
        <f t="shared" ref="AH356:AM356" si="1673">IFERROR(AH354/AH334,"n/a")</f>
        <v>0.25431604397264951</v>
      </c>
      <c r="AI356" s="43">
        <f t="shared" si="1673"/>
        <v>0.4198786016598135</v>
      </c>
      <c r="AJ356" s="43">
        <f t="shared" si="1673"/>
        <v>0.50076494959602391</v>
      </c>
      <c r="AK356" s="43">
        <f t="shared" si="1673"/>
        <v>0.58342584701844891</v>
      </c>
      <c r="AL356" s="43">
        <f t="shared" si="1673"/>
        <v>0.59845864469930377</v>
      </c>
      <c r="AM356" s="43">
        <f t="shared" si="1673"/>
        <v>0.64531298309531981</v>
      </c>
      <c r="AN356" s="43">
        <f t="shared" ref="AN356:AO356" si="1674">IFERROR(AN354/AN334,"n/a")</f>
        <v>0.64502752357628435</v>
      </c>
      <c r="AO356" s="43">
        <f t="shared" si="1674"/>
        <v>0.64903433315781778</v>
      </c>
    </row>
    <row r="357" spans="2:41" x14ac:dyDescent="0.2">
      <c r="B357" s="9"/>
    </row>
    <row r="358" spans="2:41" x14ac:dyDescent="0.2">
      <c r="B358" s="2" t="s">
        <v>22</v>
      </c>
      <c r="C358" s="1"/>
    </row>
    <row r="359" spans="2:41" x14ac:dyDescent="0.2">
      <c r="B359" s="4"/>
    </row>
    <row r="360" spans="2:41" x14ac:dyDescent="0.2">
      <c r="B360" s="5" t="s">
        <v>226</v>
      </c>
    </row>
    <row r="361" spans="2:41" x14ac:dyDescent="0.2">
      <c r="B361" s="111" t="s">
        <v>218</v>
      </c>
      <c r="D361" s="45" t="str">
        <f t="shared" ref="D361:W361" si="1675">+D378</f>
        <v>n/a</v>
      </c>
      <c r="E361" s="45">
        <f t="shared" si="1675"/>
        <v>1210.8</v>
      </c>
      <c r="F361" s="45">
        <f t="shared" si="1675"/>
        <v>1264.059</v>
      </c>
      <c r="G361" s="45">
        <f t="shared" si="1675"/>
        <v>1342.89</v>
      </c>
      <c r="H361" s="45">
        <f t="shared" si="1675"/>
        <v>1387.127</v>
      </c>
      <c r="I361" s="45">
        <f t="shared" si="1675"/>
        <v>1450.8</v>
      </c>
      <c r="J361" s="45">
        <f t="shared" si="1675"/>
        <v>1571.1399999999999</v>
      </c>
      <c r="K361" s="45">
        <f t="shared" si="1675"/>
        <v>1675.441</v>
      </c>
      <c r="L361" s="45">
        <f t="shared" si="1675"/>
        <v>1821.4680000000001</v>
      </c>
      <c r="M361" s="45">
        <f t="shared" si="1675"/>
        <v>1969.3500000000001</v>
      </c>
      <c r="N361" s="45">
        <f t="shared" si="1675"/>
        <v>2053.6390000000001</v>
      </c>
      <c r="O361" s="45">
        <f t="shared" si="1675"/>
        <v>2113.953</v>
      </c>
      <c r="P361" s="45">
        <f t="shared" si="1675"/>
        <v>2107.848</v>
      </c>
      <c r="Q361" s="45">
        <f t="shared" si="1675"/>
        <v>2379.38</v>
      </c>
      <c r="R361" s="45">
        <f t="shared" si="1675"/>
        <v>2651.453</v>
      </c>
      <c r="S361" s="45">
        <f t="shared" si="1675"/>
        <v>3117.5079999999998</v>
      </c>
      <c r="T361" s="45">
        <f t="shared" si="1675"/>
        <v>3309.91</v>
      </c>
      <c r="U361" s="45">
        <f t="shared" si="1675"/>
        <v>3624.9410000000003</v>
      </c>
      <c r="V361" s="45">
        <f t="shared" si="1675"/>
        <v>3903.3159999999998</v>
      </c>
      <c r="W361" s="45">
        <f t="shared" si="1675"/>
        <v>4361.058</v>
      </c>
      <c r="X361" s="45">
        <f t="shared" ref="X361:Y361" si="1676">+X378</f>
        <v>4398.9089999999997</v>
      </c>
      <c r="Y361" s="45">
        <f t="shared" si="1676"/>
        <v>4659.3130000000001</v>
      </c>
      <c r="Z361" s="45">
        <f t="shared" ref="Z361" si="1677">+Z378</f>
        <v>4960.0499999999993</v>
      </c>
      <c r="AA361" s="45">
        <f t="shared" ref="AA361:AE361" si="1678">+IFERROR(AA363-AA362,"n/a")</f>
        <v>5375.142476</v>
      </c>
      <c r="AB361" s="45">
        <f t="shared" si="1678"/>
        <v>5168.7522479999998</v>
      </c>
      <c r="AC361" s="45">
        <f t="shared" si="1678"/>
        <v>5559.4594929999994</v>
      </c>
      <c r="AD361" s="45">
        <f t="shared" si="1678"/>
        <v>5766.0619287999998</v>
      </c>
      <c r="AE361" s="45">
        <f t="shared" si="1678"/>
        <v>6288.9166969199996</v>
      </c>
      <c r="AH361" s="45">
        <f>+AH378</f>
        <v>1066.7829999999999</v>
      </c>
      <c r="AI361" s="45">
        <f t="shared" ref="AI361" si="1679">+G361</f>
        <v>1342.89</v>
      </c>
      <c r="AJ361" s="45">
        <f t="shared" ref="AJ361" si="1680">+K361</f>
        <v>1675.441</v>
      </c>
      <c r="AK361" s="45">
        <f t="shared" ref="AK361" si="1681">+O361</f>
        <v>2113.953</v>
      </c>
      <c r="AL361" s="45">
        <f t="shared" ref="AL361" si="1682">+S361</f>
        <v>3117.5079999999998</v>
      </c>
      <c r="AM361" s="45">
        <f t="shared" ref="AM361" si="1683">+W361</f>
        <v>4361.058</v>
      </c>
      <c r="AN361" s="45">
        <f t="shared" ref="AN361:AN363" si="1684">+AA361</f>
        <v>5375.142476</v>
      </c>
      <c r="AO361" s="45">
        <f>+AE361</f>
        <v>6288.9166969199996</v>
      </c>
    </row>
    <row r="362" spans="2:41" ht="13.5" x14ac:dyDescent="0.35">
      <c r="B362" s="111" t="s">
        <v>219</v>
      </c>
      <c r="D362" s="55" t="str">
        <f>+IFERROR(D363-D361,"n/a")</f>
        <v>n/a</v>
      </c>
      <c r="E362" s="55">
        <f t="shared" ref="E362:W362" si="1685">+IFERROR(E363-E361,"n/a")</f>
        <v>193.75400000000013</v>
      </c>
      <c r="F362" s="55">
        <f t="shared" si="1685"/>
        <v>245.98800000000006</v>
      </c>
      <c r="G362" s="55">
        <f t="shared" si="1685"/>
        <v>284.08299999999986</v>
      </c>
      <c r="H362" s="55">
        <f t="shared" si="1685"/>
        <v>254.84400000000005</v>
      </c>
      <c r="I362" s="55">
        <f t="shared" si="1685"/>
        <v>363.95700000000011</v>
      </c>
      <c r="J362" s="55">
        <f t="shared" si="1685"/>
        <v>404.59500000000003</v>
      </c>
      <c r="K362" s="55">
        <f t="shared" si="1685"/>
        <v>475.1400000000001</v>
      </c>
      <c r="L362" s="55">
        <f t="shared" si="1685"/>
        <v>443.59300000000007</v>
      </c>
      <c r="M362" s="55">
        <f t="shared" si="1685"/>
        <v>557.37899999999968</v>
      </c>
      <c r="N362" s="55">
        <f t="shared" si="1685"/>
        <v>595.75799999999981</v>
      </c>
      <c r="O362" s="55">
        <f t="shared" si="1685"/>
        <v>649.09000000000015</v>
      </c>
      <c r="P362" s="55">
        <f t="shared" si="1685"/>
        <v>578.28099999999995</v>
      </c>
      <c r="Q362" s="55">
        <f t="shared" si="1685"/>
        <v>738.51299999999992</v>
      </c>
      <c r="R362" s="55">
        <f t="shared" si="1685"/>
        <v>733.74499999999989</v>
      </c>
      <c r="S362" s="55">
        <f t="shared" si="1685"/>
        <v>883.18200000000024</v>
      </c>
      <c r="T362" s="55">
        <f t="shared" si="1685"/>
        <v>779.07500000000027</v>
      </c>
      <c r="U362" s="55">
        <f t="shared" si="1685"/>
        <v>895.72499999999991</v>
      </c>
      <c r="V362" s="55">
        <f t="shared" si="1685"/>
        <v>918.1230000000005</v>
      </c>
      <c r="W362" s="55">
        <f t="shared" si="1685"/>
        <v>1080.3980000000001</v>
      </c>
      <c r="X362" s="55">
        <f t="shared" ref="X362:Y362" si="1686">+IFERROR(X363-X361,"n/a")</f>
        <v>853.88799999999992</v>
      </c>
      <c r="Y362" s="55">
        <f t="shared" si="1686"/>
        <v>1038.0219999999999</v>
      </c>
      <c r="Z362" s="55">
        <f t="shared" ref="Z362" si="1687">+IFERROR(Z363-Z361,"n/a")</f>
        <v>999.08800000000065</v>
      </c>
      <c r="AA362" s="55">
        <f t="shared" ref="AA362:AE362" si="1688">+IFERROR(AA366*AA363,"n/a")</f>
        <v>1179.909324</v>
      </c>
      <c r="AB362" s="55">
        <f t="shared" si="1688"/>
        <v>1134.6041519999999</v>
      </c>
      <c r="AC362" s="55">
        <f t="shared" si="1688"/>
        <v>1220.3691569999999</v>
      </c>
      <c r="AD362" s="55">
        <f t="shared" si="1688"/>
        <v>1265.7209111999998</v>
      </c>
      <c r="AE362" s="55">
        <f t="shared" si="1688"/>
        <v>1380.4939090799999</v>
      </c>
      <c r="AF362" s="55"/>
      <c r="AH362" s="55">
        <f t="shared" ref="AH362" si="1689">+IFERROR(AH363-AH361,"n/a")</f>
        <v>166.13700000000017</v>
      </c>
      <c r="AI362" s="55">
        <f t="shared" ref="AI362" si="1690">+G362</f>
        <v>284.08299999999986</v>
      </c>
      <c r="AJ362" s="55">
        <f t="shared" ref="AJ362" si="1691">+K362</f>
        <v>475.1400000000001</v>
      </c>
      <c r="AK362" s="55">
        <f t="shared" ref="AK362" si="1692">+O362</f>
        <v>649.09000000000015</v>
      </c>
      <c r="AL362" s="55">
        <f t="shared" ref="AL362" si="1693">+S362</f>
        <v>883.18200000000024</v>
      </c>
      <c r="AM362" s="55">
        <f t="shared" ref="AM362" si="1694">+W362</f>
        <v>1080.3980000000001</v>
      </c>
      <c r="AN362" s="55">
        <f t="shared" si="1684"/>
        <v>1179.909324</v>
      </c>
      <c r="AO362" s="55">
        <f t="shared" ref="AO362:AO363" si="1695">+AE362</f>
        <v>1380.4939090799999</v>
      </c>
    </row>
    <row r="363" spans="2:41" s="4" customFormat="1" x14ac:dyDescent="0.2">
      <c r="B363" s="6" t="s">
        <v>248</v>
      </c>
      <c r="D363" s="42" t="str">
        <f t="shared" ref="D363:W363" si="1696">+D686</f>
        <v>n/a</v>
      </c>
      <c r="E363" s="42">
        <f t="shared" si="1696"/>
        <v>1404.5540000000001</v>
      </c>
      <c r="F363" s="42">
        <f t="shared" si="1696"/>
        <v>1510.047</v>
      </c>
      <c r="G363" s="42">
        <f t="shared" si="1696"/>
        <v>1626.973</v>
      </c>
      <c r="H363" s="42">
        <f t="shared" si="1696"/>
        <v>1641.971</v>
      </c>
      <c r="I363" s="42">
        <f t="shared" si="1696"/>
        <v>1814.7570000000001</v>
      </c>
      <c r="J363" s="42">
        <f t="shared" si="1696"/>
        <v>1975.7349999999999</v>
      </c>
      <c r="K363" s="42">
        <f t="shared" si="1696"/>
        <v>2150.5810000000001</v>
      </c>
      <c r="L363" s="42">
        <f t="shared" si="1696"/>
        <v>2265.0610000000001</v>
      </c>
      <c r="M363" s="42">
        <f t="shared" si="1696"/>
        <v>2526.7289999999998</v>
      </c>
      <c r="N363" s="42">
        <f t="shared" si="1696"/>
        <v>2649.3969999999999</v>
      </c>
      <c r="O363" s="42">
        <f t="shared" si="1696"/>
        <v>2763.0430000000001</v>
      </c>
      <c r="P363" s="42">
        <f t="shared" si="1696"/>
        <v>2686.1289999999999</v>
      </c>
      <c r="Q363" s="42">
        <f t="shared" si="1696"/>
        <v>3117.893</v>
      </c>
      <c r="R363" s="42">
        <f t="shared" si="1696"/>
        <v>3385.1979999999999</v>
      </c>
      <c r="S363" s="42">
        <f t="shared" si="1696"/>
        <v>4000.69</v>
      </c>
      <c r="T363" s="42">
        <f t="shared" si="1696"/>
        <v>4088.9850000000001</v>
      </c>
      <c r="U363" s="42">
        <f t="shared" si="1696"/>
        <v>4520.6660000000002</v>
      </c>
      <c r="V363" s="42">
        <f t="shared" si="1696"/>
        <v>4821.4390000000003</v>
      </c>
      <c r="W363" s="42">
        <f t="shared" si="1696"/>
        <v>5441.4560000000001</v>
      </c>
      <c r="X363" s="42">
        <f t="shared" ref="X363:Y363" si="1697">+X686</f>
        <v>5252.7969999999996</v>
      </c>
      <c r="Y363" s="42">
        <f t="shared" si="1697"/>
        <v>5697.335</v>
      </c>
      <c r="Z363" s="42">
        <f t="shared" ref="Z363" si="1698">+Z686</f>
        <v>5959.1379999999999</v>
      </c>
      <c r="AA363" s="42">
        <f t="shared" ref="AA363" si="1699">+Z363*(1+AA365)</f>
        <v>6555.0518000000002</v>
      </c>
      <c r="AB363" s="42">
        <f>+X363*(1+AB364)</f>
        <v>6303.3563999999997</v>
      </c>
      <c r="AC363" s="42">
        <f t="shared" ref="AC363:AE363" si="1700">+Y363*(1+AC364)</f>
        <v>6779.8286499999995</v>
      </c>
      <c r="AD363" s="42">
        <f t="shared" si="1700"/>
        <v>7031.7828399999999</v>
      </c>
      <c r="AE363" s="42">
        <f t="shared" si="1700"/>
        <v>7669.4106059999995</v>
      </c>
      <c r="AH363" s="42">
        <f>+AH686</f>
        <v>1232.92</v>
      </c>
      <c r="AI363" s="42">
        <f t="shared" ref="AI363" si="1701">+G363</f>
        <v>1626.973</v>
      </c>
      <c r="AJ363" s="42">
        <f t="shared" ref="AJ363" si="1702">+K363</f>
        <v>2150.5810000000001</v>
      </c>
      <c r="AK363" s="42">
        <f t="shared" ref="AK363" si="1703">+O363</f>
        <v>2763.0430000000001</v>
      </c>
      <c r="AL363" s="42">
        <f t="shared" ref="AL363" si="1704">+S363</f>
        <v>4000.69</v>
      </c>
      <c r="AM363" s="42">
        <f t="shared" ref="AM363" si="1705">+W363</f>
        <v>5441.4560000000001</v>
      </c>
      <c r="AN363" s="42">
        <f t="shared" si="1684"/>
        <v>6555.0518000000002</v>
      </c>
      <c r="AO363" s="42">
        <f t="shared" si="1695"/>
        <v>7669.4106059999995</v>
      </c>
    </row>
    <row r="364" spans="2:41" s="66" customFormat="1" x14ac:dyDescent="0.2">
      <c r="B364" s="9" t="s">
        <v>28</v>
      </c>
      <c r="D364" s="112"/>
      <c r="E364" s="112"/>
      <c r="F364" s="112"/>
      <c r="G364" s="112"/>
      <c r="H364" s="28" t="str">
        <f>+IFERROR(H363/D363-1,"n/a")</f>
        <v>n/a</v>
      </c>
      <c r="I364" s="28">
        <f t="shared" ref="I364" si="1706">+IFERROR(I363/E363-1,"n/a")</f>
        <v>0.29205213897080484</v>
      </c>
      <c r="J364" s="28">
        <f t="shared" ref="J364" si="1707">+IFERROR(J363/F363-1,"n/a")</f>
        <v>0.30839305001764838</v>
      </c>
      <c r="K364" s="28">
        <f t="shared" ref="K364" si="1708">+IFERROR(K363/G363-1,"n/a")</f>
        <v>0.32182955709775163</v>
      </c>
      <c r="L364" s="28">
        <f t="shared" ref="L364" si="1709">+IFERROR(L363/H363-1,"n/a")</f>
        <v>0.37947686043176176</v>
      </c>
      <c r="M364" s="28">
        <f t="shared" ref="M364" si="1710">+IFERROR(M363/I363-1,"n/a")</f>
        <v>0.39232360034979874</v>
      </c>
      <c r="N364" s="28">
        <f t="shared" ref="N364" si="1711">+IFERROR(N363/J363-1,"n/a")</f>
        <v>0.34096779173320302</v>
      </c>
      <c r="O364" s="28">
        <f t="shared" ref="O364" si="1712">+IFERROR(O363/K363-1,"n/a")</f>
        <v>0.28478908722805607</v>
      </c>
      <c r="P364" s="28">
        <f t="shared" ref="P364" si="1713">+IFERROR(P363/L363-1,"n/a")</f>
        <v>0.18589698025792667</v>
      </c>
      <c r="Q364" s="28">
        <f t="shared" ref="Q364" si="1714">+IFERROR(Q363/M363-1,"n/a")</f>
        <v>0.2339641489055615</v>
      </c>
      <c r="R364" s="28">
        <f t="shared" ref="R364" si="1715">+IFERROR(R363/N363-1,"n/a")</f>
        <v>0.27772395001579597</v>
      </c>
      <c r="S364" s="28">
        <f t="shared" ref="S364" si="1716">+IFERROR(S363/O363-1,"n/a")</f>
        <v>0.44792896817023831</v>
      </c>
      <c r="T364" s="28">
        <f t="shared" ref="T364" si="1717">+IFERROR(T363/P363-1,"n/a")</f>
        <v>0.52225935537719903</v>
      </c>
      <c r="U364" s="28">
        <f t="shared" ref="U364" si="1718">+IFERROR(U363/Q363-1,"n/a")</f>
        <v>0.4499105646024415</v>
      </c>
      <c r="V364" s="28">
        <f t="shared" ref="V364" si="1719">+IFERROR(V363/R363-1,"n/a")</f>
        <v>0.42427089936836793</v>
      </c>
      <c r="W364" s="28">
        <f t="shared" ref="W364:Z364" si="1720">+IFERROR(W363/S363-1,"n/a")</f>
        <v>0.36012937768234976</v>
      </c>
      <c r="X364" s="28">
        <f t="shared" si="1720"/>
        <v>0.28462124463650507</v>
      </c>
      <c r="Y364" s="28">
        <f t="shared" si="1720"/>
        <v>0.26028664802929469</v>
      </c>
      <c r="Z364" s="28">
        <f t="shared" si="1720"/>
        <v>0.23596668961278988</v>
      </c>
      <c r="AA364" s="28">
        <f t="shared" ref="AA364" si="1721">+IFERROR(AA363/W363-1,"n/a")</f>
        <v>0.20465033623353746</v>
      </c>
      <c r="AB364" s="70">
        <v>0.2</v>
      </c>
      <c r="AC364" s="70">
        <v>0.19</v>
      </c>
      <c r="AD364" s="70">
        <v>0.18</v>
      </c>
      <c r="AE364" s="70">
        <v>0.17</v>
      </c>
      <c r="AI364" s="28">
        <f>+IFERROR(AI363/AH363-1,"n/a")</f>
        <v>0.31960954482042614</v>
      </c>
      <c r="AJ364" s="28">
        <f t="shared" ref="AJ364" si="1722">+IFERROR(AJ363/AI363-1,"n/a")</f>
        <v>0.32182955709775163</v>
      </c>
      <c r="AK364" s="28">
        <f t="shared" ref="AK364" si="1723">+IFERROR(AK363/AJ363-1,"n/a")</f>
        <v>0.28478908722805607</v>
      </c>
      <c r="AL364" s="28">
        <f t="shared" ref="AL364" si="1724">+IFERROR(AL363/AK363-1,"n/a")</f>
        <v>0.44792896817023831</v>
      </c>
      <c r="AM364" s="28">
        <f t="shared" ref="AM364" si="1725">+IFERROR(AM363/AL363-1,"n/a")</f>
        <v>0.36012937768234976</v>
      </c>
      <c r="AN364" s="28">
        <f>+IFERROR(AN363/AM363-1,"n/a")</f>
        <v>0.20465033623353746</v>
      </c>
      <c r="AO364" s="28">
        <f>+IFERROR(AO363/AN363-1,"n/a")</f>
        <v>0.16999999999999993</v>
      </c>
    </row>
    <row r="365" spans="2:41" s="66" customFormat="1" x14ac:dyDescent="0.2">
      <c r="B365" s="9" t="s">
        <v>77</v>
      </c>
      <c r="D365" s="112"/>
      <c r="E365" s="28" t="str">
        <f>+IFERROR(E363/D363-1,"n/a")</f>
        <v>n/a</v>
      </c>
      <c r="F365" s="28">
        <f t="shared" ref="F365:AB365" si="1726">+IFERROR(F363/E363-1,"n/a")</f>
        <v>7.5107827822924467E-2</v>
      </c>
      <c r="G365" s="28">
        <f t="shared" si="1726"/>
        <v>7.7432026950154498E-2</v>
      </c>
      <c r="H365" s="28">
        <f t="shared" si="1726"/>
        <v>9.218345971322206E-3</v>
      </c>
      <c r="I365" s="28">
        <f t="shared" si="1726"/>
        <v>0.10523084756064516</v>
      </c>
      <c r="J365" s="28">
        <f t="shared" si="1726"/>
        <v>8.8704989152817548E-2</v>
      </c>
      <c r="K365" s="28">
        <f t="shared" si="1726"/>
        <v>8.8496686043421979E-2</v>
      </c>
      <c r="L365" s="28">
        <f t="shared" si="1726"/>
        <v>5.3232126574167538E-2</v>
      </c>
      <c r="M365" s="28">
        <f t="shared" si="1726"/>
        <v>0.11552359958517666</v>
      </c>
      <c r="N365" s="28">
        <f t="shared" si="1726"/>
        <v>4.8548142677746764E-2</v>
      </c>
      <c r="O365" s="28">
        <f t="shared" si="1726"/>
        <v>4.289504366465291E-2</v>
      </c>
      <c r="P365" s="28">
        <f t="shared" si="1726"/>
        <v>-2.783670033365393E-2</v>
      </c>
      <c r="Q365" s="28">
        <f t="shared" si="1726"/>
        <v>0.16073837109088962</v>
      </c>
      <c r="R365" s="28">
        <f t="shared" si="1726"/>
        <v>8.5732576454676135E-2</v>
      </c>
      <c r="S365" s="28">
        <f t="shared" si="1726"/>
        <v>0.18181861149628475</v>
      </c>
      <c r="T365" s="28">
        <f t="shared" si="1726"/>
        <v>2.2069942934843656E-2</v>
      </c>
      <c r="U365" s="28">
        <f t="shared" si="1726"/>
        <v>0.1055716761005483</v>
      </c>
      <c r="V365" s="28">
        <f t="shared" si="1726"/>
        <v>6.6532895816678428E-2</v>
      </c>
      <c r="W365" s="28">
        <f t="shared" si="1726"/>
        <v>0.12859584037047855</v>
      </c>
      <c r="X365" s="28">
        <f t="shared" si="1726"/>
        <v>-3.4670683728766805E-2</v>
      </c>
      <c r="Y365" s="28">
        <f t="shared" si="1726"/>
        <v>8.4628817751761787E-2</v>
      </c>
      <c r="Z365" s="28">
        <f t="shared" si="1726"/>
        <v>4.5951835375662498E-2</v>
      </c>
      <c r="AA365" s="70">
        <v>0.1</v>
      </c>
      <c r="AB365" s="28">
        <f t="shared" si="1726"/>
        <v>-3.8397164153607499E-2</v>
      </c>
      <c r="AC365" s="28">
        <f t="shared" ref="AC365" si="1727">+IFERROR(AC363/AB363-1,"n/a")</f>
        <v>7.5590244270496987E-2</v>
      </c>
      <c r="AD365" s="28">
        <f t="shared" ref="AD365" si="1728">+IFERROR(AD363/AC363-1,"n/a")</f>
        <v>3.7162324154018211E-2</v>
      </c>
      <c r="AE365" s="28">
        <f t="shared" ref="AE365" si="1729">+IFERROR(AE363/AD363-1,"n/a")</f>
        <v>9.0677966101694762E-2</v>
      </c>
      <c r="AI365" s="28"/>
      <c r="AJ365" s="28"/>
      <c r="AK365" s="28"/>
      <c r="AL365" s="28"/>
      <c r="AM365" s="28"/>
      <c r="AN365" s="28"/>
      <c r="AO365" s="28"/>
    </row>
    <row r="366" spans="2:41" s="66" customFormat="1" x14ac:dyDescent="0.2">
      <c r="B366" s="9" t="s">
        <v>249</v>
      </c>
      <c r="D366" s="28" t="str">
        <f t="shared" ref="D366:W366" si="1730">IFERROR(D362/D363,"n/a")</f>
        <v>n/a</v>
      </c>
      <c r="E366" s="28">
        <f t="shared" si="1730"/>
        <v>0.13794699242606559</v>
      </c>
      <c r="F366" s="28">
        <f t="shared" si="1730"/>
        <v>0.16290088983985271</v>
      </c>
      <c r="G366" s="28">
        <f t="shared" si="1730"/>
        <v>0.17460830634558772</v>
      </c>
      <c r="H366" s="28">
        <f t="shared" si="1730"/>
        <v>0.15520615163117987</v>
      </c>
      <c r="I366" s="28">
        <f t="shared" si="1730"/>
        <v>0.20055412377524931</v>
      </c>
      <c r="J366" s="28">
        <f t="shared" si="1730"/>
        <v>0.20478201783133873</v>
      </c>
      <c r="K366" s="28">
        <f t="shared" si="1730"/>
        <v>0.22093564483272199</v>
      </c>
      <c r="L366" s="28">
        <f t="shared" si="1730"/>
        <v>0.19584152479778694</v>
      </c>
      <c r="M366" s="28">
        <f t="shared" si="1730"/>
        <v>0.22059310673997873</v>
      </c>
      <c r="N366" s="28">
        <f t="shared" si="1730"/>
        <v>0.2248655071323776</v>
      </c>
      <c r="O366" s="28">
        <f t="shared" si="1730"/>
        <v>0.23491853004097299</v>
      </c>
      <c r="P366" s="28">
        <f t="shared" si="1730"/>
        <v>0.21528415053781855</v>
      </c>
      <c r="Q366" s="28">
        <f t="shared" si="1730"/>
        <v>0.23686284295195503</v>
      </c>
      <c r="R366" s="28">
        <f t="shared" si="1730"/>
        <v>0.21675098472821971</v>
      </c>
      <c r="S366" s="28">
        <f t="shared" si="1730"/>
        <v>0.22075741934516302</v>
      </c>
      <c r="T366" s="28">
        <f t="shared" si="1730"/>
        <v>0.19053016824468669</v>
      </c>
      <c r="U366" s="28">
        <f t="shared" si="1730"/>
        <v>0.19814005281522676</v>
      </c>
      <c r="V366" s="28">
        <f t="shared" si="1730"/>
        <v>0.19042509922867434</v>
      </c>
      <c r="W366" s="28">
        <f t="shared" si="1730"/>
        <v>0.19854943235781014</v>
      </c>
      <c r="X366" s="28">
        <f t="shared" ref="X366:Y366" si="1731">IFERROR(X362/X363,"n/a")</f>
        <v>0.16255872823564282</v>
      </c>
      <c r="Y366" s="28">
        <f t="shared" si="1731"/>
        <v>0.18219430663634839</v>
      </c>
      <c r="Z366" s="28">
        <f t="shared" ref="Z366" si="1732">IFERROR(Z362/Z363,"n/a")</f>
        <v>0.16765646306563142</v>
      </c>
      <c r="AA366" s="70">
        <v>0.18</v>
      </c>
      <c r="AB366" s="70">
        <v>0.18</v>
      </c>
      <c r="AC366" s="70">
        <v>0.18</v>
      </c>
      <c r="AD366" s="70">
        <v>0.18</v>
      </c>
      <c r="AE366" s="70">
        <v>0.18</v>
      </c>
      <c r="AH366" s="28">
        <f t="shared" ref="AH366:AM366" si="1733">IFERROR(AH362/AH363,"n/a")</f>
        <v>0.13475083541511224</v>
      </c>
      <c r="AI366" s="28">
        <f t="shared" si="1733"/>
        <v>0.17460830634558772</v>
      </c>
      <c r="AJ366" s="28">
        <f t="shared" si="1733"/>
        <v>0.22093564483272199</v>
      </c>
      <c r="AK366" s="28">
        <f t="shared" si="1733"/>
        <v>0.23491853004097299</v>
      </c>
      <c r="AL366" s="28">
        <f t="shared" si="1733"/>
        <v>0.22075741934516302</v>
      </c>
      <c r="AM366" s="28">
        <f t="shared" si="1733"/>
        <v>0.19854943235781014</v>
      </c>
      <c r="AN366" s="28">
        <f t="shared" ref="AN366:AO366" si="1734">IFERROR(AN362/AN363,"n/a")</f>
        <v>0.18</v>
      </c>
      <c r="AO366" s="28">
        <f t="shared" si="1734"/>
        <v>0.18</v>
      </c>
    </row>
    <row r="367" spans="2:41" x14ac:dyDescent="0.2">
      <c r="B367" s="4"/>
    </row>
    <row r="368" spans="2:41" x14ac:dyDescent="0.2">
      <c r="B368" s="5" t="s">
        <v>333</v>
      </c>
    </row>
    <row r="369" spans="2:41" x14ac:dyDescent="0.2">
      <c r="B369" t="s">
        <v>214</v>
      </c>
      <c r="D369" s="45" t="str">
        <f>+IFERROR(D678-D732,"n/a")</f>
        <v>n/a</v>
      </c>
      <c r="E369" s="45">
        <f t="shared" ref="E369:Y369" si="1735">+IFERROR(E678-E732,"n/a")</f>
        <v>242.60599999999988</v>
      </c>
      <c r="F369" s="45">
        <f t="shared" si="1735"/>
        <v>181.22899999999993</v>
      </c>
      <c r="G369" s="45">
        <f t="shared" si="1735"/>
        <v>190.49800000000016</v>
      </c>
      <c r="H369" s="45">
        <f t="shared" si="1735"/>
        <v>206.95199999999994</v>
      </c>
      <c r="I369" s="45">
        <f t="shared" si="1735"/>
        <v>337.2109999999999</v>
      </c>
      <c r="J369" s="45">
        <f t="shared" si="1735"/>
        <v>416.41300000000001</v>
      </c>
      <c r="K369" s="45">
        <f t="shared" si="1735"/>
        <v>394.4319999999999</v>
      </c>
      <c r="L369" s="45">
        <f t="shared" si="1735"/>
        <v>406.67699999999991</v>
      </c>
      <c r="M369" s="45">
        <f t="shared" si="1735"/>
        <v>489.38300000000027</v>
      </c>
      <c r="N369" s="45">
        <f t="shared" si="1735"/>
        <v>243.50300000000016</v>
      </c>
      <c r="O369" s="45">
        <f t="shared" si="1735"/>
        <v>-41.673000000000116</v>
      </c>
      <c r="P369" s="45">
        <f t="shared" si="1735"/>
        <v>-37.159999999999968</v>
      </c>
      <c r="Q369" s="45">
        <f t="shared" si="1735"/>
        <v>115.18000000000006</v>
      </c>
      <c r="R369" s="45">
        <f t="shared" si="1735"/>
        <v>175.67100000000016</v>
      </c>
      <c r="S369" s="45">
        <f t="shared" si="1735"/>
        <v>193.08999999999969</v>
      </c>
      <c r="T369" s="45">
        <f t="shared" si="1735"/>
        <v>571.64399999999978</v>
      </c>
      <c r="U369" s="45">
        <f t="shared" si="1735"/>
        <v>749.82600000000002</v>
      </c>
      <c r="V369" s="45">
        <f t="shared" si="1735"/>
        <v>506.29899999999952</v>
      </c>
      <c r="W369" s="45">
        <f t="shared" si="1735"/>
        <v>297.3739999999998</v>
      </c>
      <c r="X369" s="45">
        <f t="shared" si="1735"/>
        <v>458.548</v>
      </c>
      <c r="Y369" s="45">
        <f t="shared" si="1735"/>
        <v>256.12900000000013</v>
      </c>
      <c r="Z369" s="45">
        <f t="shared" ref="Z369" si="1736">+IFERROR(Z678-Z732,"n/a")</f>
        <v>432.20199999999932</v>
      </c>
      <c r="AA369" s="45">
        <f ca="1">+AA94-AA362</f>
        <v>550.02823994501364</v>
      </c>
      <c r="AB369" s="45">
        <f t="shared" ref="AB369:AE369" ca="1" si="1737">+AB94-AB362</f>
        <v>838.99343920985484</v>
      </c>
      <c r="AC369" s="45">
        <f t="shared" ca="1" si="1737"/>
        <v>1104.9766681104304</v>
      </c>
      <c r="AD369" s="45">
        <f t="shared" ca="1" si="1737"/>
        <v>1410.1767453128407</v>
      </c>
      <c r="AE369" s="45">
        <f t="shared" ca="1" si="1737"/>
        <v>1750.8852312303707</v>
      </c>
      <c r="AG369" s="36">
        <f>212.535-166.137</f>
        <v>46.397999999999996</v>
      </c>
      <c r="AH369" s="45">
        <f>+IFERROR(AH678-AH732,"n/a")</f>
        <v>200.4939999999998</v>
      </c>
      <c r="AI369" s="45">
        <f>+G369</f>
        <v>190.49800000000016</v>
      </c>
      <c r="AJ369" s="45">
        <f>+K369</f>
        <v>394.4319999999999</v>
      </c>
      <c r="AK369" s="45">
        <f>+O369</f>
        <v>-41.673000000000116</v>
      </c>
      <c r="AL369" s="45">
        <f>+S369</f>
        <v>193.08999999999969</v>
      </c>
      <c r="AM369" s="45">
        <f>+W369</f>
        <v>297.3739999999998</v>
      </c>
      <c r="AN369" s="45">
        <f t="shared" ref="AN369:AN374" ca="1" si="1738">+AA369</f>
        <v>550.02823994501364</v>
      </c>
      <c r="AO369" s="45">
        <f t="shared" ref="AO369:AO374" ca="1" si="1739">+AE369</f>
        <v>1750.8852312303707</v>
      </c>
    </row>
    <row r="370" spans="2:41" x14ac:dyDescent="0.2">
      <c r="B370" t="s">
        <v>212</v>
      </c>
      <c r="D370" s="45" t="str">
        <f>+D675</f>
        <v>n/a</v>
      </c>
      <c r="E370" s="45">
        <f t="shared" ref="E370:I370" si="1740">+E675</f>
        <v>211.935</v>
      </c>
      <c r="F370" s="45">
        <f t="shared" si="1740"/>
        <v>266.15199999999999</v>
      </c>
      <c r="G370" s="45">
        <f t="shared" si="1740"/>
        <v>239.14</v>
      </c>
      <c r="H370" s="45">
        <f t="shared" si="1740"/>
        <v>305.08800000000002</v>
      </c>
      <c r="I370" s="45">
        <f t="shared" si="1740"/>
        <v>361.72699999999998</v>
      </c>
      <c r="J370" s="45">
        <f t="shared" ref="J370:W370" si="1741">+J675</f>
        <v>269.62599999999998</v>
      </c>
      <c r="K370" s="45">
        <f t="shared" si="1741"/>
        <v>330.40899999999999</v>
      </c>
      <c r="L370" s="45">
        <f t="shared" si="1741"/>
        <v>324.84500000000003</v>
      </c>
      <c r="M370" s="45">
        <f t="shared" si="1741"/>
        <v>202.62299999999999</v>
      </c>
      <c r="N370" s="45">
        <f t="shared" si="1741"/>
        <v>235.72</v>
      </c>
      <c r="O370" s="45">
        <f t="shared" si="1741"/>
        <v>342.101</v>
      </c>
      <c r="P370" s="45">
        <f t="shared" si="1741"/>
        <v>445.34699999999998</v>
      </c>
      <c r="Q370" s="45">
        <f t="shared" si="1741"/>
        <v>508.52100000000002</v>
      </c>
      <c r="R370" s="45">
        <f t="shared" si="1741"/>
        <v>517.66300000000001</v>
      </c>
      <c r="S370" s="45">
        <f t="shared" si="1741"/>
        <v>615.36</v>
      </c>
      <c r="T370" s="45">
        <f t="shared" si="1741"/>
        <v>520.83799999999997</v>
      </c>
      <c r="U370" s="45">
        <f t="shared" si="1741"/>
        <v>527.28</v>
      </c>
      <c r="V370" s="45">
        <f t="shared" si="1741"/>
        <v>528.51499999999999</v>
      </c>
      <c r="W370" s="45">
        <f t="shared" si="1741"/>
        <v>820.46600000000001</v>
      </c>
      <c r="X370" s="45">
        <f t="shared" ref="X370:Y370" si="1742">+X675</f>
        <v>668.05799999999999</v>
      </c>
      <c r="Y370" s="45">
        <f t="shared" si="1742"/>
        <v>594.86199999999997</v>
      </c>
      <c r="Z370" s="45">
        <f t="shared" ref="Z370" si="1743">+Z675</f>
        <v>506.63400000000001</v>
      </c>
      <c r="AA370" s="50">
        <v>600</v>
      </c>
      <c r="AB370" s="50">
        <v>600</v>
      </c>
      <c r="AC370" s="50">
        <v>600</v>
      </c>
      <c r="AD370" s="50">
        <v>600</v>
      </c>
      <c r="AE370" s="50">
        <v>600</v>
      </c>
      <c r="AG370" s="36">
        <v>304.839</v>
      </c>
      <c r="AH370" s="45">
        <f>+AH675</f>
        <v>168.471</v>
      </c>
      <c r="AI370" s="45">
        <f t="shared" ref="AI370:AI374" si="1744">+G370</f>
        <v>239.14</v>
      </c>
      <c r="AJ370" s="45">
        <f t="shared" ref="AJ370:AJ374" si="1745">+K370</f>
        <v>330.40899999999999</v>
      </c>
      <c r="AK370" s="45">
        <f t="shared" ref="AK370:AK374" si="1746">+O370</f>
        <v>342.101</v>
      </c>
      <c r="AL370" s="45">
        <f t="shared" ref="AL370:AL374" si="1747">+S370</f>
        <v>615.36</v>
      </c>
      <c r="AM370" s="45">
        <f t="shared" ref="AM370:AM374" si="1748">+W370</f>
        <v>820.46600000000001</v>
      </c>
      <c r="AN370" s="45">
        <f t="shared" si="1738"/>
        <v>600</v>
      </c>
      <c r="AO370" s="45">
        <f t="shared" si="1739"/>
        <v>600</v>
      </c>
    </row>
    <row r="371" spans="2:41" ht="13.5" x14ac:dyDescent="0.35">
      <c r="B371" t="s">
        <v>213</v>
      </c>
      <c r="D371" s="55" t="str">
        <f>+D677</f>
        <v>n/a</v>
      </c>
      <c r="E371" s="55">
        <f t="shared" ref="E371:I371" si="1749">+E677</f>
        <v>28.933</v>
      </c>
      <c r="F371" s="55">
        <f t="shared" si="1749"/>
        <v>38.71</v>
      </c>
      <c r="G371" s="55">
        <f t="shared" si="1749"/>
        <v>43.484000000000002</v>
      </c>
      <c r="H371" s="55">
        <f t="shared" si="1749"/>
        <v>50.685000000000002</v>
      </c>
      <c r="I371" s="55">
        <f t="shared" si="1749"/>
        <v>41.453000000000003</v>
      </c>
      <c r="J371" s="55">
        <f t="shared" ref="J371:W371" si="1750">+J677</f>
        <v>41.704999999999998</v>
      </c>
      <c r="K371" s="55">
        <f t="shared" si="1750"/>
        <v>44.259</v>
      </c>
      <c r="L371" s="55">
        <f t="shared" si="1750"/>
        <v>46.780999999999999</v>
      </c>
      <c r="M371" s="55">
        <f t="shared" si="1750"/>
        <v>48.972000000000001</v>
      </c>
      <c r="N371" s="55">
        <f t="shared" si="1750"/>
        <v>54.536000000000001</v>
      </c>
      <c r="O371" s="55">
        <f t="shared" si="1750"/>
        <v>50.902999999999999</v>
      </c>
      <c r="P371" s="55">
        <f t="shared" si="1750"/>
        <v>44.801000000000002</v>
      </c>
      <c r="Q371" s="55">
        <f t="shared" si="1750"/>
        <v>31.33</v>
      </c>
      <c r="R371" s="55">
        <f t="shared" si="1750"/>
        <v>36.021999999999998</v>
      </c>
      <c r="S371" s="55">
        <f t="shared" si="1750"/>
        <v>25.667999999999999</v>
      </c>
      <c r="T371" s="55">
        <f t="shared" si="1750"/>
        <v>25.297000000000001</v>
      </c>
      <c r="U371" s="55">
        <f t="shared" si="1750"/>
        <v>26.244</v>
      </c>
      <c r="V371" s="55">
        <f t="shared" si="1750"/>
        <v>29.588999999999999</v>
      </c>
      <c r="W371" s="55">
        <f t="shared" si="1750"/>
        <v>30.683</v>
      </c>
      <c r="X371" s="55">
        <f t="shared" ref="X371:Y371" si="1751">+X677</f>
        <v>30.155999999999999</v>
      </c>
      <c r="Y371" s="55">
        <f t="shared" si="1751"/>
        <v>33.697000000000003</v>
      </c>
      <c r="Z371" s="55">
        <f t="shared" ref="Z371" si="1752">+Z677</f>
        <v>35.049999999999997</v>
      </c>
      <c r="AA371" s="75">
        <f t="shared" ref="AA371" si="1753">+Z371</f>
        <v>35.049999999999997</v>
      </c>
      <c r="AB371" s="75">
        <f t="shared" ref="AB371" si="1754">+AA371</f>
        <v>35.049999999999997</v>
      </c>
      <c r="AC371" s="75">
        <f t="shared" ref="AC371" si="1755">+AB371</f>
        <v>35.049999999999997</v>
      </c>
      <c r="AD371" s="75">
        <f t="shared" ref="AD371" si="1756">+AC371</f>
        <v>35.049999999999997</v>
      </c>
      <c r="AE371" s="75">
        <f t="shared" ref="AE371" si="1757">+AD371</f>
        <v>35.049999999999997</v>
      </c>
      <c r="AG371" s="37">
        <v>8.3339999999999996</v>
      </c>
      <c r="AH371" s="55">
        <f>+AH677</f>
        <v>22.872</v>
      </c>
      <c r="AI371" s="55">
        <f t="shared" si="1744"/>
        <v>43.484000000000002</v>
      </c>
      <c r="AJ371" s="55">
        <f t="shared" si="1745"/>
        <v>44.259</v>
      </c>
      <c r="AK371" s="55">
        <f t="shared" si="1746"/>
        <v>50.902999999999999</v>
      </c>
      <c r="AL371" s="55">
        <f t="shared" si="1747"/>
        <v>25.667999999999999</v>
      </c>
      <c r="AM371" s="55">
        <f t="shared" si="1748"/>
        <v>30.683</v>
      </c>
      <c r="AN371" s="55">
        <f t="shared" si="1738"/>
        <v>35.049999999999997</v>
      </c>
      <c r="AO371" s="55">
        <f t="shared" si="1739"/>
        <v>35.049999999999997</v>
      </c>
    </row>
    <row r="372" spans="2:41" x14ac:dyDescent="0.2">
      <c r="B372" s="3" t="s">
        <v>215</v>
      </c>
      <c r="D372" s="45" t="str">
        <f>+IFERROR(D369+D370+D371,"n/a")</f>
        <v>n/a</v>
      </c>
      <c r="E372" s="45">
        <f t="shared" ref="E372:AA372" si="1758">+IFERROR(E369+E370+E371,"n/a")</f>
        <v>483.47399999999988</v>
      </c>
      <c r="F372" s="45">
        <f t="shared" si="1758"/>
        <v>486.09099999999989</v>
      </c>
      <c r="G372" s="45">
        <f t="shared" si="1758"/>
        <v>473.12200000000013</v>
      </c>
      <c r="H372" s="45">
        <f t="shared" si="1758"/>
        <v>562.72499999999991</v>
      </c>
      <c r="I372" s="45">
        <f t="shared" si="1758"/>
        <v>740.39099999999985</v>
      </c>
      <c r="J372" s="45">
        <f t="shared" si="1758"/>
        <v>727.74400000000003</v>
      </c>
      <c r="K372" s="45">
        <f t="shared" si="1758"/>
        <v>769.09999999999991</v>
      </c>
      <c r="L372" s="45">
        <f t="shared" si="1758"/>
        <v>778.30299999999988</v>
      </c>
      <c r="M372" s="45">
        <f t="shared" si="1758"/>
        <v>740.97800000000029</v>
      </c>
      <c r="N372" s="45">
        <f t="shared" si="1758"/>
        <v>533.75900000000024</v>
      </c>
      <c r="O372" s="45">
        <f t="shared" si="1758"/>
        <v>351.3309999999999</v>
      </c>
      <c r="P372" s="45">
        <f t="shared" si="1758"/>
        <v>452.988</v>
      </c>
      <c r="Q372" s="45">
        <f t="shared" si="1758"/>
        <v>655.03100000000006</v>
      </c>
      <c r="R372" s="45">
        <f t="shared" si="1758"/>
        <v>729.35600000000022</v>
      </c>
      <c r="S372" s="45">
        <f t="shared" si="1758"/>
        <v>834.11799999999971</v>
      </c>
      <c r="T372" s="45">
        <f t="shared" si="1758"/>
        <v>1117.7789999999998</v>
      </c>
      <c r="U372" s="45">
        <f t="shared" si="1758"/>
        <v>1303.3499999999999</v>
      </c>
      <c r="V372" s="45">
        <f t="shared" si="1758"/>
        <v>1064.4029999999993</v>
      </c>
      <c r="W372" s="45">
        <f t="shared" si="1758"/>
        <v>1148.5229999999997</v>
      </c>
      <c r="X372" s="45">
        <f t="shared" si="1758"/>
        <v>1156.7619999999999</v>
      </c>
      <c r="Y372" s="45">
        <f t="shared" si="1758"/>
        <v>884.6880000000001</v>
      </c>
      <c r="Z372" s="45">
        <f t="shared" ref="Z372" si="1759">+IFERROR(Z369+Z370+Z371,"n/a")</f>
        <v>973.88599999999929</v>
      </c>
      <c r="AA372" s="45">
        <f t="shared" ca="1" si="1758"/>
        <v>1185.0782399450136</v>
      </c>
      <c r="AB372" s="45">
        <f t="shared" ref="AB372:AE372" ca="1" si="1760">+IFERROR(AB369+AB370+AB371,"n/a")</f>
        <v>1474.0434392098548</v>
      </c>
      <c r="AC372" s="45">
        <f t="shared" ca="1" si="1760"/>
        <v>1740.0266681104304</v>
      </c>
      <c r="AD372" s="45">
        <f t="shared" ca="1" si="1760"/>
        <v>2045.2267453128406</v>
      </c>
      <c r="AE372" s="45">
        <f t="shared" ca="1" si="1760"/>
        <v>2385.9352312303708</v>
      </c>
      <c r="AG372" s="45">
        <f>+IFERROR(AG369+AG370+AG371,"n/a")</f>
        <v>359.57099999999997</v>
      </c>
      <c r="AH372" s="45">
        <f>+IFERROR(AH369+AH370+AH371,"n/a")</f>
        <v>391.83699999999982</v>
      </c>
      <c r="AI372" s="45">
        <f t="shared" si="1744"/>
        <v>473.12200000000013</v>
      </c>
      <c r="AJ372" s="45">
        <f t="shared" si="1745"/>
        <v>769.09999999999991</v>
      </c>
      <c r="AK372" s="45">
        <f t="shared" si="1746"/>
        <v>351.3309999999999</v>
      </c>
      <c r="AL372" s="45">
        <f t="shared" si="1747"/>
        <v>834.11799999999971</v>
      </c>
      <c r="AM372" s="45">
        <f t="shared" si="1748"/>
        <v>1148.5229999999997</v>
      </c>
      <c r="AN372" s="45">
        <f t="shared" ca="1" si="1738"/>
        <v>1185.0782399450136</v>
      </c>
      <c r="AO372" s="45">
        <f t="shared" ca="1" si="1739"/>
        <v>2385.9352312303708</v>
      </c>
    </row>
    <row r="373" spans="2:41" ht="13.5" x14ac:dyDescent="0.35">
      <c r="B373" t="s">
        <v>217</v>
      </c>
      <c r="D373" s="55" t="str">
        <f t="shared" ref="D373:Y373" si="1761">+D679</f>
        <v>n/a</v>
      </c>
      <c r="E373" s="55">
        <f t="shared" si="1761"/>
        <v>1130.8679999999999</v>
      </c>
      <c r="F373" s="55">
        <f t="shared" si="1761"/>
        <v>1174.556</v>
      </c>
      <c r="G373" s="55">
        <f t="shared" si="1761"/>
        <v>1292.104</v>
      </c>
      <c r="H373" s="55">
        <f t="shared" si="1761"/>
        <v>1285.174</v>
      </c>
      <c r="I373" s="55">
        <f t="shared" si="1761"/>
        <v>1227.99</v>
      </c>
      <c r="J373" s="55">
        <f t="shared" si="1761"/>
        <v>1253.6990000000001</v>
      </c>
      <c r="K373" s="55">
        <f t="shared" si="1761"/>
        <v>1404.5540000000001</v>
      </c>
      <c r="L373" s="55">
        <f t="shared" si="1761"/>
        <v>1506.7619999999999</v>
      </c>
      <c r="M373" s="55">
        <f t="shared" si="1761"/>
        <v>1743.461</v>
      </c>
      <c r="N373" s="55">
        <f t="shared" si="1761"/>
        <v>2086.2080000000001</v>
      </c>
      <c r="O373" s="55">
        <f t="shared" si="1761"/>
        <v>2430.7370000000001</v>
      </c>
      <c r="P373" s="55">
        <f t="shared" si="1761"/>
        <v>2361.366</v>
      </c>
      <c r="Q373" s="55">
        <f t="shared" si="1761"/>
        <v>2488.817</v>
      </c>
      <c r="R373" s="55">
        <f t="shared" si="1761"/>
        <v>2825.77</v>
      </c>
      <c r="S373" s="55">
        <f t="shared" si="1761"/>
        <v>3154.81</v>
      </c>
      <c r="T373" s="55">
        <f t="shared" si="1761"/>
        <v>3247.058</v>
      </c>
      <c r="U373" s="55">
        <f t="shared" si="1761"/>
        <v>3330.53</v>
      </c>
      <c r="V373" s="55">
        <f t="shared" si="1761"/>
        <v>3789.8519999999999</v>
      </c>
      <c r="W373" s="55">
        <f t="shared" si="1761"/>
        <v>4235.9570000000003</v>
      </c>
      <c r="X373" s="55">
        <f t="shared" si="1761"/>
        <v>4523.8410000000003</v>
      </c>
      <c r="Y373" s="55">
        <f t="shared" si="1761"/>
        <v>4857.3149999999996</v>
      </c>
      <c r="Z373" s="55">
        <f t="shared" ref="Z373" si="1762">+Z679</f>
        <v>5244.7160000000003</v>
      </c>
      <c r="AA373" s="41">
        <f t="shared" ref="AA373:AE373" si="1763">+AA376*AA363</f>
        <v>5768.4455840000001</v>
      </c>
      <c r="AB373" s="41">
        <f t="shared" si="1763"/>
        <v>5546.9536319999997</v>
      </c>
      <c r="AC373" s="41">
        <f t="shared" si="1763"/>
        <v>5966.2492119999997</v>
      </c>
      <c r="AD373" s="41">
        <f t="shared" si="1763"/>
        <v>6187.9688992000001</v>
      </c>
      <c r="AE373" s="41">
        <f t="shared" si="1763"/>
        <v>6749.0813332799999</v>
      </c>
      <c r="AG373" s="37">
        <v>891.32299999999998</v>
      </c>
      <c r="AH373" s="55">
        <f>+AH679</f>
        <v>1067.002</v>
      </c>
      <c r="AI373" s="55">
        <f t="shared" si="1744"/>
        <v>1292.104</v>
      </c>
      <c r="AJ373" s="55">
        <f t="shared" si="1745"/>
        <v>1404.5540000000001</v>
      </c>
      <c r="AK373" s="55">
        <f t="shared" si="1746"/>
        <v>2430.7370000000001</v>
      </c>
      <c r="AL373" s="55">
        <f t="shared" si="1747"/>
        <v>3154.81</v>
      </c>
      <c r="AM373" s="55">
        <f t="shared" si="1748"/>
        <v>4235.9570000000003</v>
      </c>
      <c r="AN373" s="55">
        <f t="shared" si="1738"/>
        <v>5768.4455840000001</v>
      </c>
      <c r="AO373" s="55">
        <f t="shared" si="1739"/>
        <v>6749.0813332799999</v>
      </c>
    </row>
    <row r="374" spans="2:41" s="4" customFormat="1" x14ac:dyDescent="0.2">
      <c r="B374" s="6" t="s">
        <v>232</v>
      </c>
      <c r="D374" s="42" t="str">
        <f>+IFERROR(D372+D373,"n/a")</f>
        <v>n/a</v>
      </c>
      <c r="E374" s="42">
        <f t="shared" ref="E374:AA374" si="1764">+IFERROR(E372+E373,"n/a")</f>
        <v>1614.3419999999999</v>
      </c>
      <c r="F374" s="42">
        <f t="shared" si="1764"/>
        <v>1660.6469999999999</v>
      </c>
      <c r="G374" s="42">
        <f t="shared" si="1764"/>
        <v>1765.2260000000001</v>
      </c>
      <c r="H374" s="42">
        <f t="shared" si="1764"/>
        <v>1847.8989999999999</v>
      </c>
      <c r="I374" s="42">
        <f t="shared" si="1764"/>
        <v>1968.3809999999999</v>
      </c>
      <c r="J374" s="42">
        <f t="shared" si="1764"/>
        <v>1981.4430000000002</v>
      </c>
      <c r="K374" s="42">
        <f t="shared" si="1764"/>
        <v>2173.654</v>
      </c>
      <c r="L374" s="42">
        <f t="shared" si="1764"/>
        <v>2285.0649999999996</v>
      </c>
      <c r="M374" s="42">
        <f t="shared" si="1764"/>
        <v>2484.4390000000003</v>
      </c>
      <c r="N374" s="42">
        <f t="shared" si="1764"/>
        <v>2619.9670000000006</v>
      </c>
      <c r="O374" s="42">
        <f t="shared" si="1764"/>
        <v>2782.0680000000002</v>
      </c>
      <c r="P374" s="42">
        <f t="shared" si="1764"/>
        <v>2814.3539999999998</v>
      </c>
      <c r="Q374" s="42">
        <f t="shared" si="1764"/>
        <v>3143.848</v>
      </c>
      <c r="R374" s="42">
        <f t="shared" si="1764"/>
        <v>3555.1260000000002</v>
      </c>
      <c r="S374" s="42">
        <f t="shared" si="1764"/>
        <v>3988.9279999999999</v>
      </c>
      <c r="T374" s="42">
        <f t="shared" si="1764"/>
        <v>4364.8369999999995</v>
      </c>
      <c r="U374" s="42">
        <f t="shared" si="1764"/>
        <v>4633.88</v>
      </c>
      <c r="V374" s="42">
        <f t="shared" si="1764"/>
        <v>4854.2549999999992</v>
      </c>
      <c r="W374" s="42">
        <f t="shared" si="1764"/>
        <v>5384.48</v>
      </c>
      <c r="X374" s="42">
        <f t="shared" ref="X374:Y374" si="1765">+IFERROR(X372+X373,"n/a")</f>
        <v>5680.6030000000001</v>
      </c>
      <c r="Y374" s="42">
        <f t="shared" si="1765"/>
        <v>5742.0029999999997</v>
      </c>
      <c r="Z374" s="42">
        <f t="shared" ref="Z374" si="1766">+IFERROR(Z372+Z373,"n/a")</f>
        <v>6218.6019999999999</v>
      </c>
      <c r="AA374" s="42">
        <f t="shared" ca="1" si="1764"/>
        <v>6953.5238239450136</v>
      </c>
      <c r="AB374" s="42">
        <f t="shared" ref="AB374:AE374" ca="1" si="1767">+IFERROR(AB372+AB373,"n/a")</f>
        <v>7020.9970712098548</v>
      </c>
      <c r="AC374" s="42">
        <f t="shared" ca="1" si="1767"/>
        <v>7706.2758801104301</v>
      </c>
      <c r="AD374" s="42">
        <f t="shared" ca="1" si="1767"/>
        <v>8233.1956445128417</v>
      </c>
      <c r="AE374" s="42">
        <f t="shared" ca="1" si="1767"/>
        <v>9135.0165645103698</v>
      </c>
      <c r="AG374" s="42">
        <f>+IFERROR(AG372+AG373,"n/a")</f>
        <v>1250.894</v>
      </c>
      <c r="AH374" s="42">
        <f>+IFERROR(AH372+AH373,"n/a")</f>
        <v>1458.8389999999997</v>
      </c>
      <c r="AI374" s="42">
        <f t="shared" si="1744"/>
        <v>1765.2260000000001</v>
      </c>
      <c r="AJ374" s="42">
        <f t="shared" si="1745"/>
        <v>2173.654</v>
      </c>
      <c r="AK374" s="42">
        <f t="shared" si="1746"/>
        <v>2782.0680000000002</v>
      </c>
      <c r="AL374" s="42">
        <f t="shared" si="1747"/>
        <v>3988.9279999999999</v>
      </c>
      <c r="AM374" s="42">
        <f t="shared" si="1748"/>
        <v>5384.48</v>
      </c>
      <c r="AN374" s="42">
        <f t="shared" ca="1" si="1738"/>
        <v>6953.5238239450136</v>
      </c>
      <c r="AO374" s="42">
        <f t="shared" ca="1" si="1739"/>
        <v>9135.0165645103698</v>
      </c>
    </row>
    <row r="375" spans="2:41" s="4" customFormat="1" x14ac:dyDescent="0.2">
      <c r="B375" s="9" t="s">
        <v>28</v>
      </c>
      <c r="C375"/>
      <c r="D375" s="42"/>
      <c r="E375" s="42"/>
      <c r="F375" s="42"/>
      <c r="G375" s="42"/>
      <c r="H375" s="28" t="str">
        <f>+IFERROR(H374/D374-1,"n/a")</f>
        <v>n/a</v>
      </c>
      <c r="I375" s="28">
        <f t="shared" ref="I375" si="1768">+IFERROR(I374/E374-1,"n/a")</f>
        <v>0.21930854800283961</v>
      </c>
      <c r="J375" s="28">
        <f t="shared" ref="J375" si="1769">+IFERROR(J374/F374-1,"n/a")</f>
        <v>0.1931753105867775</v>
      </c>
      <c r="K375" s="28">
        <f t="shared" ref="K375" si="1770">+IFERROR(K374/G374-1,"n/a")</f>
        <v>0.23137433960297438</v>
      </c>
      <c r="L375" s="28">
        <f t="shared" ref="L375" si="1771">+IFERROR(L374/H374-1,"n/a")</f>
        <v>0.23657461798507362</v>
      </c>
      <c r="M375" s="28">
        <f t="shared" ref="M375" si="1772">+IFERROR(M374/I374-1,"n/a")</f>
        <v>0.26217383728048604</v>
      </c>
      <c r="N375" s="28">
        <f t="shared" ref="N375" si="1773">+IFERROR(N374/J374-1,"n/a")</f>
        <v>0.32225201532418568</v>
      </c>
      <c r="O375" s="28">
        <f t="shared" ref="O375" si="1774">+IFERROR(O374/K374-1,"n/a")</f>
        <v>0.27990379333601401</v>
      </c>
      <c r="P375" s="28">
        <f t="shared" ref="P375" si="1775">+IFERROR(P374/L374-1,"n/a")</f>
        <v>0.23162973482154792</v>
      </c>
      <c r="Q375" s="28">
        <f t="shared" ref="Q375" si="1776">+IFERROR(Q374/M374-1,"n/a")</f>
        <v>0.26541565319172644</v>
      </c>
      <c r="R375" s="28">
        <f t="shared" ref="R375" si="1777">+IFERROR(R374/N374-1,"n/a")</f>
        <v>0.35693541178190391</v>
      </c>
      <c r="S375" s="28">
        <f t="shared" ref="S375" si="1778">+IFERROR(S374/O374-1,"n/a")</f>
        <v>0.43379960518578242</v>
      </c>
      <c r="T375" s="28">
        <f t="shared" ref="T375" si="1779">+IFERROR(T374/P374-1,"n/a")</f>
        <v>0.55091967819257981</v>
      </c>
      <c r="U375" s="28">
        <f t="shared" ref="U375" si="1780">+IFERROR(U374/Q374-1,"n/a")</f>
        <v>0.47395166687448009</v>
      </c>
      <c r="V375" s="28">
        <f t="shared" ref="V375" si="1781">+IFERROR(V374/R374-1,"n/a")</f>
        <v>0.36542417905863211</v>
      </c>
      <c r="W375" s="28">
        <f t="shared" ref="W375:Z375" si="1782">+IFERROR(W374/S374-1,"n/a")</f>
        <v>0.34985640252218131</v>
      </c>
      <c r="X375" s="28">
        <f t="shared" si="1782"/>
        <v>0.30144676651155611</v>
      </c>
      <c r="Y375" s="28">
        <f t="shared" si="1782"/>
        <v>0.23913502291815925</v>
      </c>
      <c r="Z375" s="28">
        <f t="shared" si="1782"/>
        <v>0.28106207852698328</v>
      </c>
      <c r="AA375" s="28">
        <f t="shared" ref="AA375" ca="1" si="1783">+IFERROR(AA374/W374-1,"n/a")</f>
        <v>0.29140117967659163</v>
      </c>
      <c r="AB375" s="28">
        <f t="shared" ref="AB375" ca="1" si="1784">+IFERROR(AB374/X374-1,"n/a")</f>
        <v>0.23595982173192787</v>
      </c>
      <c r="AC375" s="28">
        <f t="shared" ref="AC375" ca="1" si="1785">+IFERROR(AC374/Y374-1,"n/a")</f>
        <v>0.34208844546239892</v>
      </c>
      <c r="AD375" s="28">
        <f t="shared" ref="AD375" ca="1" si="1786">+IFERROR(AD374/Z374-1,"n/a")</f>
        <v>0.32396246688770924</v>
      </c>
      <c r="AE375" s="28">
        <f t="shared" ref="AE375" ca="1" si="1787">+IFERROR(AE374/AA374-1,"n/a")</f>
        <v>0.3137247812473456</v>
      </c>
      <c r="AF375"/>
      <c r="AG375"/>
      <c r="AH375"/>
      <c r="AI375" s="28">
        <f>+IFERROR(AI374/AH374-1,"n/a")</f>
        <v>0.21002111953409552</v>
      </c>
      <c r="AJ375" s="28">
        <f t="shared" ref="AJ375" si="1788">+IFERROR(AJ374/AI374-1,"n/a")</f>
        <v>0.23137433960297438</v>
      </c>
      <c r="AK375" s="28">
        <f t="shared" ref="AK375" si="1789">+IFERROR(AK374/AJ374-1,"n/a")</f>
        <v>0.27990379333601401</v>
      </c>
      <c r="AL375" s="28">
        <f t="shared" ref="AL375" si="1790">+IFERROR(AL374/AK374-1,"n/a")</f>
        <v>0.43379960518578242</v>
      </c>
      <c r="AM375" s="28">
        <f t="shared" ref="AM375:AO375" si="1791">+IFERROR(AM374/AL374-1,"n/a")</f>
        <v>0.34985640252218131</v>
      </c>
      <c r="AN375" s="28">
        <f t="shared" ca="1" si="1791"/>
        <v>0.29140117967659163</v>
      </c>
      <c r="AO375" s="28">
        <f t="shared" ca="1" si="1791"/>
        <v>0.3137247812473456</v>
      </c>
    </row>
    <row r="376" spans="2:41" x14ac:dyDescent="0.2">
      <c r="B376" s="9" t="s">
        <v>341</v>
      </c>
      <c r="D376" s="28" t="str">
        <f>+IFERROR(D373/D363,"n/a")</f>
        <v>n/a</v>
      </c>
      <c r="E376" s="28">
        <f t="shared" ref="E376:W376" si="1792">+IFERROR(E373/E363,"n/a")</f>
        <v>0.80514383925431121</v>
      </c>
      <c r="F376" s="28">
        <f t="shared" si="1792"/>
        <v>0.77782744510601332</v>
      </c>
      <c r="G376" s="28">
        <f t="shared" si="1792"/>
        <v>0.79417667041800943</v>
      </c>
      <c r="H376" s="28">
        <f t="shared" si="1792"/>
        <v>0.78270200874436879</v>
      </c>
      <c r="I376" s="28">
        <f t="shared" si="1792"/>
        <v>0.67666910776484124</v>
      </c>
      <c r="J376" s="28">
        <f t="shared" si="1792"/>
        <v>0.63454815549656207</v>
      </c>
      <c r="K376" s="28">
        <f t="shared" si="1792"/>
        <v>0.6531044401489644</v>
      </c>
      <c r="L376" s="28">
        <f t="shared" si="1792"/>
        <v>0.66521917069783099</v>
      </c>
      <c r="M376" s="28">
        <f t="shared" si="1792"/>
        <v>0.69000711987712182</v>
      </c>
      <c r="N376" s="28">
        <f t="shared" si="1792"/>
        <v>0.78742747878102082</v>
      </c>
      <c r="O376" s="28">
        <f t="shared" si="1792"/>
        <v>0.87973187532731123</v>
      </c>
      <c r="P376" s="28">
        <f t="shared" si="1792"/>
        <v>0.87909627571870153</v>
      </c>
      <c r="Q376" s="28">
        <f t="shared" si="1792"/>
        <v>0.79823682211031621</v>
      </c>
      <c r="R376" s="28">
        <f t="shared" si="1792"/>
        <v>0.83474290130148965</v>
      </c>
      <c r="S376" s="28">
        <f t="shared" si="1792"/>
        <v>0.78856647228353105</v>
      </c>
      <c r="T376" s="28">
        <f t="shared" si="1792"/>
        <v>0.79409878001508927</v>
      </c>
      <c r="U376" s="28">
        <f t="shared" si="1792"/>
        <v>0.73673436613100818</v>
      </c>
      <c r="V376" s="28">
        <f t="shared" si="1792"/>
        <v>0.78604167759874166</v>
      </c>
      <c r="W376" s="28">
        <f t="shared" si="1792"/>
        <v>0.77846021358989215</v>
      </c>
      <c r="X376" s="28">
        <f t="shared" ref="X376:Y376" si="1793">+IFERROR(X373/X363,"n/a")</f>
        <v>0.86122517203691684</v>
      </c>
      <c r="Y376" s="28">
        <f t="shared" si="1793"/>
        <v>0.85255913510439518</v>
      </c>
      <c r="Z376" s="28">
        <f t="shared" ref="Z376" si="1794">+IFERROR(Z373/Z363,"n/a")</f>
        <v>0.88011319757991846</v>
      </c>
      <c r="AA376" s="70">
        <v>0.88</v>
      </c>
      <c r="AB376" s="70">
        <v>0.88</v>
      </c>
      <c r="AC376" s="70">
        <v>0.88</v>
      </c>
      <c r="AD376" s="70">
        <v>0.88</v>
      </c>
      <c r="AE376" s="70">
        <v>0.88</v>
      </c>
      <c r="AH376" s="28">
        <f t="shared" ref="AH376:AN376" si="1795">+IFERROR(AH373/AH363,"n/a")</f>
        <v>0.86542679168153647</v>
      </c>
      <c r="AI376" s="28">
        <f t="shared" si="1795"/>
        <v>0.79417667041800943</v>
      </c>
      <c r="AJ376" s="28">
        <f t="shared" si="1795"/>
        <v>0.6531044401489644</v>
      </c>
      <c r="AK376" s="28">
        <f t="shared" si="1795"/>
        <v>0.87973187532731123</v>
      </c>
      <c r="AL376" s="28">
        <f t="shared" si="1795"/>
        <v>0.78856647228353105</v>
      </c>
      <c r="AM376" s="28">
        <f t="shared" si="1795"/>
        <v>0.77846021358989215</v>
      </c>
      <c r="AN376" s="28">
        <f t="shared" si="1795"/>
        <v>0.88</v>
      </c>
      <c r="AO376" s="28">
        <f t="shared" ref="AO376" si="1796">+IFERROR(AO373/AO363,"n/a")</f>
        <v>0.88</v>
      </c>
    </row>
    <row r="377" spans="2:41" s="4" customFormat="1" x14ac:dyDescent="0.2">
      <c r="B377" s="9"/>
      <c r="C377"/>
      <c r="D377" s="42"/>
      <c r="E377" s="42"/>
      <c r="F377" s="42"/>
      <c r="G377" s="42"/>
      <c r="H377" s="28"/>
      <c r="I377" s="28"/>
      <c r="J377" s="28"/>
      <c r="K377" s="28"/>
      <c r="L377" s="28"/>
      <c r="M377" s="28"/>
      <c r="N377" s="28"/>
      <c r="O377" s="28"/>
      <c r="P377" s="28"/>
      <c r="Q377" s="28"/>
      <c r="R377" s="28"/>
      <c r="S377" s="28"/>
      <c r="T377" s="28"/>
      <c r="U377" s="28"/>
      <c r="V377" s="28"/>
      <c r="W377" s="28"/>
      <c r="X377"/>
      <c r="Y377"/>
      <c r="Z377"/>
      <c r="AA377"/>
      <c r="AB377"/>
      <c r="AC377"/>
      <c r="AD377"/>
      <c r="AE377"/>
      <c r="AF377"/>
      <c r="AG377"/>
      <c r="AH377"/>
      <c r="AI377" s="28"/>
      <c r="AJ377" s="28"/>
      <c r="AK377" s="28"/>
      <c r="AL377" s="28"/>
      <c r="AM377" s="28"/>
    </row>
    <row r="378" spans="2:41" s="4" customFormat="1" x14ac:dyDescent="0.2">
      <c r="B378" t="s">
        <v>218</v>
      </c>
      <c r="D378" s="45" t="str">
        <f t="shared" ref="D378:W378" si="1797">+D731</f>
        <v>n/a</v>
      </c>
      <c r="E378" s="45">
        <f t="shared" si="1797"/>
        <v>1210.8</v>
      </c>
      <c r="F378" s="45">
        <f t="shared" si="1797"/>
        <v>1264.059</v>
      </c>
      <c r="G378" s="45">
        <f t="shared" si="1797"/>
        <v>1342.89</v>
      </c>
      <c r="H378" s="45">
        <f t="shared" si="1797"/>
        <v>1387.127</v>
      </c>
      <c r="I378" s="45">
        <f t="shared" si="1797"/>
        <v>1450.8</v>
      </c>
      <c r="J378" s="45">
        <f t="shared" si="1797"/>
        <v>1571.1399999999999</v>
      </c>
      <c r="K378" s="45">
        <f t="shared" si="1797"/>
        <v>1675.441</v>
      </c>
      <c r="L378" s="45">
        <f t="shared" si="1797"/>
        <v>1821.4680000000001</v>
      </c>
      <c r="M378" s="45">
        <f t="shared" si="1797"/>
        <v>1969.3500000000001</v>
      </c>
      <c r="N378" s="45">
        <f t="shared" si="1797"/>
        <v>2053.6390000000001</v>
      </c>
      <c r="O378" s="45">
        <f t="shared" si="1797"/>
        <v>2113.953</v>
      </c>
      <c r="P378" s="45">
        <f t="shared" si="1797"/>
        <v>2107.848</v>
      </c>
      <c r="Q378" s="45">
        <f t="shared" si="1797"/>
        <v>2379.38</v>
      </c>
      <c r="R378" s="45">
        <f t="shared" si="1797"/>
        <v>2651.453</v>
      </c>
      <c r="S378" s="45">
        <f t="shared" si="1797"/>
        <v>3117.5079999999998</v>
      </c>
      <c r="T378" s="45">
        <f t="shared" si="1797"/>
        <v>3309.91</v>
      </c>
      <c r="U378" s="45">
        <f t="shared" si="1797"/>
        <v>3624.9410000000003</v>
      </c>
      <c r="V378" s="45">
        <f t="shared" si="1797"/>
        <v>3903.3159999999998</v>
      </c>
      <c r="W378" s="45">
        <f t="shared" si="1797"/>
        <v>4361.058</v>
      </c>
      <c r="X378" s="45">
        <f t="shared" ref="X378:Y378" si="1798">+X731</f>
        <v>4398.9089999999997</v>
      </c>
      <c r="Y378" s="45">
        <f t="shared" si="1798"/>
        <v>4659.3130000000001</v>
      </c>
      <c r="Z378" s="45">
        <f t="shared" ref="Z378" si="1799">+Z731</f>
        <v>4960.0499999999993</v>
      </c>
      <c r="AA378" s="45">
        <f>+AA361</f>
        <v>5375.142476</v>
      </c>
      <c r="AB378" s="45">
        <f t="shared" ref="AB378:AE378" si="1800">+AB361</f>
        <v>5168.7522479999998</v>
      </c>
      <c r="AC378" s="45">
        <f t="shared" si="1800"/>
        <v>5559.4594929999994</v>
      </c>
      <c r="AD378" s="45">
        <f t="shared" si="1800"/>
        <v>5766.0619287999998</v>
      </c>
      <c r="AE378" s="45">
        <f t="shared" si="1800"/>
        <v>6288.9166969199996</v>
      </c>
      <c r="AG378" s="36">
        <v>900.59100000000001</v>
      </c>
      <c r="AH378" s="45">
        <f t="shared" ref="AH378" si="1801">+AH731</f>
        <v>1066.7829999999999</v>
      </c>
      <c r="AI378" s="45">
        <f t="shared" ref="AI378" si="1802">+G378</f>
        <v>1342.89</v>
      </c>
      <c r="AJ378" s="45">
        <f t="shared" ref="AJ378" si="1803">+K378</f>
        <v>1675.441</v>
      </c>
      <c r="AK378" s="45">
        <f t="shared" ref="AK378" si="1804">+O378</f>
        <v>2113.953</v>
      </c>
      <c r="AL378" s="45">
        <f t="shared" ref="AL378" si="1805">+S378</f>
        <v>3117.5079999999998</v>
      </c>
      <c r="AM378" s="45">
        <f t="shared" ref="AM378" si="1806">+W378</f>
        <v>4361.058</v>
      </c>
      <c r="AN378" s="45">
        <f>+AA378</f>
        <v>5375.142476</v>
      </c>
      <c r="AO378" s="45">
        <f t="shared" ref="AO378:AO382" si="1807">+AE378</f>
        <v>6288.9166969199996</v>
      </c>
    </row>
    <row r="379" spans="2:41" s="4" customFormat="1" x14ac:dyDescent="0.2">
      <c r="B379" t="s">
        <v>228</v>
      </c>
      <c r="D379" s="45" t="str">
        <f>+D687</f>
        <v>n/a</v>
      </c>
      <c r="E379" s="45">
        <f t="shared" ref="E379:W379" si="1808">+E687</f>
        <v>138.327</v>
      </c>
      <c r="F379" s="45">
        <f t="shared" si="1808"/>
        <v>135.126</v>
      </c>
      <c r="G379" s="45">
        <f t="shared" si="1808"/>
        <v>138.57400000000001</v>
      </c>
      <c r="H379" s="45">
        <f t="shared" si="1808"/>
        <v>135.37899999999999</v>
      </c>
      <c r="I379" s="45">
        <f t="shared" si="1808"/>
        <v>138.83500000000001</v>
      </c>
      <c r="J379" s="45">
        <f t="shared" si="1808"/>
        <v>135.648</v>
      </c>
      <c r="K379" s="45">
        <f t="shared" si="1808"/>
        <v>139.11099999999999</v>
      </c>
      <c r="L379" s="45">
        <f t="shared" si="1808"/>
        <v>135.93199999999999</v>
      </c>
      <c r="M379" s="45">
        <f t="shared" si="1808"/>
        <v>139.40299999999999</v>
      </c>
      <c r="N379" s="45">
        <f t="shared" si="1808"/>
        <v>136.232</v>
      </c>
      <c r="O379" s="45">
        <f t="shared" si="1808"/>
        <v>139.71100000000001</v>
      </c>
      <c r="P379" s="45">
        <f t="shared" si="1808"/>
        <v>136.547</v>
      </c>
      <c r="Q379" s="45">
        <f t="shared" si="1808"/>
        <v>140.035</v>
      </c>
      <c r="R379" s="45">
        <f t="shared" si="1808"/>
        <v>136.881</v>
      </c>
      <c r="S379" s="45">
        <f t="shared" si="1808"/>
        <v>140.37799999999999</v>
      </c>
      <c r="T379" s="45">
        <f t="shared" si="1808"/>
        <v>97.102000000000004</v>
      </c>
      <c r="U379" s="45">
        <f t="shared" si="1808"/>
        <v>99.465999999999994</v>
      </c>
      <c r="V379" s="45">
        <f t="shared" si="1808"/>
        <v>97.103999999999999</v>
      </c>
      <c r="W379" s="45">
        <f t="shared" si="1808"/>
        <v>99.468000000000004</v>
      </c>
      <c r="X379" s="45">
        <f t="shared" ref="X379:Y379" si="1809">+X687</f>
        <v>49.83</v>
      </c>
      <c r="Y379" s="45">
        <f t="shared" si="1809"/>
        <v>51.048999999999999</v>
      </c>
      <c r="Z379" s="45">
        <f t="shared" ref="Z379" si="1810">+Z687</f>
        <v>49.831000000000003</v>
      </c>
      <c r="AA379" s="50">
        <f t="shared" ref="AA379" si="1811">+Z379</f>
        <v>49.831000000000003</v>
      </c>
      <c r="AB379" s="50">
        <f t="shared" ref="AB379:AB381" si="1812">+AA379</f>
        <v>49.831000000000003</v>
      </c>
      <c r="AC379" s="50">
        <f t="shared" ref="AC379:AC381" si="1813">+AB379</f>
        <v>49.831000000000003</v>
      </c>
      <c r="AD379" s="50">
        <f t="shared" ref="AD379:AD381" si="1814">+AC379</f>
        <v>49.831000000000003</v>
      </c>
      <c r="AE379" s="50">
        <f t="shared" ref="AE379:AE381" si="1815">+AD379</f>
        <v>49.831000000000003</v>
      </c>
      <c r="AG379" s="36">
        <v>111.33499999999999</v>
      </c>
      <c r="AH379" s="45">
        <f t="shared" ref="AH379" si="1816">+AH687</f>
        <v>138.09399999999999</v>
      </c>
      <c r="AI379" s="45">
        <f t="shared" ref="AI379:AI382" si="1817">+G379</f>
        <v>138.57400000000001</v>
      </c>
      <c r="AJ379" s="45">
        <f t="shared" ref="AJ379:AJ382" si="1818">+K379</f>
        <v>139.11099999999999</v>
      </c>
      <c r="AK379" s="45">
        <f t="shared" ref="AK379:AK382" si="1819">+O379</f>
        <v>139.71100000000001</v>
      </c>
      <c r="AL379" s="45">
        <f t="shared" ref="AL379:AL382" si="1820">+S379</f>
        <v>140.37799999999999</v>
      </c>
      <c r="AM379" s="45">
        <f t="shared" ref="AM379:AM382" si="1821">+W379</f>
        <v>99.468000000000004</v>
      </c>
      <c r="AN379" s="45">
        <f t="shared" ref="AN379:AN382" si="1822">+AA379</f>
        <v>49.831000000000003</v>
      </c>
      <c r="AO379" s="45">
        <f t="shared" si="1807"/>
        <v>49.831000000000003</v>
      </c>
    </row>
    <row r="380" spans="2:41" s="4" customFormat="1" x14ac:dyDescent="0.2">
      <c r="B380" t="s">
        <v>229</v>
      </c>
      <c r="D380" s="45" t="str">
        <f>+D691</f>
        <v>n/a</v>
      </c>
      <c r="E380" s="45">
        <f t="shared" ref="E380:W380" si="1823">+E691</f>
        <v>89.605000000000004</v>
      </c>
      <c r="F380" s="45">
        <f t="shared" si="1823"/>
        <v>76.061999999999998</v>
      </c>
      <c r="G380" s="45">
        <f t="shared" si="1823"/>
        <v>77.786000000000001</v>
      </c>
      <c r="H380" s="45">
        <f t="shared" si="1823"/>
        <v>76.043000000000006</v>
      </c>
      <c r="I380" s="45">
        <f t="shared" si="1823"/>
        <v>77.792000000000002</v>
      </c>
      <c r="J380" s="45">
        <f t="shared" si="1823"/>
        <v>76.254000000000005</v>
      </c>
      <c r="K380" s="45">
        <f t="shared" si="1823"/>
        <v>78.009</v>
      </c>
      <c r="L380" s="45">
        <f t="shared" si="1823"/>
        <v>76.195999999999998</v>
      </c>
      <c r="M380" s="45">
        <f t="shared" si="1823"/>
        <v>78.040999999999997</v>
      </c>
      <c r="N380" s="45">
        <f t="shared" si="1823"/>
        <v>65.989999999999995</v>
      </c>
      <c r="O380" s="45">
        <f t="shared" si="1823"/>
        <v>67.665000000000006</v>
      </c>
      <c r="P380" s="45">
        <f t="shared" si="1823"/>
        <v>65.941000000000003</v>
      </c>
      <c r="Q380" s="45">
        <f t="shared" si="1823"/>
        <v>67.655000000000001</v>
      </c>
      <c r="R380" s="45">
        <f t="shared" si="1823"/>
        <v>65.793999999999997</v>
      </c>
      <c r="S380" s="45">
        <f t="shared" si="1823"/>
        <v>67.608000000000004</v>
      </c>
      <c r="T380" s="45">
        <f t="shared" si="1823"/>
        <v>60.85</v>
      </c>
      <c r="U380" s="45">
        <f t="shared" si="1823"/>
        <v>62.46</v>
      </c>
      <c r="V380" s="45">
        <f t="shared" si="1823"/>
        <v>60.783000000000001</v>
      </c>
      <c r="W380" s="45">
        <f t="shared" si="1823"/>
        <v>62.369</v>
      </c>
      <c r="X380" s="45">
        <f t="shared" ref="X380:Y380" si="1824">+X691</f>
        <v>60.823999999999998</v>
      </c>
      <c r="Y380" s="45">
        <f t="shared" si="1824"/>
        <v>62.347999999999999</v>
      </c>
      <c r="Z380" s="45">
        <f t="shared" ref="Z380" si="1825">+Z691</f>
        <v>60.91</v>
      </c>
      <c r="AA380" s="50">
        <f t="shared" ref="AA380" si="1826">+Z380</f>
        <v>60.91</v>
      </c>
      <c r="AB380" s="50">
        <f t="shared" si="1812"/>
        <v>60.91</v>
      </c>
      <c r="AC380" s="50">
        <f t="shared" si="1813"/>
        <v>60.91</v>
      </c>
      <c r="AD380" s="50">
        <f t="shared" si="1814"/>
        <v>60.91</v>
      </c>
      <c r="AE380" s="50">
        <f t="shared" si="1815"/>
        <v>60.91</v>
      </c>
      <c r="AG380" s="36">
        <v>93.578999999999994</v>
      </c>
      <c r="AH380" s="45">
        <f t="shared" ref="AH380" si="1827">+AH691</f>
        <v>89.602999999999994</v>
      </c>
      <c r="AI380" s="45">
        <f t="shared" si="1817"/>
        <v>77.786000000000001</v>
      </c>
      <c r="AJ380" s="45">
        <f t="shared" si="1818"/>
        <v>78.009</v>
      </c>
      <c r="AK380" s="45">
        <f t="shared" si="1819"/>
        <v>67.665000000000006</v>
      </c>
      <c r="AL380" s="45">
        <f t="shared" si="1820"/>
        <v>67.608000000000004</v>
      </c>
      <c r="AM380" s="45">
        <f t="shared" si="1821"/>
        <v>62.369</v>
      </c>
      <c r="AN380" s="45">
        <f t="shared" si="1822"/>
        <v>60.91</v>
      </c>
      <c r="AO380" s="45">
        <f t="shared" si="1807"/>
        <v>60.91</v>
      </c>
    </row>
    <row r="381" spans="2:41" s="4" customFormat="1" ht="13.5" x14ac:dyDescent="0.35">
      <c r="B381" t="s">
        <v>230</v>
      </c>
      <c r="D381" s="55" t="str">
        <f>+D685</f>
        <v>n/a</v>
      </c>
      <c r="E381" s="55">
        <f t="shared" ref="E381:W381" si="1828">+E685</f>
        <v>1.2569999999999999</v>
      </c>
      <c r="F381" s="55">
        <f t="shared" si="1828"/>
        <v>1.079</v>
      </c>
      <c r="G381" s="55">
        <f t="shared" si="1828"/>
        <v>3</v>
      </c>
      <c r="H381" s="55">
        <f t="shared" si="1828"/>
        <v>0</v>
      </c>
      <c r="I381" s="55">
        <f t="shared" si="1828"/>
        <v>0</v>
      </c>
      <c r="J381" s="55">
        <f t="shared" si="1828"/>
        <v>0</v>
      </c>
      <c r="K381" s="55">
        <f t="shared" si="1828"/>
        <v>0</v>
      </c>
      <c r="L381" s="55">
        <f t="shared" si="1828"/>
        <v>0</v>
      </c>
      <c r="M381" s="55">
        <f t="shared" si="1828"/>
        <v>4</v>
      </c>
      <c r="N381" s="55">
        <f t="shared" si="1828"/>
        <v>26.396000000000001</v>
      </c>
      <c r="O381" s="55">
        <f t="shared" si="1828"/>
        <v>76.492000000000004</v>
      </c>
      <c r="P381" s="55">
        <f t="shared" si="1828"/>
        <v>75.957999999999998</v>
      </c>
      <c r="Q381" s="55">
        <f t="shared" si="1828"/>
        <v>20.963999999999999</v>
      </c>
      <c r="R381" s="55">
        <f t="shared" si="1828"/>
        <v>107.16500000000001</v>
      </c>
      <c r="S381" s="55">
        <f t="shared" si="1828"/>
        <v>16.431999999999999</v>
      </c>
      <c r="T381" s="55">
        <f t="shared" si="1828"/>
        <v>133.541</v>
      </c>
      <c r="U381" s="55">
        <f t="shared" si="1828"/>
        <v>139.30099999999999</v>
      </c>
      <c r="V381" s="55">
        <f t="shared" si="1828"/>
        <v>5.0110000000000001</v>
      </c>
      <c r="W381" s="55">
        <f t="shared" si="1828"/>
        <v>0.154</v>
      </c>
      <c r="X381" s="55">
        <f t="shared" ref="X381:Y381" si="1829">+X685</f>
        <v>104.05500000000001</v>
      </c>
      <c r="Y381" s="55">
        <f t="shared" si="1829"/>
        <v>27.02</v>
      </c>
      <c r="Z381" s="55">
        <f t="shared" ref="Z381" si="1830">+Z685</f>
        <v>50.927</v>
      </c>
      <c r="AA381" s="75">
        <f t="shared" ref="AA381" si="1831">+Z381</f>
        <v>50.927</v>
      </c>
      <c r="AB381" s="75">
        <f t="shared" si="1812"/>
        <v>50.927</v>
      </c>
      <c r="AC381" s="75">
        <f t="shared" si="1813"/>
        <v>50.927</v>
      </c>
      <c r="AD381" s="75">
        <f t="shared" si="1814"/>
        <v>50.927</v>
      </c>
      <c r="AE381" s="75">
        <f t="shared" si="1815"/>
        <v>50.927</v>
      </c>
      <c r="AG381" s="37">
        <v>63.2</v>
      </c>
      <c r="AH381" s="55">
        <f t="shared" ref="AH381" si="1832">+AH685</f>
        <v>4.9000000000000002E-2</v>
      </c>
      <c r="AI381" s="55">
        <f t="shared" si="1817"/>
        <v>3</v>
      </c>
      <c r="AJ381" s="55">
        <f t="shared" si="1818"/>
        <v>0</v>
      </c>
      <c r="AK381" s="55">
        <f t="shared" si="1819"/>
        <v>76.492000000000004</v>
      </c>
      <c r="AL381" s="55">
        <f t="shared" si="1820"/>
        <v>16.431999999999999</v>
      </c>
      <c r="AM381" s="55">
        <f t="shared" si="1821"/>
        <v>0.154</v>
      </c>
      <c r="AN381" s="55">
        <f t="shared" si="1822"/>
        <v>50.927</v>
      </c>
      <c r="AO381" s="55">
        <f t="shared" si="1807"/>
        <v>50.927</v>
      </c>
    </row>
    <row r="382" spans="2:41" s="4" customFormat="1" x14ac:dyDescent="0.2">
      <c r="B382" s="6" t="s">
        <v>231</v>
      </c>
      <c r="D382" s="42" t="str">
        <f>+IFERROR(D378+D379+D380+D381,"n/a")</f>
        <v>n/a</v>
      </c>
      <c r="E382" s="42">
        <f t="shared" ref="E382:W382" si="1833">+IFERROR(E378+E379+E380+E381,"n/a")</f>
        <v>1439.989</v>
      </c>
      <c r="F382" s="42">
        <f t="shared" si="1833"/>
        <v>1476.3259999999998</v>
      </c>
      <c r="G382" s="42">
        <f t="shared" si="1833"/>
        <v>1562.2500000000002</v>
      </c>
      <c r="H382" s="42">
        <f t="shared" si="1833"/>
        <v>1598.549</v>
      </c>
      <c r="I382" s="42">
        <f t="shared" si="1833"/>
        <v>1667.4269999999999</v>
      </c>
      <c r="J382" s="42">
        <f t="shared" si="1833"/>
        <v>1783.0419999999997</v>
      </c>
      <c r="K382" s="42">
        <f t="shared" si="1833"/>
        <v>1892.5610000000001</v>
      </c>
      <c r="L382" s="42">
        <f t="shared" si="1833"/>
        <v>2033.596</v>
      </c>
      <c r="M382" s="42">
        <f t="shared" si="1833"/>
        <v>2190.7940000000003</v>
      </c>
      <c r="N382" s="42">
        <f t="shared" si="1833"/>
        <v>2282.2570000000001</v>
      </c>
      <c r="O382" s="42">
        <f t="shared" si="1833"/>
        <v>2397.8209999999999</v>
      </c>
      <c r="P382" s="42">
        <f t="shared" si="1833"/>
        <v>2386.2939999999999</v>
      </c>
      <c r="Q382" s="42">
        <f t="shared" si="1833"/>
        <v>2608.0340000000001</v>
      </c>
      <c r="R382" s="42">
        <f t="shared" si="1833"/>
        <v>2961.2929999999997</v>
      </c>
      <c r="S382" s="42">
        <f t="shared" si="1833"/>
        <v>3341.9259999999999</v>
      </c>
      <c r="T382" s="42">
        <f t="shared" si="1833"/>
        <v>3601.4029999999998</v>
      </c>
      <c r="U382" s="42">
        <f t="shared" si="1833"/>
        <v>3926.1680000000001</v>
      </c>
      <c r="V382" s="42">
        <f t="shared" si="1833"/>
        <v>4066.2139999999995</v>
      </c>
      <c r="W382" s="42">
        <f t="shared" si="1833"/>
        <v>4523.049</v>
      </c>
      <c r="X382" s="42">
        <f t="shared" ref="X382:Y382" si="1834">+IFERROR(X378+X379+X380+X381,"n/a")</f>
        <v>4613.6179999999995</v>
      </c>
      <c r="Y382" s="42">
        <f t="shared" si="1834"/>
        <v>4799.7300000000005</v>
      </c>
      <c r="Z382" s="42">
        <f t="shared" ref="Z382" si="1835">+IFERROR(Z378+Z379+Z380+Z381,"n/a")</f>
        <v>5121.7179999999989</v>
      </c>
      <c r="AA382" s="42">
        <f t="shared" ref="AA382:AE382" si="1836">+IFERROR(AA378+AA379+AA380+AA381,"n/a")</f>
        <v>5536.8104759999997</v>
      </c>
      <c r="AB382" s="42">
        <f t="shared" si="1836"/>
        <v>5330.4202479999994</v>
      </c>
      <c r="AC382" s="42">
        <f t="shared" si="1836"/>
        <v>5721.127492999999</v>
      </c>
      <c r="AD382" s="42">
        <f t="shared" si="1836"/>
        <v>5927.7299287999995</v>
      </c>
      <c r="AE382" s="42">
        <f t="shared" si="1836"/>
        <v>6450.5846969199993</v>
      </c>
      <c r="AG382" s="42">
        <f t="shared" ref="AG382:AH382" si="1837">+IFERROR(AG378+AG379+AG380+AG381,"n/a")</f>
        <v>1168.7050000000002</v>
      </c>
      <c r="AH382" s="42">
        <f t="shared" si="1837"/>
        <v>1294.529</v>
      </c>
      <c r="AI382" s="42">
        <f t="shared" si="1817"/>
        <v>1562.2500000000002</v>
      </c>
      <c r="AJ382" s="42">
        <f t="shared" si="1818"/>
        <v>1892.5610000000001</v>
      </c>
      <c r="AK382" s="42">
        <f t="shared" si="1819"/>
        <v>2397.8209999999999</v>
      </c>
      <c r="AL382" s="42">
        <f t="shared" si="1820"/>
        <v>3341.9259999999999</v>
      </c>
      <c r="AM382" s="42">
        <f t="shared" si="1821"/>
        <v>4523.049</v>
      </c>
      <c r="AN382" s="42">
        <f t="shared" si="1822"/>
        <v>5536.8104759999997</v>
      </c>
      <c r="AO382" s="42">
        <f t="shared" si="1807"/>
        <v>6450.5846969199993</v>
      </c>
    </row>
    <row r="383" spans="2:41" x14ac:dyDescent="0.2">
      <c r="B383" s="9" t="s">
        <v>28</v>
      </c>
      <c r="D383" s="42"/>
      <c r="E383" s="42"/>
      <c r="F383" s="42"/>
      <c r="G383" s="42"/>
      <c r="H383" s="28" t="str">
        <f>+IFERROR(H382/D382-1,"n/a")</f>
        <v>n/a</v>
      </c>
      <c r="I383" s="28">
        <f t="shared" ref="I383" si="1838">+IFERROR(I382/E382-1,"n/a")</f>
        <v>0.15794426207422418</v>
      </c>
      <c r="J383" s="28">
        <f t="shared" ref="J383" si="1839">+IFERROR(J382/F382-1,"n/a")</f>
        <v>0.20775628147170733</v>
      </c>
      <c r="K383" s="28">
        <f t="shared" ref="K383" si="1840">+IFERROR(K382/G382-1,"n/a")</f>
        <v>0.21143286925908145</v>
      </c>
      <c r="L383" s="28">
        <f t="shared" ref="L383" si="1841">+IFERROR(L382/H382-1,"n/a")</f>
        <v>0.27215118210326983</v>
      </c>
      <c r="M383" s="28">
        <f t="shared" ref="M383" si="1842">+IFERROR(M382/I382-1,"n/a")</f>
        <v>0.31387700930835383</v>
      </c>
      <c r="N383" s="28">
        <f t="shared" ref="N383" si="1843">+IFERROR(N382/J382-1,"n/a")</f>
        <v>0.27997938354789209</v>
      </c>
      <c r="O383" s="28">
        <f t="shared" ref="O383" si="1844">+IFERROR(O382/K382-1,"n/a")</f>
        <v>0.2669715797799912</v>
      </c>
      <c r="P383" s="28">
        <f t="shared" ref="P383" si="1845">+IFERROR(P382/L382-1,"n/a")</f>
        <v>0.17343562831555515</v>
      </c>
      <c r="Q383" s="28">
        <f t="shared" ref="Q383" si="1846">+IFERROR(Q382/M382-1,"n/a")</f>
        <v>0.19045149840651376</v>
      </c>
      <c r="R383" s="28">
        <f t="shared" ref="R383" si="1847">+IFERROR(R382/N382-1,"n/a")</f>
        <v>0.29752828011919763</v>
      </c>
      <c r="S383" s="28">
        <f t="shared" ref="S383" si="1848">+IFERROR(S382/O382-1,"n/a")</f>
        <v>0.39373456150396557</v>
      </c>
      <c r="T383" s="28">
        <f t="shared" ref="T383" si="1849">+IFERROR(T382/P382-1,"n/a")</f>
        <v>0.50920339237327839</v>
      </c>
      <c r="U383" s="28">
        <f t="shared" ref="U383" si="1850">+IFERROR(U382/Q382-1,"n/a")</f>
        <v>0.50541288955588759</v>
      </c>
      <c r="V383" s="28">
        <f t="shared" ref="V383" si="1851">+IFERROR(V382/R382-1,"n/a")</f>
        <v>0.3731211332347053</v>
      </c>
      <c r="W383" s="28">
        <f t="shared" ref="W383:X383" si="1852">+IFERROR(W382/S382-1,"n/a")</f>
        <v>0.35342583887255441</v>
      </c>
      <c r="X383" s="28">
        <f t="shared" si="1852"/>
        <v>0.28106129749989095</v>
      </c>
      <c r="Y383" s="28">
        <f t="shared" ref="Y383:Z383" si="1853">+IFERROR(Y382/U382-1,"n/a")</f>
        <v>0.2224973562007535</v>
      </c>
      <c r="Z383" s="28">
        <f t="shared" si="1853"/>
        <v>0.25957905806236448</v>
      </c>
      <c r="AA383" s="28">
        <f t="shared" ref="AA383" si="1854">+IFERROR(AA382/W382-1,"n/a")</f>
        <v>0.22413232224545876</v>
      </c>
      <c r="AB383" s="28">
        <f t="shared" ref="AB383" si="1855">+IFERROR(AB382/X382-1,"n/a")</f>
        <v>0.1553666228976911</v>
      </c>
      <c r="AC383" s="28">
        <f t="shared" ref="AC383" si="1856">+IFERROR(AC382/Y382-1,"n/a")</f>
        <v>0.19196860927593806</v>
      </c>
      <c r="AD383" s="28">
        <f t="shared" ref="AD383" si="1857">+IFERROR(AD382/Z382-1,"n/a")</f>
        <v>0.15737139936247968</v>
      </c>
      <c r="AE383" s="28">
        <f t="shared" ref="AE383" si="1858">+IFERROR(AE382/AA382-1,"n/a")</f>
        <v>0.16503621080780517</v>
      </c>
      <c r="AI383" s="28">
        <f>+IFERROR(AI382/AH382-1,"n/a")</f>
        <v>0.20680958093638702</v>
      </c>
      <c r="AJ383" s="28">
        <f t="shared" ref="AJ383" si="1859">+IFERROR(AJ382/AI382-1,"n/a")</f>
        <v>0.21143286925908145</v>
      </c>
      <c r="AK383" s="28">
        <f t="shared" ref="AK383" si="1860">+IFERROR(AK382/AJ382-1,"n/a")</f>
        <v>0.2669715797799912</v>
      </c>
      <c r="AL383" s="28">
        <f t="shared" ref="AL383" si="1861">+IFERROR(AL382/AK382-1,"n/a")</f>
        <v>0.39373456150396557</v>
      </c>
      <c r="AM383" s="28">
        <f t="shared" ref="AM383:AO383" si="1862">+IFERROR(AM382/AL382-1,"n/a")</f>
        <v>0.35342583887255441</v>
      </c>
      <c r="AN383" s="28">
        <f t="shared" si="1862"/>
        <v>0.22413232224545876</v>
      </c>
      <c r="AO383" s="28">
        <f t="shared" si="1862"/>
        <v>0.16503621080780517</v>
      </c>
    </row>
    <row r="384" spans="2:41" x14ac:dyDescent="0.2">
      <c r="B384" s="77"/>
      <c r="D384" s="42"/>
      <c r="E384" s="42"/>
      <c r="F384" s="42"/>
      <c r="G384" s="42"/>
      <c r="H384" s="28"/>
      <c r="I384" s="28"/>
      <c r="J384" s="28"/>
      <c r="K384" s="28"/>
      <c r="L384" s="28"/>
      <c r="M384" s="28"/>
      <c r="N384" s="28"/>
      <c r="O384" s="28"/>
      <c r="P384" s="28"/>
      <c r="Q384" s="28"/>
      <c r="R384" s="28"/>
      <c r="S384" s="28"/>
      <c r="T384" s="28"/>
      <c r="U384" s="28"/>
      <c r="V384" s="28"/>
      <c r="W384" s="28"/>
      <c r="AI384" s="28"/>
      <c r="AJ384" s="28"/>
      <c r="AK384" s="28"/>
      <c r="AL384" s="28"/>
      <c r="AM384" s="28"/>
    </row>
    <row r="385" spans="2:41" x14ac:dyDescent="0.2">
      <c r="B385" s="5" t="s">
        <v>233</v>
      </c>
    </row>
    <row r="386" spans="2:41" x14ac:dyDescent="0.2">
      <c r="B386" t="s">
        <v>215</v>
      </c>
      <c r="D386" s="45" t="str">
        <f t="shared" ref="D386:AA386" si="1863">+IFERROR((D372+C372)/2,"n/a")</f>
        <v>n/a</v>
      </c>
      <c r="E386" s="45" t="str">
        <f t="shared" si="1863"/>
        <v>n/a</v>
      </c>
      <c r="F386" s="45">
        <f t="shared" si="1863"/>
        <v>484.78249999999991</v>
      </c>
      <c r="G386" s="45">
        <f t="shared" si="1863"/>
        <v>479.60649999999998</v>
      </c>
      <c r="H386" s="45">
        <f t="shared" si="1863"/>
        <v>517.92349999999999</v>
      </c>
      <c r="I386" s="45">
        <f t="shared" si="1863"/>
        <v>651.55799999999988</v>
      </c>
      <c r="J386" s="45">
        <f t="shared" si="1863"/>
        <v>734.06749999999988</v>
      </c>
      <c r="K386" s="45">
        <f t="shared" si="1863"/>
        <v>748.42200000000003</v>
      </c>
      <c r="L386" s="45">
        <f t="shared" si="1863"/>
        <v>773.7014999999999</v>
      </c>
      <c r="M386" s="45">
        <f t="shared" si="1863"/>
        <v>759.64050000000009</v>
      </c>
      <c r="N386" s="45">
        <f t="shared" si="1863"/>
        <v>637.36850000000027</v>
      </c>
      <c r="O386" s="45">
        <f t="shared" si="1863"/>
        <v>442.54500000000007</v>
      </c>
      <c r="P386" s="45">
        <f t="shared" si="1863"/>
        <v>402.15949999999998</v>
      </c>
      <c r="Q386" s="45">
        <f t="shared" si="1863"/>
        <v>554.0095</v>
      </c>
      <c r="R386" s="45">
        <f t="shared" si="1863"/>
        <v>692.19350000000009</v>
      </c>
      <c r="S386" s="45">
        <f t="shared" si="1863"/>
        <v>781.73699999999997</v>
      </c>
      <c r="T386" s="45">
        <f t="shared" si="1863"/>
        <v>975.94849999999974</v>
      </c>
      <c r="U386" s="45">
        <f t="shared" si="1863"/>
        <v>1210.5645</v>
      </c>
      <c r="V386" s="45">
        <f t="shared" si="1863"/>
        <v>1183.8764999999996</v>
      </c>
      <c r="W386" s="45">
        <f t="shared" si="1863"/>
        <v>1106.4629999999995</v>
      </c>
      <c r="X386" s="45">
        <f t="shared" si="1863"/>
        <v>1152.6424999999999</v>
      </c>
      <c r="Y386" s="45">
        <f t="shared" si="1863"/>
        <v>1020.725</v>
      </c>
      <c r="Z386" s="45">
        <f t="shared" si="1863"/>
        <v>929.28699999999969</v>
      </c>
      <c r="AA386" s="45">
        <f t="shared" ca="1" si="1863"/>
        <v>1079.4821199725066</v>
      </c>
      <c r="AB386" s="45">
        <f t="shared" ref="AB386" ca="1" si="1864">+IFERROR((AB372+AA372)/2,"n/a")</f>
        <v>1329.5608395774343</v>
      </c>
      <c r="AC386" s="45">
        <f t="shared" ref="AC386" ca="1" si="1865">+IFERROR((AC372+AB372)/2,"n/a")</f>
        <v>1607.0350536601427</v>
      </c>
      <c r="AD386" s="45">
        <f t="shared" ref="AD386" ca="1" si="1866">+IFERROR((AD372+AC372)/2,"n/a")</f>
        <v>1892.6267067116355</v>
      </c>
      <c r="AE386" s="45">
        <f t="shared" ref="AE386" ca="1" si="1867">+IFERROR((AE372+AD372)/2,"n/a")</f>
        <v>2215.5809882716057</v>
      </c>
      <c r="AH386" s="45">
        <f>+IFERROR((AH372+AG372)/2,"n/a")</f>
        <v>375.70399999999989</v>
      </c>
      <c r="AI386" s="45">
        <f>+IFERROR((AI372+AH372)/2,"n/a")</f>
        <v>432.47949999999997</v>
      </c>
      <c r="AJ386" s="45">
        <f>+AVERAGE(H386:K386)</f>
        <v>662.99274999999989</v>
      </c>
      <c r="AK386" s="45">
        <f>+AVERAGE(L386:O386)</f>
        <v>653.31387500000005</v>
      </c>
      <c r="AL386" s="45">
        <f>+AVERAGE(P386:S386)</f>
        <v>607.52487500000007</v>
      </c>
      <c r="AM386" s="45">
        <f>+AVERAGE(T386:W386)</f>
        <v>1119.2131249999998</v>
      </c>
      <c r="AN386" s="45">
        <f ca="1">+AVERAGE(X386:AA386)</f>
        <v>1045.5341549931265</v>
      </c>
      <c r="AO386" s="45">
        <f ca="1">+AVERAGE(AB386:AE386)</f>
        <v>1761.2008970552047</v>
      </c>
    </row>
    <row r="387" spans="2:41" ht="13.5" x14ac:dyDescent="0.35">
      <c r="B387" t="s">
        <v>217</v>
      </c>
      <c r="D387" s="32">
        <f>+H387/(1+H392)</f>
        <v>1070.2479338842975</v>
      </c>
      <c r="E387" s="32">
        <f>+I387/(1+I392)</f>
        <v>1110.7142857142856</v>
      </c>
      <c r="F387" s="21">
        <v>1162</v>
      </c>
      <c r="G387" s="21">
        <v>1230</v>
      </c>
      <c r="H387" s="21">
        <v>1295</v>
      </c>
      <c r="I387" s="21">
        <v>1244</v>
      </c>
      <c r="J387" s="21">
        <v>1224</v>
      </c>
      <c r="K387" s="21">
        <v>1319</v>
      </c>
      <c r="L387" s="21">
        <v>1446</v>
      </c>
      <c r="M387" s="32">
        <f>+I387*(1+M392)</f>
        <v>1604.76</v>
      </c>
      <c r="N387" s="32">
        <f>+J387*(1+N392)</f>
        <v>1909.44</v>
      </c>
      <c r="O387" s="32">
        <f>+K387*(1+O392)</f>
        <v>2268.6799999999998</v>
      </c>
      <c r="P387" s="32">
        <f>+L387*(1+P392)</f>
        <v>2414.8199999999997</v>
      </c>
      <c r="Q387" s="32">
        <f>+M387*(1+Q392)</f>
        <v>2407.14</v>
      </c>
      <c r="R387" s="21">
        <v>2681</v>
      </c>
      <c r="S387" s="32">
        <f>+O387*(1+S392)</f>
        <v>2994.6576</v>
      </c>
      <c r="T387" s="32">
        <f>+P387*(1+T392)</f>
        <v>3187.5623999999998</v>
      </c>
      <c r="U387" s="32">
        <f>+Q387*(1+U392)</f>
        <v>3297.7818000000002</v>
      </c>
      <c r="V387" s="21">
        <v>3621</v>
      </c>
      <c r="W387" s="32">
        <f>+S387*(1+W392)</f>
        <v>3982.8946080000001</v>
      </c>
      <c r="X387" s="32">
        <f t="shared" ref="X387:Z387" si="1868">+T387*(1+X392)</f>
        <v>4366.9604879999997</v>
      </c>
      <c r="Y387" s="32">
        <f t="shared" si="1868"/>
        <v>4682.8501560000004</v>
      </c>
      <c r="Z387" s="32">
        <f t="shared" si="1868"/>
        <v>5033.1900000000005</v>
      </c>
      <c r="AA387" s="33">
        <f>+AVERAGE(Z373:AA373)</f>
        <v>5506.5807920000007</v>
      </c>
      <c r="AB387" s="33">
        <f t="shared" ref="AB387:AE387" si="1869">+AVERAGE(AA373:AB373)</f>
        <v>5657.6996079999999</v>
      </c>
      <c r="AC387" s="33">
        <f t="shared" si="1869"/>
        <v>5756.6014219999997</v>
      </c>
      <c r="AD387" s="33">
        <f t="shared" si="1869"/>
        <v>6077.1090555999999</v>
      </c>
      <c r="AE387" s="33">
        <f t="shared" si="1869"/>
        <v>6468.52511624</v>
      </c>
      <c r="AF387" s="57"/>
      <c r="AG387" s="57"/>
      <c r="AH387" s="21">
        <v>988</v>
      </c>
      <c r="AI387" s="21">
        <v>1145</v>
      </c>
      <c r="AJ387" s="21">
        <v>1274</v>
      </c>
      <c r="AK387" s="21">
        <v>1815</v>
      </c>
      <c r="AL387" s="21">
        <v>2639</v>
      </c>
      <c r="AM387" s="32">
        <f>+AL387*(1+AM392)</f>
        <v>3483.48</v>
      </c>
      <c r="AN387" s="32">
        <f>+AVERAGE(X387:AA387)</f>
        <v>4897.3953590000001</v>
      </c>
      <c r="AO387" s="32">
        <f t="shared" ref="AO387:AO388" si="1870">+AVERAGE(AB387:AE387)</f>
        <v>5989.9838004600006</v>
      </c>
    </row>
    <row r="388" spans="2:41" x14ac:dyDescent="0.2">
      <c r="B388" s="6" t="s">
        <v>235</v>
      </c>
      <c r="D388" s="42" t="str">
        <f>+IFERROR(D386+D387,"n/a")</f>
        <v>n/a</v>
      </c>
      <c r="E388" s="42" t="str">
        <f t="shared" ref="E388:X388" si="1871">+IFERROR(E386+E387,"n/a")</f>
        <v>n/a</v>
      </c>
      <c r="F388" s="42">
        <f t="shared" si="1871"/>
        <v>1646.7824999999998</v>
      </c>
      <c r="G388" s="42">
        <f t="shared" si="1871"/>
        <v>1709.6064999999999</v>
      </c>
      <c r="H388" s="42">
        <f t="shared" si="1871"/>
        <v>1812.9234999999999</v>
      </c>
      <c r="I388" s="42">
        <f t="shared" si="1871"/>
        <v>1895.558</v>
      </c>
      <c r="J388" s="42">
        <f t="shared" si="1871"/>
        <v>1958.0674999999999</v>
      </c>
      <c r="K388" s="42">
        <f t="shared" si="1871"/>
        <v>2067.422</v>
      </c>
      <c r="L388" s="42">
        <f t="shared" si="1871"/>
        <v>2219.7015000000001</v>
      </c>
      <c r="M388" s="42">
        <f t="shared" si="1871"/>
        <v>2364.4005000000002</v>
      </c>
      <c r="N388" s="42">
        <f t="shared" si="1871"/>
        <v>2546.8085000000001</v>
      </c>
      <c r="O388" s="42">
        <f t="shared" si="1871"/>
        <v>2711.2249999999999</v>
      </c>
      <c r="P388" s="42">
        <f t="shared" si="1871"/>
        <v>2816.9794999999995</v>
      </c>
      <c r="Q388" s="42">
        <f t="shared" si="1871"/>
        <v>2961.1495</v>
      </c>
      <c r="R388" s="42">
        <f t="shared" si="1871"/>
        <v>3373.1935000000003</v>
      </c>
      <c r="S388" s="42">
        <f t="shared" si="1871"/>
        <v>3776.3946000000001</v>
      </c>
      <c r="T388" s="42">
        <f t="shared" si="1871"/>
        <v>4163.5108999999993</v>
      </c>
      <c r="U388" s="42">
        <f t="shared" si="1871"/>
        <v>4508.3463000000002</v>
      </c>
      <c r="V388" s="42">
        <f t="shared" si="1871"/>
        <v>4804.8764999999994</v>
      </c>
      <c r="W388" s="42">
        <f t="shared" si="1871"/>
        <v>5089.3576079999993</v>
      </c>
      <c r="X388" s="42">
        <f t="shared" si="1871"/>
        <v>5519.6029879999996</v>
      </c>
      <c r="Y388" s="42">
        <f t="shared" ref="Y388:Z388" si="1872">+IFERROR(Y386+Y387,"n/a")</f>
        <v>5703.5751560000008</v>
      </c>
      <c r="Z388" s="42">
        <f t="shared" si="1872"/>
        <v>5962.4769999999999</v>
      </c>
      <c r="AA388" s="42">
        <f t="shared" ref="AA388:AE388" ca="1" si="1873">+IFERROR(AA386+AA387,"n/a")</f>
        <v>6586.0629119725072</v>
      </c>
      <c r="AB388" s="42">
        <f t="shared" ca="1" si="1873"/>
        <v>6987.2604475774342</v>
      </c>
      <c r="AC388" s="42">
        <f t="shared" ca="1" si="1873"/>
        <v>7363.6364756601424</v>
      </c>
      <c r="AD388" s="42">
        <f t="shared" ca="1" si="1873"/>
        <v>7969.735762311635</v>
      </c>
      <c r="AE388" s="42">
        <f t="shared" ca="1" si="1873"/>
        <v>8684.1061045116057</v>
      </c>
      <c r="AH388" s="42">
        <f t="shared" ref="AH388" si="1874">+IFERROR(AH386+AH387,"n/a")</f>
        <v>1363.704</v>
      </c>
      <c r="AI388" s="42">
        <f t="shared" ref="AI388" si="1875">+IFERROR(AI386+AI387,"n/a")</f>
        <v>1577.4794999999999</v>
      </c>
      <c r="AJ388" s="42">
        <f t="shared" ref="AJ388" si="1876">+IFERROR(AJ386+AJ387,"n/a")</f>
        <v>1936.9927499999999</v>
      </c>
      <c r="AK388" s="42">
        <f t="shared" ref="AK388" si="1877">+IFERROR(AK386+AK387,"n/a")</f>
        <v>2468.3138749999998</v>
      </c>
      <c r="AL388" s="42">
        <f t="shared" ref="AL388" si="1878">+IFERROR(AL386+AL387,"n/a")</f>
        <v>3246.5248750000001</v>
      </c>
      <c r="AM388" s="42">
        <f t="shared" ref="AM388:AN388" si="1879">+IFERROR(AM386+AM387,"n/a")</f>
        <v>4602.6931249999998</v>
      </c>
      <c r="AN388" s="42">
        <f t="shared" ca="1" si="1879"/>
        <v>5942.9295139931264</v>
      </c>
      <c r="AO388" s="42">
        <f t="shared" ca="1" si="1870"/>
        <v>7751.1846975152039</v>
      </c>
    </row>
    <row r="389" spans="2:41" x14ac:dyDescent="0.2">
      <c r="B389" s="6"/>
      <c r="D389" s="42"/>
      <c r="E389" s="42"/>
      <c r="F389" s="42"/>
      <c r="G389" s="42"/>
      <c r="H389" s="42"/>
      <c r="I389" s="42"/>
      <c r="J389" s="42"/>
      <c r="K389" s="42"/>
      <c r="L389" s="42"/>
      <c r="M389" s="42"/>
      <c r="N389" s="42"/>
      <c r="O389" s="42"/>
      <c r="P389" s="42"/>
      <c r="Q389" s="42"/>
      <c r="R389" s="42"/>
      <c r="S389" s="42"/>
      <c r="T389" s="42"/>
      <c r="U389" s="42"/>
      <c r="V389" s="42"/>
      <c r="W389" s="42"/>
    </row>
    <row r="390" spans="2:41" x14ac:dyDescent="0.2">
      <c r="B390" s="7" t="s">
        <v>28</v>
      </c>
      <c r="D390" s="42"/>
      <c r="E390" s="42"/>
      <c r="F390" s="42"/>
      <c r="G390" s="42"/>
      <c r="H390" s="42"/>
      <c r="I390" s="42"/>
      <c r="J390" s="42"/>
      <c r="K390" s="42"/>
      <c r="L390" s="42"/>
      <c r="M390" s="42"/>
      <c r="N390" s="42"/>
      <c r="O390" s="42"/>
      <c r="P390" s="42"/>
      <c r="Q390" s="42"/>
      <c r="R390" s="42"/>
      <c r="S390" s="42"/>
      <c r="T390" s="42"/>
      <c r="U390" s="42"/>
      <c r="V390" s="42"/>
      <c r="W390" s="42"/>
    </row>
    <row r="391" spans="2:41" x14ac:dyDescent="0.2">
      <c r="B391" s="8" t="s">
        <v>215</v>
      </c>
      <c r="D391" s="42"/>
      <c r="E391" s="42"/>
      <c r="F391" s="42"/>
      <c r="G391" s="42"/>
      <c r="H391" s="28" t="str">
        <f t="shared" ref="H391:X391" si="1880">+IFERROR(H386/D386-1,"n/a")</f>
        <v>n/a</v>
      </c>
      <c r="I391" s="28" t="str">
        <f t="shared" si="1880"/>
        <v>n/a</v>
      </c>
      <c r="J391" s="28">
        <f t="shared" si="1880"/>
        <v>0.5142202946682275</v>
      </c>
      <c r="K391" s="28">
        <f t="shared" si="1880"/>
        <v>0.560491778155634</v>
      </c>
      <c r="L391" s="28">
        <f t="shared" si="1880"/>
        <v>0.49385285664774803</v>
      </c>
      <c r="M391" s="28">
        <f t="shared" si="1880"/>
        <v>0.1658831600563575</v>
      </c>
      <c r="N391" s="28">
        <f t="shared" si="1880"/>
        <v>-0.13173039264100317</v>
      </c>
      <c r="O391" s="28">
        <f t="shared" si="1880"/>
        <v>-0.40869589616553226</v>
      </c>
      <c r="P391" s="28">
        <f t="shared" si="1880"/>
        <v>-0.48021362243707677</v>
      </c>
      <c r="Q391" s="28">
        <f t="shared" si="1880"/>
        <v>-0.27069515119322896</v>
      </c>
      <c r="R391" s="28">
        <f t="shared" si="1880"/>
        <v>8.601774326782663E-2</v>
      </c>
      <c r="S391" s="28">
        <f t="shared" si="1880"/>
        <v>0.76645764837474117</v>
      </c>
      <c r="T391" s="28">
        <f t="shared" si="1880"/>
        <v>1.4267697269366999</v>
      </c>
      <c r="U391" s="28">
        <f t="shared" si="1880"/>
        <v>1.1850970064592756</v>
      </c>
      <c r="V391" s="28">
        <f t="shared" si="1880"/>
        <v>0.71032594209567046</v>
      </c>
      <c r="W391" s="28">
        <f t="shared" si="1880"/>
        <v>0.41539034227623817</v>
      </c>
      <c r="X391" s="28">
        <f t="shared" si="1880"/>
        <v>0.18104848770196402</v>
      </c>
      <c r="Y391" s="28">
        <f t="shared" ref="Y391:AA391" si="1881">+IFERROR(Y386/U386-1,"n/a")</f>
        <v>-0.15681898816626449</v>
      </c>
      <c r="Z391" s="28">
        <f t="shared" si="1881"/>
        <v>-0.21504734657711344</v>
      </c>
      <c r="AA391" s="28">
        <f t="shared" ca="1" si="1881"/>
        <v>-2.4384800962610531E-2</v>
      </c>
      <c r="AB391" s="28">
        <f t="shared" ref="AB391:AB393" ca="1" si="1882">+IFERROR(AB386/X386-1,"n/a")</f>
        <v>0.15348934259966507</v>
      </c>
      <c r="AC391" s="28">
        <f t="shared" ref="AC391:AC393" ca="1" si="1883">+IFERROR(AC386/Y386-1,"n/a")</f>
        <v>0.57440549967928933</v>
      </c>
      <c r="AD391" s="28">
        <f t="shared" ref="AD391:AD393" ca="1" si="1884">+IFERROR(AD386/Z386-1,"n/a")</f>
        <v>1.036643907330713</v>
      </c>
      <c r="AE391" s="28">
        <f t="shared" ref="AE391:AE393" ca="1" si="1885">+IFERROR(AE386/AA386-1,"n/a")</f>
        <v>1.0524480649369483</v>
      </c>
      <c r="AI391" s="28">
        <f t="shared" ref="AI391:AO391" si="1886">+IFERROR(AI386/AH386-1,"n/a")</f>
        <v>0.15111763515959398</v>
      </c>
      <c r="AJ391" s="28">
        <f t="shared" si="1886"/>
        <v>0.53300387648431879</v>
      </c>
      <c r="AK391" s="28">
        <f t="shared" si="1886"/>
        <v>-1.4598764466127068E-2</v>
      </c>
      <c r="AL391" s="28">
        <f t="shared" si="1886"/>
        <v>-7.0087291502878291E-2</v>
      </c>
      <c r="AM391" s="28">
        <f t="shared" si="1886"/>
        <v>0.84225069796524732</v>
      </c>
      <c r="AN391" s="28">
        <f t="shared" ca="1" si="1886"/>
        <v>-6.5831045366693042E-2</v>
      </c>
      <c r="AO391" s="28">
        <f t="shared" ca="1" si="1886"/>
        <v>0.68449867337598636</v>
      </c>
    </row>
    <row r="392" spans="2:41" ht="13.5" x14ac:dyDescent="0.35">
      <c r="B392" s="8" t="s">
        <v>217</v>
      </c>
      <c r="D392" s="42"/>
      <c r="E392" s="42"/>
      <c r="F392" s="42"/>
      <c r="G392" s="42"/>
      <c r="H392" s="85">
        <v>0.21</v>
      </c>
      <c r="I392" s="85">
        <v>0.12</v>
      </c>
      <c r="J392" s="85">
        <v>0.05</v>
      </c>
      <c r="K392" s="85">
        <v>7.0000000000000007E-2</v>
      </c>
      <c r="L392" s="85">
        <v>0.12</v>
      </c>
      <c r="M392" s="85">
        <v>0.28999999999999998</v>
      </c>
      <c r="N392" s="85">
        <v>0.56000000000000005</v>
      </c>
      <c r="O392" s="85">
        <v>0.72</v>
      </c>
      <c r="P392" s="85">
        <v>0.67</v>
      </c>
      <c r="Q392" s="85">
        <v>0.5</v>
      </c>
      <c r="R392" s="85">
        <v>0.4</v>
      </c>
      <c r="S392" s="85">
        <v>0.32</v>
      </c>
      <c r="T392" s="85">
        <v>0.32</v>
      </c>
      <c r="U392" s="85">
        <v>0.37</v>
      </c>
      <c r="V392" s="85">
        <v>0.35</v>
      </c>
      <c r="W392" s="85">
        <v>0.33</v>
      </c>
      <c r="X392" s="85">
        <v>0.37</v>
      </c>
      <c r="Y392" s="85">
        <v>0.42</v>
      </c>
      <c r="Z392" s="85">
        <v>0.39</v>
      </c>
      <c r="AA392" s="86">
        <f t="shared" ref="AA392:AA393" si="1887">+IFERROR(AA387/W387-1,"n/a")</f>
        <v>0.38255749497853664</v>
      </c>
      <c r="AB392" s="86">
        <f t="shared" si="1882"/>
        <v>0.29556922338702885</v>
      </c>
      <c r="AC392" s="86">
        <f t="shared" si="1883"/>
        <v>0.22929438914978584</v>
      </c>
      <c r="AD392" s="86">
        <f t="shared" si="1884"/>
        <v>0.2074070431674544</v>
      </c>
      <c r="AE392" s="86">
        <f t="shared" si="1885"/>
        <v>0.17468995018424471</v>
      </c>
      <c r="AI392" s="86">
        <f t="shared" ref="AI392:AL393" si="1888">+IFERROR(AI387/AH387-1,"n/a")</f>
        <v>0.15890688259109309</v>
      </c>
      <c r="AJ392" s="86">
        <f t="shared" si="1888"/>
        <v>0.11266375545851526</v>
      </c>
      <c r="AK392" s="86">
        <f t="shared" si="1888"/>
        <v>0.42464678178963888</v>
      </c>
      <c r="AL392" s="86">
        <f t="shared" si="1888"/>
        <v>0.45399449035812678</v>
      </c>
      <c r="AM392" s="85">
        <v>0.32</v>
      </c>
      <c r="AN392" s="86">
        <f>+IFERROR(AN387/AM387-1,"n/a")</f>
        <v>0.40589162532869438</v>
      </c>
      <c r="AO392" s="86">
        <f>+IFERROR(AO387/AN387-1,"n/a")</f>
        <v>0.22309582162937658</v>
      </c>
    </row>
    <row r="393" spans="2:41" x14ac:dyDescent="0.2">
      <c r="B393" s="9" t="s">
        <v>216</v>
      </c>
      <c r="D393" s="42"/>
      <c r="E393" s="42"/>
      <c r="F393" s="42"/>
      <c r="G393" s="42"/>
      <c r="H393" s="28" t="str">
        <f t="shared" ref="H393:X393" si="1889">+IFERROR(H388/D388-1,"n/a")</f>
        <v>n/a</v>
      </c>
      <c r="I393" s="28" t="str">
        <f t="shared" si="1889"/>
        <v>n/a</v>
      </c>
      <c r="J393" s="28">
        <f t="shared" si="1889"/>
        <v>0.18902617680234046</v>
      </c>
      <c r="K393" s="28">
        <f t="shared" si="1889"/>
        <v>0.20929699319697259</v>
      </c>
      <c r="L393" s="28">
        <f t="shared" si="1889"/>
        <v>0.22437681457601499</v>
      </c>
      <c r="M393" s="28">
        <f t="shared" si="1889"/>
        <v>0.24733745947103714</v>
      </c>
      <c r="N393" s="28">
        <f t="shared" si="1889"/>
        <v>0.3006745170940226</v>
      </c>
      <c r="O393" s="28">
        <f t="shared" si="1889"/>
        <v>0.31140376759074817</v>
      </c>
      <c r="P393" s="28">
        <f t="shared" si="1889"/>
        <v>0.26908032453913244</v>
      </c>
      <c r="Q393" s="28">
        <f t="shared" si="1889"/>
        <v>0.25238913627365567</v>
      </c>
      <c r="R393" s="28">
        <f t="shared" si="1889"/>
        <v>0.32447865632614326</v>
      </c>
      <c r="S393" s="28">
        <f t="shared" si="1889"/>
        <v>0.39287392230449347</v>
      </c>
      <c r="T393" s="28">
        <f t="shared" si="1889"/>
        <v>0.47800539549542331</v>
      </c>
      <c r="U393" s="28">
        <f t="shared" si="1889"/>
        <v>0.52249871207110621</v>
      </c>
      <c r="V393" s="28">
        <f t="shared" si="1889"/>
        <v>0.424429550217027</v>
      </c>
      <c r="W393" s="28">
        <f t="shared" si="1889"/>
        <v>0.3476763281040598</v>
      </c>
      <c r="X393" s="28">
        <f t="shared" si="1889"/>
        <v>0.3257087877444973</v>
      </c>
      <c r="Y393" s="28">
        <f t="shared" ref="Y393" si="1890">+IFERROR(Y388/U388-1,"n/a")</f>
        <v>0.26511469538176358</v>
      </c>
      <c r="Z393" s="28">
        <f t="shared" ref="Z393" si="1891">+IFERROR(Z388/V388-1,"n/a")</f>
        <v>0.24092200912968331</v>
      </c>
      <c r="AA393" s="28">
        <f t="shared" ca="1" si="1887"/>
        <v>0.29408530884523132</v>
      </c>
      <c r="AB393" s="28">
        <f t="shared" ca="1" si="1882"/>
        <v>0.2658990986794203</v>
      </c>
      <c r="AC393" s="28">
        <f t="shared" ca="1" si="1883"/>
        <v>0.29105627159375702</v>
      </c>
      <c r="AD393" s="28">
        <f t="shared" ca="1" si="1884"/>
        <v>0.33664847047823154</v>
      </c>
      <c r="AE393" s="28">
        <f t="shared" ca="1" si="1885"/>
        <v>0.31855802481406004</v>
      </c>
      <c r="AI393" s="28">
        <f t="shared" si="1888"/>
        <v>0.15676092465813696</v>
      </c>
      <c r="AJ393" s="28">
        <f t="shared" si="1888"/>
        <v>0.22790359557762874</v>
      </c>
      <c r="AK393" s="28">
        <f t="shared" si="1888"/>
        <v>0.27430207211668711</v>
      </c>
      <c r="AL393" s="28">
        <f t="shared" si="1888"/>
        <v>0.31528040573851257</v>
      </c>
      <c r="AM393" s="28">
        <f>+IFERROR(AM388/AL388-1,"n/a")</f>
        <v>0.4177292034455764</v>
      </c>
      <c r="AN393" s="28">
        <f ca="1">+IFERROR(AN388/AM388-1,"n/a")</f>
        <v>0.29118525884628177</v>
      </c>
      <c r="AO393" s="28">
        <f ca="1">+IFERROR(AO388/AN388-1,"n/a")</f>
        <v>0.30427000341572086</v>
      </c>
    </row>
    <row r="394" spans="2:41" x14ac:dyDescent="0.2">
      <c r="B394" s="9"/>
      <c r="D394" s="42"/>
      <c r="E394" s="42"/>
      <c r="F394" s="42"/>
      <c r="G394" s="42"/>
      <c r="H394" s="28"/>
      <c r="I394" s="28"/>
      <c r="J394" s="28"/>
      <c r="K394" s="28"/>
      <c r="L394" s="28"/>
      <c r="M394" s="28"/>
      <c r="N394" s="28"/>
      <c r="O394" s="28"/>
      <c r="P394" s="28"/>
      <c r="Q394" s="28"/>
      <c r="R394" s="28"/>
      <c r="S394" s="28"/>
      <c r="T394" s="28"/>
      <c r="U394" s="28"/>
      <c r="V394" s="28"/>
      <c r="W394" s="28"/>
      <c r="AI394" s="28"/>
      <c r="AJ394" s="28"/>
      <c r="AK394" s="28"/>
      <c r="AL394" s="28"/>
      <c r="AM394" s="28"/>
      <c r="AN394" s="28"/>
      <c r="AO394" s="28"/>
    </row>
    <row r="395" spans="2:41" x14ac:dyDescent="0.2">
      <c r="B395" s="4" t="s">
        <v>234</v>
      </c>
      <c r="D395" s="42" t="str">
        <f t="shared" ref="D395:AA395" si="1892">IFERROR((D382+C382)/2,"n/a")</f>
        <v>n/a</v>
      </c>
      <c r="E395" s="42" t="str">
        <f t="shared" si="1892"/>
        <v>n/a</v>
      </c>
      <c r="F395" s="42">
        <f t="shared" si="1892"/>
        <v>1458.1574999999998</v>
      </c>
      <c r="G395" s="42">
        <f t="shared" si="1892"/>
        <v>1519.288</v>
      </c>
      <c r="H395" s="42">
        <f t="shared" si="1892"/>
        <v>1580.3995</v>
      </c>
      <c r="I395" s="42">
        <f t="shared" si="1892"/>
        <v>1632.9879999999998</v>
      </c>
      <c r="J395" s="42">
        <f t="shared" si="1892"/>
        <v>1725.2344999999998</v>
      </c>
      <c r="K395" s="42">
        <f t="shared" si="1892"/>
        <v>1837.8015</v>
      </c>
      <c r="L395" s="42">
        <f t="shared" si="1892"/>
        <v>1963.0785000000001</v>
      </c>
      <c r="M395" s="42">
        <f t="shared" si="1892"/>
        <v>2112.1950000000002</v>
      </c>
      <c r="N395" s="42">
        <f t="shared" si="1892"/>
        <v>2236.5255000000002</v>
      </c>
      <c r="O395" s="42">
        <f t="shared" si="1892"/>
        <v>2340.0389999999998</v>
      </c>
      <c r="P395" s="42">
        <f t="shared" si="1892"/>
        <v>2392.0574999999999</v>
      </c>
      <c r="Q395" s="42">
        <f t="shared" si="1892"/>
        <v>2497.1639999999998</v>
      </c>
      <c r="R395" s="42">
        <f t="shared" si="1892"/>
        <v>2784.6634999999997</v>
      </c>
      <c r="S395" s="42">
        <f t="shared" si="1892"/>
        <v>3151.6094999999996</v>
      </c>
      <c r="T395" s="42">
        <f t="shared" si="1892"/>
        <v>3471.6644999999999</v>
      </c>
      <c r="U395" s="42">
        <f t="shared" si="1892"/>
        <v>3763.7855</v>
      </c>
      <c r="V395" s="42">
        <f t="shared" si="1892"/>
        <v>3996.1909999999998</v>
      </c>
      <c r="W395" s="42">
        <f t="shared" si="1892"/>
        <v>4294.6314999999995</v>
      </c>
      <c r="X395" s="42">
        <f t="shared" si="1892"/>
        <v>4568.3334999999997</v>
      </c>
      <c r="Y395" s="42">
        <f t="shared" si="1892"/>
        <v>4706.674</v>
      </c>
      <c r="Z395" s="42">
        <f t="shared" si="1892"/>
        <v>4960.7240000000002</v>
      </c>
      <c r="AA395" s="42">
        <f t="shared" si="1892"/>
        <v>5329.2642379999998</v>
      </c>
      <c r="AB395" s="42">
        <f t="shared" ref="AB395" si="1893">IFERROR((AB382+AA382)/2,"n/a")</f>
        <v>5433.6153619999995</v>
      </c>
      <c r="AC395" s="42">
        <f t="shared" ref="AC395" si="1894">IFERROR((AC382+AB382)/2,"n/a")</f>
        <v>5525.7738704999992</v>
      </c>
      <c r="AD395" s="42">
        <f t="shared" ref="AD395" si="1895">IFERROR((AD382+AC382)/2,"n/a")</f>
        <v>5824.4287108999997</v>
      </c>
      <c r="AE395" s="42">
        <f t="shared" ref="AE395" si="1896">IFERROR((AE382+AD382)/2,"n/a")</f>
        <v>6189.1573128599994</v>
      </c>
      <c r="AH395" s="42">
        <f>IFERROR((AH382+AG382)/2,"n/a")</f>
        <v>1231.6170000000002</v>
      </c>
      <c r="AI395" s="42">
        <f>IFERROR((AI382+AH382)/2,"n/a")</f>
        <v>1428.3895000000002</v>
      </c>
      <c r="AJ395" s="42">
        <f>+AVERAGE(H395:K395)</f>
        <v>1694.1058749999997</v>
      </c>
      <c r="AK395" s="42">
        <f>+AVERAGE(L395:O395)</f>
        <v>2162.9594999999999</v>
      </c>
      <c r="AL395" s="42">
        <f>+AVERAGE(P395:S395)</f>
        <v>2706.3736249999997</v>
      </c>
      <c r="AM395" s="42">
        <f>+AVERAGE(T395:W395)</f>
        <v>3881.5681249999998</v>
      </c>
      <c r="AN395" s="42">
        <f>+AVERAGE(X395:AA395)</f>
        <v>4891.2489344999995</v>
      </c>
      <c r="AO395" s="42">
        <f t="shared" ref="AO395" si="1897">+AVERAGE(AB395:AE395)</f>
        <v>5743.2438140649992</v>
      </c>
    </row>
    <row r="396" spans="2:41" x14ac:dyDescent="0.2">
      <c r="B396" s="8" t="s">
        <v>28</v>
      </c>
      <c r="D396" s="42"/>
      <c r="E396" s="42"/>
      <c r="F396" s="42"/>
      <c r="G396" s="42"/>
      <c r="H396" s="28" t="str">
        <f>+IFERROR(H395/D395-1,"n/a")</f>
        <v>n/a</v>
      </c>
      <c r="I396" s="28" t="str">
        <f t="shared" ref="I396:W396" si="1898">+IFERROR(I395/E395-1,"n/a")</f>
        <v>n/a</v>
      </c>
      <c r="J396" s="28">
        <f t="shared" si="1898"/>
        <v>0.18316059822069986</v>
      </c>
      <c r="K396" s="28">
        <f t="shared" si="1898"/>
        <v>0.20964655812459521</v>
      </c>
      <c r="L396" s="28">
        <f t="shared" si="1898"/>
        <v>0.2421406739245362</v>
      </c>
      <c r="M396" s="28">
        <f t="shared" si="1898"/>
        <v>0.29345408539438167</v>
      </c>
      <c r="N396" s="28">
        <f t="shared" si="1898"/>
        <v>0.29636029189075486</v>
      </c>
      <c r="O396" s="28">
        <f t="shared" si="1898"/>
        <v>0.27328169010635794</v>
      </c>
      <c r="P396" s="28">
        <f t="shared" si="1898"/>
        <v>0.21852360972829143</v>
      </c>
      <c r="Q396" s="28">
        <f t="shared" si="1898"/>
        <v>0.1822601606385772</v>
      </c>
      <c r="R396" s="28">
        <f t="shared" si="1898"/>
        <v>0.24508461897706924</v>
      </c>
      <c r="S396" s="28">
        <f t="shared" si="1898"/>
        <v>0.346819219679672</v>
      </c>
      <c r="T396" s="28">
        <f t="shared" si="1898"/>
        <v>0.45132986978782919</v>
      </c>
      <c r="U396" s="28">
        <f t="shared" si="1898"/>
        <v>0.50722399489981451</v>
      </c>
      <c r="V396" s="28">
        <f t="shared" si="1898"/>
        <v>0.43507141886263834</v>
      </c>
      <c r="W396" s="28">
        <f t="shared" si="1898"/>
        <v>0.36267881537988766</v>
      </c>
      <c r="X396" s="28">
        <f t="shared" ref="X396" si="1899">+IFERROR(X395/T395-1,"n/a")</f>
        <v>0.31589141174211965</v>
      </c>
      <c r="Y396" s="28">
        <f t="shared" ref="Y396" si="1900">+IFERROR(Y395/U395-1,"n/a")</f>
        <v>0.25051600310379007</v>
      </c>
      <c r="Z396" s="28">
        <f t="shared" ref="Z396" si="1901">+IFERROR(Z395/V395-1,"n/a")</f>
        <v>0.24136308800054862</v>
      </c>
      <c r="AA396" s="28">
        <f t="shared" ref="AA396" si="1902">+IFERROR(AA395/W395-1,"n/a")</f>
        <v>0.24091304178251383</v>
      </c>
      <c r="AB396" s="28">
        <f t="shared" ref="AB396" si="1903">+IFERROR(AB395/X395-1,"n/a")</f>
        <v>0.18940864584426675</v>
      </c>
      <c r="AC396" s="28">
        <f t="shared" ref="AC396" si="1904">+IFERROR(AC395/Y395-1,"n/a")</f>
        <v>0.17402944637763307</v>
      </c>
      <c r="AD396" s="28">
        <f t="shared" ref="AD396" si="1905">+IFERROR(AD395/Z395-1,"n/a")</f>
        <v>0.17410860005515305</v>
      </c>
      <c r="AE396" s="28">
        <f t="shared" ref="AE396" si="1906">+IFERROR(AE395/AA395-1,"n/a")</f>
        <v>0.16135305671814582</v>
      </c>
      <c r="AI396" s="28">
        <f>+IFERROR(AI395/AH395-1,"n/a")</f>
        <v>0.15976760632566789</v>
      </c>
      <c r="AJ396" s="28">
        <f t="shared" ref="AJ396:AO396" si="1907">+IFERROR(AJ395/AI395-1,"n/a")</f>
        <v>0.18602515280320908</v>
      </c>
      <c r="AK396" s="28">
        <f t="shared" si="1907"/>
        <v>0.27675579898452352</v>
      </c>
      <c r="AL396" s="28">
        <f t="shared" si="1907"/>
        <v>0.25123638468496501</v>
      </c>
      <c r="AM396" s="28">
        <f t="shared" si="1907"/>
        <v>0.43423217295062133</v>
      </c>
      <c r="AN396" s="28">
        <f t="shared" si="1907"/>
        <v>0.2601218829567753</v>
      </c>
      <c r="AO396" s="28">
        <f t="shared" si="1907"/>
        <v>0.17418759318413102</v>
      </c>
    </row>
    <row r="397" spans="2:41" x14ac:dyDescent="0.2">
      <c r="B397" s="9"/>
    </row>
    <row r="398" spans="2:41" x14ac:dyDescent="0.2">
      <c r="B398" s="5" t="s">
        <v>250</v>
      </c>
      <c r="V398" s="252"/>
      <c r="W398" s="252"/>
      <c r="X398" s="252"/>
      <c r="Y398" s="252"/>
      <c r="Z398" s="252"/>
    </row>
    <row r="399" spans="2:41" x14ac:dyDescent="0.2">
      <c r="B399" t="s">
        <v>236</v>
      </c>
      <c r="D399" s="52" t="str">
        <f t="shared" ref="D399:Y399" si="1908">+IFERROR(D408*(360/D$9)/D386,"n/a")</f>
        <v>n/a</v>
      </c>
      <c r="E399" s="52" t="str">
        <f t="shared" si="1908"/>
        <v>n/a</v>
      </c>
      <c r="F399" s="52">
        <f t="shared" si="1908"/>
        <v>6.6027458750551257E-2</v>
      </c>
      <c r="G399" s="52">
        <f t="shared" si="1908"/>
        <v>6.9796348899974534E-2</v>
      </c>
      <c r="H399" s="52">
        <f t="shared" si="1908"/>
        <v>7.5371031767101859E-2</v>
      </c>
      <c r="I399" s="52">
        <f t="shared" si="1908"/>
        <v>4.2840138813175666E-2</v>
      </c>
      <c r="J399" s="52">
        <f t="shared" si="1908"/>
        <v>5.2633591182898294E-2</v>
      </c>
      <c r="K399" s="52">
        <f t="shared" si="1908"/>
        <v>3.6402678191436479E-2</v>
      </c>
      <c r="L399" s="52">
        <f t="shared" si="1908"/>
        <v>5.5788957369218038E-2</v>
      </c>
      <c r="M399" s="52">
        <f t="shared" si="1908"/>
        <v>4.195418377884956E-2</v>
      </c>
      <c r="N399" s="52">
        <f t="shared" si="1908"/>
        <v>2.8625051421519235E-2</v>
      </c>
      <c r="O399" s="52">
        <f t="shared" si="1908"/>
        <v>-1.1462066004586694E-2</v>
      </c>
      <c r="P399" s="52">
        <f t="shared" si="1908"/>
        <v>-8.6239912273612194E-3</v>
      </c>
      <c r="Q399" s="52">
        <f t="shared" si="1908"/>
        <v>1.5618825673924109E-2</v>
      </c>
      <c r="R399" s="52">
        <f t="shared" si="1908"/>
        <v>3.8076121024339257E-2</v>
      </c>
      <c r="S399" s="52">
        <f t="shared" si="1908"/>
        <v>3.5597847402365039E-2</v>
      </c>
      <c r="T399" s="52">
        <f t="shared" si="1908"/>
        <v>9.8921933688099345E-2</v>
      </c>
      <c r="U399" s="52">
        <f t="shared" si="1908"/>
        <v>7.8882155912195703E-2</v>
      </c>
      <c r="V399" s="52">
        <f t="shared" si="1908"/>
        <v>9.3854421029778784E-2</v>
      </c>
      <c r="W399" s="52">
        <f t="shared" si="1908"/>
        <v>7.756215663943497E-2</v>
      </c>
      <c r="X399" s="52">
        <f t="shared" si="1908"/>
        <v>8.7113777045564236E-2</v>
      </c>
      <c r="Y399" s="52">
        <f t="shared" si="1908"/>
        <v>8.1390112985302687E-2</v>
      </c>
      <c r="Z399" s="52">
        <f t="shared" ref="Z399" si="1909">+IFERROR(Z408*(360/Z$9)/Z386,"n/a")</f>
        <v>0.10527004785014939</v>
      </c>
      <c r="AA399" s="49">
        <v>9.5000000000000001E-2</v>
      </c>
      <c r="AB399" s="49">
        <v>0.08</v>
      </c>
      <c r="AC399" s="49">
        <v>6.5000000000000002E-2</v>
      </c>
      <c r="AD399" s="49">
        <v>5.5E-2</v>
      </c>
      <c r="AE399" s="49">
        <v>0.05</v>
      </c>
      <c r="AH399" s="52">
        <f t="shared" ref="AH399:AN399" si="1910">+IFERROR(AH408*(360/AH$9)/AH386,"n/a")</f>
        <v>5.5666819025995323E-2</v>
      </c>
      <c r="AI399" s="52">
        <f t="shared" si="1910"/>
        <v>8.0872120520337598E-2</v>
      </c>
      <c r="AJ399" s="52">
        <f t="shared" si="1910"/>
        <v>5.0085238900763288E-2</v>
      </c>
      <c r="AK399" s="52">
        <f t="shared" si="1910"/>
        <v>3.3535176754010743E-2</v>
      </c>
      <c r="AL399" s="52">
        <f t="shared" si="1910"/>
        <v>2.4623727695777087E-2</v>
      </c>
      <c r="AM399" s="52">
        <f t="shared" si="1910"/>
        <v>8.6891592358938757E-2</v>
      </c>
      <c r="AN399" s="52">
        <f t="shared" ca="1" si="1910"/>
        <v>9.1808847313829461E-2</v>
      </c>
      <c r="AO399" s="52">
        <f t="shared" ref="AO399" ca="1" si="1911">+IFERROR(AO408*(360/AO$9)/AO386,"n/a")</f>
        <v>6.0430146137935042E-2</v>
      </c>
    </row>
    <row r="400" spans="2:41" ht="13.5" x14ac:dyDescent="0.35">
      <c r="B400" t="s">
        <v>238</v>
      </c>
      <c r="D400" s="53" t="s">
        <v>75</v>
      </c>
      <c r="E400" s="53" t="s">
        <v>75</v>
      </c>
      <c r="F400" s="53">
        <v>0.33900000000000002</v>
      </c>
      <c r="G400" s="53">
        <v>0.32500000000000001</v>
      </c>
      <c r="H400" s="53">
        <v>0.32100000000000001</v>
      </c>
      <c r="I400" s="53">
        <v>0.34300000000000003</v>
      </c>
      <c r="J400" s="53">
        <v>0.32900000000000001</v>
      </c>
      <c r="K400" s="53">
        <v>0.315</v>
      </c>
      <c r="L400" s="53">
        <v>0.29799999999999999</v>
      </c>
      <c r="M400" s="53">
        <v>0.30099999999999999</v>
      </c>
      <c r="N400" s="53">
        <v>0.29799999999999999</v>
      </c>
      <c r="O400" s="53">
        <v>0.28599999999999998</v>
      </c>
      <c r="P400" s="53">
        <v>0.27100000000000002</v>
      </c>
      <c r="Q400" s="53">
        <v>0.27300000000000002</v>
      </c>
      <c r="R400" s="53">
        <v>0.26700000000000002</v>
      </c>
      <c r="S400" s="53">
        <v>0.26</v>
      </c>
      <c r="T400" s="53">
        <v>0.253</v>
      </c>
      <c r="U400" s="53">
        <v>0.26200000000000001</v>
      </c>
      <c r="V400" s="89">
        <f>+V409/(V$9/360)/V387</f>
        <v>0.24985738986347761</v>
      </c>
      <c r="W400" s="89">
        <f>+W409/(W$9/360)/W387</f>
        <v>0.25020395810889445</v>
      </c>
      <c r="X400" s="89">
        <f>+X409/(X$9/360)/X387</f>
        <v>0.23814868125701288</v>
      </c>
      <c r="Y400" s="89">
        <f>+Y409/(Y$9/360)/Y387</f>
        <v>0.23639449547229968</v>
      </c>
      <c r="Z400" s="89">
        <f>+Z409/(Z$9/360)/Z387</f>
        <v>0.2400083031445957</v>
      </c>
      <c r="AA400" s="87">
        <v>0.24099999999999999</v>
      </c>
      <c r="AB400" s="87">
        <v>0.24099999999999999</v>
      </c>
      <c r="AC400" s="87">
        <v>0.24099999999999999</v>
      </c>
      <c r="AD400" s="87">
        <v>0.24099999999999999</v>
      </c>
      <c r="AE400" s="87">
        <v>0.24099999999999999</v>
      </c>
      <c r="AF400" s="57"/>
      <c r="AG400" s="57"/>
      <c r="AH400" s="88">
        <v>0.30499999999999999</v>
      </c>
      <c r="AI400" s="88">
        <v>0.32200000000000001</v>
      </c>
      <c r="AJ400" s="89">
        <f t="shared" ref="AJ400:AO400" si="1912">+AJ409/(360/AJ$9)/AJ387</f>
        <v>0.33678273478835979</v>
      </c>
      <c r="AK400" s="89">
        <f t="shared" si="1912"/>
        <v>0.30224318934887595</v>
      </c>
      <c r="AL400" s="89">
        <f t="shared" si="1912"/>
        <v>0.27340372628573534</v>
      </c>
      <c r="AM400" s="89">
        <f t="shared" si="1912"/>
        <v>0.26366736997329782</v>
      </c>
      <c r="AN400" s="89">
        <f t="shared" si="1912"/>
        <v>0.24715388807802277</v>
      </c>
      <c r="AO400" s="89">
        <f t="shared" si="1912"/>
        <v>0.24784268302433002</v>
      </c>
    </row>
    <row r="401" spans="2:41" x14ac:dyDescent="0.2">
      <c r="B401" s="6" t="s">
        <v>237</v>
      </c>
      <c r="D401" s="54" t="str">
        <f t="shared" ref="D401:W401" si="1913">+IFERROR(D410*(360/D$9)/D388,"n/a")</f>
        <v>n/a</v>
      </c>
      <c r="E401" s="54" t="str">
        <f t="shared" si="1913"/>
        <v>n/a</v>
      </c>
      <c r="F401" s="54">
        <f t="shared" si="1913"/>
        <v>0.25864190111428748</v>
      </c>
      <c r="G401" s="54">
        <f t="shared" si="1913"/>
        <v>0.25340613913710303</v>
      </c>
      <c r="H401" s="54">
        <f t="shared" si="1913"/>
        <v>0.25082769822964324</v>
      </c>
      <c r="I401" s="54">
        <f t="shared" si="1913"/>
        <v>0.2398263915769579</v>
      </c>
      <c r="J401" s="54">
        <f t="shared" si="1913"/>
        <v>0.22539192785522061</v>
      </c>
      <c r="K401" s="54">
        <f t="shared" si="1913"/>
        <v>0.21414571636433744</v>
      </c>
      <c r="L401" s="54">
        <f t="shared" si="1913"/>
        <v>0.21357466307969786</v>
      </c>
      <c r="M401" s="54">
        <f t="shared" si="1913"/>
        <v>0.21777311294886681</v>
      </c>
      <c r="N401" s="54">
        <f t="shared" si="1913"/>
        <v>0.23058578062973972</v>
      </c>
      <c r="O401" s="54">
        <f t="shared" si="1913"/>
        <v>0.23744617285544356</v>
      </c>
      <c r="P401" s="54">
        <f t="shared" si="1913"/>
        <v>0.23108013388098853</v>
      </c>
      <c r="Q401" s="54">
        <f t="shared" si="1913"/>
        <v>0.22484585725989109</v>
      </c>
      <c r="R401" s="54">
        <f t="shared" si="1913"/>
        <v>0.22002385676311215</v>
      </c>
      <c r="S401" s="54">
        <f t="shared" si="1913"/>
        <v>0.21354736881436664</v>
      </c>
      <c r="T401" s="54">
        <f t="shared" si="1913"/>
        <v>0.21688330394427457</v>
      </c>
      <c r="U401" s="54">
        <f t="shared" si="1913"/>
        <v>0.21282987272534259</v>
      </c>
      <c r="V401" s="54">
        <f t="shared" si="1913"/>
        <v>0.21141972164610542</v>
      </c>
      <c r="W401" s="54">
        <f t="shared" si="1913"/>
        <v>0.21267038701948349</v>
      </c>
      <c r="X401" s="54">
        <f t="shared" ref="X401:AA401" si="1914">+IFERROR(X410*(360/X$9)/X388,"n/a")</f>
        <v>0.20660850527768485</v>
      </c>
      <c r="Y401" s="54">
        <f t="shared" si="1914"/>
        <v>0.20865455271944575</v>
      </c>
      <c r="Z401" s="54">
        <f t="shared" ref="Z401" si="1915">+IFERROR(Z410*(360/Z$9)/Z388,"n/a")</f>
        <v>0.21900855605159894</v>
      </c>
      <c r="AA401" s="54">
        <f t="shared" ca="1" si="1914"/>
        <v>0.21707001457130268</v>
      </c>
      <c r="AB401" s="54">
        <f t="shared" ref="AB401:AE401" ca="1" si="1916">+IFERROR(AB410*(360/AB$9)/AB388,"n/a")</f>
        <v>0.21036434575783075</v>
      </c>
      <c r="AC401" s="54">
        <f t="shared" ca="1" si="1916"/>
        <v>0.20258987880796644</v>
      </c>
      <c r="AD401" s="54">
        <f t="shared" ca="1" si="1916"/>
        <v>0.19682933011241294</v>
      </c>
      <c r="AE401" s="54">
        <f t="shared" ca="1" si="1916"/>
        <v>0.19227006007676176</v>
      </c>
      <c r="AH401" s="54">
        <f t="shared" ref="AH401:AN401" si="1917">+IFERROR(AH410*(360/AH$9)/AH388,"n/a")</f>
        <v>0.23630805994214468</v>
      </c>
      <c r="AI401" s="54">
        <f t="shared" si="1917"/>
        <v>0.25589272903170868</v>
      </c>
      <c r="AJ401" s="54">
        <f t="shared" si="1917"/>
        <v>0.23144902425020078</v>
      </c>
      <c r="AK401" s="54">
        <f t="shared" si="1917"/>
        <v>0.22507428177169719</v>
      </c>
      <c r="AL401" s="54">
        <f t="shared" si="1917"/>
        <v>0.22080221714332587</v>
      </c>
      <c r="AM401" s="54">
        <f t="shared" si="1917"/>
        <v>0.2152519650603531</v>
      </c>
      <c r="AN401" s="54">
        <f t="shared" ca="1" si="1917"/>
        <v>0.21320113169172644</v>
      </c>
      <c r="AO401" s="54">
        <f t="shared" ref="AO401" ca="1" si="1918">+IFERROR(AO410*(360/AO$9)/AO388,"n/a")</f>
        <v>0.20004795105875686</v>
      </c>
    </row>
    <row r="402" spans="2:41" ht="13.5" x14ac:dyDescent="0.35">
      <c r="B402" t="s">
        <v>239</v>
      </c>
      <c r="D402" s="56" t="str">
        <f t="shared" ref="D402:Y402" si="1919">+IFERROR(D411*(360/D$9)/D395,"n/a")</f>
        <v>n/a</v>
      </c>
      <c r="E402" s="56" t="str">
        <f t="shared" si="1919"/>
        <v>n/a</v>
      </c>
      <c r="F402" s="56">
        <f t="shared" si="1919"/>
        <v>-7.8182643984379047E-2</v>
      </c>
      <c r="G402" s="56">
        <f t="shared" si="1919"/>
        <v>-7.8632370815345298E-2</v>
      </c>
      <c r="H402" s="56">
        <f t="shared" si="1919"/>
        <v>-7.7814237740256448E-2</v>
      </c>
      <c r="I402" s="56">
        <f t="shared" si="1919"/>
        <v>-8.0657376216192317E-2</v>
      </c>
      <c r="J402" s="56">
        <f t="shared" si="1919"/>
        <v>-8.2793281775292882E-2</v>
      </c>
      <c r="K402" s="56">
        <f t="shared" si="1919"/>
        <v>-8.1162902711650914E-2</v>
      </c>
      <c r="L402" s="56">
        <f t="shared" si="1919"/>
        <v>-8.3301813962100846E-2</v>
      </c>
      <c r="M402" s="56">
        <f t="shared" si="1919"/>
        <v>-7.8463659581880202E-2</v>
      </c>
      <c r="N402" s="56">
        <f t="shared" si="1919"/>
        <v>-7.6097461461306054E-2</v>
      </c>
      <c r="O402" s="56">
        <f t="shared" si="1919"/>
        <v>-7.5620813231708148E-2</v>
      </c>
      <c r="P402" s="56">
        <f t="shared" si="1919"/>
        <v>-8.4235433303756296E-2</v>
      </c>
      <c r="Q402" s="56">
        <f t="shared" si="1919"/>
        <v>-0.10292484585722834</v>
      </c>
      <c r="R402" s="56">
        <f t="shared" si="1919"/>
        <v>-0.10563824193542207</v>
      </c>
      <c r="S402" s="56">
        <f t="shared" si="1919"/>
        <v>-0.10945587450254973</v>
      </c>
      <c r="T402" s="56">
        <f t="shared" si="1919"/>
        <v>-0.12324232367499798</v>
      </c>
      <c r="U402" s="56">
        <f t="shared" si="1919"/>
        <v>-0.11930822026136971</v>
      </c>
      <c r="V402" s="56">
        <f t="shared" si="1919"/>
        <v>-0.1213778646803375</v>
      </c>
      <c r="W402" s="56">
        <f t="shared" si="1919"/>
        <v>-0.12171019440960389</v>
      </c>
      <c r="X402" s="56">
        <f t="shared" si="1919"/>
        <v>-0.12599790264008517</v>
      </c>
      <c r="Y402" s="56">
        <f t="shared" si="1919"/>
        <v>-0.12362758187091889</v>
      </c>
      <c r="Z402" s="56">
        <f t="shared" ref="Z402" si="1920">+IFERROR(Z411*(360/Z$9)/Z395,"n/a")</f>
        <v>-0.12537028693883148</v>
      </c>
      <c r="AA402" s="87">
        <v>-0.13</v>
      </c>
      <c r="AB402" s="87">
        <v>-0.13</v>
      </c>
      <c r="AC402" s="87">
        <v>-0.13</v>
      </c>
      <c r="AD402" s="87">
        <v>-0.13</v>
      </c>
      <c r="AE402" s="87">
        <v>-0.13</v>
      </c>
      <c r="AH402" s="56">
        <f t="shared" ref="AH402:AN402" si="1921">+IFERROR(AH411*(360/AH$9)/AH395,"n/a")</f>
        <v>-8.2232021938949795E-2</v>
      </c>
      <c r="AI402" s="56">
        <f t="shared" si="1921"/>
        <v>-8.1827571426152615E-2</v>
      </c>
      <c r="AJ402" s="56">
        <f t="shared" si="1921"/>
        <v>-8.0705273918328518E-2</v>
      </c>
      <c r="AK402" s="56">
        <f t="shared" si="1921"/>
        <v>-7.8199248862116044E-2</v>
      </c>
      <c r="AL402" s="56">
        <f t="shared" si="1921"/>
        <v>-0.10155971001525897</v>
      </c>
      <c r="AM402" s="56">
        <f t="shared" si="1921"/>
        <v>-0.12146171408706607</v>
      </c>
      <c r="AN402" s="56">
        <f t="shared" si="1921"/>
        <v>-0.12640259500981271</v>
      </c>
      <c r="AO402" s="56">
        <f t="shared" ref="AO402" si="1922">+IFERROR(AO411*(360/AO$9)/AO395,"n/a")</f>
        <v>-0.13005188919564739</v>
      </c>
    </row>
    <row r="403" spans="2:41" s="4" customFormat="1" x14ac:dyDescent="0.2">
      <c r="B403" s="6" t="s">
        <v>240</v>
      </c>
      <c r="D403" s="54" t="str">
        <f>+IFERROR(D401+D402,"n/a")</f>
        <v>n/a</v>
      </c>
      <c r="E403" s="54" t="str">
        <f t="shared" ref="E403:Y403" si="1923">+IFERROR(E401+E402,"n/a")</f>
        <v>n/a</v>
      </c>
      <c r="F403" s="54">
        <f t="shared" si="1923"/>
        <v>0.18045925712990843</v>
      </c>
      <c r="G403" s="54">
        <f t="shared" si="1923"/>
        <v>0.17477376832175773</v>
      </c>
      <c r="H403" s="54">
        <f t="shared" si="1923"/>
        <v>0.17301346048938679</v>
      </c>
      <c r="I403" s="54">
        <f t="shared" si="1923"/>
        <v>0.15916901536076558</v>
      </c>
      <c r="J403" s="54">
        <f t="shared" si="1923"/>
        <v>0.14259864607992773</v>
      </c>
      <c r="K403" s="54">
        <f t="shared" si="1923"/>
        <v>0.13298281365268652</v>
      </c>
      <c r="L403" s="54">
        <f t="shared" si="1923"/>
        <v>0.13027284911759701</v>
      </c>
      <c r="M403" s="54">
        <f t="shared" si="1923"/>
        <v>0.13930945336698661</v>
      </c>
      <c r="N403" s="54">
        <f t="shared" si="1923"/>
        <v>0.15448831916843367</v>
      </c>
      <c r="O403" s="54">
        <f t="shared" si="1923"/>
        <v>0.1618253596237354</v>
      </c>
      <c r="P403" s="54">
        <f t="shared" si="1923"/>
        <v>0.14684470057723223</v>
      </c>
      <c r="Q403" s="54">
        <f t="shared" si="1923"/>
        <v>0.12192101140266275</v>
      </c>
      <c r="R403" s="54">
        <f t="shared" si="1923"/>
        <v>0.11438561482769008</v>
      </c>
      <c r="S403" s="54">
        <f t="shared" si="1923"/>
        <v>0.10409149431181691</v>
      </c>
      <c r="T403" s="54">
        <f t="shared" si="1923"/>
        <v>9.36409802692766E-2</v>
      </c>
      <c r="U403" s="54">
        <f t="shared" si="1923"/>
        <v>9.3521652463972885E-2</v>
      </c>
      <c r="V403" s="54">
        <f t="shared" si="1923"/>
        <v>9.0041856965767927E-2</v>
      </c>
      <c r="W403" s="54">
        <f t="shared" si="1923"/>
        <v>9.09601926098796E-2</v>
      </c>
      <c r="X403" s="54">
        <f t="shared" si="1923"/>
        <v>8.0610602637599671E-2</v>
      </c>
      <c r="Y403" s="54">
        <f t="shared" si="1923"/>
        <v>8.5026970848526853E-2</v>
      </c>
      <c r="Z403" s="54">
        <f t="shared" ref="Z403" si="1924">+IFERROR(Z401+Z402,"n/a")</f>
        <v>9.3638269112767458E-2</v>
      </c>
      <c r="AA403" s="54">
        <f t="shared" ref="AA403:AE403" ca="1" si="1925">+IFERROR(AA401+AA402,"n/a")</f>
        <v>8.7070014571302673E-2</v>
      </c>
      <c r="AB403" s="54">
        <f t="shared" ca="1" si="1925"/>
        <v>8.0364345757830746E-2</v>
      </c>
      <c r="AC403" s="54">
        <f t="shared" ca="1" si="1925"/>
        <v>7.258987880796644E-2</v>
      </c>
      <c r="AD403" s="54">
        <f t="shared" ca="1" si="1925"/>
        <v>6.6829330112412932E-2</v>
      </c>
      <c r="AE403" s="54">
        <f t="shared" ca="1" si="1925"/>
        <v>6.2270060076761752E-2</v>
      </c>
      <c r="AH403" s="54">
        <f t="shared" ref="AH403:AI403" si="1926">+IFERROR(AH401+AH402,"n/a")</f>
        <v>0.15407603800319489</v>
      </c>
      <c r="AI403" s="54">
        <f t="shared" si="1926"/>
        <v>0.17406515760555608</v>
      </c>
      <c r="AJ403" s="54">
        <f t="shared" ref="AJ403" si="1927">+IFERROR(AJ401+AJ402,"n/a")</f>
        <v>0.15074375033187226</v>
      </c>
      <c r="AK403" s="54">
        <f t="shared" ref="AK403" si="1928">+IFERROR(AK401+AK402,"n/a")</f>
        <v>0.14687503290958115</v>
      </c>
      <c r="AL403" s="54">
        <f t="shared" ref="AL403" si="1929">+IFERROR(AL401+AL402,"n/a")</f>
        <v>0.1192425071280669</v>
      </c>
      <c r="AM403" s="54">
        <f t="shared" ref="AM403:AN403" si="1930">+IFERROR(AM401+AM402,"n/a")</f>
        <v>9.3790250973287026E-2</v>
      </c>
      <c r="AN403" s="54">
        <f t="shared" ca="1" si="1930"/>
        <v>8.6798536681913729E-2</v>
      </c>
      <c r="AO403" s="54">
        <f t="shared" ref="AO403" ca="1" si="1931">+IFERROR(AO401+AO402,"n/a")</f>
        <v>6.9996061863109471E-2</v>
      </c>
    </row>
    <row r="404" spans="2:41" s="4" customFormat="1" x14ac:dyDescent="0.2">
      <c r="B404" s="8" t="s">
        <v>334</v>
      </c>
      <c r="D404" s="43" t="str">
        <f>+IFERROR(D412/D388*(360/D$8),"n/a")</f>
        <v>n/a</v>
      </c>
      <c r="E404" s="43" t="str">
        <f t="shared" ref="E404" si="1932">+IFERROR(E412/E388*(360/E$8),"n/a")</f>
        <v>n/a</v>
      </c>
      <c r="F404" s="43">
        <f>+IFERROR(F412/F388*(360/F$9),"n/a")</f>
        <v>0.18941441740247236</v>
      </c>
      <c r="G404" s="43">
        <f t="shared" ref="G404:AA404" si="1933">+IFERROR(G412/G388*(360/G$9),"n/a")</f>
        <v>0.18352735861579333</v>
      </c>
      <c r="H404" s="43">
        <f t="shared" si="1933"/>
        <v>0.18299384731559062</v>
      </c>
      <c r="I404" s="43">
        <f t="shared" si="1933"/>
        <v>0.17034156047575841</v>
      </c>
      <c r="J404" s="43">
        <f t="shared" si="1933"/>
        <v>0.15244356111763036</v>
      </c>
      <c r="K404" s="43">
        <f t="shared" si="1933"/>
        <v>0.14199726077673794</v>
      </c>
      <c r="L404" s="43">
        <f t="shared" si="1933"/>
        <v>0.13990349603313779</v>
      </c>
      <c r="M404" s="43">
        <f t="shared" si="1933"/>
        <v>0.14767900264456368</v>
      </c>
      <c r="N404" s="43">
        <f t="shared" si="1933"/>
        <v>0.16375943187070338</v>
      </c>
      <c r="O404" s="43">
        <f t="shared" si="1933"/>
        <v>0.17217838719622566</v>
      </c>
      <c r="P404" s="43">
        <f t="shared" si="1933"/>
        <v>0.15955103684638106</v>
      </c>
      <c r="Q404" s="43">
        <f t="shared" si="1933"/>
        <v>0.1380484092484956</v>
      </c>
      <c r="R404" s="43">
        <f t="shared" si="1933"/>
        <v>0.13281659856053968</v>
      </c>
      <c r="S404" s="43">
        <f t="shared" si="1933"/>
        <v>0.12220040684353779</v>
      </c>
      <c r="T404" s="43">
        <f t="shared" si="1933"/>
        <v>0.1141200326868365</v>
      </c>
      <c r="U404" s="43">
        <f t="shared" si="1933"/>
        <v>0.11322560109905928</v>
      </c>
      <c r="V404" s="43">
        <f t="shared" si="1933"/>
        <v>0.11047037769631136</v>
      </c>
      <c r="W404" s="43">
        <f t="shared" si="1933"/>
        <v>0.10996578753113709</v>
      </c>
      <c r="X404" s="43">
        <f t="shared" si="1933"/>
        <v>0.10232556304219531</v>
      </c>
      <c r="Y404" s="43">
        <f t="shared" ref="Y404:Z404" si="1934">+IFERROR(Y412/Y388*(360/Y$9),"n/a")</f>
        <v>0.10663525616251171</v>
      </c>
      <c r="Z404" s="43">
        <f t="shared" si="1934"/>
        <v>0.11470167297190775</v>
      </c>
      <c r="AA404" s="43">
        <f t="shared" ca="1" si="1933"/>
        <v>0.11187752549249627</v>
      </c>
      <c r="AB404" s="43">
        <f t="shared" ref="AB404:AE404" ca="1" si="1935">+IFERROR(AB412/AB388*(360/AB$9),"n/a")</f>
        <v>0.10927036159055861</v>
      </c>
      <c r="AC404" s="43">
        <f t="shared" ca="1" si="1935"/>
        <v>0.10503609467706247</v>
      </c>
      <c r="AD404" s="43">
        <f t="shared" ca="1" si="1935"/>
        <v>0.10182295160766563</v>
      </c>
      <c r="AE404" s="43">
        <f t="shared" ca="1" si="1935"/>
        <v>9.9619136540279929E-2</v>
      </c>
      <c r="AH404" s="43">
        <f t="shared" ref="AH404:AN404" si="1936">+IFERROR(AH412/AH388*(360/AH$9),"n/a")</f>
        <v>0.16204094907029598</v>
      </c>
      <c r="AI404" s="43">
        <f t="shared" si="1936"/>
        <v>0.181798806520756</v>
      </c>
      <c r="AJ404" s="43">
        <f t="shared" si="1936"/>
        <v>0.1608636910379187</v>
      </c>
      <c r="AK404" s="43">
        <f t="shared" si="1936"/>
        <v>0.15654903871719378</v>
      </c>
      <c r="AL404" s="43">
        <f t="shared" si="1936"/>
        <v>0.13613983778978858</v>
      </c>
      <c r="AM404" s="43">
        <f t="shared" si="1936"/>
        <v>0.11282021369126323</v>
      </c>
      <c r="AN404" s="43">
        <f t="shared" ca="1" si="1936"/>
        <v>0.10916716044841608</v>
      </c>
      <c r="AO404" s="43">
        <f t="shared" ref="AO404" ca="1" si="1937">+IFERROR(AO412/AO388*(360/AO$9),"n/a")</f>
        <v>0.10368594482636653</v>
      </c>
    </row>
    <row r="405" spans="2:41" x14ac:dyDescent="0.2">
      <c r="B405" s="8" t="s">
        <v>420</v>
      </c>
      <c r="D405" s="255">
        <f>+D312</f>
        <v>9.2499999999999999E-2</v>
      </c>
      <c r="E405" s="255">
        <f t="shared" ref="E405:Z405" si="1938">+E312</f>
        <v>0.09</v>
      </c>
      <c r="F405" s="255">
        <f t="shared" si="1938"/>
        <v>9.0833333333333308E-2</v>
      </c>
      <c r="G405" s="255">
        <f t="shared" si="1938"/>
        <v>9.2499999999999999E-2</v>
      </c>
      <c r="H405" s="255">
        <f t="shared" si="1938"/>
        <v>0.101666666666667</v>
      </c>
      <c r="I405" s="255">
        <f t="shared" si="1938"/>
        <v>9.5000000000000001E-2</v>
      </c>
      <c r="J405" s="255">
        <f t="shared" si="1938"/>
        <v>0.09</v>
      </c>
      <c r="K405" s="255">
        <f t="shared" si="1938"/>
        <v>0.09</v>
      </c>
      <c r="L405" s="255">
        <f t="shared" si="1938"/>
        <v>0.09</v>
      </c>
      <c r="M405" s="255">
        <f t="shared" si="1938"/>
        <v>0.09</v>
      </c>
      <c r="N405" s="255">
        <f t="shared" si="1938"/>
        <v>9.333333333333331E-2</v>
      </c>
      <c r="O405" s="255">
        <f t="shared" si="1938"/>
        <v>9.7500000000000003E-2</v>
      </c>
      <c r="P405" s="255">
        <f t="shared" si="1938"/>
        <v>0.12416666666666699</v>
      </c>
      <c r="Q405" s="255">
        <f t="shared" si="1938"/>
        <v>0.14000000000000001</v>
      </c>
      <c r="R405" s="255">
        <f t="shared" si="1938"/>
        <v>0.14499999999999999</v>
      </c>
      <c r="S405" s="255">
        <f t="shared" si="1938"/>
        <v>0.16250000000000001</v>
      </c>
      <c r="T405" s="255">
        <f t="shared" si="1938"/>
        <v>0.16750000000000001</v>
      </c>
      <c r="U405" s="255">
        <f t="shared" si="1938"/>
        <v>0.16750000000000001</v>
      </c>
      <c r="V405" s="255">
        <f t="shared" si="1938"/>
        <v>0.165833333333333</v>
      </c>
      <c r="W405" s="255">
        <f t="shared" si="1938"/>
        <v>0.15833333333333299</v>
      </c>
      <c r="X405" s="255">
        <f t="shared" si="1938"/>
        <v>0.149166666666667</v>
      </c>
      <c r="Y405" s="255">
        <f t="shared" si="1938"/>
        <v>0.14580000000000001</v>
      </c>
      <c r="Z405" s="255">
        <f t="shared" si="1938"/>
        <v>0.14249999999999999</v>
      </c>
    </row>
    <row r="406" spans="2:41" x14ac:dyDescent="0.2">
      <c r="B406" s="8"/>
      <c r="M406" s="256"/>
    </row>
    <row r="407" spans="2:41" x14ac:dyDescent="0.2">
      <c r="B407" s="5" t="s">
        <v>0</v>
      </c>
      <c r="V407" s="26"/>
      <c r="W407" s="26"/>
    </row>
    <row r="408" spans="2:41" x14ac:dyDescent="0.2">
      <c r="B408" t="s">
        <v>87</v>
      </c>
      <c r="D408" s="40" t="str">
        <f t="shared" ref="D408:X408" si="1939">+D432</f>
        <v>n/a</v>
      </c>
      <c r="E408" s="40" t="str">
        <f t="shared" si="1939"/>
        <v>n/a</v>
      </c>
      <c r="F408" s="40">
        <f t="shared" si="1939"/>
        <v>8.1800666666666615</v>
      </c>
      <c r="G408" s="40">
        <f t="shared" si="1939"/>
        <v>8.5546666666666624</v>
      </c>
      <c r="H408" s="40">
        <f t="shared" si="1939"/>
        <v>9.8675416666666678</v>
      </c>
      <c r="I408" s="40">
        <f t="shared" si="1939"/>
        <v>7.0557444444444286</v>
      </c>
      <c r="J408" s="40">
        <f t="shared" si="1939"/>
        <v>9.8738000000000028</v>
      </c>
      <c r="K408" s="40">
        <f t="shared" si="1939"/>
        <v>6.9624999999999915</v>
      </c>
      <c r="L408" s="40">
        <f t="shared" si="1939"/>
        <v>10.791000000000011</v>
      </c>
      <c r="M408" s="40">
        <f t="shared" si="1939"/>
        <v>8.0560523333333407</v>
      </c>
      <c r="N408" s="40">
        <f t="shared" si="1939"/>
        <v>4.6625360000000171</v>
      </c>
      <c r="O408" s="40">
        <f t="shared" si="1939"/>
        <v>-1.2963004444443982</v>
      </c>
      <c r="P408" s="40">
        <f t="shared" si="1939"/>
        <v>-0.86705499999999347</v>
      </c>
      <c r="Q408" s="40">
        <f t="shared" si="1939"/>
        <v>2.1872805000000142</v>
      </c>
      <c r="R408" s="40">
        <f t="shared" si="1939"/>
        <v>6.7354333333333614</v>
      </c>
      <c r="S408" s="40">
        <f t="shared" si="1939"/>
        <v>7.1116394666666736</v>
      </c>
      <c r="T408" s="40">
        <f t="shared" si="1939"/>
        <v>24.135678200000001</v>
      </c>
      <c r="U408" s="40">
        <f t="shared" si="1939"/>
        <v>24.13823979</v>
      </c>
      <c r="V408" s="40">
        <f t="shared" si="1939"/>
        <v>28.395299999999999</v>
      </c>
      <c r="W408" s="40">
        <f t="shared" si="1939"/>
        <v>21.931689999999989</v>
      </c>
      <c r="X408" s="40">
        <f t="shared" si="1939"/>
        <v>25.381679999999999</v>
      </c>
      <c r="Y408" s="40">
        <f t="shared" ref="Y408" si="1940">+Y432</f>
        <v>21</v>
      </c>
      <c r="Z408" s="40">
        <f t="shared" ref="Z408" si="1941">+Z432</f>
        <v>25</v>
      </c>
      <c r="AA408" s="40">
        <f t="shared" ref="AA408:AE408" ca="1" si="1942">+IFERROR(AA386*AA399*(AA$9/360),"n/a")</f>
        <v>26.207427023776965</v>
      </c>
      <c r="AB408" s="40">
        <f t="shared" ca="1" si="1942"/>
        <v>26.591216791548685</v>
      </c>
      <c r="AC408" s="40">
        <f t="shared" ca="1" si="1942"/>
        <v>26.404478728888179</v>
      </c>
      <c r="AD408" s="40">
        <f t="shared" ca="1" si="1942"/>
        <v>26.601919822113544</v>
      </c>
      <c r="AE408" s="40">
        <f t="shared" ca="1" si="1942"/>
        <v>28.310201516803851</v>
      </c>
      <c r="AH408" s="40">
        <f>+AH432</f>
        <v>21.204722222222301</v>
      </c>
      <c r="AI408" s="40">
        <f>+AI432</f>
        <v>35.461305555555555</v>
      </c>
      <c r="AJ408" s="40">
        <f t="shared" ref="AJ408" si="1943">+IFERROR(H408+I408+J408+K408,"n/a")</f>
        <v>33.759586111111091</v>
      </c>
      <c r="AK408" s="40">
        <f t="shared" ref="AK408" si="1944">+IFERROR(L408+M408+N408+O408,"n/a")</f>
        <v>22.213287888888971</v>
      </c>
      <c r="AL408" s="40">
        <f t="shared" ref="AL408" si="1945">+IFERROR(P408+Q408+R408+S408,"n/a")</f>
        <v>15.167298300000056</v>
      </c>
      <c r="AM408" s="40">
        <f t="shared" ref="AM408" si="1946">+IFERROR(T408+U408+V408+W408,"n/a")</f>
        <v>98.600907989999982</v>
      </c>
      <c r="AN408" s="40">
        <f t="shared" ref="AN408:AN417" ca="1" si="1947">+IFERROR(X408+Y408+Z408+AA408,"n/a")</f>
        <v>97.589107023776961</v>
      </c>
      <c r="AO408" s="40">
        <f t="shared" ref="AO408:AO417" ca="1" si="1948">+IFERROR(AB408+AC408+AD408+AE408,"n/a")</f>
        <v>107.90781685935426</v>
      </c>
    </row>
    <row r="409" spans="2:41" ht="13.5" x14ac:dyDescent="0.35">
      <c r="B409" t="s">
        <v>225</v>
      </c>
      <c r="D409" s="41" t="str">
        <f t="shared" ref="D409:U409" si="1949">+IFERROR(D387*D400*(D$9/360),"n/a")</f>
        <v>n/a</v>
      </c>
      <c r="E409" s="41" t="str">
        <f t="shared" si="1949"/>
        <v>n/a</v>
      </c>
      <c r="F409" s="41">
        <f t="shared" si="1949"/>
        <v>100.66793333333332</v>
      </c>
      <c r="G409" s="41">
        <f t="shared" si="1949"/>
        <v>102.15833333333333</v>
      </c>
      <c r="H409" s="41">
        <f t="shared" si="1949"/>
        <v>105.07845833333333</v>
      </c>
      <c r="I409" s="41">
        <f t="shared" si="1949"/>
        <v>107.85825555555556</v>
      </c>
      <c r="J409" s="41">
        <f t="shared" si="1949"/>
        <v>102.91119999999999</v>
      </c>
      <c r="K409" s="41">
        <f t="shared" si="1949"/>
        <v>106.17949999999999</v>
      </c>
      <c r="L409" s="41">
        <f t="shared" si="1949"/>
        <v>107.72699999999999</v>
      </c>
      <c r="M409" s="41">
        <f t="shared" si="1949"/>
        <v>122.09994766666667</v>
      </c>
      <c r="N409" s="41">
        <f t="shared" si="1949"/>
        <v>145.41446399999998</v>
      </c>
      <c r="O409" s="41">
        <f t="shared" si="1949"/>
        <v>165.8153004444444</v>
      </c>
      <c r="P409" s="41">
        <f t="shared" si="1949"/>
        <v>163.60405499999999</v>
      </c>
      <c r="Q409" s="41">
        <f t="shared" si="1949"/>
        <v>166.1127195</v>
      </c>
      <c r="R409" s="41">
        <f t="shared" si="1949"/>
        <v>182.93356666666665</v>
      </c>
      <c r="S409" s="41">
        <f t="shared" si="1949"/>
        <v>198.97836053333333</v>
      </c>
      <c r="T409" s="41">
        <f t="shared" si="1949"/>
        <v>201.61332179999999</v>
      </c>
      <c r="U409" s="41">
        <f t="shared" si="1949"/>
        <v>218.40476021000001</v>
      </c>
      <c r="V409" s="41">
        <f>+V433</f>
        <v>231.20970000000003</v>
      </c>
      <c r="W409" s="41">
        <f>+W433</f>
        <v>254.67030999999992</v>
      </c>
      <c r="X409" s="41">
        <f t="shared" ref="X409" si="1950">+X433</f>
        <v>262.88531999999998</v>
      </c>
      <c r="Y409" s="41">
        <f>+Y433</f>
        <v>279.82499999999999</v>
      </c>
      <c r="Z409" s="41">
        <f>+Z433</f>
        <v>308.71299999999997</v>
      </c>
      <c r="AA409" s="41">
        <f t="shared" ref="AA409:AE409" si="1951">+IFERROR(AA387*AA400*(AA$9/360),"n/a")</f>
        <v>339.14419255617781</v>
      </c>
      <c r="AB409" s="41">
        <f t="shared" si="1951"/>
        <v>340.87640138199998</v>
      </c>
      <c r="AC409" s="41">
        <f t="shared" si="1951"/>
        <v>350.68896051633885</v>
      </c>
      <c r="AD409" s="41">
        <f t="shared" si="1951"/>
        <v>374.28239439100884</v>
      </c>
      <c r="AE409" s="41">
        <f t="shared" si="1951"/>
        <v>398.38927465909239</v>
      </c>
      <c r="AF409" s="57"/>
      <c r="AG409" s="57"/>
      <c r="AH409" s="41">
        <f>+IFERROR(AH387*AH400*(AH$9/360),"n/a")</f>
        <v>305.52527777777772</v>
      </c>
      <c r="AI409" s="41">
        <f>+IFERROR(AI387*AI400*(AI$9/360),"n/a")</f>
        <v>373.81069444444444</v>
      </c>
      <c r="AJ409" s="41">
        <f t="shared" ref="AJ409:AJ410" si="1952">+IFERROR(H409+I409+J409+K409,"n/a")</f>
        <v>422.02741388888887</v>
      </c>
      <c r="AK409" s="41">
        <f t="shared" ref="AK409:AK410" si="1953">+IFERROR(L409+M409+N409+O409,"n/a")</f>
        <v>541.05671211111098</v>
      </c>
      <c r="AL409" s="41">
        <f t="shared" ref="AL409:AL410" si="1954">+IFERROR(P409+Q409+R409+S409,"n/a")</f>
        <v>711.62870169999997</v>
      </c>
      <c r="AM409" s="41">
        <f t="shared" ref="AM409:AM410" si="1955">+IFERROR(T409+U409+V409+W409,"n/a")</f>
        <v>905.89809201000003</v>
      </c>
      <c r="AN409" s="41">
        <f t="shared" si="1947"/>
        <v>1190.5675125561777</v>
      </c>
      <c r="AO409" s="41">
        <f t="shared" si="1948"/>
        <v>1464.23703094844</v>
      </c>
    </row>
    <row r="410" spans="2:41" x14ac:dyDescent="0.2">
      <c r="B410" s="6" t="s">
        <v>242</v>
      </c>
      <c r="D410" s="42" t="str">
        <f>+IFERROR(D408+D409,"n/a")</f>
        <v>n/a</v>
      </c>
      <c r="E410" s="42" t="str">
        <f t="shared" ref="E410:X410" si="1956">+IFERROR(E408+E409,"n/a")</f>
        <v>n/a</v>
      </c>
      <c r="F410" s="42">
        <f t="shared" si="1956"/>
        <v>108.84799999999998</v>
      </c>
      <c r="G410" s="42">
        <f t="shared" si="1956"/>
        <v>110.71299999999999</v>
      </c>
      <c r="H410" s="42">
        <f t="shared" si="1956"/>
        <v>114.946</v>
      </c>
      <c r="I410" s="42">
        <f t="shared" si="1956"/>
        <v>114.91399999999999</v>
      </c>
      <c r="J410" s="42">
        <f t="shared" si="1956"/>
        <v>112.785</v>
      </c>
      <c r="K410" s="42">
        <f t="shared" si="1956"/>
        <v>113.14199999999998</v>
      </c>
      <c r="L410" s="42">
        <f t="shared" si="1956"/>
        <v>118.518</v>
      </c>
      <c r="M410" s="42">
        <f t="shared" si="1956"/>
        <v>130.15600000000001</v>
      </c>
      <c r="N410" s="42">
        <f t="shared" si="1956"/>
        <v>150.077</v>
      </c>
      <c r="O410" s="42">
        <f t="shared" si="1956"/>
        <v>164.51900000000001</v>
      </c>
      <c r="P410" s="42">
        <f t="shared" si="1956"/>
        <v>162.73699999999999</v>
      </c>
      <c r="Q410" s="42">
        <f t="shared" si="1956"/>
        <v>168.3</v>
      </c>
      <c r="R410" s="42">
        <f t="shared" si="1956"/>
        <v>189.66900000000001</v>
      </c>
      <c r="S410" s="42">
        <f t="shared" si="1956"/>
        <v>206.09</v>
      </c>
      <c r="T410" s="42">
        <f t="shared" si="1956"/>
        <v>225.749</v>
      </c>
      <c r="U410" s="42">
        <f t="shared" si="1956"/>
        <v>242.54300000000001</v>
      </c>
      <c r="V410" s="42">
        <f t="shared" si="1956"/>
        <v>259.60500000000002</v>
      </c>
      <c r="W410" s="42">
        <f t="shared" si="1956"/>
        <v>276.60199999999992</v>
      </c>
      <c r="X410" s="42">
        <f t="shared" si="1956"/>
        <v>288.267</v>
      </c>
      <c r="Y410" s="42">
        <f t="shared" ref="Y410:Z410" si="1957">+IFERROR(Y408+Y409,"n/a")</f>
        <v>300.82499999999999</v>
      </c>
      <c r="Z410" s="42">
        <f t="shared" si="1957"/>
        <v>333.71299999999997</v>
      </c>
      <c r="AA410" s="42">
        <f t="shared" ref="AA410:AE410" ca="1" si="1958">+IFERROR(AA408+AA409,"n/a")</f>
        <v>365.35161957995479</v>
      </c>
      <c r="AB410" s="42">
        <f t="shared" ca="1" si="1958"/>
        <v>367.46761817354866</v>
      </c>
      <c r="AC410" s="42">
        <f t="shared" ca="1" si="1958"/>
        <v>377.09343924522705</v>
      </c>
      <c r="AD410" s="42">
        <f t="shared" ca="1" si="1958"/>
        <v>400.88431421312237</v>
      </c>
      <c r="AE410" s="42">
        <f t="shared" ca="1" si="1958"/>
        <v>426.69947617589622</v>
      </c>
      <c r="AH410" s="42">
        <f t="shared" ref="AH410:AI410" si="1959">+IFERROR(AH408+AH409,"n/a")</f>
        <v>326.73</v>
      </c>
      <c r="AI410" s="42">
        <f t="shared" si="1959"/>
        <v>409.27199999999999</v>
      </c>
      <c r="AJ410" s="38">
        <f t="shared" si="1952"/>
        <v>455.78699999999998</v>
      </c>
      <c r="AK410" s="38">
        <f t="shared" si="1953"/>
        <v>563.27</v>
      </c>
      <c r="AL410" s="38">
        <f t="shared" si="1954"/>
        <v>726.79600000000005</v>
      </c>
      <c r="AM410" s="38">
        <f t="shared" si="1955"/>
        <v>1004.499</v>
      </c>
      <c r="AN410" s="38">
        <f t="shared" ca="1" si="1947"/>
        <v>1288.1566195799546</v>
      </c>
      <c r="AO410" s="38">
        <f t="shared" ca="1" si="1948"/>
        <v>1572.1448478077943</v>
      </c>
    </row>
    <row r="411" spans="2:41" ht="13.5" x14ac:dyDescent="0.35">
      <c r="B411" t="s">
        <v>91</v>
      </c>
      <c r="C411" s="4"/>
      <c r="D411" s="55">
        <f t="shared" ref="D411:X411" si="1960">-D452</f>
        <v>-28.849</v>
      </c>
      <c r="E411" s="55">
        <f t="shared" si="1960"/>
        <v>-29.992000000000001</v>
      </c>
      <c r="F411" s="55">
        <f t="shared" si="1960"/>
        <v>-29.134</v>
      </c>
      <c r="G411" s="55">
        <f t="shared" si="1960"/>
        <v>-30.529999999999994</v>
      </c>
      <c r="H411" s="55">
        <f t="shared" si="1960"/>
        <v>-31.085999999999999</v>
      </c>
      <c r="I411" s="55">
        <f t="shared" si="1960"/>
        <v>-33.293999999999997</v>
      </c>
      <c r="J411" s="55">
        <f t="shared" si="1960"/>
        <v>-36.503</v>
      </c>
      <c r="K411" s="55">
        <f t="shared" si="1960"/>
        <v>-38.119000000000014</v>
      </c>
      <c r="L411" s="55">
        <f t="shared" si="1960"/>
        <v>-40.881999999999998</v>
      </c>
      <c r="M411" s="55">
        <f t="shared" si="1960"/>
        <v>-41.893000000000001</v>
      </c>
      <c r="N411" s="55">
        <f t="shared" si="1960"/>
        <v>-43.494</v>
      </c>
      <c r="O411" s="55">
        <f t="shared" si="1960"/>
        <v>-45.222000000000008</v>
      </c>
      <c r="P411" s="55">
        <f t="shared" si="1960"/>
        <v>-50.374000000000002</v>
      </c>
      <c r="Q411" s="55">
        <f t="shared" si="1960"/>
        <v>-64.968999999999994</v>
      </c>
      <c r="R411" s="55">
        <f t="shared" si="1960"/>
        <v>-75.176000000000002</v>
      </c>
      <c r="S411" s="55">
        <f t="shared" si="1960"/>
        <v>-88.156999999999996</v>
      </c>
      <c r="T411" s="55">
        <f t="shared" si="1960"/>
        <v>-106.964</v>
      </c>
      <c r="U411" s="55">
        <f t="shared" si="1960"/>
        <v>-113.51</v>
      </c>
      <c r="V411" s="55">
        <f t="shared" si="1960"/>
        <v>-123.95699999999999</v>
      </c>
      <c r="W411" s="55">
        <f t="shared" si="1960"/>
        <v>-133.57900000000001</v>
      </c>
      <c r="X411" s="55">
        <f t="shared" si="1960"/>
        <v>-145.499</v>
      </c>
      <c r="Y411" s="55">
        <f t="shared" ref="Y411" si="1961">-Y452</f>
        <v>-147.08500000000001</v>
      </c>
      <c r="Z411" s="55">
        <f t="shared" ref="Z411" si="1962">-Z452</f>
        <v>-158.93700000000001</v>
      </c>
      <c r="AA411" s="55">
        <f t="shared" ref="AA411:AE411" si="1963">+IFERROR(AA395*AA402*(AA$9/360),"n/a")</f>
        <v>-177.05000079577775</v>
      </c>
      <c r="AB411" s="55">
        <f t="shared" si="1963"/>
        <v>-176.59249926499999</v>
      </c>
      <c r="AC411" s="55">
        <f t="shared" si="1963"/>
        <v>-181.58306913337498</v>
      </c>
      <c r="AD411" s="55">
        <f t="shared" si="1963"/>
        <v>-193.50046495101108</v>
      </c>
      <c r="AE411" s="55">
        <f t="shared" si="1963"/>
        <v>-205.61755961612664</v>
      </c>
      <c r="AF411" s="4"/>
      <c r="AG411" s="4"/>
      <c r="AH411" s="55">
        <f>-AH452</f>
        <v>-102.685</v>
      </c>
      <c r="AI411" s="55">
        <f>-AI452</f>
        <v>-118.505</v>
      </c>
      <c r="AJ411" s="55">
        <f>+IFERROR(H411+I411+J411+K411,"n/a")</f>
        <v>-139.00200000000001</v>
      </c>
      <c r="AK411" s="55">
        <f>+IFERROR(L411+M411+N411+O411,"n/a")</f>
        <v>-171.49100000000001</v>
      </c>
      <c r="AL411" s="55">
        <f>+IFERROR(P411+Q411+R411+S411,"n/a")</f>
        <v>-278.67599999999999</v>
      </c>
      <c r="AM411" s="55">
        <f>+IFERROR(T411+U411+V411+W411,"n/a")</f>
        <v>-478.01</v>
      </c>
      <c r="AN411" s="55">
        <f t="shared" si="1947"/>
        <v>-628.57100079577776</v>
      </c>
      <c r="AO411" s="55">
        <f t="shared" si="1948"/>
        <v>-757.29359296551263</v>
      </c>
    </row>
    <row r="412" spans="2:41" s="5" customFormat="1" x14ac:dyDescent="0.2">
      <c r="B412" s="6" t="s">
        <v>243</v>
      </c>
      <c r="D412" s="42" t="str">
        <f>+IFERROR(D410+D411,"n/a")</f>
        <v>n/a</v>
      </c>
      <c r="E412" s="42" t="str">
        <f t="shared" ref="E412:X412" si="1964">+IFERROR(E410+E411,"n/a")</f>
        <v>n/a</v>
      </c>
      <c r="F412" s="42">
        <f t="shared" si="1964"/>
        <v>79.713999999999984</v>
      </c>
      <c r="G412" s="42">
        <f t="shared" si="1964"/>
        <v>80.182999999999993</v>
      </c>
      <c r="H412" s="42">
        <f t="shared" si="1964"/>
        <v>83.86</v>
      </c>
      <c r="I412" s="42">
        <f t="shared" si="1964"/>
        <v>81.61999999999999</v>
      </c>
      <c r="J412" s="42">
        <f t="shared" si="1964"/>
        <v>76.281999999999996</v>
      </c>
      <c r="K412" s="42">
        <f t="shared" si="1964"/>
        <v>75.022999999999968</v>
      </c>
      <c r="L412" s="42">
        <f t="shared" si="1964"/>
        <v>77.635999999999996</v>
      </c>
      <c r="M412" s="42">
        <f t="shared" si="1964"/>
        <v>88.263000000000005</v>
      </c>
      <c r="N412" s="42">
        <f t="shared" si="1964"/>
        <v>106.583</v>
      </c>
      <c r="O412" s="42">
        <f t="shared" si="1964"/>
        <v>119.297</v>
      </c>
      <c r="P412" s="42">
        <f t="shared" si="1964"/>
        <v>112.363</v>
      </c>
      <c r="Q412" s="42">
        <f t="shared" si="1964"/>
        <v>103.33100000000002</v>
      </c>
      <c r="R412" s="42">
        <f t="shared" si="1964"/>
        <v>114.49300000000001</v>
      </c>
      <c r="S412" s="42">
        <f t="shared" si="1964"/>
        <v>117.93300000000001</v>
      </c>
      <c r="T412" s="42">
        <f t="shared" si="1964"/>
        <v>118.785</v>
      </c>
      <c r="U412" s="42">
        <f t="shared" si="1964"/>
        <v>129.03300000000002</v>
      </c>
      <c r="V412" s="42">
        <f t="shared" si="1964"/>
        <v>135.64800000000002</v>
      </c>
      <c r="W412" s="42">
        <f t="shared" si="1964"/>
        <v>143.02299999999991</v>
      </c>
      <c r="X412" s="42">
        <f t="shared" si="1964"/>
        <v>142.768</v>
      </c>
      <c r="Y412" s="42">
        <f t="shared" ref="Y412:Z412" si="1965">+IFERROR(Y410+Y411,"n/a")</f>
        <v>153.73999999999998</v>
      </c>
      <c r="Z412" s="42">
        <f t="shared" si="1965"/>
        <v>174.77599999999995</v>
      </c>
      <c r="AA412" s="42">
        <f t="shared" ref="AA412:AE412" ca="1" si="1966">+IFERROR(AA410+AA411,"n/a")</f>
        <v>188.30161878417704</v>
      </c>
      <c r="AB412" s="42">
        <f t="shared" ca="1" si="1966"/>
        <v>190.87511890854867</v>
      </c>
      <c r="AC412" s="42">
        <f t="shared" ca="1" si="1966"/>
        <v>195.51037011185207</v>
      </c>
      <c r="AD412" s="42">
        <f t="shared" ca="1" si="1966"/>
        <v>207.38384926211128</v>
      </c>
      <c r="AE412" s="42">
        <f t="shared" ca="1" si="1966"/>
        <v>221.08191655976958</v>
      </c>
      <c r="AH412" s="42">
        <f t="shared" ref="AH412:AI412" si="1967">+IFERROR(AH410+AH411,"n/a")</f>
        <v>224.04500000000002</v>
      </c>
      <c r="AI412" s="42">
        <f t="shared" si="1967"/>
        <v>290.767</v>
      </c>
      <c r="AJ412" s="38">
        <f t="shared" ref="AJ412" si="1968">+IFERROR(H412+I412+J412+K412,"n/a")</f>
        <v>316.78499999999997</v>
      </c>
      <c r="AK412" s="38">
        <f t="shared" ref="AK412" si="1969">+IFERROR(L412+M412+N412+O412,"n/a")</f>
        <v>391.779</v>
      </c>
      <c r="AL412" s="38">
        <f t="shared" ref="AL412" si="1970">+IFERROR(P412+Q412+R412+S412,"n/a")</f>
        <v>448.12</v>
      </c>
      <c r="AM412" s="38">
        <f t="shared" ref="AM412" si="1971">+IFERROR(T412+U412+V412+W412,"n/a")</f>
        <v>526.48899999999992</v>
      </c>
      <c r="AN412" s="38">
        <f t="shared" ca="1" si="1947"/>
        <v>659.58561878417697</v>
      </c>
      <c r="AO412" s="38">
        <f t="shared" ca="1" si="1948"/>
        <v>814.85125484228161</v>
      </c>
    </row>
    <row r="413" spans="2:41" x14ac:dyDescent="0.2">
      <c r="B413" t="s">
        <v>83</v>
      </c>
      <c r="D413" s="45" t="str">
        <f>+D434</f>
        <v>n/a</v>
      </c>
      <c r="E413" s="45" t="str">
        <f t="shared" ref="E413:L413" si="1972">+E434</f>
        <v>n/a</v>
      </c>
      <c r="F413" s="45">
        <f t="shared" si="1972"/>
        <v>1.149</v>
      </c>
      <c r="G413" s="45">
        <f t="shared" si="1972"/>
        <v>1.3849999999999998</v>
      </c>
      <c r="H413" s="45">
        <f t="shared" si="1972"/>
        <v>1.569</v>
      </c>
      <c r="I413" s="45">
        <f t="shared" si="1972"/>
        <v>1.3159999999999998</v>
      </c>
      <c r="J413" s="45">
        <f t="shared" si="1972"/>
        <v>1.6759999999999999</v>
      </c>
      <c r="K413" s="45">
        <f t="shared" si="1972"/>
        <v>2.0129999999999999</v>
      </c>
      <c r="L413" s="45">
        <f t="shared" si="1972"/>
        <v>2.2160000000000002</v>
      </c>
      <c r="M413" s="45">
        <f t="shared" ref="M413:W413" si="1973">+M434</f>
        <v>2.468</v>
      </c>
      <c r="N413" s="45">
        <f t="shared" si="1973"/>
        <v>2.4780000000000002</v>
      </c>
      <c r="O413" s="45">
        <f t="shared" si="1973"/>
        <v>2.29</v>
      </c>
      <c r="P413" s="45">
        <f t="shared" si="1973"/>
        <v>1.613</v>
      </c>
      <c r="Q413" s="45">
        <f t="shared" si="1973"/>
        <v>1.173</v>
      </c>
      <c r="R413" s="45">
        <f t="shared" si="1973"/>
        <v>0.97</v>
      </c>
      <c r="S413" s="45">
        <f t="shared" si="1973"/>
        <v>0.81200000000000006</v>
      </c>
      <c r="T413" s="45">
        <f t="shared" si="1973"/>
        <v>0.73199999999999998</v>
      </c>
      <c r="U413" s="45">
        <f t="shared" si="1973"/>
        <v>0.79600000000000004</v>
      </c>
      <c r="V413" s="45">
        <f t="shared" si="1973"/>
        <v>0.84699999999999998</v>
      </c>
      <c r="W413" s="45">
        <f t="shared" si="1973"/>
        <v>0.87400000000000011</v>
      </c>
      <c r="X413" s="45">
        <f t="shared" ref="X413:Z413" si="1974">+X434</f>
        <v>0.82499999999999996</v>
      </c>
      <c r="Y413" s="45">
        <f t="shared" si="1974"/>
        <v>0.89500000000000002</v>
      </c>
      <c r="Z413" s="45">
        <f t="shared" si="1974"/>
        <v>0.86899999999999999</v>
      </c>
      <c r="AA413" s="50">
        <v>1</v>
      </c>
      <c r="AB413" s="50">
        <v>1</v>
      </c>
      <c r="AC413" s="50">
        <v>1</v>
      </c>
      <c r="AD413" s="50">
        <v>1</v>
      </c>
      <c r="AE413" s="50">
        <v>1</v>
      </c>
      <c r="AH413" s="45">
        <f t="shared" ref="AH413:AI413" si="1975">+AH434</f>
        <v>1.379</v>
      </c>
      <c r="AI413" s="45">
        <f t="shared" si="1975"/>
        <v>4.2119999999999997</v>
      </c>
      <c r="AJ413" s="40">
        <f t="shared" ref="AJ413:AJ415" si="1976">+IFERROR(H413+I413+J413+K413,"n/a")</f>
        <v>6.5739999999999998</v>
      </c>
      <c r="AK413" s="40">
        <f t="shared" ref="AK413:AK415" si="1977">+IFERROR(L413+M413+N413+O413,"n/a")</f>
        <v>9.4520000000000017</v>
      </c>
      <c r="AL413" s="40">
        <f t="shared" ref="AL413:AL415" si="1978">+IFERROR(P413+Q413+R413+S413,"n/a")</f>
        <v>4.5680000000000005</v>
      </c>
      <c r="AM413" s="40">
        <f t="shared" ref="AM413:AM415" si="1979">+IFERROR(T413+U413+V413+W413,"n/a")</f>
        <v>3.2490000000000001</v>
      </c>
      <c r="AN413" s="40">
        <f t="shared" si="1947"/>
        <v>3.589</v>
      </c>
      <c r="AO413" s="40">
        <f t="shared" si="1948"/>
        <v>4</v>
      </c>
    </row>
    <row r="414" spans="2:41" ht="13.5" x14ac:dyDescent="0.35">
      <c r="B414" t="s">
        <v>60</v>
      </c>
      <c r="D414" s="55" t="str">
        <f>+D435</f>
        <v>n/a</v>
      </c>
      <c r="E414" s="55" t="str">
        <f t="shared" ref="E414:L414" si="1980">+E435</f>
        <v>n/a</v>
      </c>
      <c r="F414" s="55">
        <f t="shared" si="1980"/>
        <v>-1.4710000000000001</v>
      </c>
      <c r="G414" s="55">
        <f t="shared" si="1980"/>
        <v>-3.8759999999999994</v>
      </c>
      <c r="H414" s="55">
        <f t="shared" si="1980"/>
        <v>9.3219999999999992</v>
      </c>
      <c r="I414" s="55">
        <f t="shared" si="1980"/>
        <v>-10.715999999999999</v>
      </c>
      <c r="J414" s="55">
        <f t="shared" si="1980"/>
        <v>-2.73</v>
      </c>
      <c r="K414" s="55">
        <f t="shared" si="1980"/>
        <v>-3.6999999999999997</v>
      </c>
      <c r="L414" s="55">
        <f t="shared" si="1980"/>
        <v>-1.33</v>
      </c>
      <c r="M414" s="55">
        <f t="shared" ref="M414:W414" si="1981">+M435</f>
        <v>-2.407</v>
      </c>
      <c r="N414" s="55">
        <f t="shared" si="1981"/>
        <v>-2.1059999999999999</v>
      </c>
      <c r="O414" s="55">
        <f t="shared" si="1981"/>
        <v>-0.76500000000000001</v>
      </c>
      <c r="P414" s="55">
        <f t="shared" si="1981"/>
        <v>6.133</v>
      </c>
      <c r="Q414" s="55">
        <f t="shared" si="1981"/>
        <v>2.577</v>
      </c>
      <c r="R414" s="55">
        <f t="shared" si="1981"/>
        <v>1.7569999999999999</v>
      </c>
      <c r="S414" s="55">
        <f t="shared" si="1981"/>
        <v>3.1920000000000002</v>
      </c>
      <c r="T414" s="55">
        <f t="shared" si="1981"/>
        <v>4.2409999999999997</v>
      </c>
      <c r="U414" s="55">
        <f t="shared" si="1981"/>
        <v>6.133</v>
      </c>
      <c r="V414" s="55">
        <f t="shared" si="1981"/>
        <v>7.3449999999999998</v>
      </c>
      <c r="W414" s="55">
        <f t="shared" si="1981"/>
        <v>1.2540000000000013</v>
      </c>
      <c r="X414" s="55">
        <f t="shared" ref="X414:Z414" si="1982">+X435</f>
        <v>1.5089999999999999</v>
      </c>
      <c r="Y414" s="55">
        <f t="shared" si="1982"/>
        <v>5.7649999999999997</v>
      </c>
      <c r="Z414" s="55">
        <f t="shared" si="1982"/>
        <v>-2.9769999999999999</v>
      </c>
      <c r="AA414" s="75">
        <v>3</v>
      </c>
      <c r="AB414" s="75">
        <v>3</v>
      </c>
      <c r="AC414" s="75">
        <v>3</v>
      </c>
      <c r="AD414" s="75">
        <v>3</v>
      </c>
      <c r="AE414" s="75">
        <v>3</v>
      </c>
      <c r="AH414" s="55">
        <f t="shared" ref="AH414:AI414" si="1983">+AH435</f>
        <v>-4.2690000000000001</v>
      </c>
      <c r="AI414" s="55">
        <f t="shared" si="1983"/>
        <v>-10.965</v>
      </c>
      <c r="AJ414" s="41">
        <f t="shared" si="1976"/>
        <v>-7.8239999999999998</v>
      </c>
      <c r="AK414" s="41">
        <f t="shared" si="1977"/>
        <v>-6.6079999999999997</v>
      </c>
      <c r="AL414" s="41">
        <f t="shared" si="1978"/>
        <v>13.659000000000001</v>
      </c>
      <c r="AM414" s="41">
        <f t="shared" si="1979"/>
        <v>18.972999999999999</v>
      </c>
      <c r="AN414" s="41">
        <f t="shared" si="1947"/>
        <v>7.2969999999999988</v>
      </c>
      <c r="AO414" s="41">
        <f t="shared" si="1948"/>
        <v>12</v>
      </c>
    </row>
    <row r="415" spans="2:41" s="4" customFormat="1" x14ac:dyDescent="0.2">
      <c r="B415" s="6" t="s">
        <v>241</v>
      </c>
      <c r="D415" s="42" t="str">
        <f>IFERROR(D412+D413+D414,"n/a")</f>
        <v>n/a</v>
      </c>
      <c r="E415" s="42" t="str">
        <f t="shared" ref="E415:W415" si="1984">IFERROR(E412+E413+E414,"n/a")</f>
        <v>n/a</v>
      </c>
      <c r="F415" s="42">
        <f t="shared" si="1984"/>
        <v>79.391999999999982</v>
      </c>
      <c r="G415" s="42">
        <f t="shared" si="1984"/>
        <v>77.691999999999993</v>
      </c>
      <c r="H415" s="42">
        <f t="shared" si="1984"/>
        <v>94.751000000000005</v>
      </c>
      <c r="I415" s="42">
        <f t="shared" si="1984"/>
        <v>72.22</v>
      </c>
      <c r="J415" s="42">
        <f t="shared" si="1984"/>
        <v>75.227999999999994</v>
      </c>
      <c r="K415" s="42">
        <f t="shared" si="1984"/>
        <v>73.33599999999997</v>
      </c>
      <c r="L415" s="42">
        <f t="shared" si="1984"/>
        <v>78.521999999999991</v>
      </c>
      <c r="M415" s="42">
        <f t="shared" si="1984"/>
        <v>88.324000000000012</v>
      </c>
      <c r="N415" s="42">
        <f t="shared" si="1984"/>
        <v>106.955</v>
      </c>
      <c r="O415" s="42">
        <f t="shared" si="1984"/>
        <v>120.822</v>
      </c>
      <c r="P415" s="42">
        <f t="shared" si="1984"/>
        <v>120.10899999999999</v>
      </c>
      <c r="Q415" s="42">
        <f t="shared" si="1984"/>
        <v>107.08100000000002</v>
      </c>
      <c r="R415" s="42">
        <f t="shared" si="1984"/>
        <v>117.22000000000001</v>
      </c>
      <c r="S415" s="42">
        <f t="shared" si="1984"/>
        <v>121.93700000000001</v>
      </c>
      <c r="T415" s="42">
        <f t="shared" si="1984"/>
        <v>123.758</v>
      </c>
      <c r="U415" s="42">
        <f t="shared" si="1984"/>
        <v>135.96200000000002</v>
      </c>
      <c r="V415" s="42">
        <f t="shared" si="1984"/>
        <v>143.84000000000003</v>
      </c>
      <c r="W415" s="42">
        <f t="shared" si="1984"/>
        <v>145.1509999999999</v>
      </c>
      <c r="X415" s="42">
        <f t="shared" ref="X415:Z415" si="1985">IFERROR(X412+X413+X414,"n/a")</f>
        <v>145.10199999999998</v>
      </c>
      <c r="Y415" s="42">
        <f t="shared" si="1985"/>
        <v>160.39999999999998</v>
      </c>
      <c r="Z415" s="42">
        <f t="shared" si="1985"/>
        <v>172.66799999999995</v>
      </c>
      <c r="AA415" s="42">
        <f t="shared" ref="AA415:AE415" ca="1" si="1986">IFERROR(AA412+AA413+AA414,"n/a")</f>
        <v>192.30161878417704</v>
      </c>
      <c r="AB415" s="42">
        <f t="shared" ca="1" si="1986"/>
        <v>194.87511890854867</v>
      </c>
      <c r="AC415" s="42">
        <f t="shared" ca="1" si="1986"/>
        <v>199.51037011185207</v>
      </c>
      <c r="AD415" s="42">
        <f t="shared" ca="1" si="1986"/>
        <v>211.38384926211128</v>
      </c>
      <c r="AE415" s="42">
        <f t="shared" ca="1" si="1986"/>
        <v>225.08191655976958</v>
      </c>
      <c r="AH415" s="42">
        <f t="shared" ref="AH415:AI415" si="1987">IFERROR(AH412+AH413+AH414,"n/a")</f>
        <v>221.155</v>
      </c>
      <c r="AI415" s="42">
        <f t="shared" si="1987"/>
        <v>284.01400000000001</v>
      </c>
      <c r="AJ415" s="38">
        <f t="shared" si="1976"/>
        <v>315.53499999999997</v>
      </c>
      <c r="AK415" s="38">
        <f t="shared" si="1977"/>
        <v>394.62299999999999</v>
      </c>
      <c r="AL415" s="38">
        <f t="shared" si="1978"/>
        <v>466.34700000000004</v>
      </c>
      <c r="AM415" s="38">
        <f t="shared" si="1979"/>
        <v>548.71100000000001</v>
      </c>
      <c r="AN415" s="38">
        <f t="shared" ca="1" si="1947"/>
        <v>670.47161878417694</v>
      </c>
      <c r="AO415" s="38">
        <f t="shared" ca="1" si="1948"/>
        <v>830.85125484228161</v>
      </c>
    </row>
    <row r="416" spans="2:41" s="4" customFormat="1" ht="13.5" x14ac:dyDescent="0.35">
      <c r="B416" t="s">
        <v>91</v>
      </c>
      <c r="D416" s="33">
        <f>-D411</f>
        <v>28.849</v>
      </c>
      <c r="E416" s="33">
        <f t="shared" ref="E416:V416" si="1988">-E411</f>
        <v>29.992000000000001</v>
      </c>
      <c r="F416" s="33">
        <f t="shared" si="1988"/>
        <v>29.134</v>
      </c>
      <c r="G416" s="33">
        <f t="shared" si="1988"/>
        <v>30.529999999999994</v>
      </c>
      <c r="H416" s="33">
        <f t="shared" si="1988"/>
        <v>31.085999999999999</v>
      </c>
      <c r="I416" s="33">
        <f t="shared" si="1988"/>
        <v>33.293999999999997</v>
      </c>
      <c r="J416" s="33">
        <f t="shared" si="1988"/>
        <v>36.503</v>
      </c>
      <c r="K416" s="33">
        <f t="shared" si="1988"/>
        <v>38.119000000000014</v>
      </c>
      <c r="L416" s="33">
        <f t="shared" si="1988"/>
        <v>40.881999999999998</v>
      </c>
      <c r="M416" s="33">
        <f t="shared" si="1988"/>
        <v>41.893000000000001</v>
      </c>
      <c r="N416" s="33">
        <f t="shared" si="1988"/>
        <v>43.494</v>
      </c>
      <c r="O416" s="33">
        <f t="shared" si="1988"/>
        <v>45.222000000000008</v>
      </c>
      <c r="P416" s="33">
        <f t="shared" si="1988"/>
        <v>50.374000000000002</v>
      </c>
      <c r="Q416" s="33">
        <f t="shared" si="1988"/>
        <v>64.968999999999994</v>
      </c>
      <c r="R416" s="33">
        <f t="shared" si="1988"/>
        <v>75.176000000000002</v>
      </c>
      <c r="S416" s="33">
        <f t="shared" si="1988"/>
        <v>88.156999999999996</v>
      </c>
      <c r="T416" s="33">
        <f t="shared" si="1988"/>
        <v>106.964</v>
      </c>
      <c r="U416" s="33">
        <f t="shared" si="1988"/>
        <v>113.51</v>
      </c>
      <c r="V416" s="33">
        <f t="shared" si="1988"/>
        <v>123.95699999999999</v>
      </c>
      <c r="W416" s="33">
        <f t="shared" ref="W416:AA416" si="1989">-W411</f>
        <v>133.57900000000001</v>
      </c>
      <c r="X416" s="33">
        <f t="shared" ref="X416" si="1990">-X411</f>
        <v>145.499</v>
      </c>
      <c r="Y416" s="33">
        <f t="shared" ref="Y416:Z416" si="1991">-Y411</f>
        <v>147.08500000000001</v>
      </c>
      <c r="Z416" s="33">
        <f t="shared" si="1991"/>
        <v>158.93700000000001</v>
      </c>
      <c r="AA416" s="33">
        <f t="shared" si="1989"/>
        <v>177.05000079577775</v>
      </c>
      <c r="AB416" s="33">
        <f t="shared" ref="AB416:AE416" si="1992">-AB411</f>
        <v>176.59249926499999</v>
      </c>
      <c r="AC416" s="33">
        <f t="shared" si="1992"/>
        <v>181.58306913337498</v>
      </c>
      <c r="AD416" s="33">
        <f t="shared" si="1992"/>
        <v>193.50046495101108</v>
      </c>
      <c r="AE416" s="33">
        <f t="shared" si="1992"/>
        <v>205.61755961612664</v>
      </c>
      <c r="AH416" s="33">
        <f t="shared" ref="AH416:AI416" si="1993">-AH411</f>
        <v>102.685</v>
      </c>
      <c r="AI416" s="33">
        <f t="shared" si="1993"/>
        <v>118.505</v>
      </c>
      <c r="AJ416" s="41">
        <f t="shared" ref="AJ416" si="1994">+IFERROR(H416+I416+J416+K416,"n/a")</f>
        <v>139.00200000000001</v>
      </c>
      <c r="AK416" s="41">
        <f t="shared" ref="AK416" si="1995">+IFERROR(L416+M416+N416+O416,"n/a")</f>
        <v>171.49100000000001</v>
      </c>
      <c r="AL416" s="41">
        <f t="shared" ref="AL416" si="1996">+IFERROR(P416+Q416+R416+S416,"n/a")</f>
        <v>278.67599999999999</v>
      </c>
      <c r="AM416" s="41">
        <f t="shared" ref="AM416" si="1997">+IFERROR(T416+U416+V416+W416,"n/a")</f>
        <v>478.01</v>
      </c>
      <c r="AN416" s="41">
        <f t="shared" si="1947"/>
        <v>628.57100079577776</v>
      </c>
      <c r="AO416" s="41">
        <f t="shared" si="1948"/>
        <v>757.29359296551263</v>
      </c>
    </row>
    <row r="417" spans="2:41" s="4" customFormat="1" x14ac:dyDescent="0.2">
      <c r="B417" s="6" t="s">
        <v>24</v>
      </c>
      <c r="D417" s="42" t="str">
        <f>+IFERROR(D415+D416,"n/a")</f>
        <v>n/a</v>
      </c>
      <c r="E417" s="42" t="str">
        <f t="shared" ref="E417:W417" si="1998">+IFERROR(E415+E416,"n/a")</f>
        <v>n/a</v>
      </c>
      <c r="F417" s="42">
        <f t="shared" si="1998"/>
        <v>108.52599999999998</v>
      </c>
      <c r="G417" s="42">
        <f t="shared" si="1998"/>
        <v>108.22199999999998</v>
      </c>
      <c r="H417" s="42">
        <f t="shared" si="1998"/>
        <v>125.837</v>
      </c>
      <c r="I417" s="42">
        <f t="shared" si="1998"/>
        <v>105.514</v>
      </c>
      <c r="J417" s="42">
        <f t="shared" si="1998"/>
        <v>111.73099999999999</v>
      </c>
      <c r="K417" s="42">
        <f t="shared" si="1998"/>
        <v>111.45499999999998</v>
      </c>
      <c r="L417" s="42">
        <f t="shared" si="1998"/>
        <v>119.404</v>
      </c>
      <c r="M417" s="42">
        <f t="shared" si="1998"/>
        <v>130.21700000000001</v>
      </c>
      <c r="N417" s="42">
        <f t="shared" si="1998"/>
        <v>150.44900000000001</v>
      </c>
      <c r="O417" s="42">
        <f t="shared" si="1998"/>
        <v>166.04400000000001</v>
      </c>
      <c r="P417" s="42">
        <f t="shared" si="1998"/>
        <v>170.483</v>
      </c>
      <c r="Q417" s="42">
        <f t="shared" si="1998"/>
        <v>172.05</v>
      </c>
      <c r="R417" s="42">
        <f t="shared" si="1998"/>
        <v>192.39600000000002</v>
      </c>
      <c r="S417" s="42">
        <f t="shared" si="1998"/>
        <v>210.09399999999999</v>
      </c>
      <c r="T417" s="42">
        <f t="shared" si="1998"/>
        <v>230.72199999999998</v>
      </c>
      <c r="U417" s="42">
        <f t="shared" si="1998"/>
        <v>249.47200000000004</v>
      </c>
      <c r="V417" s="42">
        <f t="shared" si="1998"/>
        <v>267.79700000000003</v>
      </c>
      <c r="W417" s="42">
        <f t="shared" si="1998"/>
        <v>278.7299999999999</v>
      </c>
      <c r="X417" s="42">
        <f t="shared" ref="X417" si="1999">+IFERROR(X415+X416,"n/a")</f>
        <v>290.601</v>
      </c>
      <c r="Y417" s="42">
        <f t="shared" ref="Y417:Z417" si="2000">+IFERROR(Y415+Y416,"n/a")</f>
        <v>307.48500000000001</v>
      </c>
      <c r="Z417" s="42">
        <f t="shared" si="2000"/>
        <v>331.60499999999996</v>
      </c>
      <c r="AA417" s="42">
        <f t="shared" ref="AA417:AE417" ca="1" si="2001">+IFERROR(AA415+AA416,"n/a")</f>
        <v>369.35161957995479</v>
      </c>
      <c r="AB417" s="42">
        <f t="shared" ca="1" si="2001"/>
        <v>371.46761817354866</v>
      </c>
      <c r="AC417" s="42">
        <f t="shared" ca="1" si="2001"/>
        <v>381.09343924522705</v>
      </c>
      <c r="AD417" s="42">
        <f t="shared" ca="1" si="2001"/>
        <v>404.88431421312237</v>
      </c>
      <c r="AE417" s="42">
        <f t="shared" ca="1" si="2001"/>
        <v>430.69947617589622</v>
      </c>
      <c r="AH417" s="42">
        <f t="shared" ref="AH417:AI417" si="2002">+IFERROR(AH415+AH416,"n/a")</f>
        <v>323.84000000000003</v>
      </c>
      <c r="AI417" s="42">
        <f t="shared" si="2002"/>
        <v>402.51900000000001</v>
      </c>
      <c r="AJ417" s="42">
        <f t="shared" ref="AJ417" si="2003">+IFERROR(H417+I417+J417+K417,"n/a")</f>
        <v>454.53699999999998</v>
      </c>
      <c r="AK417" s="42">
        <f t="shared" ref="AK417" si="2004">+IFERROR(L417+M417+N417+O417,"n/a")</f>
        <v>566.11400000000003</v>
      </c>
      <c r="AL417" s="42">
        <f t="shared" ref="AL417" si="2005">+IFERROR(P417+Q417+R417+S417,"n/a")</f>
        <v>745.02300000000014</v>
      </c>
      <c r="AM417" s="42">
        <f t="shared" ref="AM417" si="2006">+IFERROR(T417+U417+V417+W417,"n/a")</f>
        <v>1026.721</v>
      </c>
      <c r="AN417" s="42">
        <f t="shared" ca="1" si="1947"/>
        <v>1299.0426195799548</v>
      </c>
      <c r="AO417" s="42">
        <f t="shared" ca="1" si="1948"/>
        <v>1588.1448478077943</v>
      </c>
    </row>
    <row r="418" spans="2:41" x14ac:dyDescent="0.2">
      <c r="B418" s="9"/>
    </row>
    <row r="419" spans="2:41" x14ac:dyDescent="0.2">
      <c r="B419" s="7" t="s">
        <v>28</v>
      </c>
    </row>
    <row r="420" spans="2:41" x14ac:dyDescent="0.2">
      <c r="B420" s="8" t="s">
        <v>87</v>
      </c>
      <c r="H420" s="28" t="str">
        <f t="shared" ref="H420:W422" si="2007">+IFERROR(H408/D408-1,"n/a")</f>
        <v>n/a</v>
      </c>
      <c r="I420" s="28" t="str">
        <f t="shared" si="2007"/>
        <v>n/a</v>
      </c>
      <c r="J420" s="28">
        <f t="shared" si="2007"/>
        <v>0.20705617721127068</v>
      </c>
      <c r="K420" s="28">
        <f t="shared" si="2007"/>
        <v>-0.18611673940149687</v>
      </c>
      <c r="L420" s="28">
        <f t="shared" si="2007"/>
        <v>9.3585450614600107E-2</v>
      </c>
      <c r="M420" s="28">
        <f t="shared" si="2007"/>
        <v>0.1417721257856126</v>
      </c>
      <c r="N420" s="28">
        <f t="shared" si="2007"/>
        <v>-0.52778707285948512</v>
      </c>
      <c r="O420" s="28">
        <f t="shared" si="2007"/>
        <v>-1.1861831877119424</v>
      </c>
      <c r="P420" s="28">
        <f t="shared" si="2007"/>
        <v>-1.0803498285608371</v>
      </c>
      <c r="Q420" s="28">
        <f t="shared" si="2007"/>
        <v>-0.72849226773890807</v>
      </c>
      <c r="R420" s="28">
        <f t="shared" si="2007"/>
        <v>0.44458580766632938</v>
      </c>
      <c r="S420" s="28">
        <f t="shared" si="2007"/>
        <v>-6.486104318752095</v>
      </c>
      <c r="T420" s="28">
        <f t="shared" si="2007"/>
        <v>-28.836386619072819</v>
      </c>
      <c r="U420" s="28">
        <f t="shared" si="2007"/>
        <v>10.035731260805299</v>
      </c>
      <c r="V420" s="28">
        <f t="shared" si="2007"/>
        <v>3.2158089308779756</v>
      </c>
      <c r="W420" s="28">
        <f t="shared" si="2007"/>
        <v>2.0839147713824819</v>
      </c>
      <c r="X420" s="28">
        <f t="shared" ref="X420:AA420" si="2008">+IFERROR(X408/T408-1,"n/a")</f>
        <v>5.1624892811174439E-2</v>
      </c>
      <c r="Y420" s="28">
        <f t="shared" si="2008"/>
        <v>-0.13001112828865469</v>
      </c>
      <c r="Z420" s="28">
        <f t="shared" si="2008"/>
        <v>-0.11957260532552916</v>
      </c>
      <c r="AA420" s="28">
        <f t="shared" ca="1" si="2008"/>
        <v>0.19495702445990148</v>
      </c>
      <c r="AB420" s="28">
        <f t="shared" ref="AB420:AB429" ca="1" si="2009">+IFERROR(AB408/X408-1,"n/a")</f>
        <v>4.7653929588139299E-2</v>
      </c>
      <c r="AC420" s="28">
        <f t="shared" ref="AC420:AC429" ca="1" si="2010">+IFERROR(AC408/Y408-1,"n/a")</f>
        <v>0.25735612994705614</v>
      </c>
      <c r="AD420" s="28">
        <f t="shared" ref="AD420:AD429" ca="1" si="2011">+IFERROR(AD408/Z408-1,"n/a")</f>
        <v>6.4076792884541822E-2</v>
      </c>
      <c r="AE420" s="28">
        <f t="shared" ref="AE420:AE429" ca="1" si="2012">+IFERROR(AE408/AA408-1,"n/a")</f>
        <v>8.023582365102544E-2</v>
      </c>
      <c r="AI420" s="28">
        <f t="shared" ref="AI420:AO422" si="2013">+IFERROR(AI408/AH408-1,"n/a")</f>
        <v>0.67233058674036861</v>
      </c>
      <c r="AJ420" s="28">
        <f t="shared" si="2013"/>
        <v>-4.7988065238558697E-2</v>
      </c>
      <c r="AK420" s="28">
        <f t="shared" si="2013"/>
        <v>-0.34201539628538147</v>
      </c>
      <c r="AL420" s="28">
        <f t="shared" si="2013"/>
        <v>-0.31719705899158224</v>
      </c>
      <c r="AM420" s="28">
        <f t="shared" si="2013"/>
        <v>5.5008880315883033</v>
      </c>
      <c r="AN420" s="28">
        <f t="shared" ca="1" si="2013"/>
        <v>-1.0261578588359854E-2</v>
      </c>
      <c r="AO420" s="28">
        <f t="shared" ca="1" si="2013"/>
        <v>0.10573628707416294</v>
      </c>
    </row>
    <row r="421" spans="2:41" ht="13.5" x14ac:dyDescent="0.35">
      <c r="B421" s="8" t="s">
        <v>225</v>
      </c>
      <c r="H421" s="29" t="str">
        <f t="shared" si="2007"/>
        <v>n/a</v>
      </c>
      <c r="I421" s="29" t="str">
        <f t="shared" si="2007"/>
        <v>n/a</v>
      </c>
      <c r="J421" s="29">
        <f t="shared" si="2007"/>
        <v>2.2283825567757765E-2</v>
      </c>
      <c r="K421" s="29">
        <f t="shared" si="2007"/>
        <v>3.9362101313320741E-2</v>
      </c>
      <c r="L421" s="29">
        <f t="shared" si="2007"/>
        <v>2.5205372334878184E-2</v>
      </c>
      <c r="M421" s="29">
        <f t="shared" si="2007"/>
        <v>0.13204081632653053</v>
      </c>
      <c r="N421" s="29">
        <f t="shared" si="2007"/>
        <v>0.41300911854103339</v>
      </c>
      <c r="O421" s="29">
        <f t="shared" si="2007"/>
        <v>0.56165079365079351</v>
      </c>
      <c r="P421" s="29">
        <f t="shared" si="2007"/>
        <v>0.51869127516778524</v>
      </c>
      <c r="Q421" s="29">
        <f t="shared" si="2007"/>
        <v>0.36046511627906974</v>
      </c>
      <c r="R421" s="29">
        <f t="shared" si="2007"/>
        <v>0.25801492942728643</v>
      </c>
      <c r="S421" s="29">
        <f t="shared" si="2007"/>
        <v>0.20000000000000018</v>
      </c>
      <c r="T421" s="29">
        <f t="shared" si="2007"/>
        <v>0.23232472324723252</v>
      </c>
      <c r="U421" s="29">
        <f t="shared" si="2007"/>
        <v>0.31479853479853492</v>
      </c>
      <c r="V421" s="29">
        <f t="shared" si="2007"/>
        <v>0.26389980916569566</v>
      </c>
      <c r="W421" s="29">
        <f t="shared" si="2007"/>
        <v>0.27988947801857544</v>
      </c>
      <c r="X421" s="29">
        <f t="shared" ref="X421:AA421" si="2014">+IFERROR(X409/T409-1,"n/a")</f>
        <v>0.30390848011909499</v>
      </c>
      <c r="Y421" s="29">
        <f t="shared" si="2014"/>
        <v>0.28122207469719673</v>
      </c>
      <c r="Z421" s="29">
        <f t="shared" si="2014"/>
        <v>0.33520782216317024</v>
      </c>
      <c r="AA421" s="29">
        <f t="shared" si="2014"/>
        <v>0.33169898193542036</v>
      </c>
      <c r="AB421" s="29">
        <f t="shared" si="2009"/>
        <v>0.29667339881131438</v>
      </c>
      <c r="AC421" s="29">
        <f t="shared" si="2010"/>
        <v>0.25324385067931332</v>
      </c>
      <c r="AD421" s="29">
        <f t="shared" si="2011"/>
        <v>0.21239596126826177</v>
      </c>
      <c r="AE421" s="29">
        <f t="shared" si="2012"/>
        <v>0.17468995018424471</v>
      </c>
      <c r="AF421" s="57"/>
      <c r="AG421" s="57"/>
      <c r="AH421" s="57"/>
      <c r="AI421" s="29">
        <f t="shared" si="2013"/>
        <v>0.22350169244043294</v>
      </c>
      <c r="AJ421" s="29">
        <f t="shared" si="2013"/>
        <v>0.12898699839528094</v>
      </c>
      <c r="AK421" s="29">
        <f t="shared" si="2013"/>
        <v>0.28204162645595354</v>
      </c>
      <c r="AL421" s="29">
        <f t="shared" si="2013"/>
        <v>0.31525713621284934</v>
      </c>
      <c r="AM421" s="29">
        <f t="shared" si="2013"/>
        <v>0.27299262922632628</v>
      </c>
      <c r="AN421" s="29">
        <f t="shared" si="2013"/>
        <v>0.31424000454019629</v>
      </c>
      <c r="AO421" s="29">
        <f t="shared" si="2013"/>
        <v>0.22986476239779718</v>
      </c>
    </row>
    <row r="422" spans="2:41" x14ac:dyDescent="0.2">
      <c r="B422" s="9" t="s">
        <v>242</v>
      </c>
      <c r="H422" s="28" t="str">
        <f t="shared" si="2007"/>
        <v>n/a</v>
      </c>
      <c r="I422" s="28" t="str">
        <f t="shared" si="2007"/>
        <v>n/a</v>
      </c>
      <c r="J422" s="28">
        <f t="shared" si="2007"/>
        <v>3.6169704542113879E-2</v>
      </c>
      <c r="K422" s="28">
        <f t="shared" si="2007"/>
        <v>2.1939609621272949E-2</v>
      </c>
      <c r="L422" s="28">
        <f t="shared" si="2007"/>
        <v>3.1075461521061998E-2</v>
      </c>
      <c r="M422" s="28">
        <f t="shared" si="2007"/>
        <v>0.13263832083123051</v>
      </c>
      <c r="N422" s="28">
        <f t="shared" si="2007"/>
        <v>0.33064680586957484</v>
      </c>
      <c r="O422" s="28">
        <f t="shared" si="2007"/>
        <v>0.45409308656378733</v>
      </c>
      <c r="P422" s="28">
        <f t="shared" si="2007"/>
        <v>0.37309944481007107</v>
      </c>
      <c r="Q422" s="28">
        <f t="shared" si="2007"/>
        <v>0.29306370816558602</v>
      </c>
      <c r="R422" s="28">
        <f t="shared" si="2007"/>
        <v>0.26381124356163843</v>
      </c>
      <c r="S422" s="28">
        <f t="shared" si="2007"/>
        <v>0.25268206103854274</v>
      </c>
      <c r="T422" s="28">
        <f t="shared" si="2007"/>
        <v>0.38720143544492025</v>
      </c>
      <c r="U422" s="28">
        <f t="shared" si="2007"/>
        <v>0.44113487819370167</v>
      </c>
      <c r="V422" s="28">
        <f t="shared" si="2007"/>
        <v>0.36872657102636697</v>
      </c>
      <c r="W422" s="28">
        <f t="shared" si="2007"/>
        <v>0.34214178271628848</v>
      </c>
      <c r="X422" s="28">
        <f t="shared" ref="X422:AA429" si="2015">+IFERROR(X410/T410-1,"n/a")</f>
        <v>0.27693588897403765</v>
      </c>
      <c r="Y422" s="28">
        <f t="shared" si="2015"/>
        <v>0.24029553522468183</v>
      </c>
      <c r="Z422" s="28">
        <f t="shared" si="2015"/>
        <v>0.28546445561526146</v>
      </c>
      <c r="AA422" s="28">
        <f t="shared" ca="1" si="2015"/>
        <v>0.32085675295173166</v>
      </c>
      <c r="AB422" s="28">
        <f t="shared" ca="1" si="2009"/>
        <v>0.27474743267022816</v>
      </c>
      <c r="AC422" s="28">
        <f t="shared" ca="1" si="2010"/>
        <v>0.25353092078526407</v>
      </c>
      <c r="AD422" s="28">
        <f t="shared" ca="1" si="2011"/>
        <v>0.20128467938954264</v>
      </c>
      <c r="AE422" s="28">
        <f t="shared" ca="1" si="2012"/>
        <v>0.16791456040751407</v>
      </c>
      <c r="AI422" s="28">
        <f t="shared" si="2013"/>
        <v>0.25263061243228346</v>
      </c>
      <c r="AJ422" s="28">
        <f t="shared" si="2013"/>
        <v>0.11365302292851687</v>
      </c>
      <c r="AK422" s="28">
        <f t="shared" si="2013"/>
        <v>0.2358184853890084</v>
      </c>
      <c r="AL422" s="28">
        <f t="shared" si="2013"/>
        <v>0.2903154792550644</v>
      </c>
      <c r="AM422" s="28">
        <f t="shared" si="2013"/>
        <v>0.38209208636261072</v>
      </c>
      <c r="AN422" s="28">
        <f t="shared" ca="1" si="2013"/>
        <v>0.28238715974824724</v>
      </c>
      <c r="AO422" s="28">
        <f t="shared" ca="1" si="2013"/>
        <v>0.22046094699295438</v>
      </c>
    </row>
    <row r="423" spans="2:41" ht="13.5" x14ac:dyDescent="0.35">
      <c r="B423" s="8" t="s">
        <v>91</v>
      </c>
      <c r="H423" s="29">
        <f t="shared" ref="H423:W423" si="2016">+IFERROR(H411/D411-1,"n/a")</f>
        <v>7.7541682553987856E-2</v>
      </c>
      <c r="I423" s="29">
        <f t="shared" si="2016"/>
        <v>0.11009602560682841</v>
      </c>
      <c r="J423" s="29">
        <f t="shared" si="2016"/>
        <v>0.25293471545273571</v>
      </c>
      <c r="K423" s="29">
        <f t="shared" si="2016"/>
        <v>0.24857517196200529</v>
      </c>
      <c r="L423" s="29">
        <f t="shared" si="2016"/>
        <v>0.31512578009393288</v>
      </c>
      <c r="M423" s="29">
        <f t="shared" si="2016"/>
        <v>0.25827476422178175</v>
      </c>
      <c r="N423" s="29">
        <f t="shared" si="2016"/>
        <v>0.19151850532832926</v>
      </c>
      <c r="O423" s="29">
        <f t="shared" si="2016"/>
        <v>0.18633752197067066</v>
      </c>
      <c r="P423" s="29">
        <f t="shared" si="2016"/>
        <v>0.23218042170148245</v>
      </c>
      <c r="Q423" s="29">
        <f t="shared" si="2016"/>
        <v>0.5508318812212063</v>
      </c>
      <c r="R423" s="29">
        <f t="shared" si="2016"/>
        <v>0.72842231112337341</v>
      </c>
      <c r="S423" s="29">
        <f t="shared" si="2016"/>
        <v>0.94942726991287385</v>
      </c>
      <c r="T423" s="29">
        <f t="shared" si="2016"/>
        <v>1.1233969905109777</v>
      </c>
      <c r="U423" s="29">
        <f t="shared" si="2016"/>
        <v>0.74714094414259136</v>
      </c>
      <c r="V423" s="29">
        <f t="shared" si="2016"/>
        <v>0.64889060338405868</v>
      </c>
      <c r="W423" s="29">
        <f t="shared" si="2016"/>
        <v>0.51523985616570456</v>
      </c>
      <c r="X423" s="29">
        <f t="shared" si="2015"/>
        <v>0.36026139635765309</v>
      </c>
      <c r="Y423" s="29">
        <f t="shared" si="2015"/>
        <v>0.29578891727601087</v>
      </c>
      <c r="Z423" s="29">
        <f t="shared" si="2015"/>
        <v>0.28219463200948725</v>
      </c>
      <c r="AA423" s="29">
        <f t="shared" si="2015"/>
        <v>0.32543289585771529</v>
      </c>
      <c r="AB423" s="29">
        <f t="shared" si="2009"/>
        <v>0.21370249462195612</v>
      </c>
      <c r="AC423" s="29">
        <f t="shared" si="2010"/>
        <v>0.23454512107539838</v>
      </c>
      <c r="AD423" s="29">
        <f t="shared" si="2011"/>
        <v>0.21746644866211806</v>
      </c>
      <c r="AE423" s="29">
        <f t="shared" si="2012"/>
        <v>0.16135305671814582</v>
      </c>
      <c r="AF423" s="57"/>
      <c r="AG423" s="57"/>
      <c r="AH423" s="57"/>
      <c r="AI423" s="29">
        <f t="shared" ref="AI423:AM423" si="2017">+IFERROR(AI411/AH411-1,"n/a")</f>
        <v>0.15406339776987865</v>
      </c>
      <c r="AJ423" s="29">
        <f t="shared" si="2017"/>
        <v>0.1729631661111346</v>
      </c>
      <c r="AK423" s="29">
        <f t="shared" si="2017"/>
        <v>0.23373044992158398</v>
      </c>
      <c r="AL423" s="29">
        <f t="shared" si="2017"/>
        <v>0.62501822253062822</v>
      </c>
      <c r="AM423" s="29">
        <f t="shared" si="2017"/>
        <v>0.71528944006660078</v>
      </c>
      <c r="AN423" s="29">
        <f t="shared" ref="AN423:AO423" si="2018">+IFERROR(AN411/AM411-1,"n/a")</f>
        <v>0.31497458378648524</v>
      </c>
      <c r="AO423" s="29">
        <f t="shared" si="2018"/>
        <v>0.20478608145582711</v>
      </c>
    </row>
    <row r="424" spans="2:41" x14ac:dyDescent="0.2">
      <c r="B424" s="9" t="s">
        <v>243</v>
      </c>
      <c r="H424" s="28" t="str">
        <f t="shared" ref="H424:W424" si="2019">+IFERROR(H412/D412-1,"n/a")</f>
        <v>n/a</v>
      </c>
      <c r="I424" s="28" t="str">
        <f t="shared" si="2019"/>
        <v>n/a</v>
      </c>
      <c r="J424" s="28">
        <f t="shared" si="2019"/>
        <v>-4.3053917755977444E-2</v>
      </c>
      <c r="K424" s="28">
        <f t="shared" si="2019"/>
        <v>-6.4352792986044793E-2</v>
      </c>
      <c r="L424" s="28">
        <f t="shared" si="2019"/>
        <v>-7.4218936322442253E-2</v>
      </c>
      <c r="M424" s="28">
        <f t="shared" si="2019"/>
        <v>8.1389365351629772E-2</v>
      </c>
      <c r="N424" s="28">
        <f t="shared" si="2019"/>
        <v>0.3972234603182927</v>
      </c>
      <c r="O424" s="28">
        <f t="shared" si="2019"/>
        <v>0.59013902403263074</v>
      </c>
      <c r="P424" s="28">
        <f t="shared" si="2019"/>
        <v>0.44730537379566182</v>
      </c>
      <c r="Q424" s="28">
        <f t="shared" si="2019"/>
        <v>0.17071706150935295</v>
      </c>
      <c r="R424" s="28">
        <f t="shared" si="2019"/>
        <v>7.4214461968606704E-2</v>
      </c>
      <c r="S424" s="28">
        <f t="shared" si="2019"/>
        <v>-1.143364879250941E-2</v>
      </c>
      <c r="T424" s="28">
        <f t="shared" si="2019"/>
        <v>5.7154045370807038E-2</v>
      </c>
      <c r="U424" s="28">
        <f t="shared" si="2019"/>
        <v>0.24873464884690932</v>
      </c>
      <c r="V424" s="28">
        <f t="shared" si="2019"/>
        <v>0.18477112137859963</v>
      </c>
      <c r="W424" s="28">
        <f t="shared" si="2019"/>
        <v>0.21274791618970013</v>
      </c>
      <c r="X424" s="28">
        <f t="shared" si="2015"/>
        <v>0.20190259712926717</v>
      </c>
      <c r="Y424" s="28">
        <f t="shared" si="2015"/>
        <v>0.19147814900064297</v>
      </c>
      <c r="Z424" s="28">
        <f t="shared" si="2015"/>
        <v>0.28845246520405698</v>
      </c>
      <c r="AA424" s="28">
        <f t="shared" ca="1" si="2015"/>
        <v>0.31658277888295694</v>
      </c>
      <c r="AB424" s="28">
        <f t="shared" ca="1" si="2009"/>
        <v>0.33696009545940742</v>
      </c>
      <c r="AC424" s="28">
        <f t="shared" ca="1" si="2010"/>
        <v>0.27169487519092028</v>
      </c>
      <c r="AD424" s="28">
        <f t="shared" ca="1" si="2011"/>
        <v>0.18656937601336199</v>
      </c>
      <c r="AE424" s="28">
        <f t="shared" ca="1" si="2012"/>
        <v>0.17408399347412873</v>
      </c>
      <c r="AI424" s="28">
        <f t="shared" ref="AI424:AM424" si="2020">+IFERROR(AI412/AH412-1,"n/a")</f>
        <v>0.29780624428128277</v>
      </c>
      <c r="AJ424" s="28">
        <f t="shared" si="2020"/>
        <v>8.9480580671121412E-2</v>
      </c>
      <c r="AK424" s="28">
        <f t="shared" si="2020"/>
        <v>0.23673469387755119</v>
      </c>
      <c r="AL424" s="28">
        <f t="shared" si="2020"/>
        <v>0.14380811631047097</v>
      </c>
      <c r="AM424" s="28">
        <f t="shared" si="2020"/>
        <v>0.17488395965366399</v>
      </c>
      <c r="AN424" s="28">
        <f t="shared" ref="AN424:AO424" ca="1" si="2021">+IFERROR(AN412/AM412-1,"n/a")</f>
        <v>0.25280037908517961</v>
      </c>
      <c r="AO424" s="28">
        <f t="shared" ca="1" si="2021"/>
        <v>0.23539875891216044</v>
      </c>
    </row>
    <row r="425" spans="2:41" x14ac:dyDescent="0.2">
      <c r="B425" s="8" t="s">
        <v>83</v>
      </c>
      <c r="H425" s="28" t="str">
        <f t="shared" ref="H425:W425" si="2022">+IFERROR(H413/D413-1,"n/a")</f>
        <v>n/a</v>
      </c>
      <c r="I425" s="28" t="str">
        <f t="shared" si="2022"/>
        <v>n/a</v>
      </c>
      <c r="J425" s="28">
        <f t="shared" si="2022"/>
        <v>0.45865970409051338</v>
      </c>
      <c r="K425" s="28">
        <f t="shared" si="2022"/>
        <v>0.45342960288808687</v>
      </c>
      <c r="L425" s="28">
        <f t="shared" si="2022"/>
        <v>0.41236456341618877</v>
      </c>
      <c r="M425" s="28">
        <f t="shared" si="2022"/>
        <v>0.87537993920972657</v>
      </c>
      <c r="N425" s="28">
        <f t="shared" si="2022"/>
        <v>0.47852028639618149</v>
      </c>
      <c r="O425" s="28">
        <f t="shared" si="2022"/>
        <v>0.13760556383507216</v>
      </c>
      <c r="P425" s="28">
        <f t="shared" si="2022"/>
        <v>-0.27211191335740081</v>
      </c>
      <c r="Q425" s="28">
        <f t="shared" si="2022"/>
        <v>-0.52471636952998379</v>
      </c>
      <c r="R425" s="28">
        <f t="shared" si="2022"/>
        <v>-0.60855528652138824</v>
      </c>
      <c r="S425" s="28">
        <f t="shared" si="2022"/>
        <v>-0.64541484716157205</v>
      </c>
      <c r="T425" s="28">
        <f t="shared" si="2022"/>
        <v>-0.54618722876627401</v>
      </c>
      <c r="U425" s="28">
        <f t="shared" si="2022"/>
        <v>-0.32139812446717819</v>
      </c>
      <c r="V425" s="28">
        <f t="shared" si="2022"/>
        <v>-0.1268041237113402</v>
      </c>
      <c r="W425" s="28">
        <f t="shared" si="2022"/>
        <v>7.6354679802955738E-2</v>
      </c>
      <c r="X425" s="28">
        <f t="shared" si="2015"/>
        <v>0.12704918032786883</v>
      </c>
      <c r="Y425" s="28">
        <f t="shared" si="2015"/>
        <v>0.12437185929648242</v>
      </c>
      <c r="Z425" s="28">
        <f t="shared" si="2015"/>
        <v>2.5974025974025983E-2</v>
      </c>
      <c r="AA425" s="28">
        <f t="shared" si="2015"/>
        <v>0.14416475972540033</v>
      </c>
      <c r="AB425" s="28">
        <f t="shared" si="2009"/>
        <v>0.21212121212121215</v>
      </c>
      <c r="AC425" s="28">
        <f t="shared" si="2010"/>
        <v>0.11731843575418988</v>
      </c>
      <c r="AD425" s="28">
        <f t="shared" si="2011"/>
        <v>0.15074798619102414</v>
      </c>
      <c r="AE425" s="28">
        <f t="shared" si="2012"/>
        <v>0</v>
      </c>
      <c r="AI425" s="28">
        <f t="shared" ref="AI425:AM425" si="2023">+IFERROR(AI413/AH413-1,"n/a")</f>
        <v>2.0543872371283536</v>
      </c>
      <c r="AJ425" s="28">
        <f t="shared" si="2023"/>
        <v>0.56077872744539414</v>
      </c>
      <c r="AK425" s="28">
        <f t="shared" si="2023"/>
        <v>0.43778521448129015</v>
      </c>
      <c r="AL425" s="28">
        <f t="shared" si="2023"/>
        <v>-0.516716038933559</v>
      </c>
      <c r="AM425" s="28">
        <f t="shared" si="2023"/>
        <v>-0.28874781085814372</v>
      </c>
      <c r="AN425" s="28">
        <f t="shared" ref="AN425:AO425" si="2024">+IFERROR(AN413/AM413-1,"n/a")</f>
        <v>0.10464758387196049</v>
      </c>
      <c r="AO425" s="28">
        <f t="shared" si="2024"/>
        <v>0.11451657843410423</v>
      </c>
    </row>
    <row r="426" spans="2:41" ht="13.5" x14ac:dyDescent="0.35">
      <c r="B426" s="8" t="s">
        <v>60</v>
      </c>
      <c r="H426" s="29" t="str">
        <f t="shared" ref="H426:W426" si="2025">+IFERROR(H414/D414-1,"n/a")</f>
        <v>n/a</v>
      </c>
      <c r="I426" s="29" t="str">
        <f t="shared" si="2025"/>
        <v>n/a</v>
      </c>
      <c r="J426" s="29">
        <f t="shared" si="2025"/>
        <v>0.85588035350101954</v>
      </c>
      <c r="K426" s="29">
        <f t="shared" si="2025"/>
        <v>-4.5407636738906021E-2</v>
      </c>
      <c r="L426" s="29">
        <f t="shared" si="2025"/>
        <v>-1.1426732460845312</v>
      </c>
      <c r="M426" s="29">
        <f t="shared" si="2025"/>
        <v>-0.77538260544979465</v>
      </c>
      <c r="N426" s="29">
        <f t="shared" si="2025"/>
        <v>-0.22857142857142865</v>
      </c>
      <c r="O426" s="29">
        <f t="shared" si="2025"/>
        <v>-0.79324324324324325</v>
      </c>
      <c r="P426" s="29">
        <f t="shared" si="2025"/>
        <v>-5.6112781954887216</v>
      </c>
      <c r="Q426" s="29">
        <f t="shared" si="2025"/>
        <v>-2.070627336933943</v>
      </c>
      <c r="R426" s="29">
        <f t="shared" si="2025"/>
        <v>-1.8342830009496676</v>
      </c>
      <c r="S426" s="29">
        <f t="shared" si="2025"/>
        <v>-5.1725490196078434</v>
      </c>
      <c r="T426" s="29">
        <f t="shared" si="2025"/>
        <v>-0.30849502690363617</v>
      </c>
      <c r="U426" s="29">
        <f t="shared" si="2025"/>
        <v>1.3798991074893285</v>
      </c>
      <c r="V426" s="29">
        <f t="shared" si="2025"/>
        <v>3.1804211724530447</v>
      </c>
      <c r="W426" s="29">
        <f t="shared" si="2025"/>
        <v>-0.60714285714285676</v>
      </c>
      <c r="X426" s="29">
        <f t="shared" si="2015"/>
        <v>-0.64418769158217404</v>
      </c>
      <c r="Y426" s="29">
        <f t="shared" si="2015"/>
        <v>-6.0003261046796097E-2</v>
      </c>
      <c r="Z426" s="29">
        <f t="shared" si="2015"/>
        <v>-1.4053097345132743</v>
      </c>
      <c r="AA426" s="29">
        <f t="shared" si="2015"/>
        <v>1.3923444976076529</v>
      </c>
      <c r="AB426" s="29">
        <f t="shared" si="2009"/>
        <v>0.98807157057654083</v>
      </c>
      <c r="AC426" s="29">
        <f t="shared" si="2010"/>
        <v>-0.47961838681699909</v>
      </c>
      <c r="AD426" s="29">
        <f t="shared" si="2011"/>
        <v>-2.0077258985555932</v>
      </c>
      <c r="AE426" s="29">
        <f t="shared" si="2012"/>
        <v>0</v>
      </c>
      <c r="AF426" s="57"/>
      <c r="AG426" s="57"/>
      <c r="AH426" s="57"/>
      <c r="AI426" s="29">
        <f t="shared" ref="AI426:AM426" si="2026">+IFERROR(AI414/AH414-1,"n/a")</f>
        <v>1.5685172171468729</v>
      </c>
      <c r="AJ426" s="29">
        <f t="shared" si="2026"/>
        <v>-0.28645690834473325</v>
      </c>
      <c r="AK426" s="29">
        <f t="shared" si="2026"/>
        <v>-0.15541922290388555</v>
      </c>
      <c r="AL426" s="29">
        <f t="shared" si="2026"/>
        <v>-3.0670399515738502</v>
      </c>
      <c r="AM426" s="29">
        <f t="shared" si="2026"/>
        <v>0.38904751445933061</v>
      </c>
      <c r="AN426" s="29">
        <f t="shared" ref="AN426:AO426" si="2027">+IFERROR(AN414/AM414-1,"n/a")</f>
        <v>-0.61540083276234658</v>
      </c>
      <c r="AO426" s="29">
        <f t="shared" si="2027"/>
        <v>0.64451144305879149</v>
      </c>
    </row>
    <row r="427" spans="2:41" x14ac:dyDescent="0.2">
      <c r="B427" s="9" t="s">
        <v>241</v>
      </c>
      <c r="H427" s="28" t="str">
        <f t="shared" ref="H427:W427" si="2028">+IFERROR(H415/D415-1,"n/a")</f>
        <v>n/a</v>
      </c>
      <c r="I427" s="28" t="str">
        <f t="shared" si="2028"/>
        <v>n/a</v>
      </c>
      <c r="J427" s="28">
        <f t="shared" si="2028"/>
        <v>-5.2448609431680615E-2</v>
      </c>
      <c r="K427" s="28">
        <f t="shared" si="2028"/>
        <v>-5.6067548782371746E-2</v>
      </c>
      <c r="L427" s="28">
        <f t="shared" si="2028"/>
        <v>-0.17128051418982404</v>
      </c>
      <c r="M427" s="28">
        <f t="shared" si="2028"/>
        <v>0.22298532262531179</v>
      </c>
      <c r="N427" s="28">
        <f t="shared" si="2028"/>
        <v>0.42174456319455533</v>
      </c>
      <c r="O427" s="28">
        <f t="shared" si="2028"/>
        <v>0.64751281771572011</v>
      </c>
      <c r="P427" s="28">
        <f t="shared" si="2028"/>
        <v>0.52962227146532181</v>
      </c>
      <c r="Q427" s="28">
        <f t="shared" si="2028"/>
        <v>0.21236583488066674</v>
      </c>
      <c r="R427" s="28">
        <f t="shared" si="2028"/>
        <v>9.5974942732925284E-2</v>
      </c>
      <c r="S427" s="28">
        <f t="shared" si="2028"/>
        <v>9.2284517720282455E-3</v>
      </c>
      <c r="T427" s="28">
        <f t="shared" si="2028"/>
        <v>3.0380737496773724E-2</v>
      </c>
      <c r="U427" s="28">
        <f t="shared" si="2028"/>
        <v>0.26971171356263013</v>
      </c>
      <c r="V427" s="28">
        <f t="shared" si="2028"/>
        <v>0.22709435249957366</v>
      </c>
      <c r="W427" s="28">
        <f t="shared" si="2028"/>
        <v>0.19037699795796104</v>
      </c>
      <c r="X427" s="28">
        <f t="shared" si="2015"/>
        <v>0.17246561838426588</v>
      </c>
      <c r="Y427" s="28">
        <f t="shared" si="2015"/>
        <v>0.17974139833188651</v>
      </c>
      <c r="Z427" s="28">
        <f t="shared" si="2015"/>
        <v>0.20041713014460449</v>
      </c>
      <c r="AA427" s="28">
        <f t="shared" ca="1" si="2015"/>
        <v>0.32483840127988906</v>
      </c>
      <c r="AB427" s="28">
        <f t="shared" ca="1" si="2009"/>
        <v>0.34302159107764685</v>
      </c>
      <c r="AC427" s="28">
        <f t="shared" ca="1" si="2010"/>
        <v>0.24383023760506295</v>
      </c>
      <c r="AD427" s="28">
        <f t="shared" ca="1" si="2011"/>
        <v>0.22422133378571218</v>
      </c>
      <c r="AE427" s="28">
        <f t="shared" ca="1" si="2012"/>
        <v>0.17046293204833796</v>
      </c>
      <c r="AI427" s="28">
        <f t="shared" ref="AI427:AM427" si="2029">+IFERROR(AI415/AH415-1,"n/a")</f>
        <v>0.28423051705817182</v>
      </c>
      <c r="AJ427" s="28">
        <f t="shared" si="2029"/>
        <v>0.11098396557916135</v>
      </c>
      <c r="AK427" s="28">
        <f t="shared" si="2029"/>
        <v>0.25064731329329559</v>
      </c>
      <c r="AL427" s="28">
        <f t="shared" si="2029"/>
        <v>0.18175321762796393</v>
      </c>
      <c r="AM427" s="28">
        <f t="shared" si="2029"/>
        <v>0.1766152671722987</v>
      </c>
      <c r="AN427" s="28">
        <f t="shared" ref="AN427:AO427" ca="1" si="2030">+IFERROR(AN415/AM415-1,"n/a")</f>
        <v>0.22190300319143752</v>
      </c>
      <c r="AO427" s="28">
        <f t="shared" ca="1" si="2030"/>
        <v>0.23920421322073948</v>
      </c>
    </row>
    <row r="428" spans="2:41" ht="13.5" x14ac:dyDescent="0.35">
      <c r="B428" s="8" t="s">
        <v>91</v>
      </c>
      <c r="H428" s="29">
        <f t="shared" ref="H428:W428" si="2031">+IFERROR(H416/D416-1,"n/a")</f>
        <v>7.7541682553987856E-2</v>
      </c>
      <c r="I428" s="29">
        <f t="shared" si="2031"/>
        <v>0.11009602560682841</v>
      </c>
      <c r="J428" s="29">
        <f t="shared" si="2031"/>
        <v>0.25293471545273571</v>
      </c>
      <c r="K428" s="29">
        <f t="shared" si="2031"/>
        <v>0.24857517196200529</v>
      </c>
      <c r="L428" s="29">
        <f t="shared" si="2031"/>
        <v>0.31512578009393288</v>
      </c>
      <c r="M428" s="29">
        <f t="shared" si="2031"/>
        <v>0.25827476422178175</v>
      </c>
      <c r="N428" s="29">
        <f t="shared" si="2031"/>
        <v>0.19151850532832926</v>
      </c>
      <c r="O428" s="29">
        <f t="shared" si="2031"/>
        <v>0.18633752197067066</v>
      </c>
      <c r="P428" s="29">
        <f t="shared" si="2031"/>
        <v>0.23218042170148245</v>
      </c>
      <c r="Q428" s="29">
        <f t="shared" si="2031"/>
        <v>0.5508318812212063</v>
      </c>
      <c r="R428" s="29">
        <f t="shared" si="2031"/>
        <v>0.72842231112337341</v>
      </c>
      <c r="S428" s="29">
        <f t="shared" si="2031"/>
        <v>0.94942726991287385</v>
      </c>
      <c r="T428" s="29">
        <f t="shared" si="2031"/>
        <v>1.1233969905109777</v>
      </c>
      <c r="U428" s="29">
        <f t="shared" si="2031"/>
        <v>0.74714094414259136</v>
      </c>
      <c r="V428" s="29">
        <f t="shared" si="2031"/>
        <v>0.64889060338405868</v>
      </c>
      <c r="W428" s="29">
        <f t="shared" si="2031"/>
        <v>0.51523985616570456</v>
      </c>
      <c r="X428" s="29">
        <f t="shared" si="2015"/>
        <v>0.36026139635765309</v>
      </c>
      <c r="Y428" s="29">
        <f t="shared" si="2015"/>
        <v>0.29578891727601087</v>
      </c>
      <c r="Z428" s="29">
        <f t="shared" si="2015"/>
        <v>0.28219463200948725</v>
      </c>
      <c r="AA428" s="29">
        <f t="shared" si="2015"/>
        <v>0.32543289585771529</v>
      </c>
      <c r="AB428" s="29">
        <f t="shared" si="2009"/>
        <v>0.21370249462195612</v>
      </c>
      <c r="AC428" s="29">
        <f t="shared" si="2010"/>
        <v>0.23454512107539838</v>
      </c>
      <c r="AD428" s="29">
        <f t="shared" si="2011"/>
        <v>0.21746644866211806</v>
      </c>
      <c r="AE428" s="29">
        <f t="shared" si="2012"/>
        <v>0.16135305671814582</v>
      </c>
      <c r="AF428" s="57"/>
      <c r="AG428" s="57"/>
      <c r="AH428" s="57"/>
      <c r="AI428" s="29">
        <f t="shared" ref="AI428:AM428" si="2032">+IFERROR(AI416/AH416-1,"n/a")</f>
        <v>0.15406339776987865</v>
      </c>
      <c r="AJ428" s="29">
        <f t="shared" si="2032"/>
        <v>0.1729631661111346</v>
      </c>
      <c r="AK428" s="29">
        <f t="shared" si="2032"/>
        <v>0.23373044992158398</v>
      </c>
      <c r="AL428" s="29">
        <f t="shared" si="2032"/>
        <v>0.62501822253062822</v>
      </c>
      <c r="AM428" s="29">
        <f t="shared" si="2032"/>
        <v>0.71528944006660078</v>
      </c>
      <c r="AN428" s="29">
        <f t="shared" ref="AN428:AO428" si="2033">+IFERROR(AN416/AM416-1,"n/a")</f>
        <v>0.31497458378648524</v>
      </c>
      <c r="AO428" s="29">
        <f t="shared" si="2033"/>
        <v>0.20478608145582711</v>
      </c>
    </row>
    <row r="429" spans="2:41" x14ac:dyDescent="0.2">
      <c r="B429" s="9" t="s">
        <v>24</v>
      </c>
      <c r="H429" s="28" t="str">
        <f t="shared" ref="H429:W429" si="2034">+IFERROR(H417/D417-1,"n/a")</f>
        <v>n/a</v>
      </c>
      <c r="I429" s="28" t="str">
        <f t="shared" si="2034"/>
        <v>n/a</v>
      </c>
      <c r="J429" s="28">
        <f t="shared" si="2034"/>
        <v>2.9532093691834405E-2</v>
      </c>
      <c r="K429" s="28">
        <f t="shared" si="2034"/>
        <v>2.9873777974903426E-2</v>
      </c>
      <c r="L429" s="28">
        <f t="shared" si="2034"/>
        <v>-5.1121689169322249E-2</v>
      </c>
      <c r="M429" s="28">
        <f t="shared" si="2034"/>
        <v>0.23412059063252277</v>
      </c>
      <c r="N429" s="28">
        <f t="shared" si="2034"/>
        <v>0.34652871629180826</v>
      </c>
      <c r="O429" s="28">
        <f t="shared" si="2034"/>
        <v>0.48978511506886213</v>
      </c>
      <c r="P429" s="28">
        <f t="shared" si="2034"/>
        <v>0.42778298884459498</v>
      </c>
      <c r="Q429" s="28">
        <f t="shared" si="2034"/>
        <v>0.32125605719683303</v>
      </c>
      <c r="R429" s="28">
        <f t="shared" si="2034"/>
        <v>0.27881208914648825</v>
      </c>
      <c r="S429" s="28">
        <f t="shared" si="2034"/>
        <v>0.26529112765291107</v>
      </c>
      <c r="T429" s="28">
        <f t="shared" si="2034"/>
        <v>0.3533431485837295</v>
      </c>
      <c r="U429" s="28">
        <f t="shared" si="2034"/>
        <v>0.44999709386806175</v>
      </c>
      <c r="V429" s="28">
        <f t="shared" si="2034"/>
        <v>0.39190523711511682</v>
      </c>
      <c r="W429" s="28">
        <f t="shared" si="2034"/>
        <v>0.32669186173807874</v>
      </c>
      <c r="X429" s="28">
        <f t="shared" si="2015"/>
        <v>0.25952878355770159</v>
      </c>
      <c r="Y429" s="28">
        <f t="shared" si="2015"/>
        <v>0.23254313109286806</v>
      </c>
      <c r="Z429" s="28">
        <f t="shared" si="2015"/>
        <v>0.23827003289805315</v>
      </c>
      <c r="AA429" s="28">
        <f t="shared" ca="1" si="2015"/>
        <v>0.32512330778873788</v>
      </c>
      <c r="AB429" s="28">
        <f t="shared" ca="1" si="2009"/>
        <v>0.27827370922174621</v>
      </c>
      <c r="AC429" s="28">
        <f t="shared" ca="1" si="2010"/>
        <v>0.23938871569418674</v>
      </c>
      <c r="AD429" s="28">
        <f t="shared" ca="1" si="2011"/>
        <v>0.22098374334862991</v>
      </c>
      <c r="AE429" s="28">
        <f t="shared" ca="1" si="2012"/>
        <v>0.16609608119685326</v>
      </c>
      <c r="AI429" s="28">
        <f t="shared" ref="AI429:AM429" si="2035">+IFERROR(AI417/AH417-1,"n/a")</f>
        <v>0.24295639822134385</v>
      </c>
      <c r="AJ429" s="28">
        <f t="shared" si="2035"/>
        <v>0.12923116672753321</v>
      </c>
      <c r="AK429" s="28">
        <f t="shared" si="2035"/>
        <v>0.24547396581576431</v>
      </c>
      <c r="AL429" s="28">
        <f t="shared" si="2035"/>
        <v>0.31602998689309936</v>
      </c>
      <c r="AM429" s="28">
        <f t="shared" si="2035"/>
        <v>0.37810644772040569</v>
      </c>
      <c r="AN429" s="28">
        <f t="shared" ref="AN429:AO429" ca="1" si="2036">+IFERROR(AN417/AM417-1,"n/a")</f>
        <v>0.26523429400972098</v>
      </c>
      <c r="AO429" s="28">
        <f t="shared" ca="1" si="2036"/>
        <v>0.2225502257357197</v>
      </c>
    </row>
    <row r="430" spans="2:41" x14ac:dyDescent="0.2">
      <c r="B430" s="9"/>
    </row>
    <row r="431" spans="2:41" x14ac:dyDescent="0.2">
      <c r="B431" s="5" t="s">
        <v>78</v>
      </c>
    </row>
    <row r="432" spans="2:41" x14ac:dyDescent="0.2">
      <c r="B432" t="s">
        <v>87</v>
      </c>
      <c r="D432" s="45" t="str">
        <f t="shared" ref="D432:U432" si="2037">+IFERROR(D439+D440-D409,"n/a")</f>
        <v>n/a</v>
      </c>
      <c r="E432" s="45" t="str">
        <f t="shared" si="2037"/>
        <v>n/a</v>
      </c>
      <c r="F432" s="45">
        <f t="shared" si="2037"/>
        <v>8.1800666666666615</v>
      </c>
      <c r="G432" s="45">
        <f t="shared" si="2037"/>
        <v>8.5546666666666624</v>
      </c>
      <c r="H432" s="45">
        <f t="shared" si="2037"/>
        <v>9.8675416666666678</v>
      </c>
      <c r="I432" s="45">
        <f t="shared" si="2037"/>
        <v>7.0557444444444286</v>
      </c>
      <c r="J432" s="45">
        <f t="shared" si="2037"/>
        <v>9.8738000000000028</v>
      </c>
      <c r="K432" s="45">
        <f t="shared" si="2037"/>
        <v>6.9624999999999915</v>
      </c>
      <c r="L432" s="45">
        <f t="shared" si="2037"/>
        <v>10.791000000000011</v>
      </c>
      <c r="M432" s="45">
        <f t="shared" si="2037"/>
        <v>8.0560523333333407</v>
      </c>
      <c r="N432" s="45">
        <f t="shared" si="2037"/>
        <v>4.6625360000000171</v>
      </c>
      <c r="O432" s="45">
        <f t="shared" si="2037"/>
        <v>-1.2963004444443982</v>
      </c>
      <c r="P432" s="45">
        <f t="shared" si="2037"/>
        <v>-0.86705499999999347</v>
      </c>
      <c r="Q432" s="45">
        <f t="shared" si="2037"/>
        <v>2.1872805000000142</v>
      </c>
      <c r="R432" s="45">
        <f t="shared" si="2037"/>
        <v>6.7354333333333614</v>
      </c>
      <c r="S432" s="45">
        <f t="shared" si="2037"/>
        <v>7.1116394666666736</v>
      </c>
      <c r="T432" s="45">
        <f t="shared" si="2037"/>
        <v>24.135678200000001</v>
      </c>
      <c r="U432" s="45">
        <f t="shared" si="2037"/>
        <v>24.13823979</v>
      </c>
      <c r="V432" s="45">
        <f t="shared" ref="V432:W432" si="2038">+V443*V439</f>
        <v>28.395299999999999</v>
      </c>
      <c r="W432" s="45">
        <f t="shared" si="2038"/>
        <v>21.931689999999989</v>
      </c>
      <c r="X432" s="45">
        <f>+X443*X439</f>
        <v>25.381679999999999</v>
      </c>
      <c r="Y432" s="45">
        <f>+Y443*Y439</f>
        <v>21</v>
      </c>
      <c r="Z432" s="18">
        <v>25</v>
      </c>
      <c r="AA432" s="19">
        <f t="shared" ref="AA432:AE432" ca="1" si="2039">+AA408</f>
        <v>26.207427023776965</v>
      </c>
      <c r="AB432" s="19">
        <f t="shared" ca="1" si="2039"/>
        <v>26.591216791548685</v>
      </c>
      <c r="AC432" s="19">
        <f t="shared" ca="1" si="2039"/>
        <v>26.404478728888179</v>
      </c>
      <c r="AD432" s="19">
        <f t="shared" ca="1" si="2039"/>
        <v>26.601919822113544</v>
      </c>
      <c r="AE432" s="19">
        <f t="shared" ca="1" si="2039"/>
        <v>28.310201516803851</v>
      </c>
      <c r="AH432" s="45">
        <f>+IFERROR(AH439+AH440-AH409,"n/a")</f>
        <v>21.204722222222301</v>
      </c>
      <c r="AI432" s="45">
        <f>+IFERROR(AI439+AI440-AI409,"n/a")</f>
        <v>35.461305555555555</v>
      </c>
      <c r="AJ432" s="45">
        <f>+IFERROR(H432+I432+J432+K432,"n/a")</f>
        <v>33.759586111111091</v>
      </c>
      <c r="AK432" s="45">
        <f>+IFERROR(L432+M432+N432+O432,"n/a")</f>
        <v>22.213287888888971</v>
      </c>
      <c r="AL432" s="45">
        <f>+IFERROR(P432+Q432+R432+S432,"n/a")</f>
        <v>15.167298300000056</v>
      </c>
      <c r="AM432" s="45">
        <f>+IFERROR(T432+U432+V432+W432,"n/a")</f>
        <v>98.600907989999982</v>
      </c>
      <c r="AN432" s="40">
        <f t="shared" ref="AN432:AN436" ca="1" si="2040">+IFERROR(X432+Y432+Z432+AA432,"n/a")</f>
        <v>97.589107023776961</v>
      </c>
      <c r="AO432" s="40">
        <f t="shared" ref="AO432:AO436" ca="1" si="2041">+IFERROR(AB432+AC432+AD432+AE432,"n/a")</f>
        <v>107.90781685935426</v>
      </c>
    </row>
    <row r="433" spans="2:41" x14ac:dyDescent="0.2">
      <c r="B433" t="s">
        <v>225</v>
      </c>
      <c r="D433" s="45" t="str">
        <f t="shared" ref="D433:U433" si="2042">+D409</f>
        <v>n/a</v>
      </c>
      <c r="E433" s="45" t="str">
        <f t="shared" si="2042"/>
        <v>n/a</v>
      </c>
      <c r="F433" s="45">
        <f t="shared" si="2042"/>
        <v>100.66793333333332</v>
      </c>
      <c r="G433" s="45">
        <f t="shared" si="2042"/>
        <v>102.15833333333333</v>
      </c>
      <c r="H433" s="45">
        <f t="shared" si="2042"/>
        <v>105.07845833333333</v>
      </c>
      <c r="I433" s="45">
        <f t="shared" si="2042"/>
        <v>107.85825555555556</v>
      </c>
      <c r="J433" s="45">
        <f t="shared" si="2042"/>
        <v>102.91119999999999</v>
      </c>
      <c r="K433" s="45">
        <f t="shared" si="2042"/>
        <v>106.17949999999999</v>
      </c>
      <c r="L433" s="45">
        <f t="shared" si="2042"/>
        <v>107.72699999999999</v>
      </c>
      <c r="M433" s="45">
        <f t="shared" si="2042"/>
        <v>122.09994766666667</v>
      </c>
      <c r="N433" s="45">
        <f t="shared" si="2042"/>
        <v>145.41446399999998</v>
      </c>
      <c r="O433" s="45">
        <f t="shared" si="2042"/>
        <v>165.8153004444444</v>
      </c>
      <c r="P433" s="45">
        <f t="shared" si="2042"/>
        <v>163.60405499999999</v>
      </c>
      <c r="Q433" s="45">
        <f t="shared" si="2042"/>
        <v>166.1127195</v>
      </c>
      <c r="R433" s="45">
        <f t="shared" si="2042"/>
        <v>182.93356666666665</v>
      </c>
      <c r="S433" s="45">
        <f t="shared" si="2042"/>
        <v>198.97836053333333</v>
      </c>
      <c r="T433" s="45">
        <f t="shared" si="2042"/>
        <v>201.61332179999999</v>
      </c>
      <c r="U433" s="45">
        <f t="shared" si="2042"/>
        <v>218.40476021000001</v>
      </c>
      <c r="V433" s="45">
        <f>+SUM(V439:V440)-V432</f>
        <v>231.20970000000003</v>
      </c>
      <c r="W433" s="45">
        <f>+SUM(W439:W440)-W432</f>
        <v>254.67030999999992</v>
      </c>
      <c r="X433" s="45">
        <f t="shared" ref="X433:Z433" si="2043">+SUM(X439:X440)-X432</f>
        <v>262.88531999999998</v>
      </c>
      <c r="Y433" s="45">
        <f t="shared" si="2043"/>
        <v>279.82499999999999</v>
      </c>
      <c r="Z433" s="45">
        <f t="shared" si="2043"/>
        <v>308.71299999999997</v>
      </c>
      <c r="AA433" s="45">
        <f t="shared" ref="AA433:AE433" si="2044">+AA409</f>
        <v>339.14419255617781</v>
      </c>
      <c r="AB433" s="45">
        <f t="shared" si="2044"/>
        <v>340.87640138199998</v>
      </c>
      <c r="AC433" s="45">
        <f t="shared" si="2044"/>
        <v>350.68896051633885</v>
      </c>
      <c r="AD433" s="45">
        <f t="shared" si="2044"/>
        <v>374.28239439100884</v>
      </c>
      <c r="AE433" s="45">
        <f t="shared" si="2044"/>
        <v>398.38927465909239</v>
      </c>
      <c r="AH433" s="45">
        <f>+AH409</f>
        <v>305.52527777777772</v>
      </c>
      <c r="AI433" s="45">
        <f>+AI409</f>
        <v>373.81069444444444</v>
      </c>
      <c r="AJ433" s="45">
        <f t="shared" ref="AJ433" si="2045">+IFERROR(H433+I433+J433+K433,"n/a")</f>
        <v>422.02741388888887</v>
      </c>
      <c r="AK433" s="45">
        <f t="shared" ref="AK433" si="2046">+IFERROR(L433+M433+N433+O433,"n/a")</f>
        <v>541.05671211111098</v>
      </c>
      <c r="AL433" s="45">
        <f t="shared" ref="AL433" si="2047">+IFERROR(P433+Q433+R433+S433,"n/a")</f>
        <v>711.62870169999997</v>
      </c>
      <c r="AM433" s="45">
        <f t="shared" ref="AM433" si="2048">+IFERROR(T433+U433+V433+W433,"n/a")</f>
        <v>905.89809201000003</v>
      </c>
      <c r="AN433" s="40">
        <f t="shared" si="2040"/>
        <v>1190.5675125561777</v>
      </c>
      <c r="AO433" s="40">
        <f t="shared" si="2041"/>
        <v>1464.23703094844</v>
      </c>
    </row>
    <row r="434" spans="2:41" x14ac:dyDescent="0.2">
      <c r="B434" t="s">
        <v>83</v>
      </c>
      <c r="D434" s="45" t="str">
        <f t="shared" ref="D434:W434" si="2049">+D441</f>
        <v>n/a</v>
      </c>
      <c r="E434" s="45" t="str">
        <f t="shared" si="2049"/>
        <v>n/a</v>
      </c>
      <c r="F434" s="45">
        <f t="shared" si="2049"/>
        <v>1.149</v>
      </c>
      <c r="G434" s="45">
        <f t="shared" si="2049"/>
        <v>1.3849999999999998</v>
      </c>
      <c r="H434" s="45">
        <f t="shared" si="2049"/>
        <v>1.569</v>
      </c>
      <c r="I434" s="45">
        <f t="shared" si="2049"/>
        <v>1.3159999999999998</v>
      </c>
      <c r="J434" s="45">
        <f t="shared" si="2049"/>
        <v>1.6759999999999999</v>
      </c>
      <c r="K434" s="45">
        <f t="shared" si="2049"/>
        <v>2.0129999999999999</v>
      </c>
      <c r="L434" s="45">
        <f t="shared" si="2049"/>
        <v>2.2160000000000002</v>
      </c>
      <c r="M434" s="45">
        <f t="shared" si="2049"/>
        <v>2.468</v>
      </c>
      <c r="N434" s="45">
        <f t="shared" si="2049"/>
        <v>2.4780000000000002</v>
      </c>
      <c r="O434" s="45">
        <f t="shared" si="2049"/>
        <v>2.29</v>
      </c>
      <c r="P434" s="45">
        <f t="shared" si="2049"/>
        <v>1.613</v>
      </c>
      <c r="Q434" s="45">
        <f t="shared" si="2049"/>
        <v>1.173</v>
      </c>
      <c r="R434" s="45">
        <f t="shared" si="2049"/>
        <v>0.97</v>
      </c>
      <c r="S434" s="45">
        <f t="shared" si="2049"/>
        <v>0.81200000000000006</v>
      </c>
      <c r="T434" s="45">
        <f t="shared" si="2049"/>
        <v>0.73199999999999998</v>
      </c>
      <c r="U434" s="45">
        <f t="shared" si="2049"/>
        <v>0.79600000000000004</v>
      </c>
      <c r="V434" s="45">
        <f t="shared" si="2049"/>
        <v>0.84699999999999998</v>
      </c>
      <c r="W434" s="45">
        <f t="shared" si="2049"/>
        <v>0.87400000000000011</v>
      </c>
      <c r="X434" s="45">
        <f t="shared" ref="X434:Z434" si="2050">+X441</f>
        <v>0.82499999999999996</v>
      </c>
      <c r="Y434" s="45">
        <f t="shared" si="2050"/>
        <v>0.89500000000000002</v>
      </c>
      <c r="Z434" s="45">
        <f t="shared" si="2050"/>
        <v>0.86899999999999999</v>
      </c>
      <c r="AA434" s="19">
        <f t="shared" ref="AA434" si="2051">+AA413</f>
        <v>1</v>
      </c>
      <c r="AB434" s="19">
        <f t="shared" ref="AB434:AE434" si="2052">+AB413</f>
        <v>1</v>
      </c>
      <c r="AC434" s="19">
        <f t="shared" si="2052"/>
        <v>1</v>
      </c>
      <c r="AD434" s="19">
        <f t="shared" si="2052"/>
        <v>1</v>
      </c>
      <c r="AE434" s="19">
        <f t="shared" si="2052"/>
        <v>1</v>
      </c>
      <c r="AH434" s="45">
        <f>+AH441</f>
        <v>1.379</v>
      </c>
      <c r="AI434" s="45">
        <f>+AI441</f>
        <v>4.2119999999999997</v>
      </c>
      <c r="AJ434" s="45">
        <f t="shared" ref="AJ434:AJ436" si="2053">+IFERROR(H434+I434+J434+K434,"n/a")</f>
        <v>6.5739999999999998</v>
      </c>
      <c r="AK434" s="45">
        <f t="shared" ref="AK434:AK436" si="2054">+IFERROR(L434+M434+N434+O434,"n/a")</f>
        <v>9.4520000000000017</v>
      </c>
      <c r="AL434" s="45">
        <f t="shared" ref="AL434:AL436" si="2055">+IFERROR(P434+Q434+R434+S434,"n/a")</f>
        <v>4.5680000000000005</v>
      </c>
      <c r="AM434" s="45">
        <f t="shared" ref="AM434:AM436" si="2056">+IFERROR(T434+U434+V434+W434,"n/a")</f>
        <v>3.2490000000000001</v>
      </c>
      <c r="AN434" s="40">
        <f t="shared" si="2040"/>
        <v>3.589</v>
      </c>
      <c r="AO434" s="40">
        <f t="shared" si="2041"/>
        <v>4</v>
      </c>
    </row>
    <row r="435" spans="2:41" ht="13.5" x14ac:dyDescent="0.35">
      <c r="B435" t="s">
        <v>60</v>
      </c>
      <c r="D435" s="37" t="s">
        <v>75</v>
      </c>
      <c r="E435" s="37" t="s">
        <v>75</v>
      </c>
      <c r="F435" s="37">
        <v>-1.4710000000000001</v>
      </c>
      <c r="G435" s="37">
        <v>-3.8759999999999994</v>
      </c>
      <c r="H435" s="37">
        <v>9.3219999999999992</v>
      </c>
      <c r="I435" s="37">
        <v>-10.715999999999999</v>
      </c>
      <c r="J435" s="37">
        <v>-2.73</v>
      </c>
      <c r="K435" s="37">
        <v>-3.6999999999999997</v>
      </c>
      <c r="L435" s="37">
        <v>-1.33</v>
      </c>
      <c r="M435" s="37">
        <v>-2.407</v>
      </c>
      <c r="N435" s="37">
        <v>-2.1059999999999999</v>
      </c>
      <c r="O435" s="37">
        <v>-0.76500000000000001</v>
      </c>
      <c r="P435" s="37">
        <v>6.133</v>
      </c>
      <c r="Q435" s="37">
        <v>2.577</v>
      </c>
      <c r="R435" s="37">
        <v>1.7569999999999999</v>
      </c>
      <c r="S435" s="37">
        <v>3.1920000000000002</v>
      </c>
      <c r="T435" s="37">
        <v>4.2409999999999997</v>
      </c>
      <c r="U435" s="37">
        <v>6.133</v>
      </c>
      <c r="V435" s="37">
        <v>7.3449999999999998</v>
      </c>
      <c r="W435" s="37">
        <v>1.2540000000000013</v>
      </c>
      <c r="X435" s="37">
        <v>1.5089999999999999</v>
      </c>
      <c r="Y435" s="37">
        <v>5.7649999999999997</v>
      </c>
      <c r="Z435" s="37">
        <v>-2.9769999999999999</v>
      </c>
      <c r="AA435" s="33">
        <f t="shared" ref="AA435:AE435" si="2057">+AA414</f>
        <v>3</v>
      </c>
      <c r="AB435" s="33">
        <f t="shared" si="2057"/>
        <v>3</v>
      </c>
      <c r="AC435" s="33">
        <f t="shared" si="2057"/>
        <v>3</v>
      </c>
      <c r="AD435" s="33">
        <f t="shared" si="2057"/>
        <v>3</v>
      </c>
      <c r="AE435" s="33">
        <f t="shared" si="2057"/>
        <v>3</v>
      </c>
      <c r="AH435" s="37">
        <v>-4.2690000000000001</v>
      </c>
      <c r="AI435" s="37">
        <v>-10.965</v>
      </c>
      <c r="AJ435" s="41">
        <f t="shared" si="2053"/>
        <v>-7.8239999999999998</v>
      </c>
      <c r="AK435" s="41">
        <f t="shared" si="2054"/>
        <v>-6.6079999999999997</v>
      </c>
      <c r="AL435" s="41">
        <f t="shared" si="2055"/>
        <v>13.659000000000001</v>
      </c>
      <c r="AM435" s="41">
        <f t="shared" si="2056"/>
        <v>18.972999999999999</v>
      </c>
      <c r="AN435" s="41">
        <f t="shared" si="2040"/>
        <v>7.2969999999999988</v>
      </c>
      <c r="AO435" s="41">
        <f t="shared" si="2041"/>
        <v>12</v>
      </c>
    </row>
    <row r="436" spans="2:41" s="4" customFormat="1" x14ac:dyDescent="0.2">
      <c r="B436" s="6" t="s">
        <v>24</v>
      </c>
      <c r="D436" s="42" t="str">
        <f t="shared" ref="D436:Z436" si="2058">+IFERROR(D433+D432+D434+D435,"n/a")</f>
        <v>n/a</v>
      </c>
      <c r="E436" s="42" t="str">
        <f t="shared" si="2058"/>
        <v>n/a</v>
      </c>
      <c r="F436" s="42">
        <f t="shared" si="2058"/>
        <v>108.52599999999998</v>
      </c>
      <c r="G436" s="42">
        <f t="shared" si="2058"/>
        <v>108.22199999999999</v>
      </c>
      <c r="H436" s="42">
        <f t="shared" si="2058"/>
        <v>125.837</v>
      </c>
      <c r="I436" s="42">
        <f t="shared" si="2058"/>
        <v>105.514</v>
      </c>
      <c r="J436" s="42">
        <f t="shared" si="2058"/>
        <v>111.73099999999999</v>
      </c>
      <c r="K436" s="42">
        <f t="shared" si="2058"/>
        <v>111.45499999999998</v>
      </c>
      <c r="L436" s="42">
        <f t="shared" si="2058"/>
        <v>119.404</v>
      </c>
      <c r="M436" s="42">
        <f t="shared" si="2058"/>
        <v>130.21699999999998</v>
      </c>
      <c r="N436" s="42">
        <f t="shared" si="2058"/>
        <v>150.44900000000001</v>
      </c>
      <c r="O436" s="42">
        <f t="shared" si="2058"/>
        <v>166.04400000000001</v>
      </c>
      <c r="P436" s="42">
        <f t="shared" si="2058"/>
        <v>170.483</v>
      </c>
      <c r="Q436" s="42">
        <f t="shared" si="2058"/>
        <v>172.05</v>
      </c>
      <c r="R436" s="42">
        <f t="shared" si="2058"/>
        <v>192.39600000000002</v>
      </c>
      <c r="S436" s="42">
        <f t="shared" si="2058"/>
        <v>210.09400000000002</v>
      </c>
      <c r="T436" s="42">
        <f t="shared" si="2058"/>
        <v>230.72199999999998</v>
      </c>
      <c r="U436" s="42">
        <f t="shared" si="2058"/>
        <v>249.47200000000001</v>
      </c>
      <c r="V436" s="42">
        <f t="shared" si="2058"/>
        <v>267.79700000000003</v>
      </c>
      <c r="W436" s="42">
        <f t="shared" si="2058"/>
        <v>278.72999999999996</v>
      </c>
      <c r="X436" s="42">
        <f t="shared" si="2058"/>
        <v>290.601</v>
      </c>
      <c r="Y436" s="42">
        <f t="shared" si="2058"/>
        <v>307.48499999999996</v>
      </c>
      <c r="Z436" s="42">
        <f t="shared" si="2058"/>
        <v>331.60500000000002</v>
      </c>
      <c r="AA436" s="42">
        <f t="shared" ref="AA436:AE436" ca="1" si="2059">+IFERROR(AA433+AA432+AA434+AA435,"n/a")</f>
        <v>369.35161957995479</v>
      </c>
      <c r="AB436" s="42">
        <f t="shared" ca="1" si="2059"/>
        <v>371.46761817354866</v>
      </c>
      <c r="AC436" s="42">
        <f t="shared" ca="1" si="2059"/>
        <v>381.09343924522705</v>
      </c>
      <c r="AD436" s="42">
        <f t="shared" ca="1" si="2059"/>
        <v>404.88431421312237</v>
      </c>
      <c r="AE436" s="42">
        <f t="shared" ca="1" si="2059"/>
        <v>430.69947617589622</v>
      </c>
      <c r="AH436" s="42">
        <f>+IFERROR(AH433+AH432+AH434+AH435,"n/a")</f>
        <v>323.84000000000003</v>
      </c>
      <c r="AI436" s="42">
        <f>+IFERROR(AI433+AI432+AI434+AI435,"n/a")</f>
        <v>402.51900000000001</v>
      </c>
      <c r="AJ436" s="42">
        <f t="shared" si="2053"/>
        <v>454.53699999999998</v>
      </c>
      <c r="AK436" s="42">
        <f t="shared" si="2054"/>
        <v>566.11400000000003</v>
      </c>
      <c r="AL436" s="42">
        <f t="shared" si="2055"/>
        <v>745.02300000000014</v>
      </c>
      <c r="AM436" s="42">
        <f t="shared" si="2056"/>
        <v>1026.721</v>
      </c>
      <c r="AN436" s="38">
        <f t="shared" ca="1" si="2040"/>
        <v>1299.0426195799548</v>
      </c>
      <c r="AO436" s="38">
        <f t="shared" ca="1" si="2041"/>
        <v>1588.1448478077943</v>
      </c>
    </row>
    <row r="437" spans="2:41" hidden="1" outlineLevel="1" x14ac:dyDescent="0.2">
      <c r="B437" s="9"/>
    </row>
    <row r="438" spans="2:41" hidden="1" outlineLevel="1" x14ac:dyDescent="0.2">
      <c r="B438" s="7" t="s">
        <v>70</v>
      </c>
    </row>
    <row r="439" spans="2:41" hidden="1" outlineLevel="1" x14ac:dyDescent="0.2">
      <c r="B439" s="8" t="s">
        <v>80</v>
      </c>
      <c r="D439" s="47" t="s">
        <v>75</v>
      </c>
      <c r="E439" s="47" t="s">
        <v>75</v>
      </c>
      <c r="F439" s="47">
        <v>65.837999999999994</v>
      </c>
      <c r="G439" s="47">
        <v>67.832999999999998</v>
      </c>
      <c r="H439" s="47">
        <v>71.054000000000002</v>
      </c>
      <c r="I439" s="47">
        <v>71.915999999999997</v>
      </c>
      <c r="J439" s="47">
        <v>73.122</v>
      </c>
      <c r="K439" s="47">
        <v>74.24499999999999</v>
      </c>
      <c r="L439" s="47">
        <v>78.281999999999996</v>
      </c>
      <c r="M439" s="47">
        <v>85.506</v>
      </c>
      <c r="N439" s="47">
        <v>98.775000000000006</v>
      </c>
      <c r="O439" s="47">
        <v>108.876</v>
      </c>
      <c r="P439" s="47">
        <v>109.455</v>
      </c>
      <c r="Q439" s="47">
        <v>115.15300000000001</v>
      </c>
      <c r="R439" s="47">
        <v>132.22900000000001</v>
      </c>
      <c r="S439" s="47">
        <v>143.41900000000001</v>
      </c>
      <c r="T439" s="47">
        <v>160.911</v>
      </c>
      <c r="U439" s="47">
        <v>174.16499999999999</v>
      </c>
      <c r="V439" s="47">
        <v>189.30199999999999</v>
      </c>
      <c r="W439" s="47">
        <v>199.37899999999991</v>
      </c>
      <c r="X439" s="47">
        <v>211.51400000000001</v>
      </c>
      <c r="Y439" s="47">
        <v>220.733</v>
      </c>
      <c r="Z439" s="47">
        <v>248.51</v>
      </c>
      <c r="AH439" s="47">
        <v>186.471</v>
      </c>
      <c r="AI439" s="47">
        <v>245.39599999999999</v>
      </c>
      <c r="AJ439" s="51">
        <f t="shared" ref="AJ439" si="2060">+IFERROR(H439+I439+J439+K439,"n/a")</f>
        <v>290.33699999999999</v>
      </c>
      <c r="AK439" s="51">
        <f t="shared" ref="AK439" si="2061">+IFERROR(L439+M439+N439+O439,"n/a")</f>
        <v>371.43899999999996</v>
      </c>
      <c r="AL439" s="51">
        <f t="shared" ref="AL439" si="2062">+IFERROR(P439+Q439+R439+S439,"n/a")</f>
        <v>500.25599999999997</v>
      </c>
      <c r="AM439" s="51">
        <f t="shared" ref="AM439" si="2063">+IFERROR(T439+U439+V439+W439,"n/a")</f>
        <v>723.75699999999995</v>
      </c>
    </row>
    <row r="440" spans="2:41" hidden="1" outlineLevel="1" x14ac:dyDescent="0.2">
      <c r="B440" s="8" t="s">
        <v>89</v>
      </c>
      <c r="D440" s="47" t="s">
        <v>75</v>
      </c>
      <c r="E440" s="47" t="s">
        <v>75</v>
      </c>
      <c r="F440" s="47">
        <v>43.01</v>
      </c>
      <c r="G440" s="47">
        <v>42.88</v>
      </c>
      <c r="H440" s="47">
        <v>43.892000000000003</v>
      </c>
      <c r="I440" s="47">
        <v>42.997999999999998</v>
      </c>
      <c r="J440" s="47">
        <v>39.662999999999997</v>
      </c>
      <c r="K440" s="47">
        <v>38.896999999999991</v>
      </c>
      <c r="L440" s="47">
        <v>40.235999999999997</v>
      </c>
      <c r="M440" s="47">
        <v>44.65</v>
      </c>
      <c r="N440" s="47">
        <v>51.302</v>
      </c>
      <c r="O440" s="47">
        <v>55.643000000000001</v>
      </c>
      <c r="P440" s="47">
        <v>53.281999999999996</v>
      </c>
      <c r="Q440" s="47">
        <v>53.146999999999998</v>
      </c>
      <c r="R440" s="47">
        <v>57.44</v>
      </c>
      <c r="S440" s="47">
        <v>62.670999999999999</v>
      </c>
      <c r="T440" s="47">
        <v>64.837999999999994</v>
      </c>
      <c r="U440" s="47">
        <v>68.378</v>
      </c>
      <c r="V440" s="47">
        <v>70.302999999999997</v>
      </c>
      <c r="W440" s="47">
        <v>77.223000000000013</v>
      </c>
      <c r="X440" s="47">
        <v>76.753</v>
      </c>
      <c r="Y440" s="47">
        <v>80.091999999999999</v>
      </c>
      <c r="Z440" s="47">
        <v>85.203000000000003</v>
      </c>
      <c r="AH440" s="47">
        <v>140.25899999999999</v>
      </c>
      <c r="AI440" s="47">
        <v>163.876</v>
      </c>
      <c r="AJ440" s="51">
        <f t="shared" ref="AJ440:AJ441" si="2064">+IFERROR(H440+I440+J440+K440,"n/a")</f>
        <v>165.45</v>
      </c>
      <c r="AK440" s="51">
        <f t="shared" ref="AK440:AK441" si="2065">+IFERROR(L440+M440+N440+O440,"n/a")</f>
        <v>191.83099999999999</v>
      </c>
      <c r="AL440" s="51">
        <f t="shared" ref="AL440:AL441" si="2066">+IFERROR(P440+Q440+R440+S440,"n/a")</f>
        <v>226.54</v>
      </c>
      <c r="AM440" s="51">
        <f t="shared" ref="AM440:AM441" si="2067">+IFERROR(T440+U440+V440+W440,"n/a")</f>
        <v>280.74200000000002</v>
      </c>
    </row>
    <row r="441" spans="2:41" hidden="1" outlineLevel="1" x14ac:dyDescent="0.2">
      <c r="B441" s="8" t="s">
        <v>90</v>
      </c>
      <c r="D441" s="47" t="s">
        <v>75</v>
      </c>
      <c r="E441" s="47" t="s">
        <v>75</v>
      </c>
      <c r="F441" s="24">
        <v>1.149</v>
      </c>
      <c r="G441" s="24">
        <v>1.3849999999999998</v>
      </c>
      <c r="H441" s="24">
        <v>1.569</v>
      </c>
      <c r="I441" s="24">
        <v>1.3159999999999998</v>
      </c>
      <c r="J441" s="24">
        <v>1.6759999999999999</v>
      </c>
      <c r="K441" s="24">
        <v>2.0129999999999999</v>
      </c>
      <c r="L441" s="24">
        <v>2.2160000000000002</v>
      </c>
      <c r="M441" s="24">
        <v>2.468</v>
      </c>
      <c r="N441" s="24">
        <v>2.4780000000000002</v>
      </c>
      <c r="O441" s="24">
        <v>2.29</v>
      </c>
      <c r="P441" s="24">
        <v>1.613</v>
      </c>
      <c r="Q441" s="24">
        <v>1.173</v>
      </c>
      <c r="R441" s="24">
        <v>0.97</v>
      </c>
      <c r="S441" s="24">
        <v>0.81200000000000006</v>
      </c>
      <c r="T441" s="24">
        <v>0.73199999999999998</v>
      </c>
      <c r="U441" s="24">
        <v>0.79600000000000004</v>
      </c>
      <c r="V441" s="24">
        <v>0.84699999999999998</v>
      </c>
      <c r="W441" s="47">
        <v>0.87400000000000011</v>
      </c>
      <c r="X441" s="24">
        <v>0.82499999999999996</v>
      </c>
      <c r="Y441" s="24">
        <v>0.89500000000000002</v>
      </c>
      <c r="Z441" s="24">
        <v>0.86899999999999999</v>
      </c>
      <c r="AH441" s="47">
        <v>1.379</v>
      </c>
      <c r="AI441" s="47">
        <v>4.2119999999999997</v>
      </c>
      <c r="AJ441" s="51">
        <f t="shared" si="2064"/>
        <v>6.5739999999999998</v>
      </c>
      <c r="AK441" s="51">
        <f t="shared" si="2065"/>
        <v>9.4520000000000017</v>
      </c>
      <c r="AL441" s="51">
        <f t="shared" si="2066"/>
        <v>4.5680000000000005</v>
      </c>
      <c r="AM441" s="51">
        <f t="shared" si="2067"/>
        <v>3.2490000000000001</v>
      </c>
    </row>
    <row r="442" spans="2:41" hidden="1" outlineLevel="1" x14ac:dyDescent="0.2">
      <c r="B442" s="8"/>
      <c r="D442" s="47"/>
      <c r="E442" s="47"/>
      <c r="F442" s="24"/>
      <c r="G442" s="24"/>
      <c r="H442" s="24"/>
      <c r="I442" s="24"/>
      <c r="J442" s="24"/>
      <c r="K442" s="24"/>
      <c r="L442" s="24"/>
      <c r="M442" s="24"/>
      <c r="N442" s="24"/>
      <c r="O442" s="24"/>
      <c r="P442" s="24"/>
      <c r="Q442" s="24"/>
      <c r="R442" s="24"/>
      <c r="S442" s="24"/>
      <c r="T442" s="24"/>
      <c r="U442" s="24"/>
      <c r="V442" s="24"/>
      <c r="W442" s="47"/>
      <c r="X442" s="24"/>
      <c r="Y442" s="24"/>
      <c r="AH442" s="47"/>
      <c r="AI442" s="47"/>
      <c r="AJ442" s="51"/>
      <c r="AK442" s="51"/>
      <c r="AL442" s="51"/>
      <c r="AM442" s="51"/>
    </row>
    <row r="443" spans="2:41" hidden="1" outlineLevel="1" x14ac:dyDescent="0.2">
      <c r="B443" s="8" t="s">
        <v>444</v>
      </c>
      <c r="D443" s="47"/>
      <c r="E443" s="47"/>
      <c r="F443" s="24"/>
      <c r="G443" s="24"/>
      <c r="H443" s="24"/>
      <c r="I443" s="24"/>
      <c r="J443" s="24"/>
      <c r="K443" s="24"/>
      <c r="L443" s="24"/>
      <c r="M443" s="24"/>
      <c r="N443" s="24"/>
      <c r="O443" s="24"/>
      <c r="P443" s="24"/>
      <c r="Q443" s="24"/>
      <c r="R443" s="24"/>
      <c r="S443" s="24"/>
      <c r="T443" s="24"/>
      <c r="U443" s="24"/>
      <c r="V443" s="83">
        <v>0.15</v>
      </c>
      <c r="W443" s="83">
        <v>0.11</v>
      </c>
      <c r="X443" s="83">
        <v>0.12</v>
      </c>
      <c r="Y443" s="83">
        <f>21/Y439</f>
        <v>9.5137564387744469E-2</v>
      </c>
      <c r="Z443" s="83"/>
      <c r="AH443" s="47"/>
      <c r="AI443" s="47"/>
      <c r="AJ443" s="51"/>
      <c r="AK443" s="51"/>
      <c r="AL443" s="51"/>
      <c r="AM443" s="51"/>
    </row>
    <row r="444" spans="2:41" collapsed="1" x14ac:dyDescent="0.2">
      <c r="B444" s="9"/>
    </row>
    <row r="445" spans="2:41" x14ac:dyDescent="0.2">
      <c r="B445" s="7" t="s">
        <v>28</v>
      </c>
    </row>
    <row r="446" spans="2:41" x14ac:dyDescent="0.2">
      <c r="B446" s="8" t="s">
        <v>87</v>
      </c>
      <c r="H446" s="28" t="str">
        <f t="shared" ref="H446:Q450" si="2068">+IFERROR(H432/D432-1,"n/a")</f>
        <v>n/a</v>
      </c>
      <c r="I446" s="28" t="str">
        <f t="shared" si="2068"/>
        <v>n/a</v>
      </c>
      <c r="J446" s="28">
        <f t="shared" si="2068"/>
        <v>0.20705617721127068</v>
      </c>
      <c r="K446" s="28">
        <f t="shared" si="2068"/>
        <v>-0.18611673940149687</v>
      </c>
      <c r="L446" s="28">
        <f t="shared" si="2068"/>
        <v>9.3585450614600107E-2</v>
      </c>
      <c r="M446" s="28">
        <f t="shared" si="2068"/>
        <v>0.1417721257856126</v>
      </c>
      <c r="N446" s="28">
        <f t="shared" si="2068"/>
        <v>-0.52778707285948512</v>
      </c>
      <c r="O446" s="28">
        <f t="shared" si="2068"/>
        <v>-1.1861831877119424</v>
      </c>
      <c r="P446" s="28">
        <f t="shared" si="2068"/>
        <v>-1.0803498285608371</v>
      </c>
      <c r="Q446" s="28">
        <f t="shared" si="2068"/>
        <v>-0.72849226773890807</v>
      </c>
      <c r="R446" s="28">
        <f t="shared" ref="R446:AA450" si="2069">+IFERROR(R432/N432-1,"n/a")</f>
        <v>0.44458580766632938</v>
      </c>
      <c r="S446" s="28">
        <f t="shared" si="2069"/>
        <v>-6.486104318752095</v>
      </c>
      <c r="T446" s="28">
        <f t="shared" si="2069"/>
        <v>-28.836386619072819</v>
      </c>
      <c r="U446" s="28">
        <f t="shared" si="2069"/>
        <v>10.035731260805299</v>
      </c>
      <c r="V446" s="28">
        <f t="shared" si="2069"/>
        <v>3.2158089308779756</v>
      </c>
      <c r="W446" s="28">
        <f t="shared" si="2069"/>
        <v>2.0839147713824819</v>
      </c>
      <c r="X446" s="28">
        <f t="shared" si="2069"/>
        <v>5.1624892811174439E-2</v>
      </c>
      <c r="Y446" s="28">
        <f t="shared" si="2069"/>
        <v>-0.13001112828865469</v>
      </c>
      <c r="Z446" s="28">
        <f t="shared" si="2069"/>
        <v>-0.11957260532552916</v>
      </c>
      <c r="AA446" s="28">
        <f t="shared" ca="1" si="2069"/>
        <v>0.19495702445990148</v>
      </c>
      <c r="AB446" s="28">
        <f t="shared" ref="AB446:AB450" ca="1" si="2070">+IFERROR(AB432/X432-1,"n/a")</f>
        <v>4.7653929588139299E-2</v>
      </c>
      <c r="AC446" s="28">
        <f t="shared" ref="AC446:AC450" ca="1" si="2071">+IFERROR(AC432/Y432-1,"n/a")</f>
        <v>0.25735612994705614</v>
      </c>
      <c r="AD446" s="28">
        <f t="shared" ref="AD446:AD450" ca="1" si="2072">+IFERROR(AD432/Z432-1,"n/a")</f>
        <v>6.4076792884541822E-2</v>
      </c>
      <c r="AE446" s="28">
        <f t="shared" ref="AE446:AE450" ca="1" si="2073">+IFERROR(AE432/AA432-1,"n/a")</f>
        <v>8.023582365102544E-2</v>
      </c>
      <c r="AI446" s="28">
        <f t="shared" ref="AI446:AO450" si="2074">+IFERROR(AI432/AH432-1,"n/a")</f>
        <v>0.67233058674036861</v>
      </c>
      <c r="AJ446" s="28">
        <f t="shared" si="2074"/>
        <v>-4.7988065238558697E-2</v>
      </c>
      <c r="AK446" s="28">
        <f t="shared" si="2074"/>
        <v>-0.34201539628538147</v>
      </c>
      <c r="AL446" s="28">
        <f t="shared" si="2074"/>
        <v>-0.31719705899158224</v>
      </c>
      <c r="AM446" s="28">
        <f t="shared" si="2074"/>
        <v>5.5008880315883033</v>
      </c>
      <c r="AN446" s="28">
        <f t="shared" ca="1" si="2074"/>
        <v>-1.0261578588359854E-2</v>
      </c>
      <c r="AO446" s="28">
        <f t="shared" ca="1" si="2074"/>
        <v>0.10573628707416294</v>
      </c>
    </row>
    <row r="447" spans="2:41" x14ac:dyDescent="0.2">
      <c r="B447" s="8" t="s">
        <v>225</v>
      </c>
      <c r="H447" s="28" t="str">
        <f t="shared" si="2068"/>
        <v>n/a</v>
      </c>
      <c r="I447" s="28" t="str">
        <f t="shared" si="2068"/>
        <v>n/a</v>
      </c>
      <c r="J447" s="28">
        <f t="shared" si="2068"/>
        <v>2.2283825567757765E-2</v>
      </c>
      <c r="K447" s="28">
        <f t="shared" si="2068"/>
        <v>3.9362101313320741E-2</v>
      </c>
      <c r="L447" s="28">
        <f t="shared" si="2068"/>
        <v>2.5205372334878184E-2</v>
      </c>
      <c r="M447" s="28">
        <f t="shared" si="2068"/>
        <v>0.13204081632653053</v>
      </c>
      <c r="N447" s="28">
        <f t="shared" si="2068"/>
        <v>0.41300911854103339</v>
      </c>
      <c r="O447" s="28">
        <f t="shared" si="2068"/>
        <v>0.56165079365079351</v>
      </c>
      <c r="P447" s="28">
        <f t="shared" si="2068"/>
        <v>0.51869127516778524</v>
      </c>
      <c r="Q447" s="28">
        <f t="shared" si="2068"/>
        <v>0.36046511627906974</v>
      </c>
      <c r="R447" s="28">
        <f t="shared" si="2069"/>
        <v>0.25801492942728643</v>
      </c>
      <c r="S447" s="28">
        <f t="shared" si="2069"/>
        <v>0.20000000000000018</v>
      </c>
      <c r="T447" s="28">
        <f t="shared" si="2069"/>
        <v>0.23232472324723252</v>
      </c>
      <c r="U447" s="28">
        <f t="shared" si="2069"/>
        <v>0.31479853479853492</v>
      </c>
      <c r="V447" s="28">
        <f t="shared" si="2069"/>
        <v>0.26389980916569566</v>
      </c>
      <c r="W447" s="28">
        <f t="shared" si="2069"/>
        <v>0.27988947801857544</v>
      </c>
      <c r="X447" s="28">
        <f t="shared" si="2069"/>
        <v>0.30390848011909499</v>
      </c>
      <c r="Y447" s="28">
        <f t="shared" si="2069"/>
        <v>0.28122207469719673</v>
      </c>
      <c r="Z447" s="28">
        <f t="shared" si="2069"/>
        <v>0.33520782216317024</v>
      </c>
      <c r="AA447" s="28">
        <f t="shared" si="2069"/>
        <v>0.33169898193542036</v>
      </c>
      <c r="AB447" s="28">
        <f t="shared" si="2070"/>
        <v>0.29667339881131438</v>
      </c>
      <c r="AC447" s="28">
        <f t="shared" si="2071"/>
        <v>0.25324385067931332</v>
      </c>
      <c r="AD447" s="28">
        <f t="shared" si="2072"/>
        <v>0.21239596126826177</v>
      </c>
      <c r="AE447" s="28">
        <f t="shared" si="2073"/>
        <v>0.17468995018424471</v>
      </c>
      <c r="AI447" s="28">
        <f t="shared" si="2074"/>
        <v>0.22350169244043294</v>
      </c>
      <c r="AJ447" s="28">
        <f t="shared" si="2074"/>
        <v>0.12898699839528094</v>
      </c>
      <c r="AK447" s="28">
        <f t="shared" si="2074"/>
        <v>0.28204162645595354</v>
      </c>
      <c r="AL447" s="28">
        <f t="shared" si="2074"/>
        <v>0.31525713621284934</v>
      </c>
      <c r="AM447" s="28">
        <f t="shared" si="2074"/>
        <v>0.27299262922632628</v>
      </c>
      <c r="AN447" s="28">
        <f t="shared" si="2074"/>
        <v>0.31424000454019629</v>
      </c>
      <c r="AO447" s="28">
        <f t="shared" si="2074"/>
        <v>0.22986476239779718</v>
      </c>
    </row>
    <row r="448" spans="2:41" x14ac:dyDescent="0.2">
      <c r="B448" s="8" t="s">
        <v>83</v>
      </c>
      <c r="H448" s="28" t="str">
        <f t="shared" si="2068"/>
        <v>n/a</v>
      </c>
      <c r="I448" s="28" t="str">
        <f t="shared" si="2068"/>
        <v>n/a</v>
      </c>
      <c r="J448" s="28">
        <f t="shared" si="2068"/>
        <v>0.45865970409051338</v>
      </c>
      <c r="K448" s="28">
        <f t="shared" si="2068"/>
        <v>0.45342960288808687</v>
      </c>
      <c r="L448" s="28">
        <f t="shared" si="2068"/>
        <v>0.41236456341618877</v>
      </c>
      <c r="M448" s="28">
        <f t="shared" si="2068"/>
        <v>0.87537993920972657</v>
      </c>
      <c r="N448" s="28">
        <f t="shared" si="2068"/>
        <v>0.47852028639618149</v>
      </c>
      <c r="O448" s="28">
        <f t="shared" si="2068"/>
        <v>0.13760556383507216</v>
      </c>
      <c r="P448" s="28">
        <f t="shared" si="2068"/>
        <v>-0.27211191335740081</v>
      </c>
      <c r="Q448" s="28">
        <f t="shared" si="2068"/>
        <v>-0.52471636952998379</v>
      </c>
      <c r="R448" s="28">
        <f t="shared" si="2069"/>
        <v>-0.60855528652138824</v>
      </c>
      <c r="S448" s="28">
        <f t="shared" si="2069"/>
        <v>-0.64541484716157205</v>
      </c>
      <c r="T448" s="28">
        <f t="shared" si="2069"/>
        <v>-0.54618722876627401</v>
      </c>
      <c r="U448" s="28">
        <f t="shared" si="2069"/>
        <v>-0.32139812446717819</v>
      </c>
      <c r="V448" s="28">
        <f t="shared" si="2069"/>
        <v>-0.1268041237113402</v>
      </c>
      <c r="W448" s="28">
        <f t="shared" si="2069"/>
        <v>7.6354679802955738E-2</v>
      </c>
      <c r="X448" s="28">
        <f t="shared" si="2069"/>
        <v>0.12704918032786883</v>
      </c>
      <c r="Y448" s="28">
        <f t="shared" si="2069"/>
        <v>0.12437185929648242</v>
      </c>
      <c r="Z448" s="28">
        <f t="shared" si="2069"/>
        <v>2.5974025974025983E-2</v>
      </c>
      <c r="AA448" s="28">
        <f t="shared" si="2069"/>
        <v>0.14416475972540033</v>
      </c>
      <c r="AB448" s="28">
        <f t="shared" si="2070"/>
        <v>0.21212121212121215</v>
      </c>
      <c r="AC448" s="28">
        <f t="shared" si="2071"/>
        <v>0.11731843575418988</v>
      </c>
      <c r="AD448" s="28">
        <f t="shared" si="2072"/>
        <v>0.15074798619102414</v>
      </c>
      <c r="AE448" s="28">
        <f t="shared" si="2073"/>
        <v>0</v>
      </c>
      <c r="AI448" s="28">
        <f t="shared" si="2074"/>
        <v>2.0543872371283536</v>
      </c>
      <c r="AJ448" s="28">
        <f t="shared" si="2074"/>
        <v>0.56077872744539414</v>
      </c>
      <c r="AK448" s="28">
        <f t="shared" si="2074"/>
        <v>0.43778521448129015</v>
      </c>
      <c r="AL448" s="28">
        <f t="shared" si="2074"/>
        <v>-0.516716038933559</v>
      </c>
      <c r="AM448" s="28">
        <f t="shared" si="2074"/>
        <v>-0.28874781085814372</v>
      </c>
      <c r="AN448" s="28">
        <f t="shared" si="2074"/>
        <v>0.10464758387196049</v>
      </c>
      <c r="AO448" s="28">
        <f t="shared" si="2074"/>
        <v>0.11451657843410423</v>
      </c>
    </row>
    <row r="449" spans="2:41" ht="13.5" x14ac:dyDescent="0.35">
      <c r="B449" s="8" t="s">
        <v>60</v>
      </c>
      <c r="H449" s="29" t="str">
        <f t="shared" si="2068"/>
        <v>n/a</v>
      </c>
      <c r="I449" s="29" t="str">
        <f t="shared" si="2068"/>
        <v>n/a</v>
      </c>
      <c r="J449" s="29">
        <f t="shared" si="2068"/>
        <v>0.85588035350101954</v>
      </c>
      <c r="K449" s="29">
        <f t="shared" si="2068"/>
        <v>-4.5407636738906021E-2</v>
      </c>
      <c r="L449" s="29">
        <f t="shared" si="2068"/>
        <v>-1.1426732460845312</v>
      </c>
      <c r="M449" s="29">
        <f t="shared" si="2068"/>
        <v>-0.77538260544979465</v>
      </c>
      <c r="N449" s="29">
        <f t="shared" si="2068"/>
        <v>-0.22857142857142865</v>
      </c>
      <c r="O449" s="29">
        <f t="shared" si="2068"/>
        <v>-0.79324324324324325</v>
      </c>
      <c r="P449" s="29">
        <f t="shared" si="2068"/>
        <v>-5.6112781954887216</v>
      </c>
      <c r="Q449" s="29">
        <f t="shared" si="2068"/>
        <v>-2.070627336933943</v>
      </c>
      <c r="R449" s="29">
        <f t="shared" si="2069"/>
        <v>-1.8342830009496676</v>
      </c>
      <c r="S449" s="29">
        <f t="shared" si="2069"/>
        <v>-5.1725490196078434</v>
      </c>
      <c r="T449" s="29">
        <f t="shared" si="2069"/>
        <v>-0.30849502690363617</v>
      </c>
      <c r="U449" s="29">
        <f t="shared" si="2069"/>
        <v>1.3798991074893285</v>
      </c>
      <c r="V449" s="29">
        <f t="shared" si="2069"/>
        <v>3.1804211724530447</v>
      </c>
      <c r="W449" s="29">
        <f t="shared" si="2069"/>
        <v>-0.60714285714285676</v>
      </c>
      <c r="X449" s="29">
        <f t="shared" si="2069"/>
        <v>-0.64418769158217404</v>
      </c>
      <c r="Y449" s="29">
        <f t="shared" si="2069"/>
        <v>-6.0003261046796097E-2</v>
      </c>
      <c r="Z449" s="29">
        <f t="shared" si="2069"/>
        <v>-1.4053097345132743</v>
      </c>
      <c r="AA449" s="29">
        <f t="shared" si="2069"/>
        <v>1.3923444976076529</v>
      </c>
      <c r="AB449" s="29">
        <f t="shared" si="2070"/>
        <v>0.98807157057654083</v>
      </c>
      <c r="AC449" s="29">
        <f t="shared" si="2071"/>
        <v>-0.47961838681699909</v>
      </c>
      <c r="AD449" s="29">
        <f t="shared" si="2072"/>
        <v>-2.0077258985555932</v>
      </c>
      <c r="AE449" s="29">
        <f t="shared" si="2073"/>
        <v>0</v>
      </c>
      <c r="AI449" s="29">
        <f t="shared" si="2074"/>
        <v>1.5685172171468729</v>
      </c>
      <c r="AJ449" s="29">
        <f t="shared" si="2074"/>
        <v>-0.28645690834473325</v>
      </c>
      <c r="AK449" s="29">
        <f t="shared" si="2074"/>
        <v>-0.15541922290388555</v>
      </c>
      <c r="AL449" s="29">
        <f t="shared" si="2074"/>
        <v>-3.0670399515738502</v>
      </c>
      <c r="AM449" s="29">
        <f t="shared" si="2074"/>
        <v>0.38904751445933061</v>
      </c>
      <c r="AN449" s="29">
        <f t="shared" si="2074"/>
        <v>-0.61540083276234658</v>
      </c>
      <c r="AO449" s="29">
        <f t="shared" si="2074"/>
        <v>0.64451144305879149</v>
      </c>
    </row>
    <row r="450" spans="2:41" x14ac:dyDescent="0.2">
      <c r="B450" s="9" t="s">
        <v>24</v>
      </c>
      <c r="H450" s="28" t="str">
        <f t="shared" si="2068"/>
        <v>n/a</v>
      </c>
      <c r="I450" s="28" t="str">
        <f t="shared" si="2068"/>
        <v>n/a</v>
      </c>
      <c r="J450" s="28">
        <f t="shared" si="2068"/>
        <v>2.9532093691834405E-2</v>
      </c>
      <c r="K450" s="28">
        <f t="shared" si="2068"/>
        <v>2.9873777974903426E-2</v>
      </c>
      <c r="L450" s="28">
        <f t="shared" si="2068"/>
        <v>-5.1121689169322249E-2</v>
      </c>
      <c r="M450" s="28">
        <f t="shared" si="2068"/>
        <v>0.23412059063252255</v>
      </c>
      <c r="N450" s="28">
        <f t="shared" si="2068"/>
        <v>0.34652871629180826</v>
      </c>
      <c r="O450" s="28">
        <f t="shared" si="2068"/>
        <v>0.48978511506886213</v>
      </c>
      <c r="P450" s="28">
        <f t="shared" si="2068"/>
        <v>0.42778298884459498</v>
      </c>
      <c r="Q450" s="28">
        <f t="shared" si="2068"/>
        <v>0.32125605719683326</v>
      </c>
      <c r="R450" s="28">
        <f t="shared" si="2069"/>
        <v>0.27881208914648825</v>
      </c>
      <c r="S450" s="28">
        <f t="shared" si="2069"/>
        <v>0.2652911276529113</v>
      </c>
      <c r="T450" s="28">
        <f t="shared" si="2069"/>
        <v>0.3533431485837295</v>
      </c>
      <c r="U450" s="28">
        <f t="shared" si="2069"/>
        <v>0.44999709386806153</v>
      </c>
      <c r="V450" s="28">
        <f t="shared" si="2069"/>
        <v>0.39190523711511682</v>
      </c>
      <c r="W450" s="28">
        <f t="shared" si="2069"/>
        <v>0.32669186173807874</v>
      </c>
      <c r="X450" s="28">
        <f t="shared" si="2069"/>
        <v>0.25952878355770159</v>
      </c>
      <c r="Y450" s="28">
        <f t="shared" si="2069"/>
        <v>0.23254313109286784</v>
      </c>
      <c r="Z450" s="28">
        <f t="shared" si="2069"/>
        <v>0.23827003289805337</v>
      </c>
      <c r="AA450" s="28">
        <f t="shared" ca="1" si="2069"/>
        <v>0.32512330778873766</v>
      </c>
      <c r="AB450" s="28">
        <f t="shared" ca="1" si="2070"/>
        <v>0.27827370922174621</v>
      </c>
      <c r="AC450" s="28">
        <f t="shared" ca="1" si="2071"/>
        <v>0.23938871569418696</v>
      </c>
      <c r="AD450" s="28">
        <f t="shared" ca="1" si="2072"/>
        <v>0.22098374334862969</v>
      </c>
      <c r="AE450" s="28">
        <f t="shared" ca="1" si="2073"/>
        <v>0.16609608119685326</v>
      </c>
      <c r="AI450" s="28">
        <f t="shared" si="2074"/>
        <v>0.24295639822134385</v>
      </c>
      <c r="AJ450" s="28">
        <f t="shared" si="2074"/>
        <v>0.12923116672753321</v>
      </c>
      <c r="AK450" s="28">
        <f t="shared" si="2074"/>
        <v>0.24547396581576431</v>
      </c>
      <c r="AL450" s="28">
        <f t="shared" si="2074"/>
        <v>0.31602998689309936</v>
      </c>
      <c r="AM450" s="28">
        <f t="shared" si="2074"/>
        <v>0.37810644772040569</v>
      </c>
      <c r="AN450" s="28">
        <f t="shared" ca="1" si="2074"/>
        <v>0.26523429400972098</v>
      </c>
      <c r="AO450" s="28">
        <f t="shared" ca="1" si="2074"/>
        <v>0.2225502257357197</v>
      </c>
    </row>
    <row r="451" spans="2:41" x14ac:dyDescent="0.2">
      <c r="B451" s="8"/>
    </row>
    <row r="452" spans="2:41" x14ac:dyDescent="0.2">
      <c r="B452" t="s">
        <v>91</v>
      </c>
      <c r="D452" s="19">
        <f>-D613</f>
        <v>28.849</v>
      </c>
      <c r="E452" s="19">
        <f t="shared" ref="E452:W452" si="2075">-E613</f>
        <v>29.992000000000001</v>
      </c>
      <c r="F452" s="19">
        <f t="shared" si="2075"/>
        <v>29.134</v>
      </c>
      <c r="G452" s="19">
        <f t="shared" si="2075"/>
        <v>30.529999999999994</v>
      </c>
      <c r="H452" s="19">
        <f t="shared" si="2075"/>
        <v>31.085999999999999</v>
      </c>
      <c r="I452" s="19">
        <f t="shared" si="2075"/>
        <v>33.293999999999997</v>
      </c>
      <c r="J452" s="19">
        <f t="shared" si="2075"/>
        <v>36.503</v>
      </c>
      <c r="K452" s="19">
        <f t="shared" si="2075"/>
        <v>38.119000000000014</v>
      </c>
      <c r="L452" s="19">
        <f t="shared" si="2075"/>
        <v>40.881999999999998</v>
      </c>
      <c r="M452" s="19">
        <f t="shared" si="2075"/>
        <v>41.893000000000001</v>
      </c>
      <c r="N452" s="19">
        <f t="shared" si="2075"/>
        <v>43.494</v>
      </c>
      <c r="O452" s="19">
        <f t="shared" si="2075"/>
        <v>45.222000000000008</v>
      </c>
      <c r="P452" s="19">
        <f t="shared" si="2075"/>
        <v>50.374000000000002</v>
      </c>
      <c r="Q452" s="19">
        <f t="shared" si="2075"/>
        <v>64.968999999999994</v>
      </c>
      <c r="R452" s="19">
        <f t="shared" si="2075"/>
        <v>75.176000000000002</v>
      </c>
      <c r="S452" s="19">
        <f t="shared" si="2075"/>
        <v>88.156999999999996</v>
      </c>
      <c r="T452" s="19">
        <f t="shared" si="2075"/>
        <v>106.964</v>
      </c>
      <c r="U452" s="19">
        <f t="shared" si="2075"/>
        <v>113.51</v>
      </c>
      <c r="V452" s="19">
        <f t="shared" si="2075"/>
        <v>123.95699999999999</v>
      </c>
      <c r="W452" s="19">
        <f t="shared" si="2075"/>
        <v>133.57900000000001</v>
      </c>
      <c r="X452" s="19">
        <f t="shared" ref="X452" si="2076">-X613</f>
        <v>145.499</v>
      </c>
      <c r="Y452" s="19">
        <f t="shared" ref="Y452:Z452" si="2077">-Y613</f>
        <v>147.08500000000001</v>
      </c>
      <c r="Z452" s="19">
        <f t="shared" si="2077"/>
        <v>158.93700000000001</v>
      </c>
      <c r="AA452" s="19">
        <f>+AA416</f>
        <v>177.05000079577775</v>
      </c>
      <c r="AB452" s="19">
        <f t="shared" ref="AB452:AE452" si="2078">+AB416</f>
        <v>176.59249926499999</v>
      </c>
      <c r="AC452" s="19">
        <f t="shared" si="2078"/>
        <v>181.58306913337498</v>
      </c>
      <c r="AD452" s="19">
        <f t="shared" si="2078"/>
        <v>193.50046495101108</v>
      </c>
      <c r="AE452" s="19">
        <f t="shared" si="2078"/>
        <v>205.61755961612664</v>
      </c>
      <c r="AH452" s="19">
        <f t="shared" ref="AH452:AI452" si="2079">-AH613</f>
        <v>102.685</v>
      </c>
      <c r="AI452" s="19">
        <f t="shared" si="2079"/>
        <v>118.505</v>
      </c>
      <c r="AJ452" s="31">
        <f>+IFERROR(H452+I452+J452+K452,"n/a")</f>
        <v>139.00200000000001</v>
      </c>
      <c r="AK452" s="31">
        <f>+IFERROR(L452+M452+N452+O452,"n/a")</f>
        <v>171.49100000000001</v>
      </c>
      <c r="AL452" s="31">
        <f>+IFERROR(P452+Q452+R452+S452,"n/a")</f>
        <v>278.67599999999999</v>
      </c>
      <c r="AM452" s="31">
        <f>+IFERROR(T452+U452+V452+W452,"n/a")</f>
        <v>478.01</v>
      </c>
      <c r="AN452" s="31">
        <f t="shared" ref="AN452:AN455" si="2080">+IFERROR(X452+Y452+Z452+AA452,"n/a")</f>
        <v>628.57100079577776</v>
      </c>
      <c r="AO452" s="31">
        <f t="shared" ref="AO452:AO455" si="2081">+IFERROR(AB452+AC452+AD452+AE452,"n/a")</f>
        <v>757.29359296551263</v>
      </c>
    </row>
    <row r="453" spans="2:41" x14ac:dyDescent="0.2">
      <c r="B453" t="s">
        <v>92</v>
      </c>
      <c r="D453" s="19">
        <f>-D619</f>
        <v>11.102</v>
      </c>
      <c r="E453" s="19">
        <f t="shared" ref="E453:W453" si="2082">-E619</f>
        <v>12.11</v>
      </c>
      <c r="F453" s="19">
        <f t="shared" si="2082"/>
        <v>6.5220000000000002</v>
      </c>
      <c r="G453" s="19">
        <f t="shared" si="2082"/>
        <v>8.7710000000000026</v>
      </c>
      <c r="H453" s="19">
        <f t="shared" si="2082"/>
        <v>20.491</v>
      </c>
      <c r="I453" s="19">
        <f t="shared" si="2082"/>
        <v>9.6039999999999992</v>
      </c>
      <c r="J453" s="19">
        <f t="shared" si="2082"/>
        <v>4.4550000000000001</v>
      </c>
      <c r="K453" s="19">
        <f t="shared" si="2082"/>
        <v>-6.927999999999999</v>
      </c>
      <c r="L453" s="19">
        <f t="shared" si="2082"/>
        <v>7.4089999999999998</v>
      </c>
      <c r="M453" s="19">
        <f t="shared" si="2082"/>
        <v>7.2939999999999996</v>
      </c>
      <c r="N453" s="19">
        <f t="shared" si="2082"/>
        <v>8.1959999999999997</v>
      </c>
      <c r="O453" s="19">
        <f t="shared" si="2082"/>
        <v>11.483999999999996</v>
      </c>
      <c r="P453" s="19">
        <f t="shared" si="2082"/>
        <v>24.146999999999998</v>
      </c>
      <c r="Q453" s="19">
        <f t="shared" si="2082"/>
        <v>12.988</v>
      </c>
      <c r="R453" s="19">
        <f t="shared" si="2082"/>
        <v>9.2780000000000005</v>
      </c>
      <c r="S453" s="19">
        <f t="shared" si="2082"/>
        <v>8.7970000000000006</v>
      </c>
      <c r="T453" s="19">
        <f t="shared" si="2082"/>
        <v>15.191000000000001</v>
      </c>
      <c r="U453" s="19">
        <f t="shared" si="2082"/>
        <v>18.771000000000001</v>
      </c>
      <c r="V453" s="19">
        <f t="shared" si="2082"/>
        <v>23.202999999999999</v>
      </c>
      <c r="W453" s="19">
        <f t="shared" si="2082"/>
        <v>22.469000000000001</v>
      </c>
      <c r="X453" s="19">
        <f t="shared" ref="X453" si="2083">-X619</f>
        <v>25.053000000000001</v>
      </c>
      <c r="Y453" s="19">
        <f t="shared" ref="Y453:Z453" si="2084">-Y619</f>
        <v>31.677</v>
      </c>
      <c r="Z453" s="19">
        <f t="shared" si="2084"/>
        <v>27.564</v>
      </c>
      <c r="AA453" s="19">
        <f t="shared" ref="AA453:AE453" si="2085">+IFERROR(AA465*AA466*(AA$9/360),"n/a")</f>
        <v>31.137734793135337</v>
      </c>
      <c r="AB453" s="19">
        <f t="shared" si="2085"/>
        <v>32.787096063681844</v>
      </c>
      <c r="AC453" s="19">
        <f t="shared" si="2085"/>
        <v>33.730914168026324</v>
      </c>
      <c r="AD453" s="19">
        <f t="shared" si="2085"/>
        <v>36.000241642104086</v>
      </c>
      <c r="AE453" s="19">
        <f t="shared" si="2085"/>
        <v>38.318954805998295</v>
      </c>
      <c r="AH453" s="19">
        <f t="shared" ref="AH453:AI453" si="2086">-AH619</f>
        <v>52.579000000000001</v>
      </c>
      <c r="AI453" s="19">
        <f t="shared" si="2086"/>
        <v>38.505000000000003</v>
      </c>
      <c r="AJ453" s="31">
        <f>+IFERROR(H453+I453+J453+K453,"n/a")</f>
        <v>27.622</v>
      </c>
      <c r="AK453" s="31">
        <f>+IFERROR(L453+M453+N453+O453,"n/a")</f>
        <v>34.382999999999996</v>
      </c>
      <c r="AL453" s="31">
        <f>+IFERROR(P453+Q453+R453+S453,"n/a")</f>
        <v>55.209999999999994</v>
      </c>
      <c r="AM453" s="31">
        <f>+IFERROR(T453+U453+V453+W453,"n/a")</f>
        <v>79.634000000000015</v>
      </c>
      <c r="AN453" s="31">
        <f t="shared" si="2080"/>
        <v>115.43173479313535</v>
      </c>
      <c r="AO453" s="31">
        <f t="shared" si="2081"/>
        <v>140.83720667981055</v>
      </c>
    </row>
    <row r="454" spans="2:41" ht="13.5" x14ac:dyDescent="0.35">
      <c r="B454" t="s">
        <v>93</v>
      </c>
      <c r="D454" s="55" t="str">
        <f>+IFERROR(D455-D452-D453,"n/a")</f>
        <v>n/a</v>
      </c>
      <c r="E454" s="55" t="str">
        <f t="shared" ref="E454:W454" si="2087">+IFERROR(E455-E452-E453,"n/a")</f>
        <v>n/a</v>
      </c>
      <c r="F454" s="55">
        <f t="shared" si="2087"/>
        <v>18.672899923935972</v>
      </c>
      <c r="G454" s="55">
        <f t="shared" si="2087"/>
        <v>21.313247687712753</v>
      </c>
      <c r="H454" s="55">
        <f t="shared" si="2087"/>
        <v>19.757575961737075</v>
      </c>
      <c r="I454" s="55">
        <f t="shared" si="2087"/>
        <v>19.217076150134922</v>
      </c>
      <c r="J454" s="55">
        <f t="shared" si="2087"/>
        <v>21.226375094471273</v>
      </c>
      <c r="K454" s="55">
        <f t="shared" si="2087"/>
        <v>29.732091572215438</v>
      </c>
      <c r="L454" s="55">
        <f t="shared" si="2087"/>
        <v>25.160152926368795</v>
      </c>
      <c r="M454" s="55">
        <f t="shared" si="2087"/>
        <v>24.634682062593395</v>
      </c>
      <c r="N454" s="55">
        <f t="shared" si="2087"/>
        <v>25.262995304825793</v>
      </c>
      <c r="O454" s="55">
        <f t="shared" si="2087"/>
        <v>31.568829737660295</v>
      </c>
      <c r="P454" s="55">
        <f t="shared" si="2087"/>
        <v>33.721169611307403</v>
      </c>
      <c r="Q454" s="55">
        <f t="shared" si="2087"/>
        <v>26.942110921112629</v>
      </c>
      <c r="R454" s="55">
        <f t="shared" si="2087"/>
        <v>28.429978025810946</v>
      </c>
      <c r="S454" s="55">
        <f t="shared" si="2087"/>
        <v>31.815784432569085</v>
      </c>
      <c r="T454" s="55">
        <f t="shared" si="2087"/>
        <v>26.259406236187573</v>
      </c>
      <c r="U454" s="55">
        <f t="shared" si="2087"/>
        <v>26.863902800964553</v>
      </c>
      <c r="V454" s="55">
        <f t="shared" si="2087"/>
        <v>28.418919235930733</v>
      </c>
      <c r="W454" s="55">
        <f t="shared" si="2087"/>
        <v>36.293380071211651</v>
      </c>
      <c r="X454" s="55">
        <f t="shared" ref="X454:Y454" si="2088">+IFERROR(X455-X452-X453,"n/a")</f>
        <v>34.432701530612263</v>
      </c>
      <c r="Y454" s="55">
        <f t="shared" si="2088"/>
        <v>35.379595189125205</v>
      </c>
      <c r="Z454" s="55">
        <f t="shared" ref="Z454" si="2089">+IFERROR(Z455-Z452-Z453,"n/a")</f>
        <v>38.259578563722776</v>
      </c>
      <c r="AA454" s="55">
        <f t="shared" ref="AA454" si="2090">+W454*(1+AA460)</f>
        <v>44.277923686878211</v>
      </c>
      <c r="AB454" s="55">
        <f t="shared" ref="AB454" si="2091">+X454*(1+AB460)</f>
        <v>39.597606760204101</v>
      </c>
      <c r="AC454" s="55">
        <f t="shared" ref="AC454" si="2092">+Y454*(1+AC460)</f>
        <v>40.686534467493985</v>
      </c>
      <c r="AD454" s="55">
        <f t="shared" ref="AD454" si="2093">+Z454*(1+AD460)</f>
        <v>43.998515348281188</v>
      </c>
      <c r="AE454" s="55">
        <f t="shared" ref="AE454" si="2094">+AA454*(1+AE460)</f>
        <v>50.919612239909938</v>
      </c>
      <c r="AH454" s="55">
        <f t="shared" ref="AH454" si="2095">+IFERROR(AH455-AH452-AH453,"n/a")</f>
        <v>59.253397577350206</v>
      </c>
      <c r="AI454" s="55">
        <f t="shared" ref="AI454" si="2096">+IFERROR(AI455-AI452-AI453,"n/a")</f>
        <v>74.366123623321471</v>
      </c>
      <c r="AJ454" s="32">
        <f>+IFERROR(H454+I454+J454+K454,"n/a")</f>
        <v>89.933118778558708</v>
      </c>
      <c r="AK454" s="32">
        <f>+IFERROR(L454+M454+N454+O454,"n/a")</f>
        <v>106.62666003144828</v>
      </c>
      <c r="AL454" s="32">
        <f>+IFERROR(P454+Q454+R454+S454,"n/a")</f>
        <v>120.90904299080007</v>
      </c>
      <c r="AM454" s="32">
        <f>+IFERROR(T454+U454+V454+W454,"n/a")</f>
        <v>117.83560834429451</v>
      </c>
      <c r="AN454" s="32">
        <f t="shared" si="2080"/>
        <v>152.34979897033847</v>
      </c>
      <c r="AO454" s="32">
        <f t="shared" si="2081"/>
        <v>175.20226881588923</v>
      </c>
    </row>
    <row r="455" spans="2:41" x14ac:dyDescent="0.2">
      <c r="B455" s="3" t="s">
        <v>94</v>
      </c>
      <c r="D455" s="40" t="str">
        <f t="shared" ref="D455:W455" si="2097">+IFERROR(D436-D468,"n/a")</f>
        <v>n/a</v>
      </c>
      <c r="E455" s="40" t="str">
        <f t="shared" si="2097"/>
        <v>n/a</v>
      </c>
      <c r="F455" s="40">
        <f t="shared" si="2097"/>
        <v>54.328899923935971</v>
      </c>
      <c r="G455" s="40">
        <f t="shared" si="2097"/>
        <v>60.614247687712748</v>
      </c>
      <c r="H455" s="40">
        <f t="shared" si="2097"/>
        <v>71.334575961737073</v>
      </c>
      <c r="I455" s="40">
        <f t="shared" si="2097"/>
        <v>62.115076150134918</v>
      </c>
      <c r="J455" s="40">
        <f t="shared" si="2097"/>
        <v>62.184375094471271</v>
      </c>
      <c r="K455" s="40">
        <f t="shared" si="2097"/>
        <v>60.923091572215455</v>
      </c>
      <c r="L455" s="40">
        <f t="shared" si="2097"/>
        <v>73.451152926368792</v>
      </c>
      <c r="M455" s="40">
        <f t="shared" si="2097"/>
        <v>73.821682062593396</v>
      </c>
      <c r="N455" s="40">
        <f t="shared" si="2097"/>
        <v>76.952995304825791</v>
      </c>
      <c r="O455" s="40">
        <f t="shared" si="2097"/>
        <v>88.274829737660298</v>
      </c>
      <c r="P455" s="40">
        <f t="shared" si="2097"/>
        <v>108.2421696113074</v>
      </c>
      <c r="Q455" s="40">
        <f t="shared" si="2097"/>
        <v>104.89911092111262</v>
      </c>
      <c r="R455" s="40">
        <f t="shared" si="2097"/>
        <v>112.88397802581095</v>
      </c>
      <c r="S455" s="40">
        <f t="shared" si="2097"/>
        <v>128.76978443256908</v>
      </c>
      <c r="T455" s="40">
        <f t="shared" si="2097"/>
        <v>148.41440623618757</v>
      </c>
      <c r="U455" s="40">
        <f t="shared" si="2097"/>
        <v>159.14490280096456</v>
      </c>
      <c r="V455" s="40">
        <f t="shared" si="2097"/>
        <v>175.57891923593073</v>
      </c>
      <c r="W455" s="40">
        <f t="shared" si="2097"/>
        <v>192.34138007121166</v>
      </c>
      <c r="X455" s="40">
        <f t="shared" ref="X455:Y455" si="2098">+IFERROR(X436-X468,"n/a")</f>
        <v>204.98470153061226</v>
      </c>
      <c r="Y455" s="40">
        <f t="shared" si="2098"/>
        <v>214.14159518912521</v>
      </c>
      <c r="Z455" s="40">
        <f t="shared" ref="Z455" si="2099">+IFERROR(Z436-Z468,"n/a")</f>
        <v>224.76057856372279</v>
      </c>
      <c r="AA455" s="40">
        <f t="shared" ref="AA455:AE455" si="2100">+IFERROR(AA452+AA453+AA454,"n/a")</f>
        <v>252.4656592757913</v>
      </c>
      <c r="AB455" s="40">
        <f t="shared" si="2100"/>
        <v>248.97720208888592</v>
      </c>
      <c r="AC455" s="40">
        <f t="shared" si="2100"/>
        <v>256.00051776889529</v>
      </c>
      <c r="AD455" s="40">
        <f t="shared" si="2100"/>
        <v>273.4992219413964</v>
      </c>
      <c r="AE455" s="40">
        <f t="shared" si="2100"/>
        <v>294.85612666203485</v>
      </c>
      <c r="AH455" s="40">
        <f>+IFERROR(AH436-AH468,"n/a")</f>
        <v>214.51739757735021</v>
      </c>
      <c r="AI455" s="40">
        <f>+IFERROR(AI436-AI468,"n/a")</f>
        <v>231.37612362332146</v>
      </c>
      <c r="AJ455" s="31">
        <f>+IFERROR(H455+I455+J455+K455,"n/a")</f>
        <v>256.55711877855873</v>
      </c>
      <c r="AK455" s="31">
        <f>+IFERROR(L455+M455+N455+O455,"n/a")</f>
        <v>312.50066003144826</v>
      </c>
      <c r="AL455" s="31">
        <f>+IFERROR(P455+Q455+R455+S455,"n/a")</f>
        <v>454.79504299080008</v>
      </c>
      <c r="AM455" s="31">
        <f>+IFERROR(T455+U455+V455+W455,"n/a")</f>
        <v>675.47960834429455</v>
      </c>
      <c r="AN455" s="31">
        <f t="shared" si="2080"/>
        <v>896.35253455925158</v>
      </c>
      <c r="AO455" s="31">
        <f t="shared" si="2081"/>
        <v>1073.3330684612124</v>
      </c>
    </row>
    <row r="456" spans="2:41" x14ac:dyDescent="0.2">
      <c r="B456" s="3"/>
    </row>
    <row r="457" spans="2:41" x14ac:dyDescent="0.2">
      <c r="B457" s="7" t="s">
        <v>28</v>
      </c>
    </row>
    <row r="458" spans="2:41" x14ac:dyDescent="0.2">
      <c r="B458" s="8" t="s">
        <v>91</v>
      </c>
      <c r="H458" s="28">
        <f>+IFERROR(H452/D452-1,"n/a")</f>
        <v>7.7541682553987856E-2</v>
      </c>
      <c r="I458" s="28">
        <f t="shared" ref="I458:Z458" si="2101">+IFERROR(I452/E452-1,"n/a")</f>
        <v>0.11009602560682841</v>
      </c>
      <c r="J458" s="28">
        <f t="shared" si="2101"/>
        <v>0.25293471545273571</v>
      </c>
      <c r="K458" s="28">
        <f t="shared" si="2101"/>
        <v>0.24857517196200529</v>
      </c>
      <c r="L458" s="28">
        <f t="shared" si="2101"/>
        <v>0.31512578009393288</v>
      </c>
      <c r="M458" s="28">
        <f t="shared" si="2101"/>
        <v>0.25827476422178175</v>
      </c>
      <c r="N458" s="28">
        <f t="shared" si="2101"/>
        <v>0.19151850532832926</v>
      </c>
      <c r="O458" s="28">
        <f t="shared" si="2101"/>
        <v>0.18633752197067066</v>
      </c>
      <c r="P458" s="28">
        <f t="shared" si="2101"/>
        <v>0.23218042170148245</v>
      </c>
      <c r="Q458" s="28">
        <f t="shared" si="2101"/>
        <v>0.5508318812212063</v>
      </c>
      <c r="R458" s="28">
        <f t="shared" si="2101"/>
        <v>0.72842231112337341</v>
      </c>
      <c r="S458" s="28">
        <f t="shared" si="2101"/>
        <v>0.94942726991287385</v>
      </c>
      <c r="T458" s="28">
        <f t="shared" si="2101"/>
        <v>1.1233969905109777</v>
      </c>
      <c r="U458" s="28">
        <f t="shared" si="2101"/>
        <v>0.74714094414259136</v>
      </c>
      <c r="V458" s="28">
        <f t="shared" si="2101"/>
        <v>0.64889060338405868</v>
      </c>
      <c r="W458" s="28">
        <f t="shared" si="2101"/>
        <v>0.51523985616570456</v>
      </c>
      <c r="X458" s="28">
        <f t="shared" si="2101"/>
        <v>0.36026139635765309</v>
      </c>
      <c r="Y458" s="28">
        <f t="shared" si="2101"/>
        <v>0.29578891727601087</v>
      </c>
      <c r="Z458" s="28">
        <f t="shared" si="2101"/>
        <v>0.28219463200948725</v>
      </c>
      <c r="AA458" s="28">
        <f t="shared" ref="AA458:AA459" si="2102">+IFERROR(AA452/W452-1,"n/a")</f>
        <v>0.32543289585771529</v>
      </c>
      <c r="AB458" s="28">
        <f t="shared" ref="AB458:AB459" si="2103">+IFERROR(AB452/X452-1,"n/a")</f>
        <v>0.21370249462195612</v>
      </c>
      <c r="AC458" s="28">
        <f t="shared" ref="AC458:AC459" si="2104">+IFERROR(AC452/Y452-1,"n/a")</f>
        <v>0.23454512107539838</v>
      </c>
      <c r="AD458" s="28">
        <f t="shared" ref="AD458:AD459" si="2105">+IFERROR(AD452/Z452-1,"n/a")</f>
        <v>0.21746644866211806</v>
      </c>
      <c r="AE458" s="28">
        <f t="shared" ref="AE458:AE459" si="2106">+IFERROR(AE452/AA452-1,"n/a")</f>
        <v>0.16135305671814582</v>
      </c>
      <c r="AI458" s="28">
        <f>+IFERROR(AI452/AH452-1,"n/a")</f>
        <v>0.15406339776987865</v>
      </c>
      <c r="AJ458" s="28">
        <f t="shared" ref="AJ458:AM458" si="2107">+IFERROR(AJ452/AI452-1,"n/a")</f>
        <v>0.1729631661111346</v>
      </c>
      <c r="AK458" s="28">
        <f t="shared" si="2107"/>
        <v>0.23373044992158398</v>
      </c>
      <c r="AL458" s="28">
        <f t="shared" si="2107"/>
        <v>0.62501822253062822</v>
      </c>
      <c r="AM458" s="28">
        <f t="shared" si="2107"/>
        <v>0.71528944006660078</v>
      </c>
      <c r="AN458" s="28">
        <f t="shared" ref="AN458:AO458" si="2108">+IFERROR(AN452/AM452-1,"n/a")</f>
        <v>0.31497458378648524</v>
      </c>
      <c r="AO458" s="28">
        <f t="shared" si="2108"/>
        <v>0.20478608145582711</v>
      </c>
    </row>
    <row r="459" spans="2:41" x14ac:dyDescent="0.2">
      <c r="B459" s="8" t="s">
        <v>92</v>
      </c>
      <c r="H459" s="28">
        <f t="shared" ref="H459:H461" si="2109">+IFERROR(H453/D453-1,"n/a")</f>
        <v>0.84570347685101765</v>
      </c>
      <c r="I459" s="28">
        <f t="shared" ref="I459:I461" si="2110">+IFERROR(I453/E453-1,"n/a")</f>
        <v>-0.20693641618497116</v>
      </c>
      <c r="J459" s="28">
        <f t="shared" ref="J459:J461" si="2111">+IFERROR(J453/F453-1,"n/a")</f>
        <v>-0.3169273229070837</v>
      </c>
      <c r="K459" s="28">
        <f t="shared" ref="K459:K461" si="2112">+IFERROR(K453/G453-1,"n/a")</f>
        <v>-1.7898757268270433</v>
      </c>
      <c r="L459" s="28">
        <f t="shared" ref="L459:L461" si="2113">+IFERROR(L453/H453-1,"n/a")</f>
        <v>-0.63842662632375191</v>
      </c>
      <c r="M459" s="28">
        <f t="shared" ref="M459:M461" si="2114">+IFERROR(M453/I453-1,"n/a")</f>
        <v>-0.24052478134110788</v>
      </c>
      <c r="N459" s="28">
        <f t="shared" ref="N459:N461" si="2115">+IFERROR(N453/J453-1,"n/a")</f>
        <v>0.83973063973063966</v>
      </c>
      <c r="O459" s="28">
        <f t="shared" ref="O459:O461" si="2116">+IFERROR(O453/K453-1,"n/a")</f>
        <v>-2.6576212471131635</v>
      </c>
      <c r="P459" s="28">
        <f t="shared" ref="P459:P461" si="2117">+IFERROR(P453/L453-1,"n/a")</f>
        <v>2.2591442839789444</v>
      </c>
      <c r="Q459" s="28">
        <f t="shared" ref="Q459:Q461" si="2118">+IFERROR(Q453/M453-1,"n/a")</f>
        <v>0.78064162325198794</v>
      </c>
      <c r="R459" s="28">
        <f t="shared" ref="R459:R461" si="2119">+IFERROR(R453/N453-1,"n/a")</f>
        <v>0.13201561737432899</v>
      </c>
      <c r="S459" s="28">
        <f t="shared" ref="S459:S461" si="2120">+IFERROR(S453/O453-1,"n/a")</f>
        <v>-0.23397770811563889</v>
      </c>
      <c r="T459" s="28">
        <f t="shared" ref="T459:T461" si="2121">+IFERROR(T453/P453-1,"n/a")</f>
        <v>-0.37089493518863625</v>
      </c>
      <c r="U459" s="28">
        <f t="shared" ref="U459:U461" si="2122">+IFERROR(U453/Q453-1,"n/a")</f>
        <v>0.44525716045580555</v>
      </c>
      <c r="V459" s="28">
        <f t="shared" ref="V459:V461" si="2123">+IFERROR(V453/R453-1,"n/a")</f>
        <v>1.5008622547962922</v>
      </c>
      <c r="W459" s="28">
        <f t="shared" ref="W459:Z461" si="2124">+IFERROR(W453/S453-1,"n/a")</f>
        <v>1.5541661930203476</v>
      </c>
      <c r="X459" s="28">
        <f t="shared" si="2124"/>
        <v>0.64920018431966287</v>
      </c>
      <c r="Y459" s="28">
        <f t="shared" si="2124"/>
        <v>0.6875499440626498</v>
      </c>
      <c r="Z459" s="28">
        <f t="shared" si="2124"/>
        <v>0.18794983407318022</v>
      </c>
      <c r="AA459" s="28">
        <f t="shared" si="2102"/>
        <v>0.38580866051605933</v>
      </c>
      <c r="AB459" s="28">
        <f t="shared" si="2103"/>
        <v>0.30870937866450499</v>
      </c>
      <c r="AC459" s="28">
        <f t="shared" si="2104"/>
        <v>6.483928932747185E-2</v>
      </c>
      <c r="AD459" s="28">
        <f t="shared" si="2105"/>
        <v>0.30606013793731268</v>
      </c>
      <c r="AE459" s="28">
        <f t="shared" si="2106"/>
        <v>0.23062756685968488</v>
      </c>
      <c r="AI459" s="28">
        <f t="shared" ref="AI459:AM461" si="2125">+IFERROR(AI453/AH453-1,"n/a")</f>
        <v>-0.26767340573232656</v>
      </c>
      <c r="AJ459" s="28">
        <f t="shared" si="2125"/>
        <v>-0.28263861836125181</v>
      </c>
      <c r="AK459" s="28">
        <f t="shared" si="2125"/>
        <v>0.24476866266019814</v>
      </c>
      <c r="AL459" s="28">
        <f t="shared" si="2125"/>
        <v>0.60573539249047492</v>
      </c>
      <c r="AM459" s="28">
        <f t="shared" si="2125"/>
        <v>0.44238362615468252</v>
      </c>
      <c r="AN459" s="28">
        <f t="shared" ref="AN459:AO459" si="2126">+IFERROR(AN453/AM453-1,"n/a")</f>
        <v>0.44952827678046225</v>
      </c>
      <c r="AO459" s="28">
        <f t="shared" si="2126"/>
        <v>0.22009087823382556</v>
      </c>
    </row>
    <row r="460" spans="2:41" ht="13.5" x14ac:dyDescent="0.35">
      <c r="B460" s="8" t="s">
        <v>93</v>
      </c>
      <c r="H460" s="29" t="str">
        <f t="shared" si="2109"/>
        <v>n/a</v>
      </c>
      <c r="I460" s="29" t="str">
        <f t="shared" si="2110"/>
        <v>n/a</v>
      </c>
      <c r="J460" s="29">
        <f t="shared" si="2111"/>
        <v>0.13674764931729277</v>
      </c>
      <c r="K460" s="29">
        <f t="shared" si="2112"/>
        <v>0.39500521027380597</v>
      </c>
      <c r="L460" s="29">
        <f t="shared" si="2113"/>
        <v>0.27344330980148879</v>
      </c>
      <c r="M460" s="29">
        <f t="shared" si="2114"/>
        <v>0.28191624314401431</v>
      </c>
      <c r="N460" s="29">
        <f t="shared" si="2115"/>
        <v>0.19017002160702967</v>
      </c>
      <c r="O460" s="29">
        <f t="shared" si="2116"/>
        <v>6.177628509530364E-2</v>
      </c>
      <c r="P460" s="29">
        <f t="shared" si="2117"/>
        <v>0.34026091613959686</v>
      </c>
      <c r="Q460" s="29">
        <f t="shared" si="2118"/>
        <v>9.3665867197164188E-2</v>
      </c>
      <c r="R460" s="29">
        <f t="shared" si="2119"/>
        <v>0.12536053950737136</v>
      </c>
      <c r="S460" s="29">
        <f t="shared" si="2120"/>
        <v>7.8227383454188004E-3</v>
      </c>
      <c r="T460" s="29">
        <f t="shared" si="2121"/>
        <v>-0.22127830858564723</v>
      </c>
      <c r="U460" s="29">
        <f t="shared" si="2122"/>
        <v>-2.9028208063233141E-3</v>
      </c>
      <c r="V460" s="29">
        <f t="shared" si="2123"/>
        <v>-3.8898341286697224E-4</v>
      </c>
      <c r="W460" s="29">
        <f t="shared" si="2124"/>
        <v>0.14073503823652245</v>
      </c>
      <c r="X460" s="29">
        <f t="shared" si="2124"/>
        <v>0.31125209842563883</v>
      </c>
      <c r="Y460" s="29">
        <f t="shared" si="2124"/>
        <v>0.31699386538336105</v>
      </c>
      <c r="Z460" s="29">
        <f t="shared" si="2124"/>
        <v>0.34627141328267874</v>
      </c>
      <c r="AA460" s="91">
        <v>0.22</v>
      </c>
      <c r="AB460" s="91">
        <v>0.15</v>
      </c>
      <c r="AC460" s="91">
        <v>0.15</v>
      </c>
      <c r="AD460" s="91">
        <v>0.15</v>
      </c>
      <c r="AE460" s="91">
        <v>0.15</v>
      </c>
      <c r="AI460" s="29">
        <f t="shared" si="2125"/>
        <v>0.25505248076691145</v>
      </c>
      <c r="AJ460" s="29">
        <f t="shared" si="2125"/>
        <v>0.20932911918452302</v>
      </c>
      <c r="AK460" s="29">
        <f t="shared" si="2125"/>
        <v>0.18562173178930763</v>
      </c>
      <c r="AL460" s="29">
        <f t="shared" si="2125"/>
        <v>0.1339475789182496</v>
      </c>
      <c r="AM460" s="29">
        <f t="shared" si="2125"/>
        <v>-2.5419394368537129E-2</v>
      </c>
      <c r="AN460" s="29">
        <f t="shared" ref="AN460:AO460" si="2127">+IFERROR(AN454/AM454-1,"n/a")</f>
        <v>0.29290119609006204</v>
      </c>
      <c r="AO460" s="29">
        <f t="shared" si="2127"/>
        <v>0.14999999999999991</v>
      </c>
    </row>
    <row r="461" spans="2:41" x14ac:dyDescent="0.2">
      <c r="B461" s="9" t="s">
        <v>94</v>
      </c>
      <c r="H461" s="28" t="str">
        <f t="shared" si="2109"/>
        <v>n/a</v>
      </c>
      <c r="I461" s="28" t="str">
        <f t="shared" si="2110"/>
        <v>n/a</v>
      </c>
      <c r="J461" s="28">
        <f t="shared" si="2111"/>
        <v>0.14459109574339779</v>
      </c>
      <c r="K461" s="28">
        <f t="shared" si="2112"/>
        <v>5.0952357949551885E-3</v>
      </c>
      <c r="L461" s="28">
        <f t="shared" si="2113"/>
        <v>2.9671122819416862E-2</v>
      </c>
      <c r="M461" s="28">
        <f t="shared" si="2114"/>
        <v>0.18846641810698395</v>
      </c>
      <c r="N461" s="28">
        <f t="shared" si="2115"/>
        <v>0.23749728429236194</v>
      </c>
      <c r="O461" s="28">
        <f t="shared" si="2116"/>
        <v>0.44895519021754393</v>
      </c>
      <c r="P461" s="28">
        <f t="shared" si="2117"/>
        <v>0.47366195490239504</v>
      </c>
      <c r="Q461" s="28">
        <f t="shared" si="2118"/>
        <v>0.42097969038647309</v>
      </c>
      <c r="R461" s="28">
        <f t="shared" si="2119"/>
        <v>0.46692117153667034</v>
      </c>
      <c r="S461" s="28">
        <f t="shared" si="2120"/>
        <v>0.45873727330037095</v>
      </c>
      <c r="T461" s="28">
        <f t="shared" si="2121"/>
        <v>0.37113295833903548</v>
      </c>
      <c r="U461" s="28">
        <f t="shared" si="2122"/>
        <v>0.51712346657205188</v>
      </c>
      <c r="V461" s="28">
        <f t="shared" si="2123"/>
        <v>0.55539273426193891</v>
      </c>
      <c r="W461" s="28">
        <f t="shared" si="2124"/>
        <v>0.49368410391284101</v>
      </c>
      <c r="X461" s="28">
        <f t="shared" si="2124"/>
        <v>0.38116444844578212</v>
      </c>
      <c r="Y461" s="28">
        <f t="shared" si="2124"/>
        <v>0.34557621023491136</v>
      </c>
      <c r="Z461" s="28">
        <f t="shared" si="2124"/>
        <v>0.28011141395457151</v>
      </c>
      <c r="AA461" s="28">
        <f t="shared" ref="AA461" si="2128">+IFERROR(AA455/W455-1,"n/a")</f>
        <v>0.31259149322064483</v>
      </c>
      <c r="AB461" s="28">
        <f t="shared" ref="AB461" si="2129">+IFERROR(AB455/X455-1,"n/a")</f>
        <v>0.21461357959781147</v>
      </c>
      <c r="AC461" s="28">
        <f t="shared" ref="AC461" si="2130">+IFERROR(AC455/Y455-1,"n/a")</f>
        <v>0.19547310527317774</v>
      </c>
      <c r="AD461" s="28">
        <f t="shared" ref="AD461" si="2131">+IFERROR(AD455/Z455-1,"n/a")</f>
        <v>0.21684693859183812</v>
      </c>
      <c r="AE461" s="28">
        <f t="shared" ref="AE461" si="2132">+IFERROR(AE455/AA455-1,"n/a")</f>
        <v>0.16790587483399699</v>
      </c>
      <c r="AI461" s="28">
        <f t="shared" si="2125"/>
        <v>7.8589085250730717E-2</v>
      </c>
      <c r="AJ461" s="28">
        <f t="shared" si="2125"/>
        <v>0.1088314332564051</v>
      </c>
      <c r="AK461" s="28">
        <f t="shared" si="2125"/>
        <v>0.21805491704627333</v>
      </c>
      <c r="AL461" s="28">
        <f t="shared" si="2125"/>
        <v>0.45534106374377625</v>
      </c>
      <c r="AM461" s="28">
        <f t="shared" si="2125"/>
        <v>0.48523960134270561</v>
      </c>
      <c r="AN461" s="28">
        <f t="shared" ref="AN461:AO461" si="2133">+IFERROR(AN455/AM455-1,"n/a")</f>
        <v>0.32698681571802135</v>
      </c>
      <c r="AO461" s="28">
        <f t="shared" si="2133"/>
        <v>0.19744523173461492</v>
      </c>
    </row>
    <row r="462" spans="2:41" x14ac:dyDescent="0.2">
      <c r="B462" s="9"/>
      <c r="H462" s="28"/>
      <c r="I462" s="28"/>
      <c r="J462" s="28"/>
      <c r="K462" s="28"/>
      <c r="L462" s="28"/>
      <c r="M462" s="28"/>
      <c r="N462" s="28"/>
      <c r="O462" s="28"/>
      <c r="P462" s="28"/>
      <c r="Q462" s="28"/>
      <c r="R462" s="28"/>
      <c r="S462" s="28"/>
      <c r="T462" s="28"/>
      <c r="U462" s="28"/>
      <c r="V462" s="28"/>
      <c r="W462" s="28"/>
      <c r="AI462" s="28"/>
      <c r="AJ462" s="28"/>
      <c r="AK462" s="28"/>
      <c r="AL462" s="28"/>
      <c r="AM462" s="28"/>
    </row>
    <row r="463" spans="2:41" x14ac:dyDescent="0.2">
      <c r="B463" s="7" t="s">
        <v>70</v>
      </c>
      <c r="H463" s="28"/>
      <c r="I463" s="28"/>
      <c r="J463" s="28"/>
      <c r="K463" s="28"/>
      <c r="L463" s="28"/>
      <c r="M463" s="28"/>
      <c r="N463" s="28"/>
      <c r="O463" s="28"/>
      <c r="P463" s="28"/>
      <c r="Q463" s="28"/>
      <c r="R463" s="28"/>
      <c r="S463" s="28"/>
      <c r="T463" s="28"/>
      <c r="U463" s="28"/>
      <c r="V463" s="28"/>
      <c r="W463" s="28"/>
      <c r="AI463" s="28"/>
      <c r="AJ463" s="28"/>
      <c r="AK463" s="28"/>
      <c r="AL463" s="28"/>
      <c r="AM463" s="28"/>
    </row>
    <row r="464" spans="2:41" hidden="1" outlineLevel="1" x14ac:dyDescent="0.2">
      <c r="B464" s="8" t="s">
        <v>245</v>
      </c>
      <c r="D464" s="51" t="str">
        <f>+D708</f>
        <v>n/a</v>
      </c>
      <c r="E464" s="51">
        <f t="shared" ref="E464:W464" si="2134">+E708</f>
        <v>1228.2159999999999</v>
      </c>
      <c r="F464" s="51">
        <f t="shared" si="2134"/>
        <v>1275.183</v>
      </c>
      <c r="G464" s="51">
        <f t="shared" si="2134"/>
        <v>1399.5170000000001</v>
      </c>
      <c r="H464" s="51">
        <f t="shared" si="2134"/>
        <v>1405.722</v>
      </c>
      <c r="I464" s="51">
        <f t="shared" si="2134"/>
        <v>1353.4369999999999</v>
      </c>
      <c r="J464" s="51">
        <f t="shared" si="2134"/>
        <v>1387.808</v>
      </c>
      <c r="K464" s="51">
        <f t="shared" si="2134"/>
        <v>1526.443</v>
      </c>
      <c r="L464" s="51">
        <f t="shared" si="2134"/>
        <v>1628.8330000000001</v>
      </c>
      <c r="M464" s="51">
        <f t="shared" si="2134"/>
        <v>1862.1579999999999</v>
      </c>
      <c r="N464" s="51">
        <f t="shared" si="2134"/>
        <v>2215.4479999999999</v>
      </c>
      <c r="O464" s="51">
        <f t="shared" si="2134"/>
        <v>2573.1529999999998</v>
      </c>
      <c r="P464" s="51">
        <f t="shared" si="2134"/>
        <v>2521.4870000000001</v>
      </c>
      <c r="Q464" s="51">
        <f t="shared" si="2134"/>
        <v>2651.73</v>
      </c>
      <c r="R464" s="51">
        <f t="shared" si="2134"/>
        <v>3001.5160000000001</v>
      </c>
      <c r="S464" s="51">
        <f t="shared" si="2134"/>
        <v>3369.5120000000002</v>
      </c>
      <c r="T464" s="51">
        <f t="shared" si="2134"/>
        <v>3472.6439999999998</v>
      </c>
      <c r="U464" s="51">
        <f t="shared" si="2134"/>
        <v>3544.8049999999998</v>
      </c>
      <c r="V464" s="51">
        <f t="shared" si="2134"/>
        <v>4016.5369999999998</v>
      </c>
      <c r="W464" s="51">
        <f t="shared" si="2134"/>
        <v>4478.4889999999996</v>
      </c>
      <c r="X464" s="51">
        <f t="shared" ref="X464:Y464" si="2135">+X708</f>
        <v>4774.3450000000003</v>
      </c>
      <c r="Y464" s="51">
        <f t="shared" si="2135"/>
        <v>5127.2920000000004</v>
      </c>
      <c r="Z464" s="51">
        <f t="shared" ref="Z464" si="2136">+Z708</f>
        <v>5526.1459999999997</v>
      </c>
      <c r="AA464" s="93">
        <f>+Z464/Z373*AA373</f>
        <v>6077.9787676280775</v>
      </c>
      <c r="AB464" s="93">
        <f t="shared" ref="AB464:AE464" si="2137">+AA464/AA373*AB373</f>
        <v>5844.6016191653207</v>
      </c>
      <c r="AC464" s="93">
        <f t="shared" si="2137"/>
        <v>6286.3964832217698</v>
      </c>
      <c r="AD464" s="93">
        <f t="shared" si="2137"/>
        <v>6520.0135870919376</v>
      </c>
      <c r="AE464" s="93">
        <f t="shared" si="2137"/>
        <v>7111.2351581248504</v>
      </c>
      <c r="AG464" s="47">
        <v>981.471</v>
      </c>
      <c r="AH464" s="51">
        <f t="shared" ref="AH464" si="2138">+AH708</f>
        <v>1187.797</v>
      </c>
      <c r="AI464" s="25">
        <f>+G464</f>
        <v>1399.5170000000001</v>
      </c>
      <c r="AJ464" s="25">
        <f>+K464</f>
        <v>1526.443</v>
      </c>
      <c r="AK464" s="25">
        <f>+O464</f>
        <v>2573.1529999999998</v>
      </c>
      <c r="AL464" s="25">
        <f>+S464</f>
        <v>3369.5120000000002</v>
      </c>
      <c r="AM464" s="25">
        <f>+W464</f>
        <v>4478.4889999999996</v>
      </c>
      <c r="AN464" s="23">
        <f>+AA464</f>
        <v>6077.9787676280775</v>
      </c>
      <c r="AO464" s="23">
        <f>+AE464</f>
        <v>7111.2351581248504</v>
      </c>
    </row>
    <row r="465" spans="2:41" hidden="1" outlineLevel="1" x14ac:dyDescent="0.2">
      <c r="B465" s="8" t="s">
        <v>246</v>
      </c>
      <c r="D465" s="51" t="str">
        <f t="shared" ref="D465:Z465" si="2139">IFERROR((D464+C464)/2,"n/a")</f>
        <v>n/a</v>
      </c>
      <c r="E465" s="51" t="str">
        <f t="shared" si="2139"/>
        <v>n/a</v>
      </c>
      <c r="F465" s="51">
        <f t="shared" si="2139"/>
        <v>1251.6994999999999</v>
      </c>
      <c r="G465" s="51">
        <f t="shared" si="2139"/>
        <v>1337.35</v>
      </c>
      <c r="H465" s="51">
        <f t="shared" si="2139"/>
        <v>1402.6195</v>
      </c>
      <c r="I465" s="51">
        <f t="shared" si="2139"/>
        <v>1379.5794999999998</v>
      </c>
      <c r="J465" s="51">
        <f t="shared" si="2139"/>
        <v>1370.6224999999999</v>
      </c>
      <c r="K465" s="51">
        <f t="shared" si="2139"/>
        <v>1457.1255000000001</v>
      </c>
      <c r="L465" s="51">
        <f t="shared" si="2139"/>
        <v>1577.6379999999999</v>
      </c>
      <c r="M465" s="51">
        <f t="shared" si="2139"/>
        <v>1745.4955</v>
      </c>
      <c r="N465" s="51">
        <f t="shared" si="2139"/>
        <v>2038.8029999999999</v>
      </c>
      <c r="O465" s="51">
        <f t="shared" si="2139"/>
        <v>2394.3004999999998</v>
      </c>
      <c r="P465" s="51">
        <f t="shared" si="2139"/>
        <v>2547.3199999999997</v>
      </c>
      <c r="Q465" s="51">
        <f t="shared" si="2139"/>
        <v>2586.6085000000003</v>
      </c>
      <c r="R465" s="51">
        <f t="shared" si="2139"/>
        <v>2826.623</v>
      </c>
      <c r="S465" s="51">
        <f t="shared" si="2139"/>
        <v>3185.5140000000001</v>
      </c>
      <c r="T465" s="51">
        <f t="shared" si="2139"/>
        <v>3421.078</v>
      </c>
      <c r="U465" s="51">
        <f t="shared" si="2139"/>
        <v>3508.7244999999998</v>
      </c>
      <c r="V465" s="51">
        <f t="shared" si="2139"/>
        <v>3780.6709999999998</v>
      </c>
      <c r="W465" s="51">
        <f t="shared" si="2139"/>
        <v>4247.5129999999999</v>
      </c>
      <c r="X465" s="51">
        <f t="shared" si="2139"/>
        <v>4626.4169999999995</v>
      </c>
      <c r="Y465" s="51">
        <f t="shared" si="2139"/>
        <v>4950.8185000000003</v>
      </c>
      <c r="Z465" s="51">
        <f t="shared" si="2139"/>
        <v>5326.7190000000001</v>
      </c>
      <c r="AA465" s="51">
        <f t="shared" ref="AA465" si="2140">IFERROR((AA464+Z464)/2,"n/a")</f>
        <v>5802.0623838140382</v>
      </c>
      <c r="AB465" s="51">
        <f t="shared" ref="AB465" si="2141">IFERROR((AB464+AA464)/2,"n/a")</f>
        <v>5961.2901933966987</v>
      </c>
      <c r="AC465" s="51">
        <f t="shared" ref="AC465" si="2142">IFERROR((AC464+AB464)/2,"n/a")</f>
        <v>6065.4990511935448</v>
      </c>
      <c r="AD465" s="51">
        <f t="shared" ref="AD465" si="2143">IFERROR((AD464+AC464)/2,"n/a")</f>
        <v>6403.2050351568541</v>
      </c>
      <c r="AE465" s="51">
        <f t="shared" ref="AE465" si="2144">IFERROR((AE464+AD464)/2,"n/a")</f>
        <v>6815.624372608394</v>
      </c>
      <c r="AH465" s="51">
        <f t="shared" ref="AH465:AI465" si="2145">IFERROR((AH464+AG464)/2,"n/a")</f>
        <v>1084.634</v>
      </c>
      <c r="AI465" s="51">
        <f t="shared" si="2145"/>
        <v>1293.6570000000002</v>
      </c>
      <c r="AJ465" s="51">
        <f>+AVERAGE(H465:K465)</f>
        <v>1402.48675</v>
      </c>
      <c r="AK465" s="51">
        <f>+AVERAGE(L465:O465)</f>
        <v>1939.0592499999998</v>
      </c>
      <c r="AL465" s="51">
        <f>+AVERAGE(P465:S465)</f>
        <v>2786.5163750000002</v>
      </c>
      <c r="AM465" s="51">
        <f>+AVERAGE(T465:W465)</f>
        <v>3739.4966249999998</v>
      </c>
      <c r="AN465" s="51">
        <f>+AVERAGE(X465:AA465)</f>
        <v>5176.5042209535095</v>
      </c>
      <c r="AO465" s="51">
        <f t="shared" ref="AO465" si="2146">+AVERAGE(AB465:AE465)</f>
        <v>6311.4046630888733</v>
      </c>
    </row>
    <row r="466" spans="2:41" collapsed="1" x14ac:dyDescent="0.2">
      <c r="B466" s="8" t="s">
        <v>244</v>
      </c>
      <c r="D466" s="43" t="str">
        <f t="shared" ref="D466:W466" si="2147">+IFERROR(D453*(360/D$9)/D465,"n/a")</f>
        <v>n/a</v>
      </c>
      <c r="E466" s="43" t="str">
        <f t="shared" si="2147"/>
        <v>n/a</v>
      </c>
      <c r="F466" s="43">
        <f t="shared" si="2147"/>
        <v>2.0388974802033069E-2</v>
      </c>
      <c r="G466" s="43">
        <f t="shared" si="2147"/>
        <v>2.5663666465641832E-2</v>
      </c>
      <c r="H466" s="43">
        <f t="shared" si="2147"/>
        <v>5.7794217678633943E-2</v>
      </c>
      <c r="I466" s="43">
        <f t="shared" si="2147"/>
        <v>2.7540164342719036E-2</v>
      </c>
      <c r="J466" s="43">
        <f t="shared" si="2147"/>
        <v>1.2718752753330823E-2</v>
      </c>
      <c r="K466" s="43">
        <f t="shared" si="2147"/>
        <v>-1.8604825196862795E-2</v>
      </c>
      <c r="L466" s="43">
        <f t="shared" si="2147"/>
        <v>1.8785044477884028E-2</v>
      </c>
      <c r="M466" s="43">
        <f t="shared" si="2147"/>
        <v>1.6531342885378171E-2</v>
      </c>
      <c r="N466" s="43">
        <f t="shared" si="2147"/>
        <v>1.5730457698868449E-2</v>
      </c>
      <c r="O466" s="43">
        <f t="shared" si="2147"/>
        <v>1.8768484283550796E-2</v>
      </c>
      <c r="P466" s="43">
        <f t="shared" si="2147"/>
        <v>3.7917497605326381E-2</v>
      </c>
      <c r="Q466" s="43">
        <f t="shared" si="2147"/>
        <v>1.9864273584927483E-2</v>
      </c>
      <c r="R466" s="43">
        <f t="shared" si="2147"/>
        <v>1.2844025323258302E-2</v>
      </c>
      <c r="S466" s="43">
        <f t="shared" si="2147"/>
        <v>1.080611903707247E-2</v>
      </c>
      <c r="T466" s="43">
        <f t="shared" si="2147"/>
        <v>1.7761652905896916E-2</v>
      </c>
      <c r="U466" s="43">
        <f t="shared" si="2147"/>
        <v>2.1164072898542222E-2</v>
      </c>
      <c r="V466" s="43">
        <f t="shared" si="2147"/>
        <v>2.401540568488688E-2</v>
      </c>
      <c r="W466" s="43">
        <f t="shared" si="2147"/>
        <v>2.0699683300096663E-2</v>
      </c>
      <c r="X466" s="43">
        <f t="shared" ref="X466:Y466" si="2148">+IFERROR(X453*(360/X$9)/X465,"n/a")</f>
        <v>2.1422792029073309E-2</v>
      </c>
      <c r="Y466" s="43">
        <f t="shared" si="2148"/>
        <v>2.5312098271347332E-2</v>
      </c>
      <c r="Z466" s="43">
        <f t="shared" ref="Z466" si="2149">+IFERROR(Z453*(360/Z$9)/Z465,"n/a")</f>
        <v>2.0248699140086535E-2</v>
      </c>
      <c r="AA466" s="69">
        <v>2.1000000000000001E-2</v>
      </c>
      <c r="AB466" s="69">
        <v>2.1999999999999999E-2</v>
      </c>
      <c r="AC466" s="69">
        <v>2.1999999999999999E-2</v>
      </c>
      <c r="AD466" s="69">
        <v>2.1999999999999999E-2</v>
      </c>
      <c r="AE466" s="69">
        <v>2.1999999999999999E-2</v>
      </c>
      <c r="AH466" s="43">
        <f t="shared" ref="AH466:AO466" si="2150">+IFERROR(AH453*(360/AH$9)/AH465,"n/a")</f>
        <v>4.7812201835851907E-2</v>
      </c>
      <c r="AI466" s="43">
        <f t="shared" si="2150"/>
        <v>2.9356726123366039E-2</v>
      </c>
      <c r="AJ466" s="43">
        <f t="shared" si="2150"/>
        <v>1.9372147599874903E-2</v>
      </c>
      <c r="AK466" s="43">
        <f t="shared" si="2150"/>
        <v>1.7488893132069066E-2</v>
      </c>
      <c r="AL466" s="43">
        <f t="shared" si="2150"/>
        <v>1.9541854883281272E-2</v>
      </c>
      <c r="AM466" s="43">
        <f t="shared" si="2150"/>
        <v>2.1003662033702533E-2</v>
      </c>
      <c r="AN466" s="43">
        <f t="shared" si="2150"/>
        <v>2.1933607397121468E-2</v>
      </c>
      <c r="AO466" s="43">
        <f t="shared" si="2150"/>
        <v>2.200903559366995E-2</v>
      </c>
    </row>
    <row r="467" spans="2:41" x14ac:dyDescent="0.2">
      <c r="B467" s="9"/>
    </row>
    <row r="468" spans="2:41" x14ac:dyDescent="0.2">
      <c r="B468" s="4" t="s">
        <v>262</v>
      </c>
      <c r="D468" s="38" t="str">
        <f>+IFERROR(D472+D475,"n/a")</f>
        <v>n/a</v>
      </c>
      <c r="E468" s="38" t="str">
        <f t="shared" ref="E468:W468" si="2151">+IFERROR(E472+E475,"n/a")</f>
        <v>n/a</v>
      </c>
      <c r="F468" s="38">
        <f t="shared" si="2151"/>
        <v>54.197100076064011</v>
      </c>
      <c r="G468" s="38">
        <f t="shared" si="2151"/>
        <v>47.607752312287246</v>
      </c>
      <c r="H468" s="38">
        <f t="shared" si="2151"/>
        <v>54.502424038262937</v>
      </c>
      <c r="I468" s="38">
        <f t="shared" si="2151"/>
        <v>43.398923849865078</v>
      </c>
      <c r="J468" s="38">
        <f t="shared" si="2151"/>
        <v>49.546624905528724</v>
      </c>
      <c r="K468" s="38">
        <f t="shared" si="2151"/>
        <v>50.531908427784529</v>
      </c>
      <c r="L468" s="38">
        <f t="shared" si="2151"/>
        <v>45.952847073631204</v>
      </c>
      <c r="M468" s="38">
        <f t="shared" si="2151"/>
        <v>56.395317937406595</v>
      </c>
      <c r="N468" s="38">
        <f t="shared" si="2151"/>
        <v>73.496004695174221</v>
      </c>
      <c r="O468" s="38">
        <f t="shared" si="2151"/>
        <v>77.769170262339713</v>
      </c>
      <c r="P468" s="38">
        <f t="shared" si="2151"/>
        <v>62.240830388692601</v>
      </c>
      <c r="Q468" s="38">
        <f t="shared" si="2151"/>
        <v>67.150889078887388</v>
      </c>
      <c r="R468" s="38">
        <f t="shared" si="2151"/>
        <v>79.512021974189068</v>
      </c>
      <c r="S468" s="38">
        <f t="shared" si="2151"/>
        <v>81.32421556743094</v>
      </c>
      <c r="T468" s="38">
        <f t="shared" si="2151"/>
        <v>82.30759376381242</v>
      </c>
      <c r="U468" s="38">
        <f t="shared" si="2151"/>
        <v>90.32709719903545</v>
      </c>
      <c r="V468" s="38">
        <f t="shared" si="2151"/>
        <v>92.218080764069299</v>
      </c>
      <c r="W468" s="38">
        <f t="shared" si="2151"/>
        <v>86.388619928788302</v>
      </c>
      <c r="X468" s="38">
        <f t="shared" ref="X468:Y468" si="2152">+IFERROR(X472+X475,"n/a")</f>
        <v>85.616298469387758</v>
      </c>
      <c r="Y468" s="38">
        <f t="shared" si="2152"/>
        <v>93.343404810874759</v>
      </c>
      <c r="Z468" s="38">
        <f t="shared" ref="Z468" si="2153">+IFERROR(Z472+Z475,"n/a")</f>
        <v>106.84442143627723</v>
      </c>
      <c r="AA468" s="38">
        <f ca="1">+IFERROR(AA436-AA455,"n/a")</f>
        <v>116.88596030416349</v>
      </c>
      <c r="AB468" s="38">
        <f t="shared" ref="AB468:AE468" ca="1" si="2154">+IFERROR(AB436-AB455,"n/a")</f>
        <v>122.49041608466274</v>
      </c>
      <c r="AC468" s="38">
        <f t="shared" ca="1" si="2154"/>
        <v>125.09292147633175</v>
      </c>
      <c r="AD468" s="38">
        <f t="shared" ca="1" si="2154"/>
        <v>131.38509227172597</v>
      </c>
      <c r="AE468" s="38">
        <f t="shared" ca="1" si="2154"/>
        <v>135.84334951386137</v>
      </c>
      <c r="AF468" s="4"/>
      <c r="AG468" s="4"/>
      <c r="AH468" s="38">
        <f t="shared" ref="AH468:AI468" si="2155">+IFERROR(AH472+AH475,"n/a")</f>
        <v>109.32260242264982</v>
      </c>
      <c r="AI468" s="38">
        <f t="shared" si="2155"/>
        <v>171.14287637667854</v>
      </c>
      <c r="AJ468" s="20">
        <f>+IFERROR(H468+I468+J468+K468,"n/a")</f>
        <v>197.97988122144125</v>
      </c>
      <c r="AK468" s="20">
        <f>+IFERROR(L468+M468+N468+O468,"n/a")</f>
        <v>253.61333996855174</v>
      </c>
      <c r="AL468" s="20">
        <f>+IFERROR(P468+Q468+R468+S468,"n/a")</f>
        <v>290.2279570092</v>
      </c>
      <c r="AM468" s="20">
        <f>+IFERROR(T468+U468+V468+W468,"n/a")</f>
        <v>351.24139165570546</v>
      </c>
      <c r="AN468" s="20">
        <f t="shared" ref="AN468" ca="1" si="2156">+IFERROR(X468+Y468+Z468+AA468,"n/a")</f>
        <v>402.69008502070324</v>
      </c>
      <c r="AO468" s="20">
        <f t="shared" ref="AO468" ca="1" si="2157">+IFERROR(AB468+AC468+AD468+AE468,"n/a")</f>
        <v>514.81177934658183</v>
      </c>
    </row>
    <row r="469" spans="2:41" x14ac:dyDescent="0.2">
      <c r="B469" s="8" t="s">
        <v>28</v>
      </c>
      <c r="H469" s="28" t="str">
        <f>+IFERROR(H468/D468-1,"n/a")</f>
        <v>n/a</v>
      </c>
      <c r="I469" s="28" t="str">
        <f t="shared" ref="I469" si="2158">+IFERROR(I468/E468-1,"n/a")</f>
        <v>n/a</v>
      </c>
      <c r="J469" s="28">
        <f t="shared" ref="J469" si="2159">+IFERROR(J468/F468-1,"n/a")</f>
        <v>-8.5806715931451727E-2</v>
      </c>
      <c r="K469" s="28">
        <f t="shared" ref="K469" si="2160">+IFERROR(K468/G468-1,"n/a")</f>
        <v>6.1421847776303773E-2</v>
      </c>
      <c r="L469" s="28">
        <f t="shared" ref="L469" si="2161">+IFERROR(L468/H468-1,"n/a")</f>
        <v>-0.15686599477905017</v>
      </c>
      <c r="M469" s="28">
        <f t="shared" ref="M469" si="2162">+IFERROR(M468/I468-1,"n/a")</f>
        <v>0.2994635104893717</v>
      </c>
      <c r="N469" s="28">
        <f t="shared" ref="N469" si="2163">+IFERROR(N468/J468-1,"n/a")</f>
        <v>0.48337055925222217</v>
      </c>
      <c r="O469" s="28">
        <f t="shared" ref="O469" si="2164">+IFERROR(O468/K468-1,"n/a")</f>
        <v>0.53901114527428007</v>
      </c>
      <c r="P469" s="28">
        <f t="shared" ref="P469" si="2165">+IFERROR(P468/L468-1,"n/a")</f>
        <v>0.35444992753034033</v>
      </c>
      <c r="Q469" s="28">
        <f t="shared" ref="Q469" si="2166">+IFERROR(Q468/M468-1,"n/a")</f>
        <v>0.1907174484487959</v>
      </c>
      <c r="R469" s="28">
        <f t="shared" ref="R469" si="2167">+IFERROR(R468/N468-1,"n/a")</f>
        <v>8.1855024691020573E-2</v>
      </c>
      <c r="S469" s="28">
        <f t="shared" ref="S469" si="2168">+IFERROR(S468/O468-1,"n/a")</f>
        <v>4.5712784296128461E-2</v>
      </c>
      <c r="T469" s="28">
        <f t="shared" ref="T469" si="2169">+IFERROR(T468/P468-1,"n/a")</f>
        <v>0.32240513582166774</v>
      </c>
      <c r="U469" s="28">
        <f t="shared" ref="U469" si="2170">+IFERROR(U468/Q468-1,"n/a")</f>
        <v>0.34513628096451798</v>
      </c>
      <c r="V469" s="28">
        <f t="shared" ref="V469" si="2171">+IFERROR(V468/R468-1,"n/a")</f>
        <v>0.1598004738705403</v>
      </c>
      <c r="W469" s="28">
        <f t="shared" ref="W469:Z469" si="2172">+IFERROR(W468/S468-1,"n/a")</f>
        <v>6.2274247910306002E-2</v>
      </c>
      <c r="X469" s="28">
        <f t="shared" si="2172"/>
        <v>4.0199264178101268E-2</v>
      </c>
      <c r="Y469" s="28">
        <f t="shared" si="2172"/>
        <v>3.3393164458644042E-2</v>
      </c>
      <c r="Z469" s="28">
        <f t="shared" si="2172"/>
        <v>0.15860599733828717</v>
      </c>
      <c r="AA469" s="28">
        <f t="shared" ref="AA469" ca="1" si="2173">+IFERROR(AA468/W468-1,"n/a")</f>
        <v>0.3530249748232428</v>
      </c>
      <c r="AB469" s="28">
        <f t="shared" ref="AB469" ca="1" si="2174">+IFERROR(AB468/X468-1,"n/a")</f>
        <v>0.4306903974417835</v>
      </c>
      <c r="AC469" s="28">
        <f t="shared" ref="AC469" ca="1" si="2175">+IFERROR(AC468/Y468-1,"n/a")</f>
        <v>0.34013668914033546</v>
      </c>
      <c r="AD469" s="28">
        <f t="shared" ref="AD469" ca="1" si="2176">+IFERROR(AD468/Z468-1,"n/a")</f>
        <v>0.22968602857833775</v>
      </c>
      <c r="AE469" s="28">
        <f t="shared" ref="AE469" ca="1" si="2177">+IFERROR(AE468/AA468-1,"n/a")</f>
        <v>0.16218705103988973</v>
      </c>
      <c r="AI469" s="28">
        <f>+IFERROR(AI468/AH468-1,"n/a")</f>
        <v>0.56548483647532155</v>
      </c>
      <c r="AJ469" s="28">
        <f t="shared" ref="AJ469" si="2178">+IFERROR(AJ468/AI468-1,"n/a")</f>
        <v>0.15681052821442321</v>
      </c>
      <c r="AK469" s="28">
        <f t="shared" ref="AK469" si="2179">+IFERROR(AK468/AJ468-1,"n/a")</f>
        <v>0.28100561735808016</v>
      </c>
      <c r="AL469" s="28">
        <f t="shared" ref="AL469" si="2180">+IFERROR(AL468/AK468-1,"n/a")</f>
        <v>0.14437181043074676</v>
      </c>
      <c r="AM469" s="28">
        <f t="shared" ref="AM469:AO469" si="2181">+IFERROR(AM468/AL468-1,"n/a")</f>
        <v>0.2102259040626171</v>
      </c>
      <c r="AN469" s="28">
        <f t="shared" ca="1" si="2181"/>
        <v>0.14647673818417428</v>
      </c>
      <c r="AO469" s="28">
        <f t="shared" ca="1" si="2181"/>
        <v>0.27843172329438937</v>
      </c>
    </row>
    <row r="470" spans="2:41" x14ac:dyDescent="0.2">
      <c r="B470" s="8" t="s">
        <v>29</v>
      </c>
      <c r="D470" s="43" t="str">
        <f t="shared" ref="D470:AA470" si="2182">IFERROR(D468/D436,"n/a")</f>
        <v>n/a</v>
      </c>
      <c r="E470" s="43" t="str">
        <f t="shared" si="2182"/>
        <v>n/a</v>
      </c>
      <c r="F470" s="43">
        <f t="shared" si="2182"/>
        <v>0.49939277293979339</v>
      </c>
      <c r="G470" s="43">
        <f t="shared" si="2182"/>
        <v>0.43990826553092022</v>
      </c>
      <c r="H470" s="43">
        <f t="shared" si="2182"/>
        <v>0.43311922596901498</v>
      </c>
      <c r="I470" s="43">
        <f t="shared" si="2182"/>
        <v>0.41130962573559032</v>
      </c>
      <c r="J470" s="43">
        <f t="shared" si="2182"/>
        <v>0.44344564091907102</v>
      </c>
      <c r="K470" s="43">
        <f t="shared" si="2182"/>
        <v>0.45338395251702063</v>
      </c>
      <c r="L470" s="43">
        <f t="shared" si="2182"/>
        <v>0.38485182300116583</v>
      </c>
      <c r="M470" s="43">
        <f t="shared" si="2182"/>
        <v>0.43308721547422074</v>
      </c>
      <c r="N470" s="43">
        <f t="shared" si="2182"/>
        <v>0.48851108811074995</v>
      </c>
      <c r="O470" s="43">
        <f t="shared" si="2182"/>
        <v>0.46836483258858924</v>
      </c>
      <c r="P470" s="43">
        <f t="shared" si="2182"/>
        <v>0.36508526004758596</v>
      </c>
      <c r="Q470" s="43">
        <f t="shared" si="2182"/>
        <v>0.39029868688687813</v>
      </c>
      <c r="R470" s="43">
        <f t="shared" si="2182"/>
        <v>0.41327273942383969</v>
      </c>
      <c r="S470" s="43">
        <f t="shared" si="2182"/>
        <v>0.38708490279318275</v>
      </c>
      <c r="T470" s="43">
        <f t="shared" si="2182"/>
        <v>0.35673925227681985</v>
      </c>
      <c r="U470" s="43">
        <f t="shared" si="2182"/>
        <v>0.36207308715621572</v>
      </c>
      <c r="V470" s="43">
        <f t="shared" si="2182"/>
        <v>0.34435815473686893</v>
      </c>
      <c r="W470" s="43">
        <f t="shared" si="2182"/>
        <v>0.30993656918447354</v>
      </c>
      <c r="X470" s="43">
        <f t="shared" ref="X470:Y470" si="2183">IFERROR(X468/X436,"n/a")</f>
        <v>0.29461804491170973</v>
      </c>
      <c r="Y470" s="43">
        <f t="shared" si="2183"/>
        <v>0.30357059632461669</v>
      </c>
      <c r="Z470" s="43">
        <f t="shared" ref="Z470" si="2184">IFERROR(Z468/Z436,"n/a")</f>
        <v>0.32220389148618755</v>
      </c>
      <c r="AA470" s="43">
        <f t="shared" ca="1" si="2182"/>
        <v>0.31646256333488421</v>
      </c>
      <c r="AB470" s="43">
        <f t="shared" ref="AB470:AE470" ca="1" si="2185">IFERROR(AB468/AB436,"n/a")</f>
        <v>0.32974722450083266</v>
      </c>
      <c r="AC470" s="43">
        <f t="shared" ca="1" si="2185"/>
        <v>0.32824737608730287</v>
      </c>
      <c r="AD470" s="43">
        <f t="shared" ca="1" si="2185"/>
        <v>0.3245003267836345</v>
      </c>
      <c r="AE470" s="43">
        <f t="shared" ca="1" si="2185"/>
        <v>0.31540170589476968</v>
      </c>
      <c r="AH470" s="43">
        <f t="shared" ref="AH470:AN470" si="2186">IFERROR(AH468/AH436,"n/a")</f>
        <v>0.33758214680907178</v>
      </c>
      <c r="AI470" s="43">
        <f t="shared" si="2186"/>
        <v>0.4251796222704482</v>
      </c>
      <c r="AJ470" s="43">
        <f t="shared" si="2186"/>
        <v>0.43556384017459804</v>
      </c>
      <c r="AK470" s="43">
        <f t="shared" si="2186"/>
        <v>0.44798987477531332</v>
      </c>
      <c r="AL470" s="43">
        <f t="shared" si="2186"/>
        <v>0.3895557009772852</v>
      </c>
      <c r="AM470" s="43">
        <f t="shared" si="2186"/>
        <v>0.34210013397573974</v>
      </c>
      <c r="AN470" s="43">
        <f t="shared" ca="1" si="2186"/>
        <v>0.30998989482801803</v>
      </c>
      <c r="AO470" s="43">
        <f t="shared" ref="AO470" ca="1" si="2187">IFERROR(AO468/AO436,"n/a")</f>
        <v>0.32415921007281262</v>
      </c>
    </row>
    <row r="471" spans="2:41" x14ac:dyDescent="0.2">
      <c r="B471" s="8"/>
      <c r="H471" s="28"/>
      <c r="I471" s="28"/>
      <c r="J471" s="28"/>
      <c r="K471" s="28"/>
      <c r="L471" s="28"/>
      <c r="M471" s="28"/>
      <c r="N471" s="28"/>
      <c r="O471" s="28"/>
      <c r="P471" s="28"/>
      <c r="Q471" s="28"/>
      <c r="R471" s="28"/>
      <c r="S471" s="28"/>
      <c r="T471" s="28"/>
      <c r="U471" s="28"/>
      <c r="V471" s="28"/>
      <c r="W471" s="28"/>
      <c r="AI471" s="28"/>
      <c r="AJ471" s="28"/>
      <c r="AK471" s="28"/>
      <c r="AL471" s="28"/>
      <c r="AM471" s="28"/>
    </row>
    <row r="472" spans="2:41" x14ac:dyDescent="0.2">
      <c r="B472" t="s">
        <v>99</v>
      </c>
      <c r="D472" s="40" t="str">
        <f>+IFERROR(D475/(1-D473)*D473,"n/a")</f>
        <v>n/a</v>
      </c>
      <c r="E472" s="40" t="str">
        <f t="shared" ref="E472:W472" si="2188">+IFERROR(E475/(1-E473)*E473,"n/a")</f>
        <v>n/a</v>
      </c>
      <c r="F472" s="40">
        <f t="shared" si="2188"/>
        <v>10.210100076064036</v>
      </c>
      <c r="G472" s="40">
        <f t="shared" si="2188"/>
        <v>8.6947523122872425</v>
      </c>
      <c r="H472" s="40">
        <f t="shared" si="2188"/>
        <v>9.1644240382629203</v>
      </c>
      <c r="I472" s="40">
        <f t="shared" si="2188"/>
        <v>7.255923849865126</v>
      </c>
      <c r="J472" s="40">
        <f t="shared" si="2188"/>
        <v>7.9916249055287443</v>
      </c>
      <c r="K472" s="40">
        <f t="shared" si="2188"/>
        <v>9.3609084277844801</v>
      </c>
      <c r="L472" s="40">
        <f t="shared" si="2188"/>
        <v>7.3388470736312144</v>
      </c>
      <c r="M472" s="40">
        <f t="shared" si="2188"/>
        <v>9.7013179374066123</v>
      </c>
      <c r="N472" s="40">
        <f t="shared" si="2188"/>
        <v>12.766004695174219</v>
      </c>
      <c r="O472" s="40">
        <f t="shared" si="2188"/>
        <v>14.962170262339724</v>
      </c>
      <c r="P472" s="40">
        <f t="shared" si="2188"/>
        <v>11.717830388692583</v>
      </c>
      <c r="Q472" s="40">
        <f t="shared" si="2188"/>
        <v>12.505889078887369</v>
      </c>
      <c r="R472" s="40">
        <f t="shared" si="2188"/>
        <v>13.914021974189051</v>
      </c>
      <c r="S472" s="40">
        <f t="shared" si="2188"/>
        <v>14.983215567430902</v>
      </c>
      <c r="T472" s="40">
        <f t="shared" si="2188"/>
        <v>13.240593763812427</v>
      </c>
      <c r="U472" s="40">
        <f t="shared" si="2188"/>
        <v>15.313097199035436</v>
      </c>
      <c r="V472" s="40">
        <f t="shared" si="2188"/>
        <v>15.527080764069298</v>
      </c>
      <c r="W472" s="40">
        <f t="shared" si="2188"/>
        <v>15.246619928788308</v>
      </c>
      <c r="X472" s="40">
        <f t="shared" ref="X472:Y472" si="2189">+IFERROR(X475/(1-X473)*X473,"n/a")</f>
        <v>14.526298469387751</v>
      </c>
      <c r="Y472" s="40">
        <f t="shared" si="2189"/>
        <v>16.908404810874757</v>
      </c>
      <c r="Z472" s="40">
        <f t="shared" ref="Z472" si="2190">+IFERROR(Z475/(1-Z473)*Z473,"n/a")</f>
        <v>18.892421436277225</v>
      </c>
      <c r="AA472" s="40">
        <f t="shared" ref="AA472:AE472" ca="1" si="2191">+IFERROR(AA473*AA468,"n/a")</f>
        <v>20.629057545288354</v>
      </c>
      <c r="AB472" s="40">
        <f t="shared" ca="1" si="2191"/>
        <v>20.782635730526334</v>
      </c>
      <c r="AC472" s="40">
        <f t="shared" ca="1" si="2191"/>
        <v>22.659573641890216</v>
      </c>
      <c r="AD472" s="40">
        <f t="shared" ca="1" si="2191"/>
        <v>23.231746686204001</v>
      </c>
      <c r="AE472" s="40">
        <f t="shared" ca="1" si="2191"/>
        <v>23.974823554290857</v>
      </c>
      <c r="AH472" s="40">
        <f t="shared" ref="AH472:AI472" si="2192">+IFERROR(AH475/(1-AH473)*AH473,"n/a")</f>
        <v>19.496602422649808</v>
      </c>
      <c r="AI472" s="40">
        <f t="shared" si="2192"/>
        <v>30.069876376678533</v>
      </c>
      <c r="AJ472" s="31">
        <f>+IFERROR(H472+I472+J472+K472,"n/a")</f>
        <v>33.772881221441267</v>
      </c>
      <c r="AK472" s="31">
        <f>+IFERROR(L472+M472+N472+O472,"n/a")</f>
        <v>44.768339968551771</v>
      </c>
      <c r="AL472" s="31">
        <f>+IFERROR(P472+Q472+R472+S472,"n/a")</f>
        <v>53.120957009199913</v>
      </c>
      <c r="AM472" s="31">
        <f>+IFERROR(T472+U472+V472+W472,"n/a")</f>
        <v>59.327391655705469</v>
      </c>
      <c r="AN472" s="31">
        <f t="shared" ref="AN472" ca="1" si="2193">+IFERROR(X472+Y472+Z472+AA472,"n/a")</f>
        <v>70.956182261828076</v>
      </c>
      <c r="AO472" s="31">
        <f t="shared" ref="AO472" ca="1" si="2194">+IFERROR(AB472+AC472+AD472+AE472,"n/a")</f>
        <v>90.648779612911397</v>
      </c>
    </row>
    <row r="473" spans="2:41" x14ac:dyDescent="0.2">
      <c r="B473" s="8" t="s">
        <v>100</v>
      </c>
      <c r="D473" s="70">
        <f t="shared" ref="D473:Z473" si="2195">+IFERROR(-D$621/D$620,"n/a")</f>
        <v>0.14845857670447102</v>
      </c>
      <c r="E473" s="70">
        <f t="shared" si="2195"/>
        <v>0.16836458119146863</v>
      </c>
      <c r="F473" s="70">
        <f t="shared" si="2195"/>
        <v>0.18838830973861084</v>
      </c>
      <c r="G473" s="70">
        <f t="shared" si="2195"/>
        <v>0.18263311939730423</v>
      </c>
      <c r="H473" s="70">
        <f t="shared" si="2195"/>
        <v>0.16814709070240838</v>
      </c>
      <c r="I473" s="70">
        <f t="shared" si="2195"/>
        <v>0.16719133117139917</v>
      </c>
      <c r="J473" s="70">
        <f t="shared" si="2195"/>
        <v>0.16129504120142377</v>
      </c>
      <c r="K473" s="70">
        <f t="shared" si="2195"/>
        <v>0.18524747469536429</v>
      </c>
      <c r="L473" s="70">
        <f t="shared" si="2195"/>
        <v>0.15970386039132736</v>
      </c>
      <c r="M473" s="70">
        <f t="shared" si="2195"/>
        <v>0.17202346386581499</v>
      </c>
      <c r="N473" s="70">
        <f t="shared" si="2195"/>
        <v>0.1736965804892581</v>
      </c>
      <c r="O473" s="70">
        <f t="shared" si="2195"/>
        <v>0.19239205217012922</v>
      </c>
      <c r="P473" s="70">
        <f t="shared" si="2195"/>
        <v>0.18826597131681877</v>
      </c>
      <c r="Q473" s="70">
        <f t="shared" si="2195"/>
        <v>0.18623564409096247</v>
      </c>
      <c r="R473" s="70">
        <f t="shared" si="2195"/>
        <v>0.17499268197085688</v>
      </c>
      <c r="S473" s="70">
        <f t="shared" si="2195"/>
        <v>0.18424051757385093</v>
      </c>
      <c r="T473" s="70">
        <f t="shared" si="2195"/>
        <v>0.16086721963719736</v>
      </c>
      <c r="U473" s="70">
        <f t="shared" si="2195"/>
        <v>0.16952938457983521</v>
      </c>
      <c r="V473" s="70">
        <f t="shared" si="2195"/>
        <v>0.16837349720814268</v>
      </c>
      <c r="W473" s="70">
        <f t="shared" si="2195"/>
        <v>0.17648875443729015</v>
      </c>
      <c r="X473" s="70">
        <f t="shared" si="2195"/>
        <v>0.16966744333827574</v>
      </c>
      <c r="Y473" s="70">
        <f t="shared" si="2195"/>
        <v>0.1811419333281582</v>
      </c>
      <c r="Z473" s="70">
        <f t="shared" si="2195"/>
        <v>0.17682178612895388</v>
      </c>
      <c r="AA473" s="70">
        <f t="shared" ref="AA473" si="2196">+W473</f>
        <v>0.17648875443729015</v>
      </c>
      <c r="AB473" s="70">
        <f t="shared" ref="AB473" si="2197">+X473</f>
        <v>0.16966744333827574</v>
      </c>
      <c r="AC473" s="70">
        <f t="shared" ref="AC473" si="2198">+Y473</f>
        <v>0.1811419333281582</v>
      </c>
      <c r="AD473" s="70">
        <f t="shared" ref="AD473" si="2199">+Z473</f>
        <v>0.17682178612895388</v>
      </c>
      <c r="AE473" s="70">
        <f t="shared" ref="AE473" si="2200">+AA473</f>
        <v>0.17648875443729015</v>
      </c>
      <c r="AF473" s="71"/>
      <c r="AG473" s="71"/>
      <c r="AH473" s="70">
        <f t="shared" ref="AH473:AI473" si="2201">+IFERROR(-AH$621/AH$620,"n/a")</f>
        <v>0.17834008695909381</v>
      </c>
      <c r="AI473" s="70">
        <f t="shared" si="2201"/>
        <v>0.17570042652839346</v>
      </c>
      <c r="AJ473" s="28">
        <f>+IFERROR(AJ472/AJ468,"n/a")</f>
        <v>0.17058744056759065</v>
      </c>
      <c r="AK473" s="28">
        <f t="shared" ref="AK473" si="2202">+IFERROR(AK472/AK468,"n/a")</f>
        <v>0.17652202354222804</v>
      </c>
      <c r="AL473" s="28">
        <f t="shared" ref="AL473" si="2203">+IFERROR(AL472/AL468,"n/a")</f>
        <v>0.18303184006327833</v>
      </c>
      <c r="AM473" s="28">
        <f t="shared" ref="AM473:AO473" si="2204">+IFERROR(AM472/AM468,"n/a")</f>
        <v>0.16890774568465292</v>
      </c>
      <c r="AN473" s="28">
        <f t="shared" ca="1" si="2204"/>
        <v>0.17620543664038824</v>
      </c>
      <c r="AO473" s="28">
        <f t="shared" ca="1" si="2204"/>
        <v>0.17608140149389392</v>
      </c>
    </row>
    <row r="474" spans="2:41" x14ac:dyDescent="0.2">
      <c r="B474" s="3"/>
    </row>
    <row r="475" spans="2:41" s="4" customFormat="1" x14ac:dyDescent="0.2">
      <c r="B475" s="4" t="s">
        <v>26</v>
      </c>
      <c r="D475" s="44" t="s">
        <v>75</v>
      </c>
      <c r="E475" s="44" t="s">
        <v>75</v>
      </c>
      <c r="F475" s="17">
        <v>43.986999999999973</v>
      </c>
      <c r="G475" s="17">
        <v>38.913000000000004</v>
      </c>
      <c r="H475" s="17">
        <v>45.338000000000015</v>
      </c>
      <c r="I475" s="17">
        <v>36.142999999999951</v>
      </c>
      <c r="J475" s="17">
        <v>41.554999999999978</v>
      </c>
      <c r="K475" s="17">
        <v>41.171000000000049</v>
      </c>
      <c r="L475" s="17">
        <v>38.61399999999999</v>
      </c>
      <c r="M475" s="17">
        <v>46.693999999999981</v>
      </c>
      <c r="N475" s="17">
        <v>60.730000000000004</v>
      </c>
      <c r="O475" s="17">
        <v>62.806999999999988</v>
      </c>
      <c r="P475" s="17">
        <v>50.523000000000017</v>
      </c>
      <c r="Q475" s="17">
        <v>54.645000000000017</v>
      </c>
      <c r="R475" s="17">
        <v>65.598000000000013</v>
      </c>
      <c r="S475" s="17">
        <v>66.341000000000037</v>
      </c>
      <c r="T475" s="17">
        <v>69.066999999999993</v>
      </c>
      <c r="U475" s="17">
        <v>75.01400000000001</v>
      </c>
      <c r="V475" s="17">
        <v>76.691000000000003</v>
      </c>
      <c r="W475" s="17">
        <v>71.141999999999996</v>
      </c>
      <c r="X475" s="17">
        <v>71.09</v>
      </c>
      <c r="Y475" s="17">
        <v>76.435000000000002</v>
      </c>
      <c r="Z475" s="44">
        <v>87.951999999999998</v>
      </c>
      <c r="AA475" s="38">
        <f t="shared" ref="AA475:AE475" ca="1" si="2205">+IFERROR(AA468-AA472,"n/a")</f>
        <v>96.256902758875128</v>
      </c>
      <c r="AB475" s="38">
        <f t="shared" ca="1" si="2205"/>
        <v>101.7077803541364</v>
      </c>
      <c r="AC475" s="38">
        <f t="shared" ca="1" si="2205"/>
        <v>102.43334783444153</v>
      </c>
      <c r="AD475" s="38">
        <f t="shared" ca="1" si="2205"/>
        <v>108.15334558552196</v>
      </c>
      <c r="AE475" s="38">
        <f t="shared" ca="1" si="2205"/>
        <v>111.86852595957052</v>
      </c>
      <c r="AH475" s="17">
        <v>89.826000000000008</v>
      </c>
      <c r="AI475" s="17">
        <v>141.07300000000001</v>
      </c>
      <c r="AJ475" s="38">
        <f>+IFERROR(H475+I475+J475+K475,"n/a")</f>
        <v>164.20699999999999</v>
      </c>
      <c r="AK475" s="38">
        <f>+IFERROR(L475+M475+N475+O475,"n/a")</f>
        <v>208.84499999999994</v>
      </c>
      <c r="AL475" s="38">
        <f>+IFERROR(P475+Q475+R475+S475,"n/a")</f>
        <v>237.10700000000008</v>
      </c>
      <c r="AM475" s="38">
        <f t="shared" ref="AM475" si="2206">+IFERROR(T475+U475+V475+W475,"n/a")</f>
        <v>291.91399999999999</v>
      </c>
      <c r="AN475" s="20">
        <f t="shared" ref="AN475" ca="1" si="2207">+IFERROR(X475+Y475+Z475+AA475,"n/a")</f>
        <v>331.73390275887516</v>
      </c>
      <c r="AO475" s="20">
        <f t="shared" ref="AO475" ca="1" si="2208">+IFERROR(AB475+AC475+AD475+AE475,"n/a")</f>
        <v>424.1629997336704</v>
      </c>
    </row>
    <row r="476" spans="2:41" x14ac:dyDescent="0.2">
      <c r="B476" s="8" t="s">
        <v>28</v>
      </c>
      <c r="H476" s="28" t="str">
        <f>+IFERROR(H475/D475-1,"n/a")</f>
        <v>n/a</v>
      </c>
      <c r="I476" s="28" t="str">
        <f t="shared" ref="I476" si="2209">+IFERROR(I475/E475-1,"n/a")</f>
        <v>n/a</v>
      </c>
      <c r="J476" s="28">
        <f t="shared" ref="J476" si="2210">+IFERROR(J475/F475-1,"n/a")</f>
        <v>-5.5289062677609246E-2</v>
      </c>
      <c r="K476" s="28">
        <f t="shared" ref="K476" si="2211">+IFERROR(K475/G475-1,"n/a")</f>
        <v>5.8026880476962583E-2</v>
      </c>
      <c r="L476" s="28">
        <f t="shared" ref="L476" si="2212">+IFERROR(L475/H475-1,"n/a")</f>
        <v>-0.14830826238475503</v>
      </c>
      <c r="M476" s="28">
        <f t="shared" ref="M476" si="2213">+IFERROR(M475/I475-1,"n/a")</f>
        <v>0.29192374733696824</v>
      </c>
      <c r="N476" s="28">
        <f t="shared" ref="N476" si="2214">+IFERROR(N475/J475-1,"n/a")</f>
        <v>0.4614366502225975</v>
      </c>
      <c r="O476" s="28">
        <f t="shared" ref="O476" si="2215">+IFERROR(O475/K475-1,"n/a")</f>
        <v>0.52551553277792418</v>
      </c>
      <c r="P476" s="28">
        <f t="shared" ref="P476" si="2216">+IFERROR(P475/L475-1,"n/a")</f>
        <v>0.30841145698451422</v>
      </c>
      <c r="Q476" s="28">
        <f t="shared" ref="Q476" si="2217">+IFERROR(Q475/M475-1,"n/a")</f>
        <v>0.17027883668137322</v>
      </c>
      <c r="R476" s="28">
        <f t="shared" ref="R476" si="2218">+IFERROR(R475/N475-1,"n/a")</f>
        <v>8.0158076733080952E-2</v>
      </c>
      <c r="S476" s="28">
        <f t="shared" ref="S476" si="2219">+IFERROR(S475/O475-1,"n/a")</f>
        <v>5.6267613482574363E-2</v>
      </c>
      <c r="T476" s="28">
        <f t="shared" ref="T476" si="2220">+IFERROR(T475/P475-1,"n/a")</f>
        <v>0.36704075371612865</v>
      </c>
      <c r="U476" s="28">
        <f t="shared" ref="U476" si="2221">+IFERROR(U475/Q475-1,"n/a")</f>
        <v>0.37275139537011603</v>
      </c>
      <c r="V476" s="28">
        <f t="shared" ref="V476" si="2222">+IFERROR(V475/R475-1,"n/a")</f>
        <v>0.16910576541967726</v>
      </c>
      <c r="W476" s="28">
        <f t="shared" ref="W476:X476" si="2223">+IFERROR(W475/S475-1,"n/a")</f>
        <v>7.2368520221280264E-2</v>
      </c>
      <c r="X476" s="28">
        <f t="shared" si="2223"/>
        <v>2.9290399177610338E-2</v>
      </c>
      <c r="Y476" s="28">
        <f t="shared" ref="Y476:Z476" si="2224">+IFERROR(Y475/U475-1,"n/a")</f>
        <v>1.8943130615618253E-2</v>
      </c>
      <c r="Z476" s="28">
        <f t="shared" si="2224"/>
        <v>0.14683600422474608</v>
      </c>
      <c r="AA476" s="28">
        <f t="shared" ref="AA476" ca="1" si="2225">+IFERROR(AA475/W475-1,"n/a")</f>
        <v>0.3530249748232428</v>
      </c>
      <c r="AB476" s="28">
        <f t="shared" ref="AB476" ca="1" si="2226">+IFERROR(AB475/X475-1,"n/a")</f>
        <v>0.43069039744178372</v>
      </c>
      <c r="AC476" s="28">
        <f t="shared" ref="AC476" ca="1" si="2227">+IFERROR(AC475/Y475-1,"n/a")</f>
        <v>0.34013668914033524</v>
      </c>
      <c r="AD476" s="28">
        <f t="shared" ref="AD476" ca="1" si="2228">+IFERROR(AD475/Z475-1,"n/a")</f>
        <v>0.22968602857833775</v>
      </c>
      <c r="AE476" s="28">
        <f t="shared" ref="AE476" ca="1" si="2229">+IFERROR(AE475/AA475-1,"n/a")</f>
        <v>0.16218705103988973</v>
      </c>
      <c r="AI476" s="28">
        <f>+IFERROR(AI475/AH475-1,"n/a")</f>
        <v>0.57051410504753619</v>
      </c>
      <c r="AJ476" s="28">
        <f t="shared" ref="AJ476" si="2230">+IFERROR(AJ475/AI475-1,"n/a")</f>
        <v>0.1639860214215334</v>
      </c>
      <c r="AK476" s="28">
        <f t="shared" ref="AK476" si="2231">+IFERROR(AK475/AJ475-1,"n/a")</f>
        <v>0.27183981194467921</v>
      </c>
      <c r="AL476" s="28">
        <f t="shared" ref="AL476" si="2232">+IFERROR(AL475/AK475-1,"n/a")</f>
        <v>0.13532524120759493</v>
      </c>
      <c r="AM476" s="28">
        <f t="shared" ref="AM476:AO476" si="2233">+IFERROR(AM475/AL475-1,"n/a")</f>
        <v>0.23114880623515921</v>
      </c>
      <c r="AN476" s="28">
        <f t="shared" ca="1" si="2233"/>
        <v>0.1364097054573441</v>
      </c>
      <c r="AO476" s="28">
        <f t="shared" ca="1" si="2233"/>
        <v>0.27862421117077818</v>
      </c>
    </row>
    <row r="477" spans="2:41" x14ac:dyDescent="0.2">
      <c r="B477" s="8" t="s">
        <v>29</v>
      </c>
      <c r="D477" s="43" t="str">
        <f t="shared" ref="D477:AA477" si="2234">IFERROR(D475/D436,"n/a")</f>
        <v>n/a</v>
      </c>
      <c r="E477" s="43" t="str">
        <f t="shared" si="2234"/>
        <v>n/a</v>
      </c>
      <c r="F477" s="43">
        <f t="shared" si="2234"/>
        <v>0.40531301254998786</v>
      </c>
      <c r="G477" s="43">
        <f t="shared" si="2234"/>
        <v>0.35956644674835064</v>
      </c>
      <c r="H477" s="43">
        <f t="shared" si="2234"/>
        <v>0.36029148819504608</v>
      </c>
      <c r="I477" s="43">
        <f t="shared" si="2234"/>
        <v>0.34254222188524702</v>
      </c>
      <c r="J477" s="43">
        <f t="shared" si="2234"/>
        <v>0.37192005799643768</v>
      </c>
      <c r="K477" s="43">
        <f t="shared" si="2234"/>
        <v>0.36939572024583961</v>
      </c>
      <c r="L477" s="43">
        <f t="shared" si="2234"/>
        <v>0.32338950118923981</v>
      </c>
      <c r="M477" s="43">
        <f t="shared" si="2234"/>
        <v>0.35858605251234466</v>
      </c>
      <c r="N477" s="43">
        <f t="shared" si="2234"/>
        <v>0.403658382574826</v>
      </c>
      <c r="O477" s="43">
        <f t="shared" si="2234"/>
        <v>0.37825516128255149</v>
      </c>
      <c r="P477" s="43">
        <f t="shared" si="2234"/>
        <v>0.29635212895127383</v>
      </c>
      <c r="Q477" s="43">
        <f t="shared" si="2234"/>
        <v>0.31761115954664348</v>
      </c>
      <c r="R477" s="43">
        <f t="shared" si="2234"/>
        <v>0.34095303436661889</v>
      </c>
      <c r="S477" s="43">
        <f t="shared" si="2234"/>
        <v>0.31576817995754297</v>
      </c>
      <c r="T477" s="43">
        <f t="shared" si="2234"/>
        <v>0.29935160062759514</v>
      </c>
      <c r="U477" s="43">
        <f t="shared" si="2234"/>
        <v>0.30069105951770142</v>
      </c>
      <c r="V477" s="43">
        <f t="shared" si="2234"/>
        <v>0.28637736793167956</v>
      </c>
      <c r="W477" s="43">
        <f t="shared" si="2234"/>
        <v>0.25523625013453882</v>
      </c>
      <c r="X477" s="43">
        <f t="shared" ref="X477" si="2235">IFERROR(X475/X436,"n/a")</f>
        <v>0.24463095447021863</v>
      </c>
      <c r="Y477" s="43">
        <f t="shared" si="2234"/>
        <v>0.24858123160479378</v>
      </c>
      <c r="Z477" s="43">
        <f t="shared" ref="Z477" si="2236">IFERROR(Z475/Z436,"n/a")</f>
        <v>0.2652312238959002</v>
      </c>
      <c r="AA477" s="43">
        <f t="shared" ca="1" si="2234"/>
        <v>0.26061047970587842</v>
      </c>
      <c r="AB477" s="43">
        <f t="shared" ref="AB477:AE477" ca="1" si="2237">IFERROR(AB475/AB436,"n/a")</f>
        <v>0.27379985597188394</v>
      </c>
      <c r="AC477" s="43">
        <f t="shared" ca="1" si="2237"/>
        <v>0.26878801177295381</v>
      </c>
      <c r="AD477" s="43">
        <f t="shared" ca="1" si="2237"/>
        <v>0.26712159940232305</v>
      </c>
      <c r="AE477" s="43">
        <f t="shared" ca="1" si="2237"/>
        <v>0.25973685167400529</v>
      </c>
      <c r="AH477" s="43">
        <f t="shared" ref="AH477:AN477" si="2238">IFERROR(AH475/AH436,"n/a")</f>
        <v>0.27737771739130435</v>
      </c>
      <c r="AI477" s="43">
        <f t="shared" si="2238"/>
        <v>0.35047538128634925</v>
      </c>
      <c r="AJ477" s="43">
        <f t="shared" si="2238"/>
        <v>0.36126211947542225</v>
      </c>
      <c r="AK477" s="43">
        <f t="shared" si="2238"/>
        <v>0.36890979555354564</v>
      </c>
      <c r="AL477" s="43">
        <f t="shared" si="2238"/>
        <v>0.31825460422027246</v>
      </c>
      <c r="AM477" s="43">
        <f t="shared" si="2238"/>
        <v>0.28431677154747975</v>
      </c>
      <c r="AN477" s="43">
        <f t="shared" ca="1" si="2238"/>
        <v>0.25536799005573907</v>
      </c>
      <c r="AO477" s="43">
        <f t="shared" ref="AO477" ca="1" si="2239">IFERROR(AO475/AO436,"n/a")</f>
        <v>0.26708080205603818</v>
      </c>
    </row>
    <row r="479" spans="2:41" x14ac:dyDescent="0.2">
      <c r="B479" s="2" t="s">
        <v>296</v>
      </c>
      <c r="C479" s="1"/>
    </row>
    <row r="481" spans="2:39" x14ac:dyDescent="0.2">
      <c r="B481" s="5" t="s">
        <v>297</v>
      </c>
    </row>
    <row r="482" spans="2:39" x14ac:dyDescent="0.2">
      <c r="B482" t="s">
        <v>298</v>
      </c>
      <c r="D482" s="59">
        <f>+H482/(1+H489)</f>
        <v>3.5227272727272729</v>
      </c>
      <c r="E482" s="59">
        <f>+I482/(1+I489)</f>
        <v>4.2391304347826093</v>
      </c>
      <c r="F482" s="61">
        <v>5</v>
      </c>
      <c r="G482" s="61">
        <v>5.7</v>
      </c>
      <c r="H482" s="61">
        <v>6.2</v>
      </c>
      <c r="I482" s="61">
        <v>7.8</v>
      </c>
      <c r="J482" s="61">
        <v>8.5</v>
      </c>
      <c r="K482" s="61">
        <v>9.1</v>
      </c>
      <c r="L482" s="61">
        <v>10</v>
      </c>
      <c r="M482" s="61">
        <v>10.199999999999999</v>
      </c>
      <c r="N482" s="61">
        <v>10.8</v>
      </c>
      <c r="O482" s="61">
        <v>11.2</v>
      </c>
      <c r="P482" s="61">
        <v>11.4</v>
      </c>
      <c r="Q482" s="61">
        <v>11.8</v>
      </c>
      <c r="R482" s="61">
        <v>12.2</v>
      </c>
      <c r="S482" s="61">
        <v>12.6</v>
      </c>
      <c r="T482" s="61">
        <v>12.8</v>
      </c>
      <c r="U482" s="61">
        <v>13.2</v>
      </c>
      <c r="V482" s="61">
        <v>13.5</v>
      </c>
      <c r="W482" s="61">
        <v>14</v>
      </c>
      <c r="X482" s="61">
        <v>14</v>
      </c>
      <c r="Y482" s="61">
        <v>14.2</v>
      </c>
      <c r="Z482" s="61">
        <v>14.4</v>
      </c>
      <c r="AH482" s="61">
        <v>3.129</v>
      </c>
      <c r="AI482" s="59">
        <f>+G482</f>
        <v>5.7</v>
      </c>
      <c r="AJ482" s="59">
        <f>+K482</f>
        <v>9.1</v>
      </c>
      <c r="AK482" s="59">
        <f>+O482</f>
        <v>11.2</v>
      </c>
      <c r="AL482" s="59">
        <f>+S482</f>
        <v>12.6</v>
      </c>
      <c r="AM482" s="59">
        <f>+W482</f>
        <v>14</v>
      </c>
    </row>
    <row r="483" spans="2:39" x14ac:dyDescent="0.2">
      <c r="B483" t="s">
        <v>299</v>
      </c>
      <c r="D483" s="59">
        <f>+H483/(1+H490)</f>
        <v>1.115702479338843</v>
      </c>
      <c r="E483" s="59">
        <f>+I483/(1+I490)</f>
        <v>1.3899613899613901</v>
      </c>
      <c r="F483" s="61">
        <v>1.6</v>
      </c>
      <c r="G483" s="61">
        <v>1.9</v>
      </c>
      <c r="H483" s="61">
        <v>2.7</v>
      </c>
      <c r="I483" s="61">
        <v>3.6</v>
      </c>
      <c r="J483" s="61">
        <v>4.3</v>
      </c>
      <c r="K483" s="61">
        <v>4.9000000000000004</v>
      </c>
      <c r="L483" s="61">
        <v>5.4</v>
      </c>
      <c r="M483" s="61">
        <v>6</v>
      </c>
      <c r="N483" s="61">
        <v>6.5</v>
      </c>
      <c r="O483" s="61">
        <v>7</v>
      </c>
      <c r="P483" s="61">
        <v>7.2</v>
      </c>
      <c r="Q483" s="61">
        <v>7.4</v>
      </c>
      <c r="R483" s="61">
        <v>7.6</v>
      </c>
      <c r="S483" s="61">
        <v>8</v>
      </c>
      <c r="T483" s="61">
        <v>8.3000000000000007</v>
      </c>
      <c r="U483" s="61">
        <v>8.6</v>
      </c>
      <c r="V483" s="61">
        <v>8.8000000000000007</v>
      </c>
      <c r="W483" s="61">
        <v>9.1</v>
      </c>
      <c r="X483" s="61">
        <v>9.1</v>
      </c>
      <c r="Y483" s="61">
        <v>9.5</v>
      </c>
      <c r="Z483" s="61">
        <v>9.6</v>
      </c>
      <c r="AH483" s="61">
        <v>0.86</v>
      </c>
      <c r="AI483" s="59">
        <f t="shared" ref="AI483:AI486" si="2240">+G483</f>
        <v>1.9</v>
      </c>
      <c r="AJ483" s="59">
        <f t="shared" ref="AJ483:AJ486" si="2241">+K483</f>
        <v>4.9000000000000004</v>
      </c>
      <c r="AK483" s="59">
        <f t="shared" ref="AK483:AK486" si="2242">+O483</f>
        <v>7</v>
      </c>
      <c r="AL483" s="59">
        <f t="shared" ref="AL483:AL486" si="2243">+S483</f>
        <v>8</v>
      </c>
      <c r="AM483" s="59">
        <f t="shared" ref="AM483:AM486" si="2244">+W483</f>
        <v>9.1</v>
      </c>
    </row>
    <row r="484" spans="2:39" x14ac:dyDescent="0.2">
      <c r="B484" t="s">
        <v>300</v>
      </c>
      <c r="D484" s="71">
        <f>+IFERROR(D483/D482,"n/a")</f>
        <v>0.31671554252199413</v>
      </c>
      <c r="E484" s="71">
        <f>+IFERROR(E483/E482,"n/a")</f>
        <v>0.32788832788832789</v>
      </c>
      <c r="F484" s="103">
        <v>0.32</v>
      </c>
      <c r="G484" s="103">
        <v>0.33</v>
      </c>
      <c r="H484" s="103">
        <v>0.44</v>
      </c>
      <c r="I484" s="103">
        <v>0.46</v>
      </c>
      <c r="J484" s="103">
        <v>0.51</v>
      </c>
      <c r="K484" s="103">
        <v>0.54</v>
      </c>
      <c r="L484" s="103">
        <v>0.54</v>
      </c>
      <c r="M484" s="103">
        <v>0.59</v>
      </c>
      <c r="N484" s="103">
        <v>0.6</v>
      </c>
      <c r="O484" s="103">
        <v>0.62</v>
      </c>
      <c r="P484" s="103">
        <v>0.63</v>
      </c>
      <c r="Q484" s="103">
        <v>0.63</v>
      </c>
      <c r="R484" s="103">
        <v>0.63</v>
      </c>
      <c r="S484" s="103">
        <v>0.63</v>
      </c>
      <c r="T484" s="103">
        <v>0.65</v>
      </c>
      <c r="U484" s="103">
        <v>0.65</v>
      </c>
      <c r="V484" s="103">
        <v>0.65</v>
      </c>
      <c r="W484" s="103">
        <v>0.65</v>
      </c>
      <c r="X484" s="103">
        <v>0.65</v>
      </c>
      <c r="Y484" s="103">
        <v>0.67</v>
      </c>
      <c r="Z484" s="103">
        <v>0.67</v>
      </c>
      <c r="AH484" s="103">
        <v>0.27</v>
      </c>
      <c r="AI484" s="71">
        <f t="shared" si="2240"/>
        <v>0.33</v>
      </c>
      <c r="AJ484" s="71">
        <f t="shared" si="2241"/>
        <v>0.54</v>
      </c>
      <c r="AK484" s="71">
        <f t="shared" si="2242"/>
        <v>0.62</v>
      </c>
      <c r="AL484" s="71">
        <f t="shared" si="2243"/>
        <v>0.63</v>
      </c>
      <c r="AM484" s="71">
        <f t="shared" si="2244"/>
        <v>0.65</v>
      </c>
    </row>
    <row r="485" spans="2:39" x14ac:dyDescent="0.2">
      <c r="B485" t="s">
        <v>301</v>
      </c>
      <c r="D485" s="59">
        <f>+H485/(1+H492)</f>
        <v>8.1651376146789012</v>
      </c>
      <c r="E485" s="59">
        <f>+I485/(1+I492)</f>
        <v>9.9484536082474229</v>
      </c>
      <c r="F485" s="61">
        <v>12</v>
      </c>
      <c r="G485" s="61">
        <v>14.8</v>
      </c>
      <c r="H485" s="61">
        <v>17.8</v>
      </c>
      <c r="I485" s="61">
        <v>19.3</v>
      </c>
      <c r="J485" s="61">
        <v>23.4</v>
      </c>
      <c r="K485" s="61">
        <v>28</v>
      </c>
      <c r="L485" s="61">
        <v>32.5</v>
      </c>
      <c r="M485" s="61">
        <v>39.299999999999997</v>
      </c>
      <c r="N485" s="61">
        <v>45.3</v>
      </c>
      <c r="O485" s="61">
        <v>50.6</v>
      </c>
      <c r="P485" s="61">
        <v>53.1</v>
      </c>
      <c r="Q485" s="61">
        <v>55.8</v>
      </c>
      <c r="R485" s="61">
        <v>58</v>
      </c>
      <c r="S485" s="61">
        <v>60</v>
      </c>
      <c r="T485" s="61">
        <v>64</v>
      </c>
      <c r="U485" s="61">
        <v>66</v>
      </c>
      <c r="V485" s="61">
        <v>68</v>
      </c>
      <c r="W485" s="61">
        <v>71</v>
      </c>
      <c r="X485" s="61">
        <v>71</v>
      </c>
      <c r="Y485" s="61">
        <v>72</v>
      </c>
      <c r="Z485" s="61">
        <v>72</v>
      </c>
      <c r="AA485" s="110"/>
      <c r="AB485" s="110"/>
      <c r="AC485" s="110"/>
      <c r="AD485" s="110"/>
      <c r="AE485" s="110"/>
      <c r="AF485" s="110"/>
      <c r="AG485" s="110"/>
      <c r="AH485" s="61">
        <v>6.9</v>
      </c>
      <c r="AI485" s="59">
        <f t="shared" si="2240"/>
        <v>14.8</v>
      </c>
      <c r="AJ485" s="59">
        <f t="shared" si="2241"/>
        <v>28</v>
      </c>
      <c r="AK485" s="59">
        <f t="shared" si="2242"/>
        <v>50.6</v>
      </c>
      <c r="AL485" s="59">
        <f t="shared" si="2243"/>
        <v>60</v>
      </c>
      <c r="AM485" s="59">
        <f t="shared" si="2244"/>
        <v>71</v>
      </c>
    </row>
    <row r="486" spans="2:39" x14ac:dyDescent="0.2">
      <c r="B486" t="s">
        <v>302</v>
      </c>
      <c r="D486" s="36" t="s">
        <v>75</v>
      </c>
      <c r="E486" s="36" t="s">
        <v>75</v>
      </c>
      <c r="F486" s="36" t="s">
        <v>75</v>
      </c>
      <c r="G486" s="36" t="s">
        <v>75</v>
      </c>
      <c r="H486" s="18">
        <v>30</v>
      </c>
      <c r="I486" s="18">
        <v>31</v>
      </c>
      <c r="J486" s="18">
        <v>35</v>
      </c>
      <c r="K486" s="18">
        <v>53</v>
      </c>
      <c r="L486" s="18">
        <v>88</v>
      </c>
      <c r="M486" s="18">
        <v>138</v>
      </c>
      <c r="N486" s="18">
        <v>182</v>
      </c>
      <c r="O486" s="18">
        <v>242</v>
      </c>
      <c r="P486" s="18">
        <v>292</v>
      </c>
      <c r="Q486" s="18">
        <v>356</v>
      </c>
      <c r="R486" s="18">
        <v>413</v>
      </c>
      <c r="S486" s="18">
        <v>485</v>
      </c>
      <c r="T486" s="18">
        <v>512</v>
      </c>
      <c r="U486" s="18">
        <v>529</v>
      </c>
      <c r="V486" s="18">
        <v>565</v>
      </c>
      <c r="W486" s="18">
        <v>581</v>
      </c>
      <c r="X486" s="18">
        <v>689</v>
      </c>
      <c r="Y486" s="18">
        <v>721</v>
      </c>
      <c r="Z486" s="18">
        <v>732</v>
      </c>
      <c r="AH486" s="36" t="s">
        <v>75</v>
      </c>
      <c r="AI486" s="40" t="str">
        <f t="shared" si="2240"/>
        <v>n/a</v>
      </c>
      <c r="AJ486" s="31">
        <f t="shared" si="2241"/>
        <v>53</v>
      </c>
      <c r="AK486" s="31">
        <f t="shared" si="2242"/>
        <v>242</v>
      </c>
      <c r="AL486" s="31">
        <f t="shared" si="2243"/>
        <v>485</v>
      </c>
      <c r="AM486" s="31">
        <f t="shared" si="2244"/>
        <v>581</v>
      </c>
    </row>
    <row r="488" spans="2:39" x14ac:dyDescent="0.2">
      <c r="B488" s="7" t="s">
        <v>28</v>
      </c>
    </row>
    <row r="489" spans="2:39" x14ac:dyDescent="0.2">
      <c r="B489" s="8" t="s">
        <v>298</v>
      </c>
      <c r="F489" s="83"/>
      <c r="G489" s="83"/>
      <c r="H489" s="83">
        <v>0.76</v>
      </c>
      <c r="I489" s="83">
        <v>0.84</v>
      </c>
      <c r="J489" s="83">
        <v>0.68</v>
      </c>
      <c r="K489" s="83">
        <v>0.59</v>
      </c>
      <c r="L489" s="83">
        <v>0.61</v>
      </c>
      <c r="M489" s="83">
        <v>0.3</v>
      </c>
      <c r="N489" s="83">
        <v>0.27</v>
      </c>
      <c r="O489" s="83">
        <v>0.23</v>
      </c>
      <c r="P489" s="83">
        <v>0.14000000000000001</v>
      </c>
      <c r="Q489" s="83">
        <v>0.16</v>
      </c>
      <c r="R489" s="83">
        <v>0.13</v>
      </c>
      <c r="S489" s="83">
        <v>0.13</v>
      </c>
      <c r="T489" s="83">
        <v>0.12</v>
      </c>
      <c r="U489" s="83">
        <v>0.12</v>
      </c>
      <c r="V489" s="83">
        <v>0.11</v>
      </c>
      <c r="W489" s="83">
        <v>0.1</v>
      </c>
      <c r="X489" s="83">
        <v>0.1</v>
      </c>
      <c r="Y489" s="83">
        <v>7.0000000000000007E-2</v>
      </c>
      <c r="Z489" s="83">
        <v>7.0000000000000007E-2</v>
      </c>
      <c r="AI489" s="28">
        <f>+IFERROR(AI482/AH482-1,"n/a")</f>
        <v>0.82166826462128473</v>
      </c>
      <c r="AJ489" s="28">
        <f t="shared" ref="AJ489" si="2245">+K489</f>
        <v>0.59</v>
      </c>
      <c r="AK489" s="28">
        <f t="shared" ref="AK489" si="2246">+O489</f>
        <v>0.23</v>
      </c>
      <c r="AL489" s="28">
        <f t="shared" ref="AL489" si="2247">+S489</f>
        <v>0.13</v>
      </c>
      <c r="AM489" s="28">
        <f t="shared" ref="AM489" si="2248">+W489</f>
        <v>0.1</v>
      </c>
    </row>
    <row r="490" spans="2:39" x14ac:dyDescent="0.2">
      <c r="B490" s="8" t="s">
        <v>299</v>
      </c>
      <c r="F490" s="83"/>
      <c r="G490" s="83"/>
      <c r="H490" s="83">
        <v>1.42</v>
      </c>
      <c r="I490" s="83">
        <v>1.59</v>
      </c>
      <c r="J490" s="83">
        <v>1.72</v>
      </c>
      <c r="K490" s="83">
        <v>1.55</v>
      </c>
      <c r="L490" s="83">
        <v>0.98</v>
      </c>
      <c r="M490" s="83">
        <v>0.67</v>
      </c>
      <c r="N490" s="83">
        <v>0.5</v>
      </c>
      <c r="O490" s="83">
        <v>0.42</v>
      </c>
      <c r="P490" s="83">
        <v>0.34</v>
      </c>
      <c r="Q490" s="83">
        <v>0.25</v>
      </c>
      <c r="R490" s="83">
        <v>0.17</v>
      </c>
      <c r="S490" s="83">
        <v>0.15</v>
      </c>
      <c r="T490" s="83">
        <v>0.15</v>
      </c>
      <c r="U490" s="83">
        <v>0.15</v>
      </c>
      <c r="V490" s="83">
        <v>0.16</v>
      </c>
      <c r="W490" s="83">
        <v>0.14000000000000001</v>
      </c>
      <c r="X490" s="83">
        <v>0.1</v>
      </c>
      <c r="Y490" s="83">
        <v>0.11</v>
      </c>
      <c r="Z490" s="83">
        <v>0.09</v>
      </c>
      <c r="AI490" s="28">
        <f t="shared" ref="AI490:AI493" si="2249">+IFERROR(AI483/AH483-1,"n/a")</f>
        <v>1.2093023255813953</v>
      </c>
      <c r="AJ490" s="28">
        <f t="shared" ref="AJ490:AJ493" si="2250">+K490</f>
        <v>1.55</v>
      </c>
      <c r="AK490" s="28">
        <f t="shared" ref="AK490:AK493" si="2251">+O490</f>
        <v>0.42</v>
      </c>
      <c r="AL490" s="28">
        <f t="shared" ref="AL490:AL493" si="2252">+S490</f>
        <v>0.15</v>
      </c>
      <c r="AM490" s="28">
        <f t="shared" ref="AM490:AM493" si="2253">+W490</f>
        <v>0.14000000000000001</v>
      </c>
    </row>
    <row r="491" spans="2:39" x14ac:dyDescent="0.2">
      <c r="B491" s="8" t="s">
        <v>300</v>
      </c>
      <c r="H491" s="28">
        <f>+IFERROR((1+H490)/(1+H489)-1,"n/a")</f>
        <v>0.375</v>
      </c>
      <c r="I491" s="28">
        <f t="shared" ref="I491:Y491" si="2254">+IFERROR((1+I490)/(1+I489)-1,"n/a")</f>
        <v>0.40760869565217384</v>
      </c>
      <c r="J491" s="28">
        <f t="shared" si="2254"/>
        <v>0.61904761904761885</v>
      </c>
      <c r="K491" s="28">
        <f t="shared" si="2254"/>
        <v>0.60377358490566047</v>
      </c>
      <c r="L491" s="28">
        <f t="shared" si="2254"/>
        <v>0.22981366459627339</v>
      </c>
      <c r="M491" s="28">
        <f t="shared" si="2254"/>
        <v>0.28461538461538449</v>
      </c>
      <c r="N491" s="28">
        <f t="shared" si="2254"/>
        <v>0.18110236220472431</v>
      </c>
      <c r="O491" s="28">
        <f t="shared" si="2254"/>
        <v>0.15447154471544722</v>
      </c>
      <c r="P491" s="28">
        <f t="shared" si="2254"/>
        <v>0.17543859649122795</v>
      </c>
      <c r="Q491" s="28">
        <f t="shared" si="2254"/>
        <v>7.7586206896551824E-2</v>
      </c>
      <c r="R491" s="28">
        <f t="shared" si="2254"/>
        <v>3.539823008849563E-2</v>
      </c>
      <c r="S491" s="28">
        <f t="shared" si="2254"/>
        <v>1.7699115044247815E-2</v>
      </c>
      <c r="T491" s="28">
        <f t="shared" si="2254"/>
        <v>2.6785714285714191E-2</v>
      </c>
      <c r="U491" s="28">
        <f t="shared" si="2254"/>
        <v>2.6785714285714191E-2</v>
      </c>
      <c r="V491" s="28">
        <f t="shared" si="2254"/>
        <v>4.5045045045044807E-2</v>
      </c>
      <c r="W491" s="28">
        <f t="shared" si="2254"/>
        <v>3.6363636363636376E-2</v>
      </c>
      <c r="X491" s="28">
        <f t="shared" si="2254"/>
        <v>0</v>
      </c>
      <c r="Y491" s="28">
        <f t="shared" si="2254"/>
        <v>3.7383177570093462E-2</v>
      </c>
      <c r="Z491" s="28">
        <f t="shared" ref="Z491" si="2255">+IFERROR((1+Z490)/(1+Z489)-1,"n/a")</f>
        <v>1.8691588785046731E-2</v>
      </c>
      <c r="AI491" s="28">
        <f t="shared" si="2249"/>
        <v>0.2222222222222221</v>
      </c>
      <c r="AJ491" s="28">
        <f t="shared" si="2250"/>
        <v>0.60377358490566047</v>
      </c>
      <c r="AK491" s="28">
        <f t="shared" si="2251"/>
        <v>0.15447154471544722</v>
      </c>
      <c r="AL491" s="28">
        <f t="shared" si="2252"/>
        <v>1.7699115044247815E-2</v>
      </c>
      <c r="AM491" s="28">
        <f t="shared" si="2253"/>
        <v>3.6363636363636376E-2</v>
      </c>
    </row>
    <row r="492" spans="2:39" x14ac:dyDescent="0.2">
      <c r="B492" s="8" t="s">
        <v>301</v>
      </c>
      <c r="H492" s="83">
        <v>1.18</v>
      </c>
      <c r="I492" s="83">
        <v>0.94</v>
      </c>
      <c r="J492" s="83">
        <v>0.94</v>
      </c>
      <c r="K492" s="83">
        <v>0.89</v>
      </c>
      <c r="L492" s="83">
        <v>0.83</v>
      </c>
      <c r="M492" s="83">
        <v>1.04</v>
      </c>
      <c r="N492" s="83">
        <v>0.94</v>
      </c>
      <c r="O492" s="83">
        <v>0.81</v>
      </c>
      <c r="P492" s="83">
        <v>0.63</v>
      </c>
      <c r="Q492" s="83">
        <v>0.42</v>
      </c>
      <c r="R492" s="83">
        <v>0.28000000000000003</v>
      </c>
      <c r="S492" s="83">
        <v>0.19</v>
      </c>
      <c r="T492" s="83">
        <v>0.2</v>
      </c>
      <c r="U492" s="83">
        <v>0.19</v>
      </c>
      <c r="V492" s="83">
        <v>0.18</v>
      </c>
      <c r="W492" s="83">
        <v>0.17</v>
      </c>
      <c r="X492" s="28">
        <f>+IFERROR(X485/T485-1,"n/a")</f>
        <v>0.109375</v>
      </c>
      <c r="Y492" s="28">
        <f>+IFERROR(Y485/U485-1,"n/a")</f>
        <v>9.0909090909090828E-2</v>
      </c>
      <c r="Z492" s="28">
        <f>+IFERROR(Z485/V485-1,"n/a")</f>
        <v>5.8823529411764719E-2</v>
      </c>
      <c r="AI492" s="28">
        <f t="shared" si="2249"/>
        <v>1.1449275362318843</v>
      </c>
      <c r="AJ492" s="28">
        <f t="shared" si="2250"/>
        <v>0.89</v>
      </c>
      <c r="AK492" s="28">
        <f t="shared" si="2251"/>
        <v>0.81</v>
      </c>
      <c r="AL492" s="28">
        <f t="shared" si="2252"/>
        <v>0.19</v>
      </c>
      <c r="AM492" s="28">
        <f t="shared" si="2253"/>
        <v>0.17</v>
      </c>
    </row>
    <row r="493" spans="2:39" x14ac:dyDescent="0.2">
      <c r="B493" s="8" t="s">
        <v>302</v>
      </c>
      <c r="H493" s="83" t="s">
        <v>75</v>
      </c>
      <c r="I493" s="83" t="s">
        <v>75</v>
      </c>
      <c r="J493" s="83" t="s">
        <v>75</v>
      </c>
      <c r="K493" s="83" t="s">
        <v>75</v>
      </c>
      <c r="L493" s="83">
        <v>2.97</v>
      </c>
      <c r="M493" s="83">
        <v>3.4</v>
      </c>
      <c r="N493" s="83">
        <v>4.17</v>
      </c>
      <c r="O493" s="83">
        <v>3.53</v>
      </c>
      <c r="P493" s="83">
        <v>2.33</v>
      </c>
      <c r="Q493" s="83">
        <v>1.58</v>
      </c>
      <c r="R493" s="83">
        <v>1.27</v>
      </c>
      <c r="S493" s="83">
        <v>1</v>
      </c>
      <c r="T493" s="83">
        <v>0.75</v>
      </c>
      <c r="U493" s="83">
        <v>0.48</v>
      </c>
      <c r="V493" s="83">
        <v>0.37</v>
      </c>
      <c r="W493" s="83">
        <v>0.2</v>
      </c>
      <c r="X493" s="83">
        <v>0.35</v>
      </c>
      <c r="Y493" s="83">
        <v>0.36</v>
      </c>
      <c r="Z493" s="83">
        <v>0.3</v>
      </c>
      <c r="AI493" s="28" t="str">
        <f t="shared" si="2249"/>
        <v>n/a</v>
      </c>
      <c r="AJ493" s="28" t="str">
        <f t="shared" si="2250"/>
        <v>n/a</v>
      </c>
      <c r="AK493" s="28">
        <f t="shared" si="2251"/>
        <v>3.53</v>
      </c>
      <c r="AL493" s="28">
        <f t="shared" si="2252"/>
        <v>1</v>
      </c>
      <c r="AM493" s="28">
        <f t="shared" si="2253"/>
        <v>0.2</v>
      </c>
    </row>
    <row r="495" spans="2:39" x14ac:dyDescent="0.2">
      <c r="B495" s="5" t="s">
        <v>20</v>
      </c>
    </row>
    <row r="496" spans="2:39" x14ac:dyDescent="0.2">
      <c r="B496" t="s">
        <v>303</v>
      </c>
      <c r="D496" s="59">
        <f>H496/(1+H504)</f>
        <v>2.258064516129032</v>
      </c>
      <c r="E496" s="59">
        <f>I496/(1+I504)</f>
        <v>2.3728813559322033</v>
      </c>
      <c r="F496" s="61">
        <v>2.4</v>
      </c>
      <c r="G496" s="61">
        <v>2.6709999999999998</v>
      </c>
      <c r="H496" s="61">
        <v>2.8</v>
      </c>
      <c r="I496" s="61">
        <v>2.8</v>
      </c>
      <c r="J496" s="61">
        <v>2.9</v>
      </c>
      <c r="K496" s="61">
        <v>3.1</v>
      </c>
      <c r="L496" s="61">
        <v>3.3</v>
      </c>
      <c r="M496" s="61">
        <v>3.7</v>
      </c>
      <c r="N496" s="61">
        <v>4.0999999999999996</v>
      </c>
      <c r="O496" s="61">
        <v>4.8</v>
      </c>
      <c r="P496" s="61">
        <v>5</v>
      </c>
      <c r="Q496" s="61">
        <v>5.4</v>
      </c>
      <c r="R496" s="61">
        <v>5.7</v>
      </c>
      <c r="S496" s="61">
        <v>6.1</v>
      </c>
      <c r="T496" s="61">
        <v>6.4</v>
      </c>
      <c r="U496" s="61">
        <v>6.6</v>
      </c>
      <c r="V496" s="61">
        <v>6.9</v>
      </c>
      <c r="W496" s="61">
        <v>7.1</v>
      </c>
      <c r="X496" s="61">
        <v>7.4</v>
      </c>
      <c r="Y496" s="61">
        <v>7.6</v>
      </c>
      <c r="Z496" s="61">
        <v>7.8</v>
      </c>
      <c r="AH496" s="104">
        <v>2.109</v>
      </c>
      <c r="AI496" s="59">
        <f>+G496</f>
        <v>2.6709999999999998</v>
      </c>
      <c r="AJ496" s="59">
        <f>+K496</f>
        <v>3.1</v>
      </c>
      <c r="AK496" s="59">
        <f>+O496</f>
        <v>4.8</v>
      </c>
      <c r="AL496" s="59">
        <f>+S496</f>
        <v>6.1</v>
      </c>
      <c r="AM496" s="59">
        <f>+W496</f>
        <v>7.1</v>
      </c>
    </row>
    <row r="497" spans="2:39" x14ac:dyDescent="0.2">
      <c r="B497" t="s">
        <v>305</v>
      </c>
      <c r="D497" s="104" t="s">
        <v>75</v>
      </c>
      <c r="E497" s="104" t="s">
        <v>75</v>
      </c>
      <c r="F497" s="104" t="s">
        <v>75</v>
      </c>
      <c r="G497" s="104" t="s">
        <v>75</v>
      </c>
      <c r="H497" s="104" t="s">
        <v>75</v>
      </c>
      <c r="I497" s="104" t="s">
        <v>75</v>
      </c>
      <c r="J497" s="104" t="s">
        <v>75</v>
      </c>
      <c r="K497" s="104" t="s">
        <v>75</v>
      </c>
      <c r="L497" s="104" t="s">
        <v>75</v>
      </c>
      <c r="M497" s="104" t="s">
        <v>75</v>
      </c>
      <c r="N497" s="104" t="s">
        <v>75</v>
      </c>
      <c r="O497" s="104" t="s">
        <v>75</v>
      </c>
      <c r="P497" s="104" t="s">
        <v>75</v>
      </c>
      <c r="Q497" s="104" t="s">
        <v>75</v>
      </c>
      <c r="R497" s="104" t="s">
        <v>75</v>
      </c>
      <c r="S497" s="104" t="s">
        <v>75</v>
      </c>
      <c r="T497" s="104" t="s">
        <v>75</v>
      </c>
      <c r="U497" s="104" t="s">
        <v>75</v>
      </c>
      <c r="V497" s="104" t="s">
        <v>75</v>
      </c>
      <c r="W497" s="104" t="s">
        <v>75</v>
      </c>
      <c r="X497" s="104" t="s">
        <v>75</v>
      </c>
      <c r="Y497" s="104" t="s">
        <v>75</v>
      </c>
      <c r="Z497" s="104" t="s">
        <v>75</v>
      </c>
      <c r="AA497" s="110"/>
      <c r="AB497" s="110"/>
      <c r="AC497" s="110"/>
      <c r="AD497" s="110"/>
      <c r="AE497" s="110"/>
      <c r="AF497" s="110"/>
      <c r="AG497" s="110"/>
      <c r="AH497" s="109">
        <f>+IFERROR(AH498/AH496,"n/a")</f>
        <v>4.9743954480796582</v>
      </c>
      <c r="AI497" s="109">
        <f>+IFERROR(AI498/AI496,"n/a")</f>
        <v>8.6926244852115317</v>
      </c>
      <c r="AJ497" s="109">
        <f t="shared" ref="AJ497:AM497" si="2256">+IFERROR(AJ498/AJ496,"n/a")</f>
        <v>8.387096774193548</v>
      </c>
      <c r="AK497" s="109">
        <f t="shared" si="2256"/>
        <v>13.75</v>
      </c>
      <c r="AL497" s="109">
        <f t="shared" si="2256"/>
        <v>19.57377049180328</v>
      </c>
      <c r="AM497" s="109">
        <f t="shared" si="2256"/>
        <v>23.22535211267606</v>
      </c>
    </row>
    <row r="498" spans="2:39" x14ac:dyDescent="0.2">
      <c r="B498" t="s">
        <v>304</v>
      </c>
      <c r="D498" s="104" t="s">
        <v>75</v>
      </c>
      <c r="E498" s="104" t="s">
        <v>75</v>
      </c>
      <c r="F498" s="104" t="s">
        <v>75</v>
      </c>
      <c r="G498" s="104" t="s">
        <v>75</v>
      </c>
      <c r="H498" s="104" t="s">
        <v>75</v>
      </c>
      <c r="I498" s="104" t="s">
        <v>75</v>
      </c>
      <c r="J498" s="104" t="s">
        <v>75</v>
      </c>
      <c r="K498" s="104" t="s">
        <v>75</v>
      </c>
      <c r="L498" s="104">
        <v>10.6</v>
      </c>
      <c r="M498" s="104">
        <v>14.4</v>
      </c>
      <c r="N498" s="104">
        <v>18.3</v>
      </c>
      <c r="O498" s="104">
        <v>22.7</v>
      </c>
      <c r="P498" s="104">
        <v>21.3</v>
      </c>
      <c r="Q498" s="104">
        <v>29.3</v>
      </c>
      <c r="R498" s="104">
        <v>32.200000000000003</v>
      </c>
      <c r="S498" s="104">
        <v>36.6</v>
      </c>
      <c r="T498" s="104">
        <v>36.299999999999997</v>
      </c>
      <c r="U498" s="104">
        <v>40.200000000000003</v>
      </c>
      <c r="V498" s="104">
        <v>42.2</v>
      </c>
      <c r="W498" s="104">
        <v>46.2</v>
      </c>
      <c r="X498" s="104">
        <v>48.4</v>
      </c>
      <c r="Y498" s="104">
        <v>55.3</v>
      </c>
      <c r="Z498" s="104">
        <v>61.4</v>
      </c>
      <c r="AA498" s="110"/>
      <c r="AB498" s="110"/>
      <c r="AC498" s="110"/>
      <c r="AD498" s="110"/>
      <c r="AE498" s="110"/>
      <c r="AF498" s="110"/>
      <c r="AG498" s="110"/>
      <c r="AH498" s="104">
        <v>10.491</v>
      </c>
      <c r="AI498" s="104">
        <v>23.218</v>
      </c>
      <c r="AJ498" s="104">
        <v>26</v>
      </c>
      <c r="AK498" s="109">
        <f>+IFERROR(L498+M498+N498+O498,"n/a")</f>
        <v>66</v>
      </c>
      <c r="AL498" s="109">
        <f>+IFERROR(P498+Q498+R498+S498,"n/a")</f>
        <v>119.4</v>
      </c>
      <c r="AM498" s="109">
        <f>+IFERROR(T498+U498+V498+W498,"n/a")</f>
        <v>164.9</v>
      </c>
    </row>
    <row r="499" spans="2:39" x14ac:dyDescent="0.2">
      <c r="B499" t="s">
        <v>306</v>
      </c>
      <c r="D499" s="45" t="str">
        <f t="shared" ref="D499" si="2257">+IFERROR(D500/(D498/1000),"n/a")</f>
        <v>n/a</v>
      </c>
      <c r="E499" s="45" t="str">
        <f t="shared" ref="E499" si="2258">+IFERROR(E500/(E498/1000),"n/a")</f>
        <v>n/a</v>
      </c>
      <c r="F499" s="45" t="str">
        <f t="shared" ref="F499" si="2259">+IFERROR(F500/(F498/1000),"n/a")</f>
        <v>n/a</v>
      </c>
      <c r="G499" s="45" t="str">
        <f t="shared" ref="G499" si="2260">+IFERROR(G500/(G498/1000),"n/a")</f>
        <v>n/a</v>
      </c>
      <c r="H499" s="45" t="str">
        <f t="shared" ref="H499" si="2261">+IFERROR(H500/(H498/1000),"n/a")</f>
        <v>n/a</v>
      </c>
      <c r="I499" s="45" t="str">
        <f t="shared" ref="I499" si="2262">+IFERROR(I500/(I498/1000),"n/a")</f>
        <v>n/a</v>
      </c>
      <c r="J499" s="45" t="str">
        <f t="shared" ref="J499" si="2263">+IFERROR(J500/(J498/1000),"n/a")</f>
        <v>n/a</v>
      </c>
      <c r="K499" s="45" t="str">
        <f t="shared" ref="K499" si="2264">+IFERROR(K500/(K498/1000),"n/a")</f>
        <v>n/a</v>
      </c>
      <c r="L499" s="45">
        <f t="shared" ref="L499" si="2265">+IFERROR(L500/(L498/1000),"n/a")</f>
        <v>26886.792452830188</v>
      </c>
      <c r="M499" s="45">
        <f t="shared" ref="M499" si="2266">+IFERROR(M500/(M498/1000),"n/a")</f>
        <v>28611.111111111113</v>
      </c>
      <c r="N499" s="45">
        <f t="shared" ref="N499" si="2267">+IFERROR(N500/(N498/1000),"n/a")</f>
        <v>27814.207650273223</v>
      </c>
      <c r="O499" s="45">
        <f t="shared" ref="O499" si="2268">+IFERROR(O500/(O498/1000),"n/a")</f>
        <v>28105.726872246698</v>
      </c>
      <c r="P499" s="45">
        <f t="shared" ref="P499" si="2269">+IFERROR(P500/(P498/1000),"n/a")</f>
        <v>20093.896713615024</v>
      </c>
      <c r="Q499" s="45">
        <f t="shared" ref="Q499" si="2270">+IFERROR(Q500/(Q498/1000),"n/a")</f>
        <v>21092.150170648463</v>
      </c>
      <c r="R499" s="45">
        <f t="shared" ref="R499" si="2271">+IFERROR(R500/(R498/1000),"n/a")</f>
        <v>24937.888198757766</v>
      </c>
      <c r="S499" s="45">
        <f t="shared" ref="S499" si="2272">+IFERROR(S500/(S498/1000),"n/a")</f>
        <v>27950.819672131147</v>
      </c>
      <c r="T499" s="45">
        <f t="shared" ref="T499" si="2273">+IFERROR(T500/(T498/1000),"n/a")</f>
        <v>21085.399449035813</v>
      </c>
      <c r="U499" s="45">
        <f t="shared" ref="U499" si="2274">+IFERROR(U500/(U498/1000),"n/a")</f>
        <v>21293.532338308458</v>
      </c>
      <c r="V499" s="45">
        <f t="shared" ref="V499" si="2275">+IFERROR(V500/(V498/1000),"n/a")</f>
        <v>28483.412322274882</v>
      </c>
      <c r="W499" s="45">
        <f t="shared" ref="W499:X499" si="2276">+IFERROR(W500/(W498/1000),"n/a")</f>
        <v>29007.142857142855</v>
      </c>
      <c r="X499" s="45">
        <f t="shared" si="2276"/>
        <v>25618.760330578516</v>
      </c>
      <c r="Y499" s="45">
        <f t="shared" ref="Y499:Z499" si="2277">+IFERROR(Y500/(Y498/1000),"n/a")</f>
        <v>25076.311030741414</v>
      </c>
      <c r="Z499" s="45">
        <f t="shared" si="2277"/>
        <v>24274.918566775246</v>
      </c>
      <c r="AH499" s="45">
        <f t="shared" ref="AH499:AL499" si="2278">+IFERROR(AH500/(AH498/1000),"n/a")</f>
        <v>39557.716137641786</v>
      </c>
      <c r="AI499" s="45">
        <f t="shared" si="2278"/>
        <v>27064.010313919247</v>
      </c>
      <c r="AJ499" s="45">
        <f t="shared" si="2278"/>
        <v>31461.538461538465</v>
      </c>
      <c r="AK499" s="45">
        <f t="shared" si="2278"/>
        <v>27939.393939393936</v>
      </c>
      <c r="AL499" s="45">
        <f t="shared" si="2278"/>
        <v>24053.6013400335</v>
      </c>
      <c r="AM499" s="45">
        <f>+IFERROR(AM500/(AM498/1000),"n/a")</f>
        <v>25248.817465130382</v>
      </c>
    </row>
    <row r="500" spans="2:39" x14ac:dyDescent="0.2">
      <c r="B500" t="s">
        <v>61</v>
      </c>
      <c r="D500" s="19">
        <f t="shared" ref="D500:X500" si="2279">+D180</f>
        <v>107.43243243243244</v>
      </c>
      <c r="E500" s="19">
        <f t="shared" si="2279"/>
        <v>134.93975903614458</v>
      </c>
      <c r="F500" s="19">
        <f t="shared" si="2279"/>
        <v>140</v>
      </c>
      <c r="G500" s="19">
        <f t="shared" si="2279"/>
        <v>246</v>
      </c>
      <c r="H500" s="19">
        <f t="shared" si="2279"/>
        <v>159</v>
      </c>
      <c r="I500" s="19">
        <f t="shared" si="2279"/>
        <v>112</v>
      </c>
      <c r="J500" s="19">
        <f t="shared" si="2279"/>
        <v>206</v>
      </c>
      <c r="K500" s="19">
        <f t="shared" si="2279"/>
        <v>341</v>
      </c>
      <c r="L500" s="19">
        <f t="shared" si="2279"/>
        <v>285</v>
      </c>
      <c r="M500" s="19">
        <f t="shared" si="2279"/>
        <v>412</v>
      </c>
      <c r="N500" s="19">
        <f t="shared" si="2279"/>
        <v>509</v>
      </c>
      <c r="O500" s="19">
        <f t="shared" si="2279"/>
        <v>638</v>
      </c>
      <c r="P500" s="19">
        <f t="shared" si="2279"/>
        <v>428</v>
      </c>
      <c r="Q500" s="19">
        <f t="shared" si="2279"/>
        <v>618</v>
      </c>
      <c r="R500" s="19">
        <f t="shared" si="2279"/>
        <v>803</v>
      </c>
      <c r="S500" s="19">
        <f t="shared" si="2279"/>
        <v>1023</v>
      </c>
      <c r="T500" s="19">
        <f t="shared" si="2279"/>
        <v>765.4</v>
      </c>
      <c r="U500" s="19">
        <f t="shared" si="2279"/>
        <v>856</v>
      </c>
      <c r="V500" s="19">
        <f t="shared" si="2279"/>
        <v>1202</v>
      </c>
      <c r="W500" s="19">
        <f t="shared" si="2279"/>
        <v>1340.13</v>
      </c>
      <c r="X500" s="19">
        <f t="shared" si="2279"/>
        <v>1239.9480000000001</v>
      </c>
      <c r="Y500" s="19">
        <f t="shared" ref="Y500:Z500" si="2280">+Y180</f>
        <v>1386.72</v>
      </c>
      <c r="Z500" s="19">
        <f t="shared" si="2280"/>
        <v>1490.48</v>
      </c>
      <c r="AH500" s="19">
        <f>+AH180</f>
        <v>415</v>
      </c>
      <c r="AI500" s="40">
        <f>+IFERROR(D500+E500+F500+G500,"n/a")</f>
        <v>628.37219146857706</v>
      </c>
      <c r="AJ500" s="31">
        <f>+IFERROR(H500+I500+J500+K500,"n/a")</f>
        <v>818</v>
      </c>
      <c r="AK500" s="40">
        <f>+IFERROR(L500+M500+N500+O500,"n/a")</f>
        <v>1844</v>
      </c>
      <c r="AL500" s="40">
        <f>+IFERROR(P500+Q500+R500+S500,"n/a")</f>
        <v>2872</v>
      </c>
      <c r="AM500" s="40">
        <f>+IFERROR(T500+U500+V500+W500,"n/a")</f>
        <v>4163.5300000000007</v>
      </c>
    </row>
    <row r="501" spans="2:39" x14ac:dyDescent="0.2">
      <c r="B501" t="s">
        <v>332</v>
      </c>
      <c r="D501" s="104" t="s">
        <v>75</v>
      </c>
      <c r="E501" s="104" t="s">
        <v>75</v>
      </c>
      <c r="F501" s="104" t="s">
        <v>75</v>
      </c>
      <c r="G501" s="104" t="s">
        <v>75</v>
      </c>
      <c r="H501" s="104" t="s">
        <v>75</v>
      </c>
      <c r="I501" s="104">
        <v>0.31</v>
      </c>
      <c r="J501" s="104">
        <v>0.41</v>
      </c>
      <c r="K501" s="104">
        <v>0.48499999999999999</v>
      </c>
      <c r="L501" s="104">
        <v>0.65</v>
      </c>
      <c r="M501" s="104">
        <v>0.95</v>
      </c>
      <c r="N501" s="104">
        <v>1.2</v>
      </c>
      <c r="O501" s="104">
        <v>1.5</v>
      </c>
      <c r="P501" s="104">
        <v>1.6</v>
      </c>
      <c r="Q501" s="104">
        <v>2.1</v>
      </c>
      <c r="R501" s="104">
        <v>2.4</v>
      </c>
      <c r="S501" s="104">
        <v>2.8</v>
      </c>
      <c r="T501" s="104">
        <v>3.1</v>
      </c>
      <c r="U501" s="104">
        <v>3.9</v>
      </c>
      <c r="V501" s="104">
        <v>4.5</v>
      </c>
      <c r="W501" s="104" t="s">
        <v>75</v>
      </c>
      <c r="X501" s="104" t="s">
        <v>75</v>
      </c>
      <c r="Y501" s="104" t="s">
        <v>75</v>
      </c>
      <c r="Z501" s="104" t="s">
        <v>75</v>
      </c>
      <c r="AH501" s="104" t="s">
        <v>75</v>
      </c>
      <c r="AI501" s="109" t="str">
        <f>+G501</f>
        <v>n/a</v>
      </c>
      <c r="AJ501" s="109">
        <f>+K501</f>
        <v>0.48499999999999999</v>
      </c>
      <c r="AK501" s="109">
        <f>+O501</f>
        <v>1.5</v>
      </c>
      <c r="AL501" s="109">
        <f>+S501</f>
        <v>2.8</v>
      </c>
      <c r="AM501" s="109" t="str">
        <f>+W501</f>
        <v>n/a</v>
      </c>
    </row>
    <row r="503" spans="2:39" x14ac:dyDescent="0.2">
      <c r="B503" s="7" t="s">
        <v>28</v>
      </c>
      <c r="H503" s="71"/>
      <c r="I503" s="71"/>
      <c r="J503" s="71"/>
      <c r="K503" s="71"/>
      <c r="L503" s="71"/>
      <c r="M503" s="71"/>
      <c r="N503" s="71"/>
      <c r="O503" s="71"/>
      <c r="P503" s="71"/>
      <c r="Q503" s="71"/>
      <c r="R503" s="71"/>
      <c r="S503" s="71"/>
      <c r="T503" s="71"/>
      <c r="U503" s="71"/>
      <c r="V503" s="71"/>
      <c r="W503" s="71"/>
    </row>
    <row r="504" spans="2:39" x14ac:dyDescent="0.2">
      <c r="B504" s="8" t="s">
        <v>303</v>
      </c>
      <c r="H504" s="83">
        <v>0.24</v>
      </c>
      <c r="I504" s="83">
        <v>0.18</v>
      </c>
      <c r="J504" s="83">
        <v>0.21</v>
      </c>
      <c r="K504" s="83">
        <v>0.16</v>
      </c>
      <c r="L504" s="83">
        <v>0.19</v>
      </c>
      <c r="M504" s="83">
        <v>0.33</v>
      </c>
      <c r="N504" s="83">
        <v>0.39</v>
      </c>
      <c r="O504" s="83">
        <v>0.44</v>
      </c>
      <c r="P504" s="83">
        <v>0.5</v>
      </c>
      <c r="Q504" s="83">
        <v>0.42</v>
      </c>
      <c r="R504" s="83">
        <v>0.34</v>
      </c>
      <c r="S504" s="83">
        <v>0.28000000000000003</v>
      </c>
      <c r="T504" s="83">
        <v>0.27</v>
      </c>
      <c r="U504" s="83">
        <v>0.22</v>
      </c>
      <c r="V504" s="83">
        <v>0.2</v>
      </c>
      <c r="W504" s="83">
        <v>0.18</v>
      </c>
      <c r="X504" s="83">
        <v>0.16</v>
      </c>
      <c r="Y504" s="83">
        <v>0.15</v>
      </c>
      <c r="Z504" s="83">
        <v>0.14000000000000001</v>
      </c>
      <c r="AI504" s="28">
        <f>+IFERROR(AI496/AH496-1,"n/a")</f>
        <v>0.2664770033191084</v>
      </c>
      <c r="AJ504" s="28">
        <f>+K504</f>
        <v>0.16</v>
      </c>
      <c r="AK504" s="28">
        <f>+O504</f>
        <v>0.44</v>
      </c>
      <c r="AL504" s="28">
        <f>+S504</f>
        <v>0.28000000000000003</v>
      </c>
      <c r="AM504" s="28">
        <f>+W504</f>
        <v>0.18</v>
      </c>
    </row>
    <row r="505" spans="2:39" x14ac:dyDescent="0.2">
      <c r="B505" s="8" t="s">
        <v>305</v>
      </c>
      <c r="H505" s="28" t="str">
        <f t="shared" ref="H505:Z505" si="2281">+IFERROR(H497/D497-1,"n/a")</f>
        <v>n/a</v>
      </c>
      <c r="I505" s="28" t="str">
        <f t="shared" si="2281"/>
        <v>n/a</v>
      </c>
      <c r="J505" s="28" t="str">
        <f t="shared" si="2281"/>
        <v>n/a</v>
      </c>
      <c r="K505" s="28" t="str">
        <f t="shared" si="2281"/>
        <v>n/a</v>
      </c>
      <c r="L505" s="28" t="str">
        <f t="shared" si="2281"/>
        <v>n/a</v>
      </c>
      <c r="M505" s="28" t="str">
        <f t="shared" si="2281"/>
        <v>n/a</v>
      </c>
      <c r="N505" s="28" t="str">
        <f t="shared" si="2281"/>
        <v>n/a</v>
      </c>
      <c r="O505" s="28" t="str">
        <f t="shared" si="2281"/>
        <v>n/a</v>
      </c>
      <c r="P505" s="28" t="str">
        <f t="shared" si="2281"/>
        <v>n/a</v>
      </c>
      <c r="Q505" s="28" t="str">
        <f t="shared" si="2281"/>
        <v>n/a</v>
      </c>
      <c r="R505" s="28" t="str">
        <f t="shared" si="2281"/>
        <v>n/a</v>
      </c>
      <c r="S505" s="28" t="str">
        <f t="shared" si="2281"/>
        <v>n/a</v>
      </c>
      <c r="T505" s="28" t="str">
        <f t="shared" si="2281"/>
        <v>n/a</v>
      </c>
      <c r="U505" s="28" t="str">
        <f t="shared" si="2281"/>
        <v>n/a</v>
      </c>
      <c r="V505" s="28" t="str">
        <f t="shared" si="2281"/>
        <v>n/a</v>
      </c>
      <c r="W505" s="28" t="str">
        <f t="shared" si="2281"/>
        <v>n/a</v>
      </c>
      <c r="X505" s="28" t="str">
        <f t="shared" si="2281"/>
        <v>n/a</v>
      </c>
      <c r="Y505" s="28" t="str">
        <f t="shared" si="2281"/>
        <v>n/a</v>
      </c>
      <c r="Z505" s="28" t="str">
        <f t="shared" si="2281"/>
        <v>n/a</v>
      </c>
      <c r="AI505" s="28">
        <f>+IFERROR(AI497/AH497-1,"n/a")</f>
        <v>0.7474735525032048</v>
      </c>
      <c r="AJ505" s="28">
        <f>+IFERROR(AJ497/AI497-1,"n/a")</f>
        <v>-3.5147924719141854E-2</v>
      </c>
      <c r="AK505" s="28">
        <f>+IFERROR(AK497/AJ497-1,"n/a")</f>
        <v>0.63942307692307709</v>
      </c>
      <c r="AL505" s="28">
        <f>+IFERROR(AL497/AK497-1,"n/a")</f>
        <v>0.42354694485842037</v>
      </c>
      <c r="AM505" s="28">
        <f>+IFERROR(AM497/AL497-1,"n/a")</f>
        <v>0.18655483992733624</v>
      </c>
    </row>
    <row r="506" spans="2:39" x14ac:dyDescent="0.2">
      <c r="B506" s="8" t="s">
        <v>304</v>
      </c>
      <c r="H506" s="83" t="s">
        <v>75</v>
      </c>
      <c r="I506" s="83" t="s">
        <v>75</v>
      </c>
      <c r="J506" s="83" t="s">
        <v>75</v>
      </c>
      <c r="K506" s="83" t="s">
        <v>75</v>
      </c>
      <c r="L506" s="83" t="s">
        <v>75</v>
      </c>
      <c r="M506" s="83" t="s">
        <v>75</v>
      </c>
      <c r="N506" s="83" t="s">
        <v>75</v>
      </c>
      <c r="O506" s="83" t="s">
        <v>75</v>
      </c>
      <c r="P506" s="83">
        <v>1.02</v>
      </c>
      <c r="Q506" s="83">
        <v>1.04</v>
      </c>
      <c r="R506" s="83">
        <v>0.76</v>
      </c>
      <c r="S506" s="83">
        <v>0.61</v>
      </c>
      <c r="T506" s="83">
        <v>0.71</v>
      </c>
      <c r="U506" s="83">
        <v>0.37</v>
      </c>
      <c r="V506" s="83">
        <v>0.31</v>
      </c>
      <c r="W506" s="83">
        <v>0.26</v>
      </c>
      <c r="X506" s="83">
        <v>0.33</v>
      </c>
      <c r="Y506" s="83">
        <v>0.38</v>
      </c>
      <c r="Z506" s="83">
        <v>0.45</v>
      </c>
      <c r="AI506" s="28">
        <f>+IFERROR(AI498/AH498-1,"n/a")</f>
        <v>1.2131350681536555</v>
      </c>
      <c r="AJ506" s="28">
        <f>+IFERROR(AJ498/AI498-1,"n/a")</f>
        <v>0.11982082866741317</v>
      </c>
      <c r="AK506" s="83">
        <v>1.56</v>
      </c>
      <c r="AL506" s="83">
        <v>0.81</v>
      </c>
      <c r="AM506" s="83">
        <v>0.38</v>
      </c>
    </row>
    <row r="507" spans="2:39" x14ac:dyDescent="0.2">
      <c r="B507" s="8" t="s">
        <v>306</v>
      </c>
      <c r="H507" s="28" t="str">
        <f>+IFERROR((1+H508)/(1+H506)-1,"n/a")</f>
        <v>n/a</v>
      </c>
      <c r="I507" s="28" t="str">
        <f t="shared" ref="I507:W507" si="2282">+IFERROR((1+I508)/(1+I506)-1,"n/a")</f>
        <v>n/a</v>
      </c>
      <c r="J507" s="28" t="str">
        <f t="shared" si="2282"/>
        <v>n/a</v>
      </c>
      <c r="K507" s="28" t="str">
        <f t="shared" si="2282"/>
        <v>n/a</v>
      </c>
      <c r="L507" s="28" t="str">
        <f t="shared" si="2282"/>
        <v>n/a</v>
      </c>
      <c r="M507" s="28" t="str">
        <f t="shared" si="2282"/>
        <v>n/a</v>
      </c>
      <c r="N507" s="28" t="str">
        <f t="shared" si="2282"/>
        <v>n/a</v>
      </c>
      <c r="O507" s="28" t="str">
        <f t="shared" si="2282"/>
        <v>n/a</v>
      </c>
      <c r="P507" s="28">
        <f t="shared" si="2282"/>
        <v>-0.25742574257425743</v>
      </c>
      <c r="Q507" s="28">
        <f t="shared" si="2282"/>
        <v>-0.26470588235294124</v>
      </c>
      <c r="R507" s="28">
        <f t="shared" si="2282"/>
        <v>-0.10227272727272718</v>
      </c>
      <c r="S507" s="28">
        <f t="shared" si="2282"/>
        <v>-6.2111801242235032E-3</v>
      </c>
      <c r="T507" s="28">
        <f t="shared" si="2282"/>
        <v>4.5799857900202356E-2</v>
      </c>
      <c r="U507" s="28">
        <f t="shared" si="2282"/>
        <v>1.4598540145985384E-2</v>
      </c>
      <c r="V507" s="28">
        <f t="shared" si="2282"/>
        <v>0.14503816793893121</v>
      </c>
      <c r="W507" s="28">
        <f t="shared" si="2282"/>
        <v>3.9682539682539764E-2</v>
      </c>
      <c r="X507" s="28">
        <f t="shared" ref="X507:Y507" si="2283">+IFERROR((1+X508)/(1+X506)-1,"n/a")</f>
        <v>0.21804511278195493</v>
      </c>
      <c r="Y507" s="28">
        <f t="shared" si="2283"/>
        <v>0.17391304347826098</v>
      </c>
      <c r="Z507" s="28">
        <f t="shared" ref="Z507" si="2284">+IFERROR((1+Z508)/(1+Z506)-1,"n/a")</f>
        <v>-0.14482758620689651</v>
      </c>
      <c r="AI507" s="28">
        <f t="shared" ref="AI507:AM507" si="2285">+IFERROR((1+AI508)/(1+AI506)-1,"n/a")</f>
        <v>-0.31583486216065826</v>
      </c>
      <c r="AJ507" s="28">
        <f t="shared" si="2285"/>
        <v>0.16248619833541555</v>
      </c>
      <c r="AK507" s="28">
        <f t="shared" si="2285"/>
        <v>-0.11942237163814184</v>
      </c>
      <c r="AL507" s="28">
        <f t="shared" si="2285"/>
        <v>-0.1395117508179432</v>
      </c>
      <c r="AM507" s="28">
        <f t="shared" si="2285"/>
        <v>5.0724637681159424E-2</v>
      </c>
    </row>
    <row r="508" spans="2:39" x14ac:dyDescent="0.2">
      <c r="B508" s="8" t="s">
        <v>61</v>
      </c>
      <c r="H508" s="28">
        <f t="shared" ref="H508:X508" si="2286">+H194</f>
        <v>0.48</v>
      </c>
      <c r="I508" s="28">
        <f t="shared" si="2286"/>
        <v>-0.17000000000000004</v>
      </c>
      <c r="J508" s="28">
        <f t="shared" si="2286"/>
        <v>0.47142857142857153</v>
      </c>
      <c r="K508" s="28">
        <f t="shared" si="2286"/>
        <v>0.38617886178861793</v>
      </c>
      <c r="L508" s="28">
        <f t="shared" si="2286"/>
        <v>0.79245283018867929</v>
      </c>
      <c r="M508" s="28">
        <f t="shared" si="2286"/>
        <v>2.6785714285714284</v>
      </c>
      <c r="N508" s="28">
        <f t="shared" si="2286"/>
        <v>1.470873786407767</v>
      </c>
      <c r="O508" s="28">
        <f t="shared" si="2286"/>
        <v>0.87096774193548376</v>
      </c>
      <c r="P508" s="28">
        <f t="shared" si="2286"/>
        <v>0.5</v>
      </c>
      <c r="Q508" s="28">
        <f t="shared" si="2286"/>
        <v>0.5</v>
      </c>
      <c r="R508" s="28">
        <f t="shared" si="2286"/>
        <v>0.57999999999999996</v>
      </c>
      <c r="S508" s="28">
        <f t="shared" si="2286"/>
        <v>0.6</v>
      </c>
      <c r="T508" s="28">
        <f t="shared" si="2286"/>
        <v>0.78831775700934581</v>
      </c>
      <c r="U508" s="28">
        <f t="shared" si="2286"/>
        <v>0.39</v>
      </c>
      <c r="V508" s="28">
        <f t="shared" si="2286"/>
        <v>0.5</v>
      </c>
      <c r="W508" s="28">
        <f t="shared" si="2286"/>
        <v>0.31</v>
      </c>
      <c r="X508" s="28">
        <f t="shared" si="2286"/>
        <v>0.62</v>
      </c>
      <c r="Y508" s="28">
        <f t="shared" ref="Y508:Z508" si="2287">+Y194</f>
        <v>0.62</v>
      </c>
      <c r="Z508" s="28">
        <f t="shared" si="2287"/>
        <v>0.24</v>
      </c>
      <c r="AI508" s="28">
        <f>+AI194</f>
        <v>0.51414985896042675</v>
      </c>
      <c r="AJ508" s="28">
        <f>+AJ194</f>
        <v>0.30177625793439589</v>
      </c>
      <c r="AK508" s="28">
        <f>+AK194</f>
        <v>1.2542787286063568</v>
      </c>
      <c r="AL508" s="28">
        <f>+AL194</f>
        <v>0.55748373101952287</v>
      </c>
      <c r="AM508" s="28">
        <f>+AM194</f>
        <v>0.45</v>
      </c>
    </row>
    <row r="509" spans="2:39" x14ac:dyDescent="0.2">
      <c r="B509" s="8" t="s">
        <v>332</v>
      </c>
      <c r="H509" s="28" t="str">
        <f>+IFERROR(H501/D501-1,"n/a")</f>
        <v>n/a</v>
      </c>
      <c r="I509" s="28" t="str">
        <f>+IFERROR(I501/E501-1,"n/a")</f>
        <v>n/a</v>
      </c>
      <c r="J509" s="28" t="str">
        <f t="shared" ref="J509:L509" si="2288">+IFERROR(J501/F501-1,"n/a")</f>
        <v>n/a</v>
      </c>
      <c r="K509" s="28" t="str">
        <f t="shared" si="2288"/>
        <v>n/a</v>
      </c>
      <c r="L509" s="28" t="str">
        <f t="shared" si="2288"/>
        <v>n/a</v>
      </c>
      <c r="M509" s="83">
        <v>2.1</v>
      </c>
      <c r="N509" s="83">
        <v>1.9</v>
      </c>
      <c r="O509" s="83">
        <v>2.1</v>
      </c>
      <c r="P509" s="83">
        <v>1.4</v>
      </c>
      <c r="Q509" s="83">
        <v>1.2</v>
      </c>
      <c r="R509" s="83">
        <v>1</v>
      </c>
      <c r="S509" s="83">
        <v>0.9</v>
      </c>
      <c r="T509" s="83">
        <v>1</v>
      </c>
      <c r="U509" s="83">
        <v>0.9</v>
      </c>
      <c r="V509" s="83">
        <v>0.8</v>
      </c>
      <c r="W509" s="28" t="str">
        <f t="shared" ref="W509:Z509" si="2289">+IFERROR(W501/S501-1,"n/a")</f>
        <v>n/a</v>
      </c>
      <c r="X509" s="28" t="str">
        <f t="shared" si="2289"/>
        <v>n/a</v>
      </c>
      <c r="Y509" s="28" t="str">
        <f t="shared" si="2289"/>
        <v>n/a</v>
      </c>
      <c r="Z509" s="28" t="str">
        <f t="shared" si="2289"/>
        <v>n/a</v>
      </c>
      <c r="AI509" s="28" t="str">
        <f>+IFERROR(AI501/AH501-1,"n/a")</f>
        <v>n/a</v>
      </c>
      <c r="AJ509" s="28" t="str">
        <f>+K509</f>
        <v>n/a</v>
      </c>
      <c r="AK509" s="28">
        <f>+O509</f>
        <v>2.1</v>
      </c>
      <c r="AL509" s="28">
        <f>+S509</f>
        <v>0.9</v>
      </c>
      <c r="AM509" s="28" t="str">
        <f>+W509</f>
        <v>n/a</v>
      </c>
    </row>
    <row r="510" spans="2:39" x14ac:dyDescent="0.2">
      <c r="B510" s="8"/>
      <c r="H510" s="28"/>
      <c r="I510" s="28"/>
      <c r="J510" s="28"/>
      <c r="K510" s="28"/>
      <c r="L510" s="28"/>
      <c r="M510" s="28"/>
      <c r="N510" s="28"/>
      <c r="O510" s="28"/>
      <c r="P510" s="28"/>
      <c r="Q510" s="28"/>
      <c r="R510" s="28"/>
      <c r="S510" s="28"/>
      <c r="T510" s="28"/>
      <c r="U510" s="28"/>
      <c r="V510" s="28"/>
      <c r="W510" s="28"/>
      <c r="X510" s="28"/>
      <c r="AI510" s="28"/>
      <c r="AJ510" s="28"/>
      <c r="AK510" s="28"/>
      <c r="AL510" s="28"/>
      <c r="AM510" s="28"/>
    </row>
    <row r="511" spans="2:39" x14ac:dyDescent="0.2">
      <c r="B511" s="7" t="s">
        <v>330</v>
      </c>
      <c r="H511" s="28"/>
      <c r="I511" s="28"/>
      <c r="J511" s="28"/>
      <c r="K511" s="28"/>
      <c r="L511" s="28"/>
      <c r="M511" s="28"/>
      <c r="N511" s="28"/>
      <c r="O511" s="28"/>
      <c r="P511" s="28"/>
      <c r="Q511" s="28"/>
      <c r="R511" s="28"/>
      <c r="S511" s="28"/>
      <c r="T511" s="28"/>
      <c r="U511" s="28"/>
      <c r="V511" s="28"/>
      <c r="W511" s="28"/>
      <c r="X511" s="28"/>
      <c r="AI511" s="28"/>
      <c r="AJ511" s="28"/>
      <c r="AK511" s="28"/>
      <c r="AL511" s="28"/>
      <c r="AM511" s="28"/>
    </row>
    <row r="512" spans="2:39" x14ac:dyDescent="0.2">
      <c r="B512" s="8" t="s">
        <v>72</v>
      </c>
      <c r="D512" s="106">
        <f>+IFERROR(D523/D$500,"n/a")</f>
        <v>0.24322872222748965</v>
      </c>
      <c r="E512" s="106">
        <f t="shared" ref="E512:W512" si="2290">+IFERROR(E523/E$500,"n/a")</f>
        <v>0.27904541446208109</v>
      </c>
      <c r="F512" s="106">
        <f t="shared" si="2290"/>
        <v>0.26428571428571429</v>
      </c>
      <c r="G512" s="106">
        <f t="shared" si="2290"/>
        <v>0.33333333333333331</v>
      </c>
      <c r="H512" s="106">
        <f t="shared" si="2290"/>
        <v>0.32704402515723269</v>
      </c>
      <c r="I512" s="106">
        <f t="shared" si="2290"/>
        <v>0.5446428571428571</v>
      </c>
      <c r="J512" s="106">
        <f t="shared" si="2290"/>
        <v>0.58252427184466016</v>
      </c>
      <c r="K512" s="106">
        <f t="shared" si="2290"/>
        <v>0.42521994134897362</v>
      </c>
      <c r="L512" s="106">
        <f t="shared" si="2290"/>
        <v>0.43859649122807015</v>
      </c>
      <c r="M512" s="106">
        <f t="shared" si="2290"/>
        <v>0.40291262135922329</v>
      </c>
      <c r="N512" s="106">
        <f t="shared" si="2290"/>
        <v>0.3988212180746562</v>
      </c>
      <c r="O512" s="106">
        <f t="shared" si="2290"/>
        <v>0.35423197492163011</v>
      </c>
      <c r="P512" s="106">
        <f t="shared" si="2290"/>
        <v>0.33177570093457942</v>
      </c>
      <c r="Q512" s="106">
        <f t="shared" si="2290"/>
        <v>0.33171521035598706</v>
      </c>
      <c r="R512" s="106">
        <f t="shared" si="2290"/>
        <v>0.33250311332503113</v>
      </c>
      <c r="S512" s="106">
        <f t="shared" si="2290"/>
        <v>0.34799608993157383</v>
      </c>
      <c r="T512" s="106">
        <f t="shared" si="2290"/>
        <v>0.33185262607786781</v>
      </c>
      <c r="U512" s="106">
        <f t="shared" si="2290"/>
        <v>0.31775700934579437</v>
      </c>
      <c r="V512" s="106">
        <f t="shared" si="2290"/>
        <v>0.33111480865224624</v>
      </c>
      <c r="W512" s="106">
        <f t="shared" si="2290"/>
        <v>0.37153112011521267</v>
      </c>
      <c r="X512" s="106">
        <f t="shared" ref="X512:Y512" si="2291">+IFERROR(X523/X$500,"n/a")</f>
        <v>0.42275966411494675</v>
      </c>
      <c r="Y512" s="106">
        <f t="shared" si="2291"/>
        <v>0.40880639206184377</v>
      </c>
      <c r="Z512" s="106">
        <f t="shared" ref="Z512" si="2292">+IFERROR(Z523/Z$500,"n/a")</f>
        <v>0.44878160055820943</v>
      </c>
      <c r="AH512" s="106">
        <f t="shared" ref="AH512:AM512" si="2293">+IFERROR(AH523/AH$500,"n/a")</f>
        <v>0.28192771084337348</v>
      </c>
      <c r="AI512" s="106">
        <f t="shared" si="2293"/>
        <v>0.29088647896208897</v>
      </c>
      <c r="AJ512" s="106">
        <f t="shared" si="2293"/>
        <v>0.46210268948655259</v>
      </c>
      <c r="AK512" s="106">
        <f t="shared" si="2293"/>
        <v>0.39045553145336226</v>
      </c>
      <c r="AL512" s="106">
        <f t="shared" si="2293"/>
        <v>0.33774373259052926</v>
      </c>
      <c r="AM512" s="106">
        <f t="shared" si="2293"/>
        <v>0.34151309105494615</v>
      </c>
    </row>
    <row r="513" spans="2:39" x14ac:dyDescent="0.2">
      <c r="B513" s="8" t="s">
        <v>73</v>
      </c>
      <c r="D513" s="106">
        <f>+IFERROR(D537/D$500,"n/a")</f>
        <v>0.32594498371007291</v>
      </c>
      <c r="E513" s="106">
        <f t="shared" ref="E513:W513" si="2294">+IFERROR(E537/E$500,"n/a")</f>
        <v>0.32594498371007286</v>
      </c>
      <c r="F513" s="106">
        <f t="shared" si="2294"/>
        <v>0.44285714285714284</v>
      </c>
      <c r="G513" s="106">
        <f t="shared" si="2294"/>
        <v>0.45934959349593496</v>
      </c>
      <c r="H513" s="106">
        <f t="shared" si="2294"/>
        <v>0.53459119496855345</v>
      </c>
      <c r="I513" s="106">
        <f t="shared" si="2294"/>
        <v>0.36607142857142855</v>
      </c>
      <c r="J513" s="106">
        <f t="shared" si="2294"/>
        <v>0.3446601941747573</v>
      </c>
      <c r="K513" s="106">
        <f t="shared" si="2294"/>
        <v>0.51906158357771259</v>
      </c>
      <c r="L513" s="106">
        <f t="shared" si="2294"/>
        <v>0.52631578947368418</v>
      </c>
      <c r="M513" s="106">
        <f t="shared" si="2294"/>
        <v>0.55339805825242716</v>
      </c>
      <c r="N513" s="106">
        <f t="shared" si="2294"/>
        <v>0.5520628683693517</v>
      </c>
      <c r="O513" s="106">
        <f t="shared" si="2294"/>
        <v>0.59404388714733547</v>
      </c>
      <c r="P513" s="106">
        <f t="shared" si="2294"/>
        <v>0.58177570093457942</v>
      </c>
      <c r="Q513" s="106">
        <f t="shared" si="2294"/>
        <v>0.56634304207119746</v>
      </c>
      <c r="R513" s="106">
        <f t="shared" si="2294"/>
        <v>0.58281444582814446</v>
      </c>
      <c r="S513" s="106">
        <f t="shared" si="2294"/>
        <v>0.59139784946236562</v>
      </c>
      <c r="T513" s="106">
        <f t="shared" si="2294"/>
        <v>0.56833028481839565</v>
      </c>
      <c r="U513" s="106">
        <f t="shared" si="2294"/>
        <v>0.55257009345794394</v>
      </c>
      <c r="V513" s="106">
        <f t="shared" si="2294"/>
        <v>0.57154742096505828</v>
      </c>
      <c r="W513" s="106">
        <f t="shared" si="2294"/>
        <v>0.53427652541171378</v>
      </c>
      <c r="X513" s="106">
        <f t="shared" ref="X513:Y513" si="2295">+IFERROR(X537/X$500,"n/a")</f>
        <v>0.46937452215738074</v>
      </c>
      <c r="Y513" s="106">
        <f t="shared" si="2295"/>
        <v>0.4658474674050998</v>
      </c>
      <c r="Z513" s="106">
        <f t="shared" ref="Z513" si="2296">+IFERROR(Z537/Z$500,"n/a")</f>
        <v>0.43744297139176641</v>
      </c>
      <c r="AH513" s="106">
        <f t="shared" ref="AH513:AM513" si="2297">+IFERROR(AH537/AH$500,"n/a")</f>
        <v>0.23132530120481928</v>
      </c>
      <c r="AI513" s="106">
        <f t="shared" si="2297"/>
        <v>0.40421903363733075</v>
      </c>
      <c r="AJ513" s="106">
        <f t="shared" si="2297"/>
        <v>0.45721271393643031</v>
      </c>
      <c r="AK513" s="106">
        <f t="shared" si="2297"/>
        <v>0.56290672451193058</v>
      </c>
      <c r="AL513" s="106">
        <f t="shared" si="2297"/>
        <v>0.5821727019498607</v>
      </c>
      <c r="AM513" s="106">
        <f t="shared" si="2297"/>
        <v>0.55505784754763376</v>
      </c>
    </row>
    <row r="514" spans="2:39" x14ac:dyDescent="0.2">
      <c r="B514" s="8" t="s">
        <v>62</v>
      </c>
      <c r="D514" s="106">
        <f>+IFERROR(D549/D$500,"n/a")</f>
        <v>0</v>
      </c>
      <c r="E514" s="106">
        <f t="shared" ref="E514:W514" si="2298">+IFERROR(E549/E$500,"n/a")</f>
        <v>0</v>
      </c>
      <c r="F514" s="106">
        <f t="shared" si="2298"/>
        <v>0</v>
      </c>
      <c r="G514" s="106">
        <f t="shared" si="2298"/>
        <v>0</v>
      </c>
      <c r="H514" s="106">
        <f t="shared" si="2298"/>
        <v>0</v>
      </c>
      <c r="I514" s="106">
        <f t="shared" si="2298"/>
        <v>0</v>
      </c>
      <c r="J514" s="106">
        <f t="shared" si="2298"/>
        <v>0</v>
      </c>
      <c r="K514" s="106">
        <f t="shared" si="2298"/>
        <v>0</v>
      </c>
      <c r="L514" s="106">
        <f t="shared" si="2298"/>
        <v>2.456140350877193E-2</v>
      </c>
      <c r="M514" s="106">
        <f t="shared" si="2298"/>
        <v>3.8834951456310676E-2</v>
      </c>
      <c r="N514" s="106">
        <f t="shared" si="2298"/>
        <v>5.1080550098231828E-2</v>
      </c>
      <c r="O514" s="106">
        <f t="shared" si="2298"/>
        <v>5.1724137931034482E-2</v>
      </c>
      <c r="P514" s="106">
        <f t="shared" si="2298"/>
        <v>8.6448598130841117E-2</v>
      </c>
      <c r="Q514" s="106">
        <f t="shared" si="2298"/>
        <v>0.10194174757281553</v>
      </c>
      <c r="R514" s="106">
        <f t="shared" si="2298"/>
        <v>8.4682440846824414E-2</v>
      </c>
      <c r="S514" s="106">
        <f t="shared" si="2298"/>
        <v>6.1583577712609971E-2</v>
      </c>
      <c r="T514" s="106">
        <f t="shared" si="2298"/>
        <v>8.8842435327933109E-2</v>
      </c>
      <c r="U514" s="106">
        <f t="shared" si="2298"/>
        <v>0.11214953271028037</v>
      </c>
      <c r="V514" s="106">
        <f t="shared" si="2298"/>
        <v>8.2362728785357733E-2</v>
      </c>
      <c r="W514" s="106">
        <f t="shared" si="2298"/>
        <v>6.7157663808734974E-2</v>
      </c>
      <c r="X514" s="106">
        <f t="shared" ref="X514:Y514" si="2299">+IFERROR(X549/X$500,"n/a")</f>
        <v>7.8229087026230132E-2</v>
      </c>
      <c r="Y514" s="106">
        <f t="shared" si="2299"/>
        <v>9.2304142148378912E-2</v>
      </c>
      <c r="Z514" s="106">
        <f t="shared" ref="Z514" si="2300">+IFERROR(Z549/Z$500,"n/a")</f>
        <v>8.6549299554505923E-2</v>
      </c>
      <c r="AH514" s="106">
        <f t="shared" ref="AH514:AM514" si="2301">+IFERROR(AH549/AH$500,"n/a")</f>
        <v>0</v>
      </c>
      <c r="AI514" s="106">
        <f t="shared" si="2301"/>
        <v>0</v>
      </c>
      <c r="AJ514" s="106">
        <f t="shared" si="2301"/>
        <v>0</v>
      </c>
      <c r="AK514" s="106">
        <f t="shared" si="2301"/>
        <v>4.4468546637744036E-2</v>
      </c>
      <c r="AL514" s="106">
        <f t="shared" si="2301"/>
        <v>8.0431754874651817E-2</v>
      </c>
      <c r="AM514" s="106">
        <f t="shared" si="2301"/>
        <v>8.4783825263658463E-2</v>
      </c>
    </row>
    <row r="515" spans="2:39" x14ac:dyDescent="0.2">
      <c r="B515" s="8" t="s">
        <v>329</v>
      </c>
      <c r="D515" s="106">
        <f>+IFERROR(D561/D$500,"n/a")</f>
        <v>0</v>
      </c>
      <c r="E515" s="106">
        <f t="shared" ref="E515:W515" si="2302">+IFERROR(E561/E$500,"n/a")</f>
        <v>0</v>
      </c>
      <c r="F515" s="106">
        <f t="shared" si="2302"/>
        <v>0</v>
      </c>
      <c r="G515" s="106">
        <f t="shared" si="2302"/>
        <v>0</v>
      </c>
      <c r="H515" s="106">
        <f t="shared" si="2302"/>
        <v>0</v>
      </c>
      <c r="I515" s="106">
        <f t="shared" si="2302"/>
        <v>0</v>
      </c>
      <c r="J515" s="106">
        <f t="shared" si="2302"/>
        <v>0</v>
      </c>
      <c r="K515" s="106">
        <f t="shared" si="2302"/>
        <v>0</v>
      </c>
      <c r="L515" s="106">
        <f t="shared" si="2302"/>
        <v>0</v>
      </c>
      <c r="M515" s="106">
        <f t="shared" si="2302"/>
        <v>0</v>
      </c>
      <c r="N515" s="106">
        <f t="shared" si="2302"/>
        <v>0</v>
      </c>
      <c r="O515" s="106">
        <f t="shared" si="2302"/>
        <v>0</v>
      </c>
      <c r="P515" s="106">
        <f t="shared" si="2302"/>
        <v>0</v>
      </c>
      <c r="Q515" s="106">
        <f t="shared" si="2302"/>
        <v>0</v>
      </c>
      <c r="R515" s="106">
        <f t="shared" si="2302"/>
        <v>0</v>
      </c>
      <c r="S515" s="106">
        <f t="shared" si="2302"/>
        <v>0</v>
      </c>
      <c r="T515" s="106">
        <f t="shared" si="2302"/>
        <v>1.1105304415991639E-2</v>
      </c>
      <c r="U515" s="106">
        <f t="shared" si="2302"/>
        <v>1.705607476635514E-2</v>
      </c>
      <c r="V515" s="106">
        <f t="shared" si="2302"/>
        <v>1.464226289517471E-2</v>
      </c>
      <c r="W515" s="106">
        <f t="shared" si="2302"/>
        <v>1.7983329975450144E-2</v>
      </c>
      <c r="X515" s="106">
        <f t="shared" ref="X515:Y515" si="2303">+IFERROR(X561/X$500,"n/a")</f>
        <v>2.2420295044630903E-2</v>
      </c>
      <c r="Y515" s="106">
        <f t="shared" si="2303"/>
        <v>2.0984769816545519E-2</v>
      </c>
      <c r="Z515" s="106">
        <f t="shared" ref="Z515" si="2304">+IFERROR(Z561/Z$500,"n/a")</f>
        <v>2.2207610970962376E-2</v>
      </c>
      <c r="AH515" s="106">
        <f t="shared" ref="AH515:AM515" si="2305">+IFERROR(AH561/AH$500,"n/a")</f>
        <v>0</v>
      </c>
      <c r="AI515" s="106">
        <f t="shared" si="2305"/>
        <v>0</v>
      </c>
      <c r="AJ515" s="106">
        <f t="shared" si="2305"/>
        <v>0</v>
      </c>
      <c r="AK515" s="106">
        <f t="shared" si="2305"/>
        <v>0</v>
      </c>
      <c r="AL515" s="106">
        <f t="shared" si="2305"/>
        <v>0</v>
      </c>
      <c r="AM515" s="106">
        <f t="shared" si="2305"/>
        <v>1.5563716365680083E-2</v>
      </c>
    </row>
    <row r="516" spans="2:39" x14ac:dyDescent="0.2">
      <c r="B516" s="8" t="s">
        <v>331</v>
      </c>
      <c r="D516" s="106">
        <f>+IFERROR(1-D512-D513-D514-D515,"n/a")</f>
        <v>0.4308262940624375</v>
      </c>
      <c r="E516" s="106">
        <f t="shared" ref="E516:W516" si="2306">+IFERROR(1-E512-E513-E514-E515,"n/a")</f>
        <v>0.39500960182784606</v>
      </c>
      <c r="F516" s="106">
        <f t="shared" si="2306"/>
        <v>0.29285714285714293</v>
      </c>
      <c r="G516" s="106">
        <f t="shared" si="2306"/>
        <v>0.20731707317073178</v>
      </c>
      <c r="H516" s="106">
        <f t="shared" si="2306"/>
        <v>0.13836477987421392</v>
      </c>
      <c r="I516" s="106">
        <f t="shared" si="2306"/>
        <v>8.9285714285714357E-2</v>
      </c>
      <c r="J516" s="106">
        <f t="shared" si="2306"/>
        <v>7.2815533980582547E-2</v>
      </c>
      <c r="K516" s="106">
        <f t="shared" si="2306"/>
        <v>5.5718475073313734E-2</v>
      </c>
      <c r="L516" s="106">
        <f t="shared" si="2306"/>
        <v>1.0526315789473682E-2</v>
      </c>
      <c r="M516" s="106">
        <f t="shared" si="2306"/>
        <v>4.8543689320388189E-3</v>
      </c>
      <c r="N516" s="106">
        <f t="shared" si="2306"/>
        <v>-1.9646365422397311E-3</v>
      </c>
      <c r="O516" s="106">
        <f t="shared" si="2306"/>
        <v>-6.9388939039072284E-18</v>
      </c>
      <c r="P516" s="106">
        <f t="shared" si="2306"/>
        <v>4.163336342344337E-17</v>
      </c>
      <c r="Q516" s="106">
        <f t="shared" si="2306"/>
        <v>-4.163336342344337E-17</v>
      </c>
      <c r="R516" s="106">
        <f t="shared" si="2306"/>
        <v>0</v>
      </c>
      <c r="S516" s="106">
        <f t="shared" si="2306"/>
        <v>-9.7751710654941926E-4</v>
      </c>
      <c r="T516" s="106">
        <f t="shared" si="2306"/>
        <v>-1.3065064018820231E-4</v>
      </c>
      <c r="U516" s="106">
        <f t="shared" si="2306"/>
        <v>4.6728971962611485E-4</v>
      </c>
      <c r="V516" s="106">
        <f t="shared" si="2306"/>
        <v>3.3277870216308868E-4</v>
      </c>
      <c r="W516" s="106">
        <f t="shared" si="2306"/>
        <v>9.0513606888883852E-3</v>
      </c>
      <c r="X516" s="106">
        <f t="shared" ref="X516:Y516" si="2307">+IFERROR(1-X512-X513-X514-X515,"n/a")</f>
        <v>7.2164316568115311E-3</v>
      </c>
      <c r="Y516" s="106">
        <f t="shared" si="2307"/>
        <v>1.2057228568131996E-2</v>
      </c>
      <c r="Z516" s="106">
        <f t="shared" ref="Z516" si="2308">+IFERROR(1-Z512-Z513-Z514-Z515,"n/a")</f>
        <v>5.0185175245558086E-3</v>
      </c>
      <c r="AH516" s="106">
        <f t="shared" ref="AH516" si="2309">+IFERROR(1-AH512-AH513-AH514-AH515,"n/a")</f>
        <v>0.48674698795180715</v>
      </c>
      <c r="AI516" s="106">
        <f t="shared" ref="AI516" si="2310">+IFERROR(1-AI512-AI513-AI514-AI515,"n/a")</f>
        <v>0.30489448740058028</v>
      </c>
      <c r="AJ516" s="106">
        <f t="shared" ref="AJ516" si="2311">+IFERROR(1-AJ512-AJ513-AJ514-AJ515,"n/a")</f>
        <v>8.0684596577017154E-2</v>
      </c>
      <c r="AK516" s="106">
        <f t="shared" ref="AK516" si="2312">+IFERROR(1-AK512-AK513-AK514-AK515,"n/a")</f>
        <v>2.1691973969631823E-3</v>
      </c>
      <c r="AL516" s="106">
        <f t="shared" ref="AL516" si="2313">+IFERROR(1-AL512-AL513-AL514-AL515,"n/a")</f>
        <v>-3.4818941504177747E-4</v>
      </c>
      <c r="AM516" s="106">
        <f t="shared" ref="AM516" si="2314">+IFERROR(1-AM512-AM513-AM514-AM515,"n/a")</f>
        <v>3.0815197680814834E-3</v>
      </c>
    </row>
    <row r="517" spans="2:39" x14ac:dyDescent="0.2">
      <c r="D517" s="19"/>
      <c r="E517" s="19"/>
      <c r="F517" s="19"/>
      <c r="G517" s="19"/>
      <c r="H517" s="19"/>
      <c r="I517" s="19"/>
      <c r="J517" s="19"/>
      <c r="K517" s="19"/>
      <c r="L517" s="19"/>
      <c r="M517" s="19"/>
      <c r="N517" s="19"/>
      <c r="O517" s="19"/>
      <c r="P517" s="19"/>
      <c r="Q517" s="19"/>
      <c r="R517" s="19"/>
      <c r="S517" s="19"/>
      <c r="T517" s="19"/>
      <c r="U517" s="19"/>
      <c r="V517" s="19"/>
      <c r="W517" s="19"/>
      <c r="AH517" s="19"/>
      <c r="AI517" s="40"/>
      <c r="AJ517" s="31"/>
      <c r="AK517" s="40"/>
      <c r="AL517" s="40"/>
      <c r="AM517" s="40"/>
    </row>
    <row r="518" spans="2:39" x14ac:dyDescent="0.2">
      <c r="B518" s="105" t="s">
        <v>72</v>
      </c>
      <c r="D518" s="19"/>
      <c r="E518" s="19"/>
      <c r="F518" s="19"/>
      <c r="G518" s="19"/>
      <c r="H518" s="19"/>
      <c r="I518" s="19"/>
      <c r="J518" s="110"/>
      <c r="K518" s="110"/>
      <c r="L518" s="110"/>
      <c r="M518" s="110"/>
      <c r="N518" s="110"/>
      <c r="O518" s="110"/>
      <c r="P518" s="19"/>
      <c r="Q518" s="19"/>
      <c r="R518" s="19"/>
      <c r="S518" s="19"/>
      <c r="T518" s="19"/>
      <c r="U518" s="19"/>
      <c r="V518" s="19"/>
      <c r="W518" s="19"/>
      <c r="AH518" s="19"/>
      <c r="AI518" s="40"/>
      <c r="AJ518" s="31"/>
      <c r="AK518" s="40"/>
      <c r="AL518" s="40"/>
      <c r="AM518" s="40"/>
    </row>
    <row r="519" spans="2:39" x14ac:dyDescent="0.2">
      <c r="B519" t="s">
        <v>392</v>
      </c>
      <c r="D519" s="104" t="s">
        <v>75</v>
      </c>
      <c r="E519" s="104">
        <v>0.79400000000000004</v>
      </c>
      <c r="F519" s="104" t="s">
        <v>75</v>
      </c>
      <c r="G519" s="104">
        <v>1.034</v>
      </c>
      <c r="H519" s="104" t="s">
        <v>75</v>
      </c>
      <c r="I519" s="104">
        <v>1.3320000000000001</v>
      </c>
      <c r="J519" s="104" t="s">
        <v>75</v>
      </c>
      <c r="K519" s="104">
        <v>1.9</v>
      </c>
      <c r="L519" s="104" t="s">
        <v>75</v>
      </c>
      <c r="M519" s="104" t="s">
        <v>75</v>
      </c>
      <c r="N519" s="104" t="s">
        <v>75</v>
      </c>
      <c r="O519" s="104">
        <v>2.6</v>
      </c>
      <c r="P519" s="104" t="s">
        <v>75</v>
      </c>
      <c r="Q519" s="104" t="s">
        <v>75</v>
      </c>
      <c r="R519" s="104">
        <v>3.1</v>
      </c>
      <c r="S519" s="104">
        <v>3.5</v>
      </c>
      <c r="T519" s="104" t="s">
        <v>75</v>
      </c>
      <c r="U519" s="104" t="s">
        <v>75</v>
      </c>
      <c r="V519" s="104">
        <v>4.0999999999999996</v>
      </c>
      <c r="W519" s="104" t="s">
        <v>75</v>
      </c>
      <c r="X519" s="104" t="s">
        <v>75</v>
      </c>
      <c r="Y519" s="104" t="s">
        <v>75</v>
      </c>
      <c r="Z519" s="104" t="s">
        <v>75</v>
      </c>
      <c r="AH519" s="104">
        <v>0.66200000000000003</v>
      </c>
      <c r="AI519" s="109">
        <f>+G519</f>
        <v>1.034</v>
      </c>
      <c r="AJ519" s="109">
        <f>+K519</f>
        <v>1.9</v>
      </c>
      <c r="AK519" s="109">
        <f>+O519</f>
        <v>2.6</v>
      </c>
      <c r="AL519" s="109">
        <f>+S519</f>
        <v>3.5</v>
      </c>
      <c r="AM519" s="109" t="str">
        <f>+W519</f>
        <v>n/a</v>
      </c>
    </row>
    <row r="520" spans="2:39" x14ac:dyDescent="0.2">
      <c r="B520" t="s">
        <v>393</v>
      </c>
      <c r="D520" s="104" t="s">
        <v>75</v>
      </c>
      <c r="E520" s="104" t="s">
        <v>75</v>
      </c>
      <c r="F520" s="104" t="s">
        <v>75</v>
      </c>
      <c r="G520" s="104" t="s">
        <v>75</v>
      </c>
      <c r="H520" s="104" t="s">
        <v>75</v>
      </c>
      <c r="I520" s="104" t="s">
        <v>75</v>
      </c>
      <c r="J520" s="104" t="s">
        <v>75</v>
      </c>
      <c r="K520" s="104" t="s">
        <v>75</v>
      </c>
      <c r="L520" s="104" t="s">
        <v>75</v>
      </c>
      <c r="M520" s="104" t="s">
        <v>75</v>
      </c>
      <c r="N520" s="104" t="s">
        <v>75</v>
      </c>
      <c r="O520" s="104" t="s">
        <v>75</v>
      </c>
      <c r="P520" s="104" t="s">
        <v>75</v>
      </c>
      <c r="Q520" s="104" t="s">
        <v>75</v>
      </c>
      <c r="R520" s="104" t="s">
        <v>75</v>
      </c>
      <c r="S520" s="104" t="s">
        <v>75</v>
      </c>
      <c r="T520" s="104" t="s">
        <v>75</v>
      </c>
      <c r="U520" s="104" t="s">
        <v>75</v>
      </c>
      <c r="V520" s="104" t="s">
        <v>75</v>
      </c>
      <c r="W520" s="104" t="s">
        <v>75</v>
      </c>
      <c r="X520" s="104" t="s">
        <v>75</v>
      </c>
      <c r="Y520" s="104" t="s">
        <v>75</v>
      </c>
      <c r="Z520" s="104" t="s">
        <v>75</v>
      </c>
      <c r="AH520" s="109">
        <f>+IFERROR(AH521/AH519,"n/a")</f>
        <v>1.7885196374622354</v>
      </c>
      <c r="AI520" s="109">
        <f>+IFERROR(AI521/AI519,"n/a")</f>
        <v>2.0696324951644103</v>
      </c>
      <c r="AJ520" s="109">
        <f t="shared" ref="AJ520:AM520" si="2315">+IFERROR(AJ521/AJ519,"n/a")</f>
        <v>2.4736842105263159</v>
      </c>
      <c r="AK520" s="109">
        <f t="shared" si="2315"/>
        <v>3.2692307692307692</v>
      </c>
      <c r="AL520" s="109">
        <f t="shared" si="2315"/>
        <v>5.7999999999999989</v>
      </c>
      <c r="AM520" s="109" t="str">
        <f t="shared" si="2315"/>
        <v>n/a</v>
      </c>
    </row>
    <row r="521" spans="2:39" x14ac:dyDescent="0.2">
      <c r="B521" t="s">
        <v>317</v>
      </c>
      <c r="D521" s="104" t="s">
        <v>75</v>
      </c>
      <c r="E521" s="104" t="s">
        <v>75</v>
      </c>
      <c r="F521" s="104" t="s">
        <v>75</v>
      </c>
      <c r="G521" s="104" t="s">
        <v>75</v>
      </c>
      <c r="H521" s="104" t="s">
        <v>75</v>
      </c>
      <c r="I521" s="104" t="s">
        <v>75</v>
      </c>
      <c r="J521" s="104" t="s">
        <v>75</v>
      </c>
      <c r="K521" s="61">
        <v>1.7</v>
      </c>
      <c r="L521" s="61">
        <v>1.5</v>
      </c>
      <c r="M521" s="61">
        <v>1.9</v>
      </c>
      <c r="N521" s="61">
        <v>2.2000000000000002</v>
      </c>
      <c r="O521" s="61">
        <v>2.9</v>
      </c>
      <c r="P521" s="61">
        <v>2.5</v>
      </c>
      <c r="Q521" s="61">
        <v>3.8</v>
      </c>
      <c r="R521" s="61">
        <v>5.3</v>
      </c>
      <c r="S521" s="61">
        <v>8.6999999999999993</v>
      </c>
      <c r="T521" s="61">
        <v>8</v>
      </c>
      <c r="U521" s="61">
        <v>8.3000000000000007</v>
      </c>
      <c r="V521" s="61">
        <v>10.199999999999999</v>
      </c>
      <c r="W521" s="61">
        <f>15.4-W559</f>
        <v>13.765000000000001</v>
      </c>
      <c r="X521" s="249">
        <f>17.5-X559-1200/1000000</f>
        <v>15.498799999999999</v>
      </c>
      <c r="Y521" s="249">
        <f>21.3-Y559-1.2*Y183/X183</f>
        <v>17.672727272727272</v>
      </c>
      <c r="Z521" s="249">
        <f>27.1-Z559-1.2*Z183/Y183</f>
        <v>23.842857142857145</v>
      </c>
      <c r="AA521" s="110"/>
      <c r="AB521" s="110"/>
      <c r="AC521" s="110"/>
      <c r="AD521" s="110"/>
      <c r="AE521" s="110"/>
      <c r="AF521" s="110"/>
      <c r="AG521" s="110"/>
      <c r="AH521" s="104">
        <v>1.1839999999999999</v>
      </c>
      <c r="AI521" s="104">
        <v>2.14</v>
      </c>
      <c r="AJ521" s="104">
        <v>4.7</v>
      </c>
      <c r="AK521" s="109">
        <f>+IFERROR(L521+M521+N521+O521,"n/a")</f>
        <v>8.5</v>
      </c>
      <c r="AL521" s="109">
        <f>+IFERROR(P521+Q521+R521+S521,"n/a")</f>
        <v>20.299999999999997</v>
      </c>
      <c r="AM521" s="109">
        <f>+IFERROR(T521+U521+V521+W521,"n/a")</f>
        <v>40.265000000000001</v>
      </c>
    </row>
    <row r="522" spans="2:39" x14ac:dyDescent="0.2">
      <c r="B522" t="s">
        <v>318</v>
      </c>
      <c r="D522" s="45" t="str">
        <f t="shared" ref="D522" si="2316">+IFERROR(D523/(D521/1000),"n/a")</f>
        <v>n/a</v>
      </c>
      <c r="E522" s="45" t="str">
        <f t="shared" ref="E522" si="2317">+IFERROR(E523/(E521/1000),"n/a")</f>
        <v>n/a</v>
      </c>
      <c r="F522" s="45" t="str">
        <f t="shared" ref="F522" si="2318">+IFERROR(F523/(F521/1000),"n/a")</f>
        <v>n/a</v>
      </c>
      <c r="G522" s="45" t="str">
        <f t="shared" ref="G522" si="2319">+IFERROR(G523/(G521/1000),"n/a")</f>
        <v>n/a</v>
      </c>
      <c r="H522" s="45" t="str">
        <f t="shared" ref="H522" si="2320">+IFERROR(H523/(H521/1000),"n/a")</f>
        <v>n/a</v>
      </c>
      <c r="I522" s="45" t="str">
        <f t="shared" ref="I522" si="2321">+IFERROR(I523/(I521/1000),"n/a")</f>
        <v>n/a</v>
      </c>
      <c r="J522" s="45" t="str">
        <f t="shared" ref="J522" si="2322">+IFERROR(J523/(J521/1000),"n/a")</f>
        <v>n/a</v>
      </c>
      <c r="K522" s="45">
        <f t="shared" ref="K522" si="2323">+IFERROR(K523/(K521/1000),"n/a")</f>
        <v>85294.117647058825</v>
      </c>
      <c r="L522" s="45">
        <f t="shared" ref="L522" si="2324">+IFERROR(L523/(L521/1000),"n/a")</f>
        <v>83333.333333333328</v>
      </c>
      <c r="M522" s="45">
        <f t="shared" ref="M522" si="2325">+IFERROR(M523/(M521/1000),"n/a")</f>
        <v>87368.421052631573</v>
      </c>
      <c r="N522" s="45">
        <f t="shared" ref="N522" si="2326">+IFERROR(N523/(N521/1000),"n/a")</f>
        <v>92272.727272727265</v>
      </c>
      <c r="O522" s="45">
        <f t="shared" ref="O522" si="2327">+IFERROR(O523/(O521/1000),"n/a")</f>
        <v>77931.034482758623</v>
      </c>
      <c r="P522" s="45">
        <f t="shared" ref="P522" si="2328">+IFERROR(P523/(P521/1000),"n/a")</f>
        <v>56800</v>
      </c>
      <c r="Q522" s="45">
        <f t="shared" ref="Q522" si="2329">+IFERROR(Q523/(Q521/1000),"n/a")</f>
        <v>53947.368421052633</v>
      </c>
      <c r="R522" s="45">
        <f t="shared" ref="R522" si="2330">+IFERROR(R523/(R521/1000),"n/a")</f>
        <v>50377.358490566039</v>
      </c>
      <c r="S522" s="45">
        <f t="shared" ref="S522" si="2331">+IFERROR(S523/(S521/1000),"n/a")</f>
        <v>40919.54022988506</v>
      </c>
      <c r="T522" s="45">
        <f t="shared" ref="T522" si="2332">+IFERROR(T523/(T521/1000),"n/a")</f>
        <v>31750</v>
      </c>
      <c r="U522" s="45">
        <f t="shared" ref="U522" si="2333">+IFERROR(U523/(U521/1000),"n/a")</f>
        <v>32771.084337349399</v>
      </c>
      <c r="V522" s="45">
        <f t="shared" ref="V522" si="2334">+IFERROR(V523/(V521/1000),"n/a")</f>
        <v>39019.607843137259</v>
      </c>
      <c r="W522" s="45">
        <f t="shared" ref="W522:Y522" si="2335">+IFERROR(W523/(W521/1000),"n/a")</f>
        <v>36171.449328005809</v>
      </c>
      <c r="X522" s="45">
        <f t="shared" si="2335"/>
        <v>33821.973314063027</v>
      </c>
      <c r="Y522" s="45">
        <f t="shared" si="2335"/>
        <v>32077.674897119345</v>
      </c>
      <c r="Z522" s="45">
        <f t="shared" ref="Z522" si="2336">+IFERROR(Z523/(Z521/1000),"n/a")</f>
        <v>28054.523666866386</v>
      </c>
      <c r="AH522" s="45">
        <f t="shared" ref="AH522:AL522" si="2337">+IFERROR(AH523/(AH521/1000),"n/a")</f>
        <v>98817.567567567574</v>
      </c>
      <c r="AI522" s="45">
        <f t="shared" si="2337"/>
        <v>85413.539371021485</v>
      </c>
      <c r="AJ522" s="45">
        <f t="shared" si="2337"/>
        <v>80425.531914893611</v>
      </c>
      <c r="AK522" s="45">
        <f t="shared" si="2337"/>
        <v>84705.882352941175</v>
      </c>
      <c r="AL522" s="45">
        <f t="shared" si="2337"/>
        <v>47783.251231527094</v>
      </c>
      <c r="AM522" s="45">
        <f>+IFERROR(AM523/(AM521/1000),"n/a")</f>
        <v>35313.547746181546</v>
      </c>
    </row>
    <row r="523" spans="2:39" x14ac:dyDescent="0.2">
      <c r="B523" t="s">
        <v>319</v>
      </c>
      <c r="D523" s="19">
        <f t="shared" ref="D523:Y523" si="2338">+D174</f>
        <v>26.13065326633166</v>
      </c>
      <c r="E523" s="19">
        <f t="shared" si="2338"/>
        <v>37.654320987654316</v>
      </c>
      <c r="F523" s="19">
        <f t="shared" si="2338"/>
        <v>37</v>
      </c>
      <c r="G523" s="19">
        <f t="shared" si="2338"/>
        <v>82</v>
      </c>
      <c r="H523" s="19">
        <f t="shared" si="2338"/>
        <v>52</v>
      </c>
      <c r="I523" s="19">
        <f t="shared" si="2338"/>
        <v>61</v>
      </c>
      <c r="J523" s="19">
        <f t="shared" si="2338"/>
        <v>120</v>
      </c>
      <c r="K523" s="19">
        <f t="shared" si="2338"/>
        <v>145</v>
      </c>
      <c r="L523" s="19">
        <f t="shared" si="2338"/>
        <v>125</v>
      </c>
      <c r="M523" s="19">
        <f t="shared" si="2338"/>
        <v>166</v>
      </c>
      <c r="N523" s="19">
        <f t="shared" si="2338"/>
        <v>203</v>
      </c>
      <c r="O523" s="19">
        <f t="shared" si="2338"/>
        <v>226</v>
      </c>
      <c r="P523" s="19">
        <f t="shared" si="2338"/>
        <v>142</v>
      </c>
      <c r="Q523" s="19">
        <f t="shared" si="2338"/>
        <v>205</v>
      </c>
      <c r="R523" s="19">
        <f t="shared" si="2338"/>
        <v>267</v>
      </c>
      <c r="S523" s="19">
        <f t="shared" si="2338"/>
        <v>356</v>
      </c>
      <c r="T523" s="19">
        <f t="shared" si="2338"/>
        <v>254</v>
      </c>
      <c r="U523" s="19">
        <f t="shared" si="2338"/>
        <v>272</v>
      </c>
      <c r="V523" s="19">
        <f t="shared" si="2338"/>
        <v>398</v>
      </c>
      <c r="W523" s="19">
        <f t="shared" si="2338"/>
        <v>497.9</v>
      </c>
      <c r="X523" s="19">
        <f t="shared" si="2338"/>
        <v>524.20000000000005</v>
      </c>
      <c r="Y523" s="19">
        <f t="shared" si="2338"/>
        <v>566.9</v>
      </c>
      <c r="Z523" s="19">
        <f t="shared" ref="Z523" si="2339">+Z174</f>
        <v>668.9</v>
      </c>
      <c r="AH523" s="19">
        <f>+AH174</f>
        <v>117</v>
      </c>
      <c r="AI523" s="40">
        <f>+IFERROR(D523+E523+F523+G523,"n/a")</f>
        <v>182.78497425398598</v>
      </c>
      <c r="AJ523" s="31">
        <f>+IFERROR(H523+I523+J523+K523,"n/a")</f>
        <v>378</v>
      </c>
      <c r="AK523" s="40">
        <f>+IFERROR(L523+M523+N523+O523,"n/a")</f>
        <v>720</v>
      </c>
      <c r="AL523" s="40">
        <f>+IFERROR(P523+Q523+R523+S523,"n/a")</f>
        <v>970</v>
      </c>
      <c r="AM523" s="40">
        <f>+IFERROR(T523+U523+V523+W523,"n/a")</f>
        <v>1421.9</v>
      </c>
    </row>
    <row r="524" spans="2:39" x14ac:dyDescent="0.2">
      <c r="D524" s="19"/>
      <c r="E524" s="19"/>
      <c r="F524" s="19"/>
      <c r="G524" s="19"/>
      <c r="H524" s="19"/>
      <c r="I524" s="19"/>
      <c r="J524" s="19"/>
      <c r="K524" s="19"/>
      <c r="L524" s="19"/>
      <c r="M524" s="19"/>
      <c r="N524" s="19"/>
      <c r="O524" s="19"/>
      <c r="P524" s="19"/>
      <c r="Q524" s="19"/>
      <c r="R524" s="19"/>
      <c r="S524" s="19"/>
      <c r="T524" s="19"/>
      <c r="U524" s="19"/>
      <c r="V524" s="19"/>
      <c r="W524" s="19"/>
      <c r="AH524" s="19"/>
      <c r="AI524" s="19"/>
      <c r="AJ524" s="19"/>
      <c r="AK524" s="19"/>
      <c r="AL524" s="19"/>
      <c r="AM524" s="19"/>
    </row>
    <row r="525" spans="2:39" x14ac:dyDescent="0.2">
      <c r="B525" s="7" t="s">
        <v>28</v>
      </c>
      <c r="D525" s="19"/>
      <c r="E525" s="19"/>
      <c r="F525" s="19"/>
      <c r="G525" s="19"/>
      <c r="H525" s="19"/>
      <c r="I525" s="19"/>
      <c r="J525" s="19"/>
      <c r="K525" s="19"/>
      <c r="L525" s="19"/>
      <c r="M525" s="19"/>
      <c r="N525" s="19"/>
      <c r="O525" s="19"/>
      <c r="P525" s="19"/>
      <c r="Q525" s="19"/>
      <c r="R525" s="19"/>
      <c r="S525" s="19"/>
      <c r="T525" s="19"/>
      <c r="U525" s="19"/>
      <c r="V525" s="19"/>
      <c r="W525" s="19"/>
      <c r="AH525" s="19"/>
      <c r="AI525" s="19"/>
      <c r="AJ525" s="19"/>
      <c r="AK525" s="19"/>
      <c r="AL525" s="19"/>
      <c r="AM525" s="19"/>
    </row>
    <row r="526" spans="2:39" x14ac:dyDescent="0.2">
      <c r="B526" s="8" t="s">
        <v>392</v>
      </c>
      <c r="D526" s="19"/>
      <c r="E526" s="19"/>
      <c r="F526" s="19"/>
      <c r="G526" s="19"/>
      <c r="H526" s="28" t="str">
        <f t="shared" ref="H526:N528" si="2340">+IFERROR(H519/D519-1,"n/a")</f>
        <v>n/a</v>
      </c>
      <c r="I526" s="28">
        <f t="shared" ref="I526:I527" si="2341">+IFERROR(I519/E519-1,"n/a")</f>
        <v>0.67758186397984899</v>
      </c>
      <c r="J526" s="28" t="str">
        <f t="shared" ref="J526:J527" si="2342">+IFERROR(J519/F519-1,"n/a")</f>
        <v>n/a</v>
      </c>
      <c r="K526" s="28">
        <f t="shared" ref="K526:K527" si="2343">+IFERROR(K519/G519-1,"n/a")</f>
        <v>0.83752417794970979</v>
      </c>
      <c r="L526" s="28" t="str">
        <f t="shared" ref="L526:L527" si="2344">+IFERROR(L519/H519-1,"n/a")</f>
        <v>n/a</v>
      </c>
      <c r="M526" s="28" t="str">
        <f t="shared" ref="M526:M527" si="2345">+IFERROR(M519/I519-1,"n/a")</f>
        <v>n/a</v>
      </c>
      <c r="N526" s="28" t="str">
        <f t="shared" ref="N526:N527" si="2346">+IFERROR(N519/J519-1,"n/a")</f>
        <v>n/a</v>
      </c>
      <c r="O526" s="28">
        <f t="shared" ref="O526:O527" si="2347">+IFERROR(O519/K519-1,"n/a")</f>
        <v>0.36842105263157898</v>
      </c>
      <c r="P526" s="28" t="str">
        <f t="shared" ref="P526:P527" si="2348">+IFERROR(P519/L519-1,"n/a")</f>
        <v>n/a</v>
      </c>
      <c r="Q526" s="28" t="str">
        <f t="shared" ref="Q526:Q527" si="2349">+IFERROR(Q519/M519-1,"n/a")</f>
        <v>n/a</v>
      </c>
      <c r="R526" s="28" t="str">
        <f t="shared" ref="R526:R527" si="2350">+IFERROR(R519/N519-1,"n/a")</f>
        <v>n/a</v>
      </c>
      <c r="S526" s="28">
        <f t="shared" ref="S526:S527" si="2351">+IFERROR(S519/O519-1,"n/a")</f>
        <v>0.34615384615384603</v>
      </c>
      <c r="T526" s="28" t="str">
        <f t="shared" ref="T526:T527" si="2352">+IFERROR(T519/P519-1,"n/a")</f>
        <v>n/a</v>
      </c>
      <c r="U526" s="28" t="str">
        <f t="shared" ref="U526:U527" si="2353">+IFERROR(U519/Q519-1,"n/a")</f>
        <v>n/a</v>
      </c>
      <c r="V526" s="28">
        <f t="shared" ref="V526:V527" si="2354">+IFERROR(V519/R519-1,"n/a")</f>
        <v>0.32258064516129026</v>
      </c>
      <c r="W526" s="28" t="str">
        <f t="shared" ref="W526:Z527" si="2355">+IFERROR(W519/S519-1,"n/a")</f>
        <v>n/a</v>
      </c>
      <c r="X526" s="28" t="str">
        <f t="shared" si="2355"/>
        <v>n/a</v>
      </c>
      <c r="Y526" s="28" t="str">
        <f t="shared" si="2355"/>
        <v>n/a</v>
      </c>
      <c r="Z526" s="28" t="str">
        <f t="shared" si="2355"/>
        <v>n/a</v>
      </c>
      <c r="AH526" s="19"/>
      <c r="AI526" s="28">
        <f>+IFERROR(AI519/AH519-1,"n/a")</f>
        <v>0.5619335347432024</v>
      </c>
      <c r="AJ526" s="28">
        <f t="shared" ref="AJ526:AM526" si="2356">+IFERROR(AJ519/AI519-1,"n/a")</f>
        <v>0.83752417794970979</v>
      </c>
      <c r="AK526" s="28">
        <f t="shared" si="2356"/>
        <v>0.36842105263157898</v>
      </c>
      <c r="AL526" s="28">
        <f t="shared" si="2356"/>
        <v>0.34615384615384603</v>
      </c>
      <c r="AM526" s="28" t="str">
        <f t="shared" si="2356"/>
        <v>n/a</v>
      </c>
    </row>
    <row r="527" spans="2:39" x14ac:dyDescent="0.2">
      <c r="B527" s="8" t="s">
        <v>393</v>
      </c>
      <c r="D527" s="19"/>
      <c r="E527" s="19"/>
      <c r="F527" s="19"/>
      <c r="G527" s="19"/>
      <c r="H527" s="28" t="str">
        <f t="shared" si="2340"/>
        <v>n/a</v>
      </c>
      <c r="I527" s="28" t="str">
        <f t="shared" si="2341"/>
        <v>n/a</v>
      </c>
      <c r="J527" s="28" t="str">
        <f t="shared" si="2342"/>
        <v>n/a</v>
      </c>
      <c r="K527" s="28" t="str">
        <f t="shared" si="2343"/>
        <v>n/a</v>
      </c>
      <c r="L527" s="28" t="str">
        <f t="shared" si="2344"/>
        <v>n/a</v>
      </c>
      <c r="M527" s="28" t="str">
        <f t="shared" si="2345"/>
        <v>n/a</v>
      </c>
      <c r="N527" s="28" t="str">
        <f t="shared" si="2346"/>
        <v>n/a</v>
      </c>
      <c r="O527" s="28" t="str">
        <f t="shared" si="2347"/>
        <v>n/a</v>
      </c>
      <c r="P527" s="28" t="str">
        <f t="shared" si="2348"/>
        <v>n/a</v>
      </c>
      <c r="Q527" s="28" t="str">
        <f t="shared" si="2349"/>
        <v>n/a</v>
      </c>
      <c r="R527" s="28" t="str">
        <f t="shared" si="2350"/>
        <v>n/a</v>
      </c>
      <c r="S527" s="28" t="str">
        <f t="shared" si="2351"/>
        <v>n/a</v>
      </c>
      <c r="T527" s="28" t="str">
        <f t="shared" si="2352"/>
        <v>n/a</v>
      </c>
      <c r="U527" s="28" t="str">
        <f t="shared" si="2353"/>
        <v>n/a</v>
      </c>
      <c r="V527" s="28" t="str">
        <f t="shared" si="2354"/>
        <v>n/a</v>
      </c>
      <c r="W527" s="28" t="str">
        <f t="shared" si="2355"/>
        <v>n/a</v>
      </c>
      <c r="X527" s="28" t="str">
        <f t="shared" si="2355"/>
        <v>n/a</v>
      </c>
      <c r="Y527" s="28" t="str">
        <f t="shared" si="2355"/>
        <v>n/a</v>
      </c>
      <c r="Z527" s="28" t="str">
        <f t="shared" si="2355"/>
        <v>n/a</v>
      </c>
      <c r="AH527" s="19"/>
      <c r="AI527" s="28">
        <f>+IFERROR(AI520/AH520-1,"n/a")</f>
        <v>0.15717627685712809</v>
      </c>
      <c r="AJ527" s="28">
        <f t="shared" ref="AJ527:AM527" si="2357">+IFERROR(AJ520/AI520-1,"n/a")</f>
        <v>0.1952287260206591</v>
      </c>
      <c r="AK527" s="28">
        <f t="shared" si="2357"/>
        <v>0.32160392798690651</v>
      </c>
      <c r="AL527" s="28">
        <f t="shared" si="2357"/>
        <v>0.77411764705882313</v>
      </c>
      <c r="AM527" s="28" t="str">
        <f t="shared" si="2357"/>
        <v>n/a</v>
      </c>
    </row>
    <row r="528" spans="2:39" x14ac:dyDescent="0.2">
      <c r="B528" s="8" t="s">
        <v>317</v>
      </c>
      <c r="D528" s="19"/>
      <c r="E528" s="19"/>
      <c r="F528" s="19"/>
      <c r="G528" s="19"/>
      <c r="H528" s="28" t="str">
        <f t="shared" si="2340"/>
        <v>n/a</v>
      </c>
      <c r="I528" s="28" t="str">
        <f t="shared" si="2340"/>
        <v>n/a</v>
      </c>
      <c r="J528" s="28" t="str">
        <f t="shared" si="2340"/>
        <v>n/a</v>
      </c>
      <c r="K528" s="28" t="str">
        <f t="shared" si="2340"/>
        <v>n/a</v>
      </c>
      <c r="L528" s="28" t="str">
        <f t="shared" si="2340"/>
        <v>n/a</v>
      </c>
      <c r="M528" s="28" t="str">
        <f t="shared" si="2340"/>
        <v>n/a</v>
      </c>
      <c r="N528" s="28" t="str">
        <f t="shared" si="2340"/>
        <v>n/a</v>
      </c>
      <c r="O528" s="83">
        <v>0.73</v>
      </c>
      <c r="P528" s="83">
        <v>0.71</v>
      </c>
      <c r="Q528" s="83">
        <v>1.03</v>
      </c>
      <c r="R528" s="83">
        <v>1.43</v>
      </c>
      <c r="S528" s="83">
        <v>2.0299999999999998</v>
      </c>
      <c r="T528" s="83">
        <v>2.16</v>
      </c>
      <c r="U528" s="28">
        <f t="shared" ref="U528:Z528" si="2358">+IFERROR(U521/Q521-1,"n/a")</f>
        <v>1.1842105263157898</v>
      </c>
      <c r="V528" s="28">
        <f t="shared" si="2358"/>
        <v>0.92452830188679247</v>
      </c>
      <c r="W528" s="28">
        <f t="shared" si="2358"/>
        <v>0.58218390804597719</v>
      </c>
      <c r="X528" s="28">
        <f t="shared" si="2358"/>
        <v>0.93734999999999991</v>
      </c>
      <c r="Y528" s="28">
        <f t="shared" si="2358"/>
        <v>1.129244249726177</v>
      </c>
      <c r="Z528" s="28">
        <f t="shared" si="2358"/>
        <v>1.3375350140056028</v>
      </c>
      <c r="AH528" s="19"/>
      <c r="AI528" s="28">
        <f>+IFERROR(AI521/AH521-1,"n/a")</f>
        <v>0.80743243243243268</v>
      </c>
      <c r="AJ528" s="28">
        <f>+IFERROR(AJ521/AI521-1,"n/a")</f>
        <v>1.1962616822429908</v>
      </c>
      <c r="AK528" s="83">
        <v>0.79</v>
      </c>
      <c r="AL528" s="83">
        <v>1.42</v>
      </c>
      <c r="AM528" s="28">
        <f>+IFERROR(AM521/AL521-1,"n/a")</f>
        <v>0.98349753694581321</v>
      </c>
    </row>
    <row r="529" spans="2:39" x14ac:dyDescent="0.2">
      <c r="B529" s="8" t="s">
        <v>318</v>
      </c>
      <c r="D529" s="19"/>
      <c r="E529" s="19"/>
      <c r="F529" s="19"/>
      <c r="G529" s="19"/>
      <c r="H529" s="28" t="str">
        <f>+IFERROR((1+H530)/(1+H528)-1,"n/a")</f>
        <v>n/a</v>
      </c>
      <c r="I529" s="28" t="str">
        <f t="shared" ref="I529" si="2359">+IFERROR((1+I530)/(1+I528)-1,"n/a")</f>
        <v>n/a</v>
      </c>
      <c r="J529" s="28" t="str">
        <f t="shared" ref="J529" si="2360">+IFERROR((1+J530)/(1+J528)-1,"n/a")</f>
        <v>n/a</v>
      </c>
      <c r="K529" s="28" t="str">
        <f t="shared" ref="K529" si="2361">+IFERROR((1+K530)/(1+K528)-1,"n/a")</f>
        <v>n/a</v>
      </c>
      <c r="L529" s="28" t="str">
        <f t="shared" ref="L529" si="2362">+IFERROR((1+L530)/(1+L528)-1,"n/a")</f>
        <v>n/a</v>
      </c>
      <c r="M529" s="28" t="str">
        <f t="shared" ref="M529" si="2363">+IFERROR((1+M530)/(1+M528)-1,"n/a")</f>
        <v>n/a</v>
      </c>
      <c r="N529" s="28" t="str">
        <f t="shared" ref="N529" si="2364">+IFERROR((1+N530)/(1+N528)-1,"n/a")</f>
        <v>n/a</v>
      </c>
      <c r="O529" s="28">
        <f t="shared" ref="O529" si="2365">+IFERROR((1+O530)/(1+O528)-1,"n/a")</f>
        <v>-9.2485549132948042E-2</v>
      </c>
      <c r="P529" s="28">
        <f t="shared" ref="P529" si="2366">+IFERROR((1+P530)/(1+P528)-1,"n/a")</f>
        <v>-0.33333333333333326</v>
      </c>
      <c r="Q529" s="28">
        <f t="shared" ref="Q529" si="2367">+IFERROR((1+Q530)/(1+Q528)-1,"n/a")</f>
        <v>-0.39408866995073899</v>
      </c>
      <c r="R529" s="28">
        <f t="shared" ref="R529" si="2368">+IFERROR((1+R530)/(1+R528)-1,"n/a")</f>
        <v>-0.45679012345679004</v>
      </c>
      <c r="S529" s="28">
        <f t="shared" ref="S529" si="2369">+IFERROR((1+S530)/(1+S528)-1,"n/a")</f>
        <v>-0.48184818481848191</v>
      </c>
      <c r="T529" s="28">
        <f t="shared" ref="T529" si="2370">+IFERROR((1+T530)/(1+T528)-1,"n/a")</f>
        <v>-0.43354430379746833</v>
      </c>
      <c r="U529" s="28">
        <f t="shared" ref="U529" si="2371">+IFERROR((1+U530)/(1+U528)-1,"n/a")</f>
        <v>-0.39253599764913316</v>
      </c>
      <c r="V529" s="28">
        <f t="shared" ref="V529" si="2372">+IFERROR((1+V530)/(1+V528)-1,"n/a")</f>
        <v>-0.22545347727105824</v>
      </c>
      <c r="W529" s="28">
        <f t="shared" ref="W529:X529" si="2373">+IFERROR((1+W530)/(1+W528)-1,"n/a")</f>
        <v>-0.11603480574817271</v>
      </c>
      <c r="X529" s="28">
        <f t="shared" si="2373"/>
        <v>6.525900201773327E-2</v>
      </c>
      <c r="Y529" s="28">
        <f t="shared" ref="Y529:Z529" si="2374">+IFERROR((1+Y530)/(1+Y528)-1,"n/a")</f>
        <v>-2.1159185124667079E-2</v>
      </c>
      <c r="Z529" s="28">
        <f t="shared" si="2374"/>
        <v>-0.28101472009538431</v>
      </c>
      <c r="AI529" s="28">
        <f t="shared" ref="AI529" si="2375">+IFERROR((1+AI530)/(1+AI528)-1,"n/a")</f>
        <v>-0.13564418277530399</v>
      </c>
      <c r="AJ529" s="28">
        <f t="shared" ref="AJ529" si="2376">+IFERROR((1+AJ530)/(1+AJ528)-1,"n/a")</f>
        <v>-5.8398322945743208E-2</v>
      </c>
      <c r="AK529" s="28">
        <f t="shared" ref="AK529" si="2377">+IFERROR((1+AK530)/(1+AK528)-1,"n/a")</f>
        <v>6.7039106145251548E-2</v>
      </c>
      <c r="AL529" s="28">
        <f t="shared" ref="AL529" si="2378">+IFERROR((1+AL530)/(1+AL528)-1,"n/a")</f>
        <v>-0.44214876033057848</v>
      </c>
      <c r="AM529" s="28">
        <f t="shared" ref="AM529" si="2379">+IFERROR((1+AM530)/(1+AM528)-1,"n/a")</f>
        <v>-0.26096389768300488</v>
      </c>
    </row>
    <row r="530" spans="2:39" x14ac:dyDescent="0.2">
      <c r="B530" s="8" t="s">
        <v>319</v>
      </c>
      <c r="H530" s="106">
        <f t="shared" ref="H530:X530" si="2380">+H188</f>
        <v>0.99</v>
      </c>
      <c r="I530" s="106">
        <f t="shared" si="2380"/>
        <v>0.62</v>
      </c>
      <c r="J530" s="106">
        <f t="shared" si="2380"/>
        <v>2.2000000000000002</v>
      </c>
      <c r="K530" s="106">
        <f t="shared" si="2380"/>
        <v>0.77</v>
      </c>
      <c r="L530" s="106">
        <f t="shared" si="2380"/>
        <v>1.39</v>
      </c>
      <c r="M530" s="106">
        <f t="shared" si="2380"/>
        <v>1.71</v>
      </c>
      <c r="N530" s="106">
        <f t="shared" si="2380"/>
        <v>0.69</v>
      </c>
      <c r="O530" s="106">
        <f t="shared" si="2380"/>
        <v>0.56999999999999995</v>
      </c>
      <c r="P530" s="106">
        <f t="shared" si="2380"/>
        <v>0.14000000000000001</v>
      </c>
      <c r="Q530" s="106">
        <f t="shared" si="2380"/>
        <v>0.23</v>
      </c>
      <c r="R530" s="106">
        <f t="shared" si="2380"/>
        <v>0.32</v>
      </c>
      <c r="S530" s="106">
        <f t="shared" si="2380"/>
        <v>0.56999999999999995</v>
      </c>
      <c r="T530" s="106">
        <f t="shared" si="2380"/>
        <v>0.79</v>
      </c>
      <c r="U530" s="106">
        <f t="shared" si="2380"/>
        <v>0.326829268292683</v>
      </c>
      <c r="V530" s="106">
        <f t="shared" si="2380"/>
        <v>0.49063670411985028</v>
      </c>
      <c r="W530" s="106">
        <f t="shared" si="2380"/>
        <v>0.39859550561797752</v>
      </c>
      <c r="X530" s="106">
        <f t="shared" si="2380"/>
        <v>1.0637795275590554</v>
      </c>
      <c r="Y530" s="106">
        <f t="shared" ref="Y530:Z530" si="2381">+Y188</f>
        <v>1.084191176470588</v>
      </c>
      <c r="Z530" s="106">
        <f t="shared" si="2381"/>
        <v>0.68065326633165824</v>
      </c>
      <c r="AI530" s="106">
        <f>+AI188</f>
        <v>0.56226473721355541</v>
      </c>
      <c r="AJ530" s="106">
        <f>+AJ188</f>
        <v>1.0680036832500033</v>
      </c>
      <c r="AK530" s="106">
        <f>+AK188</f>
        <v>0.91</v>
      </c>
      <c r="AL530" s="106">
        <f>+AL188</f>
        <v>0.35</v>
      </c>
      <c r="AM530" s="106">
        <f>+AM188</f>
        <v>0.4658762886597938</v>
      </c>
    </row>
    <row r="531" spans="2:39" x14ac:dyDescent="0.2">
      <c r="B531" s="8"/>
    </row>
    <row r="532" spans="2:39" x14ac:dyDescent="0.2">
      <c r="B532" s="105" t="s">
        <v>73</v>
      </c>
    </row>
    <row r="533" spans="2:39" x14ac:dyDescent="0.2">
      <c r="B533" t="s">
        <v>394</v>
      </c>
      <c r="D533" s="104" t="s">
        <v>75</v>
      </c>
      <c r="E533" s="104" t="s">
        <v>75</v>
      </c>
      <c r="F533" s="104" t="s">
        <v>75</v>
      </c>
      <c r="G533" s="104" t="s">
        <v>75</v>
      </c>
      <c r="H533" s="104" t="s">
        <v>75</v>
      </c>
      <c r="I533" s="104" t="s">
        <v>75</v>
      </c>
      <c r="J533" s="104" t="s">
        <v>75</v>
      </c>
      <c r="K533" s="104">
        <v>2.1</v>
      </c>
      <c r="L533" s="104" t="s">
        <v>75</v>
      </c>
      <c r="M533" s="104" t="s">
        <v>75</v>
      </c>
      <c r="N533" s="104" t="s">
        <v>75</v>
      </c>
      <c r="O533" s="104">
        <v>3.4</v>
      </c>
      <c r="P533" s="104" t="s">
        <v>75</v>
      </c>
      <c r="Q533" s="104" t="s">
        <v>75</v>
      </c>
      <c r="R533" s="104">
        <v>4</v>
      </c>
      <c r="S533" s="104">
        <v>4.2</v>
      </c>
      <c r="T533" s="104" t="s">
        <v>75</v>
      </c>
      <c r="U533" s="104" t="s">
        <v>75</v>
      </c>
      <c r="V533" s="104">
        <v>4.7</v>
      </c>
      <c r="W533" s="104" t="s">
        <v>75</v>
      </c>
      <c r="X533" s="104" t="s">
        <v>75</v>
      </c>
      <c r="Y533" s="104" t="s">
        <v>75</v>
      </c>
      <c r="Z533" s="104" t="s">
        <v>75</v>
      </c>
      <c r="AH533" s="104" t="s">
        <v>75</v>
      </c>
      <c r="AI533" s="109" t="str">
        <f>+G533</f>
        <v>n/a</v>
      </c>
      <c r="AJ533" s="109">
        <f>+K533</f>
        <v>2.1</v>
      </c>
      <c r="AK533" s="109">
        <f>+O533</f>
        <v>3.4</v>
      </c>
      <c r="AL533" s="109">
        <f>+S533</f>
        <v>4.2</v>
      </c>
      <c r="AM533" s="109" t="str">
        <f>+W533</f>
        <v>n/a</v>
      </c>
    </row>
    <row r="534" spans="2:39" x14ac:dyDescent="0.2">
      <c r="B534" t="s">
        <v>395</v>
      </c>
      <c r="D534" s="104" t="s">
        <v>75</v>
      </c>
      <c r="E534" s="104" t="s">
        <v>75</v>
      </c>
      <c r="F534" s="104" t="s">
        <v>75</v>
      </c>
      <c r="G534" s="104" t="s">
        <v>75</v>
      </c>
      <c r="H534" s="104" t="s">
        <v>75</v>
      </c>
      <c r="I534" s="104" t="s">
        <v>75</v>
      </c>
      <c r="J534" s="104" t="s">
        <v>75</v>
      </c>
      <c r="K534" s="104" t="s">
        <v>75</v>
      </c>
      <c r="L534" s="104" t="s">
        <v>75</v>
      </c>
      <c r="M534" s="104" t="s">
        <v>75</v>
      </c>
      <c r="N534" s="104" t="s">
        <v>75</v>
      </c>
      <c r="O534" s="104" t="s">
        <v>75</v>
      </c>
      <c r="P534" s="104" t="s">
        <v>75</v>
      </c>
      <c r="Q534" s="104" t="s">
        <v>75</v>
      </c>
      <c r="R534" s="104" t="s">
        <v>75</v>
      </c>
      <c r="S534" s="104" t="s">
        <v>75</v>
      </c>
      <c r="T534" s="104" t="s">
        <v>75</v>
      </c>
      <c r="U534" s="104" t="s">
        <v>75</v>
      </c>
      <c r="V534" s="104" t="s">
        <v>75</v>
      </c>
      <c r="W534" s="104" t="s">
        <v>75</v>
      </c>
      <c r="X534" s="104" t="s">
        <v>75</v>
      </c>
      <c r="Y534" s="104" t="s">
        <v>75</v>
      </c>
      <c r="Z534" s="104" t="s">
        <v>75</v>
      </c>
      <c r="AH534" s="109" t="str">
        <f>+IFERROR(AH535/AH533,"n/a")</f>
        <v>n/a</v>
      </c>
      <c r="AI534" s="109" t="str">
        <f>+IFERROR(AI535/AI533,"n/a")</f>
        <v>n/a</v>
      </c>
      <c r="AJ534" s="109">
        <f t="shared" ref="AJ534" si="2382">+IFERROR(AJ535/AJ533,"n/a")</f>
        <v>10</v>
      </c>
      <c r="AK534" s="109">
        <f t="shared" ref="AK534" si="2383">+IFERROR(AK535/AK533,"n/a")</f>
        <v>15.882352941176471</v>
      </c>
      <c r="AL534" s="109">
        <f t="shared" ref="AL534" si="2384">+IFERROR(AL535/AL533,"n/a")</f>
        <v>20.952380952380953</v>
      </c>
      <c r="AM534" s="109" t="str">
        <f t="shared" ref="AM534" si="2385">+IFERROR(AM535/AM533,"n/a")</f>
        <v>n/a</v>
      </c>
    </row>
    <row r="535" spans="2:39" x14ac:dyDescent="0.2">
      <c r="B535" t="s">
        <v>320</v>
      </c>
      <c r="D535" s="104" t="s">
        <v>75</v>
      </c>
      <c r="E535" s="104" t="s">
        <v>75</v>
      </c>
      <c r="F535" s="104" t="s">
        <v>75</v>
      </c>
      <c r="G535" s="104" t="s">
        <v>75</v>
      </c>
      <c r="H535" s="104" t="s">
        <v>75</v>
      </c>
      <c r="I535" s="104" t="s">
        <v>75</v>
      </c>
      <c r="J535" s="61">
        <v>4.7</v>
      </c>
      <c r="K535" s="61">
        <v>7.7</v>
      </c>
      <c r="L535" s="61">
        <v>8.8000000000000007</v>
      </c>
      <c r="M535" s="61">
        <v>12</v>
      </c>
      <c r="N535" s="61">
        <v>15.1</v>
      </c>
      <c r="O535" s="61">
        <v>18.100000000000001</v>
      </c>
      <c r="P535" s="61">
        <v>16.7</v>
      </c>
      <c r="Q535" s="61">
        <v>22.4</v>
      </c>
      <c r="R535" s="61">
        <v>24.1</v>
      </c>
      <c r="S535" s="61">
        <v>24.8</v>
      </c>
      <c r="T535" s="61">
        <v>24.4</v>
      </c>
      <c r="U535" s="61">
        <v>26.7</v>
      </c>
      <c r="V535" s="61">
        <v>26.7</v>
      </c>
      <c r="W535" s="61">
        <v>26.8</v>
      </c>
      <c r="X535" s="61">
        <v>26.8</v>
      </c>
      <c r="Y535" s="61">
        <v>29.2</v>
      </c>
      <c r="Z535" s="61">
        <v>29.9</v>
      </c>
      <c r="AA535" s="110"/>
      <c r="AB535" s="110"/>
      <c r="AC535" s="110"/>
      <c r="AD535" s="110"/>
      <c r="AE535" s="110"/>
      <c r="AF535" s="110"/>
      <c r="AG535" s="110"/>
      <c r="AH535" s="104" t="s">
        <v>75</v>
      </c>
      <c r="AI535" s="109" t="str">
        <f>+IFERROR(D535+E535+F535+G535,"n/a")</f>
        <v>n/a</v>
      </c>
      <c r="AJ535" s="104">
        <v>21</v>
      </c>
      <c r="AK535" s="109">
        <f>+IFERROR(L535+M535+N535+O535,"n/a")</f>
        <v>54</v>
      </c>
      <c r="AL535" s="109">
        <f>+IFERROR(P535+Q535+R535+S535,"n/a")</f>
        <v>88</v>
      </c>
      <c r="AM535" s="109">
        <f>+IFERROR(T535+U535+V535+W535,"n/a")</f>
        <v>104.6</v>
      </c>
    </row>
    <row r="536" spans="2:39" x14ac:dyDescent="0.2">
      <c r="B536" t="s">
        <v>321</v>
      </c>
      <c r="D536" s="45" t="str">
        <f t="shared" ref="D536" si="2386">+IFERROR(D537/(D535/1000),"n/a")</f>
        <v>n/a</v>
      </c>
      <c r="E536" s="45" t="str">
        <f t="shared" ref="E536" si="2387">+IFERROR(E537/(E535/1000),"n/a")</f>
        <v>n/a</v>
      </c>
      <c r="F536" s="45" t="str">
        <f t="shared" ref="F536" si="2388">+IFERROR(F537/(F535/1000),"n/a")</f>
        <v>n/a</v>
      </c>
      <c r="G536" s="45" t="str">
        <f t="shared" ref="G536" si="2389">+IFERROR(G537/(G535/1000),"n/a")</f>
        <v>n/a</v>
      </c>
      <c r="H536" s="45" t="str">
        <f t="shared" ref="H536" si="2390">+IFERROR(H537/(H535/1000),"n/a")</f>
        <v>n/a</v>
      </c>
      <c r="I536" s="45" t="str">
        <f t="shared" ref="I536" si="2391">+IFERROR(I537/(I535/1000),"n/a")</f>
        <v>n/a</v>
      </c>
      <c r="J536" s="45">
        <f t="shared" ref="J536" si="2392">+IFERROR(J537/(J535/1000),"n/a")</f>
        <v>15106.382978723404</v>
      </c>
      <c r="K536" s="45">
        <f t="shared" ref="K536" si="2393">+IFERROR(K537/(K535/1000),"n/a")</f>
        <v>22987.012987012986</v>
      </c>
      <c r="L536" s="45">
        <f t="shared" ref="L536" si="2394">+IFERROR(L537/(L535/1000),"n/a")</f>
        <v>17045.454545454544</v>
      </c>
      <c r="M536" s="45">
        <f t="shared" ref="M536" si="2395">+IFERROR(M537/(M535/1000),"n/a")</f>
        <v>19000</v>
      </c>
      <c r="N536" s="45">
        <f t="shared" ref="N536" si="2396">+IFERROR(N537/(N535/1000),"n/a")</f>
        <v>18609.27152317881</v>
      </c>
      <c r="O536" s="45">
        <f t="shared" ref="O536" si="2397">+IFERROR(O537/(O535/1000),"n/a")</f>
        <v>20939.226519337015</v>
      </c>
      <c r="P536" s="45">
        <f t="shared" ref="P536" si="2398">+IFERROR(P537/(P535/1000),"n/a")</f>
        <v>14910.179640718563</v>
      </c>
      <c r="Q536" s="45">
        <f t="shared" ref="Q536" si="2399">+IFERROR(Q537/(Q535/1000),"n/a")</f>
        <v>15625</v>
      </c>
      <c r="R536" s="45">
        <f t="shared" ref="R536" si="2400">+IFERROR(R537/(R535/1000),"n/a")</f>
        <v>19419.087136929462</v>
      </c>
      <c r="S536" s="45">
        <f t="shared" ref="S536" si="2401">+IFERROR(S537/(S535/1000),"n/a")</f>
        <v>24395.161290322583</v>
      </c>
      <c r="T536" s="45">
        <f t="shared" ref="T536" si="2402">+IFERROR(T537/(T535/1000),"n/a")</f>
        <v>17827.868852459018</v>
      </c>
      <c r="U536" s="45">
        <f t="shared" ref="U536" si="2403">+IFERROR(U537/(U535/1000),"n/a")</f>
        <v>17715.355805243446</v>
      </c>
      <c r="V536" s="45">
        <f t="shared" ref="V536" si="2404">+IFERROR(V537/(V535/1000),"n/a")</f>
        <v>25730.337078651686</v>
      </c>
      <c r="W536" s="45">
        <f t="shared" ref="W536:X536" si="2405">+IFERROR(W537/(W535/1000),"n/a")</f>
        <v>26716.417910447759</v>
      </c>
      <c r="X536" s="45">
        <f t="shared" si="2405"/>
        <v>21716.417910447759</v>
      </c>
      <c r="Y536" s="45">
        <f t="shared" ref="Y536:Z536" si="2406">+IFERROR(Y537/(Y535/1000),"n/a")</f>
        <v>22123.287671232876</v>
      </c>
      <c r="Z536" s="45">
        <f t="shared" si="2406"/>
        <v>21806.020066889632</v>
      </c>
      <c r="AH536" s="45" t="str">
        <f t="shared" ref="AH536:AL536" si="2407">+IFERROR(AH537/(AH535/1000),"n/a")</f>
        <v>n/a</v>
      </c>
      <c r="AI536" s="45" t="str">
        <f t="shared" si="2407"/>
        <v>n/a</v>
      </c>
      <c r="AJ536" s="45">
        <f t="shared" si="2407"/>
        <v>17809.523809523809</v>
      </c>
      <c r="AK536" s="45">
        <f t="shared" si="2407"/>
        <v>19222.222222222223</v>
      </c>
      <c r="AL536" s="45">
        <f t="shared" si="2407"/>
        <v>19000</v>
      </c>
      <c r="AM536" s="45">
        <f>+IFERROR(AM537/(AM535/1000),"n/a")</f>
        <v>22093.690248565967</v>
      </c>
    </row>
    <row r="537" spans="2:39" x14ac:dyDescent="0.2">
      <c r="B537" t="s">
        <v>322</v>
      </c>
      <c r="D537" s="19">
        <f t="shared" ref="D537:X537" si="2408">+D175</f>
        <v>35.017062439122697</v>
      </c>
      <c r="E537" s="19">
        <f t="shared" si="2408"/>
        <v>43.982937560877303</v>
      </c>
      <c r="F537" s="19">
        <f t="shared" si="2408"/>
        <v>62</v>
      </c>
      <c r="G537" s="19">
        <f t="shared" si="2408"/>
        <v>113</v>
      </c>
      <c r="H537" s="19">
        <f t="shared" si="2408"/>
        <v>85</v>
      </c>
      <c r="I537" s="19">
        <f t="shared" si="2408"/>
        <v>41</v>
      </c>
      <c r="J537" s="19">
        <f t="shared" si="2408"/>
        <v>71</v>
      </c>
      <c r="K537" s="19">
        <f t="shared" si="2408"/>
        <v>177</v>
      </c>
      <c r="L537" s="19">
        <f t="shared" si="2408"/>
        <v>150</v>
      </c>
      <c r="M537" s="19">
        <f t="shared" si="2408"/>
        <v>228</v>
      </c>
      <c r="N537" s="19">
        <f t="shared" si="2408"/>
        <v>281</v>
      </c>
      <c r="O537" s="19">
        <f t="shared" si="2408"/>
        <v>379</v>
      </c>
      <c r="P537" s="19">
        <f t="shared" si="2408"/>
        <v>249</v>
      </c>
      <c r="Q537" s="19">
        <f t="shared" si="2408"/>
        <v>350</v>
      </c>
      <c r="R537" s="19">
        <f t="shared" si="2408"/>
        <v>468</v>
      </c>
      <c r="S537" s="19">
        <f t="shared" si="2408"/>
        <v>605</v>
      </c>
      <c r="T537" s="19">
        <f t="shared" si="2408"/>
        <v>435</v>
      </c>
      <c r="U537" s="19">
        <f t="shared" si="2408"/>
        <v>473</v>
      </c>
      <c r="V537" s="19">
        <f t="shared" si="2408"/>
        <v>687</v>
      </c>
      <c r="W537" s="19">
        <f t="shared" si="2408"/>
        <v>716</v>
      </c>
      <c r="X537" s="19">
        <f t="shared" si="2408"/>
        <v>582</v>
      </c>
      <c r="Y537" s="19">
        <f t="shared" ref="Y537:Z537" si="2409">+Y175</f>
        <v>646</v>
      </c>
      <c r="Z537" s="19">
        <f t="shared" si="2409"/>
        <v>652</v>
      </c>
      <c r="AH537" s="19">
        <f>+AH175</f>
        <v>96</v>
      </c>
      <c r="AI537" s="40">
        <f>+IFERROR(D537+E537+F537+G537,"n/a")</f>
        <v>254</v>
      </c>
      <c r="AJ537" s="31">
        <f>+IFERROR(H537+I537+J537+K537,"n/a")</f>
        <v>374</v>
      </c>
      <c r="AK537" s="40">
        <f>+IFERROR(L537+M537+N537+O537,"n/a")</f>
        <v>1038</v>
      </c>
      <c r="AL537" s="40">
        <f>+IFERROR(P537+Q537+R537+S537,"n/a")</f>
        <v>1672</v>
      </c>
      <c r="AM537" s="40">
        <f>+IFERROR(T537+U537+V537+W537,"n/a")</f>
        <v>2311</v>
      </c>
    </row>
    <row r="538" spans="2:39" x14ac:dyDescent="0.2">
      <c r="D538" s="19"/>
      <c r="E538" s="19"/>
      <c r="F538" s="19"/>
      <c r="G538" s="19"/>
      <c r="H538" s="19"/>
      <c r="I538" s="19"/>
      <c r="J538" s="19"/>
      <c r="K538" s="19"/>
      <c r="L538" s="19"/>
      <c r="M538" s="19"/>
      <c r="N538" s="19"/>
      <c r="O538" s="19"/>
      <c r="P538" s="19"/>
      <c r="Q538" s="19"/>
      <c r="R538" s="19"/>
      <c r="S538" s="19"/>
      <c r="T538" s="19"/>
      <c r="U538" s="19"/>
      <c r="V538" s="19"/>
      <c r="W538" s="19"/>
      <c r="X538" s="19"/>
      <c r="AH538" s="19"/>
      <c r="AI538" s="19"/>
      <c r="AJ538" s="19"/>
      <c r="AK538" s="19"/>
      <c r="AL538" s="19"/>
      <c r="AM538" s="19"/>
    </row>
    <row r="539" spans="2:39" x14ac:dyDescent="0.2">
      <c r="B539" s="7" t="s">
        <v>28</v>
      </c>
      <c r="D539" s="19"/>
      <c r="E539" s="19"/>
      <c r="F539" s="19"/>
      <c r="G539" s="19"/>
      <c r="H539" s="19"/>
      <c r="I539" s="19"/>
      <c r="J539" s="19"/>
      <c r="K539" s="19"/>
      <c r="L539" s="19"/>
      <c r="M539" s="19"/>
      <c r="N539" s="19"/>
      <c r="O539" s="19"/>
      <c r="P539" s="19"/>
      <c r="Q539" s="19"/>
      <c r="R539" s="19"/>
      <c r="S539" s="19"/>
      <c r="T539" s="19"/>
      <c r="U539" s="19"/>
      <c r="V539" s="19"/>
      <c r="W539" s="19"/>
      <c r="X539" s="19"/>
      <c r="AH539" s="19"/>
      <c r="AI539" s="19"/>
      <c r="AJ539" s="19"/>
      <c r="AK539" s="19"/>
      <c r="AL539" s="19"/>
      <c r="AM539" s="19"/>
    </row>
    <row r="540" spans="2:39" x14ac:dyDescent="0.2">
      <c r="B540" s="8" t="s">
        <v>394</v>
      </c>
      <c r="D540" s="19"/>
      <c r="E540" s="19"/>
      <c r="F540" s="19"/>
      <c r="G540" s="19"/>
      <c r="H540" s="28" t="str">
        <f t="shared" ref="H540:M542" si="2410">+IFERROR(H533/D533-1,"n/a")</f>
        <v>n/a</v>
      </c>
      <c r="I540" s="28" t="str">
        <f t="shared" ref="I540:I541" si="2411">+IFERROR(I533/E533-1,"n/a")</f>
        <v>n/a</v>
      </c>
      <c r="J540" s="28" t="str">
        <f t="shared" ref="J540:J541" si="2412">+IFERROR(J533/F533-1,"n/a")</f>
        <v>n/a</v>
      </c>
      <c r="K540" s="28" t="str">
        <f t="shared" ref="K540:K541" si="2413">+IFERROR(K533/G533-1,"n/a")</f>
        <v>n/a</v>
      </c>
      <c r="L540" s="28" t="str">
        <f t="shared" ref="L540:L541" si="2414">+IFERROR(L533/H533-1,"n/a")</f>
        <v>n/a</v>
      </c>
      <c r="M540" s="28" t="str">
        <f t="shared" ref="M540:M541" si="2415">+IFERROR(M533/I533-1,"n/a")</f>
        <v>n/a</v>
      </c>
      <c r="N540" s="28" t="str">
        <f t="shared" ref="N540:N541" si="2416">+IFERROR(N533/J533-1,"n/a")</f>
        <v>n/a</v>
      </c>
      <c r="O540" s="28">
        <f t="shared" ref="O540:O541" si="2417">+IFERROR(O533/K533-1,"n/a")</f>
        <v>0.61904761904761885</v>
      </c>
      <c r="P540" s="28" t="str">
        <f t="shared" ref="P540:P541" si="2418">+IFERROR(P533/L533-1,"n/a")</f>
        <v>n/a</v>
      </c>
      <c r="Q540" s="28" t="str">
        <f t="shared" ref="Q540:Q541" si="2419">+IFERROR(Q533/M533-1,"n/a")</f>
        <v>n/a</v>
      </c>
      <c r="R540" s="28" t="str">
        <f t="shared" ref="R540:R541" si="2420">+IFERROR(R533/N533-1,"n/a")</f>
        <v>n/a</v>
      </c>
      <c r="S540" s="28">
        <f t="shared" ref="S540:S541" si="2421">+IFERROR(S533/O533-1,"n/a")</f>
        <v>0.23529411764705888</v>
      </c>
      <c r="T540" s="28" t="str">
        <f t="shared" ref="T540:T541" si="2422">+IFERROR(T533/P533-1,"n/a")</f>
        <v>n/a</v>
      </c>
      <c r="U540" s="28" t="str">
        <f t="shared" ref="U540:U541" si="2423">+IFERROR(U533/Q533-1,"n/a")</f>
        <v>n/a</v>
      </c>
      <c r="V540" s="28">
        <f t="shared" ref="V540:V541" si="2424">+IFERROR(V533/R533-1,"n/a")</f>
        <v>0.17500000000000004</v>
      </c>
      <c r="W540" s="28" t="str">
        <f t="shared" ref="W540:Z541" si="2425">+IFERROR(W533/S533-1,"n/a")</f>
        <v>n/a</v>
      </c>
      <c r="X540" s="28" t="str">
        <f t="shared" si="2425"/>
        <v>n/a</v>
      </c>
      <c r="Y540" s="28" t="str">
        <f t="shared" si="2425"/>
        <v>n/a</v>
      </c>
      <c r="Z540" s="28" t="str">
        <f t="shared" si="2425"/>
        <v>n/a</v>
      </c>
      <c r="AH540" s="19"/>
      <c r="AI540" s="28" t="str">
        <f>+IFERROR(AI533/AH533-1,"n/a")</f>
        <v>n/a</v>
      </c>
      <c r="AJ540" s="28" t="str">
        <f t="shared" ref="AJ540:AM540" si="2426">+IFERROR(AJ533/AI533-1,"n/a")</f>
        <v>n/a</v>
      </c>
      <c r="AK540" s="28">
        <f t="shared" si="2426"/>
        <v>0.61904761904761885</v>
      </c>
      <c r="AL540" s="28">
        <f t="shared" si="2426"/>
        <v>0.23529411764705888</v>
      </c>
      <c r="AM540" s="28" t="str">
        <f t="shared" si="2426"/>
        <v>n/a</v>
      </c>
    </row>
    <row r="541" spans="2:39" x14ac:dyDescent="0.2">
      <c r="B541" s="8" t="s">
        <v>395</v>
      </c>
      <c r="D541" s="19"/>
      <c r="E541" s="19"/>
      <c r="F541" s="19"/>
      <c r="G541" s="19"/>
      <c r="H541" s="28" t="str">
        <f t="shared" si="2410"/>
        <v>n/a</v>
      </c>
      <c r="I541" s="28" t="str">
        <f t="shared" si="2411"/>
        <v>n/a</v>
      </c>
      <c r="J541" s="28" t="str">
        <f t="shared" si="2412"/>
        <v>n/a</v>
      </c>
      <c r="K541" s="28" t="str">
        <f t="shared" si="2413"/>
        <v>n/a</v>
      </c>
      <c r="L541" s="28" t="str">
        <f t="shared" si="2414"/>
        <v>n/a</v>
      </c>
      <c r="M541" s="28" t="str">
        <f t="shared" si="2415"/>
        <v>n/a</v>
      </c>
      <c r="N541" s="28" t="str">
        <f t="shared" si="2416"/>
        <v>n/a</v>
      </c>
      <c r="O541" s="28" t="str">
        <f t="shared" si="2417"/>
        <v>n/a</v>
      </c>
      <c r="P541" s="28" t="str">
        <f t="shared" si="2418"/>
        <v>n/a</v>
      </c>
      <c r="Q541" s="28" t="str">
        <f t="shared" si="2419"/>
        <v>n/a</v>
      </c>
      <c r="R541" s="28" t="str">
        <f t="shared" si="2420"/>
        <v>n/a</v>
      </c>
      <c r="S541" s="28" t="str">
        <f t="shared" si="2421"/>
        <v>n/a</v>
      </c>
      <c r="T541" s="28" t="str">
        <f t="shared" si="2422"/>
        <v>n/a</v>
      </c>
      <c r="U541" s="28" t="str">
        <f t="shared" si="2423"/>
        <v>n/a</v>
      </c>
      <c r="V541" s="28" t="str">
        <f t="shared" si="2424"/>
        <v>n/a</v>
      </c>
      <c r="W541" s="28" t="str">
        <f t="shared" si="2425"/>
        <v>n/a</v>
      </c>
      <c r="X541" s="28" t="str">
        <f t="shared" si="2425"/>
        <v>n/a</v>
      </c>
      <c r="Y541" s="28" t="str">
        <f t="shared" si="2425"/>
        <v>n/a</v>
      </c>
      <c r="Z541" s="28" t="str">
        <f t="shared" si="2425"/>
        <v>n/a</v>
      </c>
      <c r="AH541" s="19"/>
      <c r="AI541" s="28" t="str">
        <f>+IFERROR(AI534/AH534-1,"n/a")</f>
        <v>n/a</v>
      </c>
      <c r="AJ541" s="28" t="str">
        <f t="shared" ref="AJ541:AM541" si="2427">+IFERROR(AJ534/AI534-1,"n/a")</f>
        <v>n/a</v>
      </c>
      <c r="AK541" s="28">
        <f t="shared" si="2427"/>
        <v>0.58823529411764719</v>
      </c>
      <c r="AL541" s="28">
        <f t="shared" si="2427"/>
        <v>0.31922398589065248</v>
      </c>
      <c r="AM541" s="28" t="str">
        <f t="shared" si="2427"/>
        <v>n/a</v>
      </c>
    </row>
    <row r="542" spans="2:39" x14ac:dyDescent="0.2">
      <c r="B542" s="8" t="s">
        <v>320</v>
      </c>
      <c r="D542" s="19"/>
      <c r="E542" s="19"/>
      <c r="F542" s="19"/>
      <c r="G542" s="19"/>
      <c r="H542" s="28" t="str">
        <f t="shared" si="2410"/>
        <v>n/a</v>
      </c>
      <c r="I542" s="28" t="str">
        <f t="shared" si="2410"/>
        <v>n/a</v>
      </c>
      <c r="J542" s="28" t="str">
        <f t="shared" si="2410"/>
        <v>n/a</v>
      </c>
      <c r="K542" s="28" t="str">
        <f t="shared" si="2410"/>
        <v>n/a</v>
      </c>
      <c r="L542" s="28" t="str">
        <f t="shared" si="2410"/>
        <v>n/a</v>
      </c>
      <c r="M542" s="28" t="str">
        <f t="shared" si="2410"/>
        <v>n/a</v>
      </c>
      <c r="N542" s="83">
        <v>2.19</v>
      </c>
      <c r="O542" s="83">
        <v>1.34</v>
      </c>
      <c r="P542" s="83">
        <v>0.89</v>
      </c>
      <c r="Q542" s="83">
        <v>0.87</v>
      </c>
      <c r="R542" s="83">
        <v>0.6</v>
      </c>
      <c r="S542" s="83">
        <v>0.37</v>
      </c>
      <c r="T542" s="83">
        <v>0.46</v>
      </c>
      <c r="U542" s="83">
        <v>0.19</v>
      </c>
      <c r="V542" s="83">
        <v>0.11</v>
      </c>
      <c r="W542" s="83">
        <v>0.08</v>
      </c>
      <c r="X542" s="83">
        <v>0.1</v>
      </c>
      <c r="Y542" s="83">
        <v>0.1</v>
      </c>
      <c r="Z542" s="83">
        <v>0.12</v>
      </c>
      <c r="AH542" s="19"/>
      <c r="AI542" s="28" t="str">
        <f>+IFERROR(AI535/AH535-1,"n/a")</f>
        <v>n/a</v>
      </c>
      <c r="AJ542" s="28" t="str">
        <f>+IFERROR(AJ535/AI535-1,"n/a")</f>
        <v>n/a</v>
      </c>
      <c r="AK542" s="83">
        <v>1.57</v>
      </c>
      <c r="AL542" s="83">
        <v>0.63</v>
      </c>
      <c r="AM542" s="83">
        <v>0.19</v>
      </c>
    </row>
    <row r="543" spans="2:39" x14ac:dyDescent="0.2">
      <c r="B543" s="8" t="s">
        <v>321</v>
      </c>
      <c r="D543" s="19"/>
      <c r="E543" s="19"/>
      <c r="F543" s="19"/>
      <c r="G543" s="19"/>
      <c r="H543" s="28" t="str">
        <f>+IFERROR((1+H544)/(1+H542)-1,"n/a")</f>
        <v>n/a</v>
      </c>
      <c r="I543" s="28" t="str">
        <f t="shared" ref="I543" si="2428">+IFERROR((1+I544)/(1+I542)-1,"n/a")</f>
        <v>n/a</v>
      </c>
      <c r="J543" s="28" t="str">
        <f t="shared" ref="J543" si="2429">+IFERROR((1+J544)/(1+J542)-1,"n/a")</f>
        <v>n/a</v>
      </c>
      <c r="K543" s="28" t="str">
        <f t="shared" ref="K543" si="2430">+IFERROR((1+K544)/(1+K542)-1,"n/a")</f>
        <v>n/a</v>
      </c>
      <c r="L543" s="28" t="str">
        <f t="shared" ref="L543" si="2431">+IFERROR((1+L544)/(1+L542)-1,"n/a")</f>
        <v>n/a</v>
      </c>
      <c r="M543" s="28" t="str">
        <f t="shared" ref="M543" si="2432">+IFERROR((1+M544)/(1+M542)-1,"n/a")</f>
        <v>n/a</v>
      </c>
      <c r="N543" s="28">
        <f t="shared" ref="N543" si="2433">+IFERROR((1+N544)/(1+N542)-1,"n/a")</f>
        <v>0.23510971786833856</v>
      </c>
      <c r="O543" s="28">
        <f t="shared" ref="O543" si="2434">+IFERROR((1+O544)/(1+O542)-1,"n/a")</f>
        <v>-8.119658119658113E-2</v>
      </c>
      <c r="P543" s="28">
        <f t="shared" ref="P543" si="2435">+IFERROR((1+P544)/(1+P542)-1,"n/a")</f>
        <v>-0.12169312169312163</v>
      </c>
      <c r="Q543" s="28">
        <f t="shared" ref="Q543" si="2436">+IFERROR((1+Q544)/(1+Q542)-1,"n/a")</f>
        <v>-0.18181818181818188</v>
      </c>
      <c r="R543" s="28">
        <f t="shared" ref="R543" si="2437">+IFERROR((1+R544)/(1+R542)-1,"n/a")</f>
        <v>4.3749999999999956E-2</v>
      </c>
      <c r="S543" s="28">
        <f t="shared" ref="S543" si="2438">+IFERROR((1+S544)/(1+S542)-1,"n/a")</f>
        <v>0.16788321167883202</v>
      </c>
      <c r="T543" s="28">
        <f t="shared" ref="T543" si="2439">+IFERROR((1+T544)/(1+T542)-1,"n/a")</f>
        <v>0.1986301369863015</v>
      </c>
      <c r="U543" s="28">
        <f t="shared" ref="U543" si="2440">+IFERROR((1+U544)/(1+U542)-1,"n/a")</f>
        <v>0.13445378151260523</v>
      </c>
      <c r="V543" s="28">
        <f t="shared" ref="V543" si="2441">+IFERROR((1+V544)/(1+V542)-1,"n/a")</f>
        <v>0.32432432432432412</v>
      </c>
      <c r="W543" s="28">
        <f t="shared" ref="W543:X543" si="2442">+IFERROR((1+W544)/(1+W542)-1,"n/a")</f>
        <v>9.259259259259256E-2</v>
      </c>
      <c r="X543" s="28">
        <f t="shared" si="2442"/>
        <v>0.21818181818181825</v>
      </c>
      <c r="Y543" s="28">
        <f t="shared" ref="Y543:Z543" si="2443">+IFERROR((1+Y544)/(1+Y542)-1,"n/a")</f>
        <v>0.24545454545454537</v>
      </c>
      <c r="Z543" s="28">
        <f t="shared" si="2443"/>
        <v>-0.15178571428571441</v>
      </c>
      <c r="AI543" s="28" t="str">
        <f t="shared" ref="AI543" si="2444">+IFERROR((1+AI544)/(1+AI542)-1,"n/a")</f>
        <v>n/a</v>
      </c>
      <c r="AJ543" s="28" t="str">
        <f t="shared" ref="AJ543" si="2445">+IFERROR((1+AJ544)/(1+AJ542)-1,"n/a")</f>
        <v>n/a</v>
      </c>
      <c r="AK543" s="28">
        <f t="shared" ref="AK543" si="2446">+IFERROR((1+AK544)/(1+AK542)-1,"n/a")</f>
        <v>8.171206225680927E-2</v>
      </c>
      <c r="AL543" s="28">
        <f t="shared" ref="AL543" si="2447">+IFERROR((1+AL544)/(1+AL542)-1,"n/a")</f>
        <v>-1.2269938650306789E-2</v>
      </c>
      <c r="AM543" s="28">
        <f t="shared" ref="AM543" si="2448">+IFERROR((1+AM544)/(1+AM542)-1,"n/a")</f>
        <v>0.15966386554621836</v>
      </c>
    </row>
    <row r="544" spans="2:39" x14ac:dyDescent="0.2">
      <c r="B544" s="8" t="s">
        <v>322</v>
      </c>
      <c r="D544" s="19"/>
      <c r="E544" s="19"/>
      <c r="F544" s="19"/>
      <c r="G544" s="19"/>
      <c r="H544" s="106">
        <f t="shared" ref="H544:X544" si="2449">+H189</f>
        <v>1.4273880811039716</v>
      </c>
      <c r="I544" s="106">
        <f t="shared" si="2449"/>
        <v>-6.7820335027613532E-2</v>
      </c>
      <c r="J544" s="106">
        <f t="shared" si="2449"/>
        <v>0.14516129032258074</v>
      </c>
      <c r="K544" s="106">
        <f t="shared" si="2449"/>
        <v>0.56999999999999995</v>
      </c>
      <c r="L544" s="106">
        <f t="shared" si="2449"/>
        <v>0.77</v>
      </c>
      <c r="M544" s="106">
        <f t="shared" si="2449"/>
        <v>4.57</v>
      </c>
      <c r="N544" s="106">
        <f t="shared" si="2449"/>
        <v>2.94</v>
      </c>
      <c r="O544" s="106">
        <f t="shared" si="2449"/>
        <v>1.1499999999999999</v>
      </c>
      <c r="P544" s="106">
        <f t="shared" si="2449"/>
        <v>0.66</v>
      </c>
      <c r="Q544" s="106">
        <f t="shared" si="2449"/>
        <v>0.53</v>
      </c>
      <c r="R544" s="106">
        <f t="shared" si="2449"/>
        <v>0.67</v>
      </c>
      <c r="S544" s="106">
        <f t="shared" si="2449"/>
        <v>0.6</v>
      </c>
      <c r="T544" s="106">
        <f t="shared" si="2449"/>
        <v>0.75</v>
      </c>
      <c r="U544" s="106">
        <f t="shared" si="2449"/>
        <v>0.35</v>
      </c>
      <c r="V544" s="106">
        <f t="shared" si="2449"/>
        <v>0.47</v>
      </c>
      <c r="W544" s="106">
        <f t="shared" si="2449"/>
        <v>0.18</v>
      </c>
      <c r="X544" s="106">
        <f t="shared" si="2449"/>
        <v>0.34</v>
      </c>
      <c r="Y544" s="106">
        <f t="shared" ref="Y544:Z544" si="2450">+Y189</f>
        <v>0.37</v>
      </c>
      <c r="Z544" s="106">
        <f t="shared" si="2450"/>
        <v>-0.05</v>
      </c>
      <c r="AH544" s="19"/>
      <c r="AI544" s="106">
        <f>+AI189</f>
        <v>1.6458333333333335</v>
      </c>
      <c r="AJ544" s="106">
        <f>+AJ189</f>
        <v>0.47244094488188981</v>
      </c>
      <c r="AK544" s="106">
        <f>+AK189</f>
        <v>1.78</v>
      </c>
      <c r="AL544" s="106">
        <f>+AL189</f>
        <v>0.61</v>
      </c>
      <c r="AM544" s="106">
        <f>+AM189</f>
        <v>0.38</v>
      </c>
    </row>
    <row r="546" spans="2:39" x14ac:dyDescent="0.2">
      <c r="B546" s="105" t="s">
        <v>62</v>
      </c>
    </row>
    <row r="547" spans="2:39" x14ac:dyDescent="0.2">
      <c r="B547" t="s">
        <v>323</v>
      </c>
      <c r="D547" s="61">
        <v>0</v>
      </c>
      <c r="E547" s="61">
        <v>0</v>
      </c>
      <c r="F547" s="61">
        <v>0</v>
      </c>
      <c r="G547" s="61">
        <v>0</v>
      </c>
      <c r="H547" s="61">
        <v>0</v>
      </c>
      <c r="I547" s="61">
        <v>0</v>
      </c>
      <c r="J547" s="61">
        <v>0</v>
      </c>
      <c r="K547" s="61">
        <v>0</v>
      </c>
      <c r="L547" s="61">
        <v>0.23499999999999999</v>
      </c>
      <c r="M547" s="61">
        <v>0.505</v>
      </c>
      <c r="N547" s="61">
        <v>1.1000000000000001</v>
      </c>
      <c r="O547" s="61">
        <v>1.8</v>
      </c>
      <c r="P547" s="61">
        <v>2.1</v>
      </c>
      <c r="Q547" s="61">
        <v>3.1</v>
      </c>
      <c r="R547" s="61">
        <v>2.8</v>
      </c>
      <c r="S547" s="61">
        <v>3.1</v>
      </c>
      <c r="T547" s="61">
        <v>3.2</v>
      </c>
      <c r="U547" s="61">
        <v>4.0999999999999996</v>
      </c>
      <c r="V547" s="61">
        <v>3.8</v>
      </c>
      <c r="W547" s="61">
        <v>3.9</v>
      </c>
      <c r="X547" s="61">
        <v>4.0999999999999996</v>
      </c>
      <c r="Y547" s="61">
        <v>4.7</v>
      </c>
      <c r="Z547" s="61">
        <v>4.4000000000000004</v>
      </c>
      <c r="AA547" s="110"/>
      <c r="AB547" s="110"/>
      <c r="AC547" s="110"/>
      <c r="AD547" s="110"/>
      <c r="AE547" s="110"/>
      <c r="AF547" s="110"/>
      <c r="AG547" s="110"/>
      <c r="AH547" s="61">
        <v>0</v>
      </c>
      <c r="AI547" s="109">
        <f>+IFERROR(D547+E547+F547+G547,"n/a")</f>
        <v>0</v>
      </c>
      <c r="AJ547" s="59">
        <f>+IFERROR(H547+I547+J547+K547,"n/a")</f>
        <v>0</v>
      </c>
      <c r="AK547" s="109">
        <f>+IFERROR(L547+M547+N547+O547,"n/a")</f>
        <v>3.64</v>
      </c>
      <c r="AL547" s="109">
        <f>+IFERROR(P547+Q547+R547+S547,"n/a")</f>
        <v>11.1</v>
      </c>
      <c r="AM547" s="109">
        <f>+IFERROR(T547+U547+V547+W547,"n/a")</f>
        <v>15</v>
      </c>
    </row>
    <row r="548" spans="2:39" x14ac:dyDescent="0.2">
      <c r="B548" t="s">
        <v>324</v>
      </c>
      <c r="D548" s="40" t="str">
        <f t="shared" ref="D548" si="2451">+IFERROR(D549/(D547/1000),"n/a")</f>
        <v>n/a</v>
      </c>
      <c r="E548" s="40" t="str">
        <f t="shared" ref="E548" si="2452">+IFERROR(E549/(E547/1000),"n/a")</f>
        <v>n/a</v>
      </c>
      <c r="F548" s="40" t="str">
        <f t="shared" ref="F548" si="2453">+IFERROR(F549/(F547/1000),"n/a")</f>
        <v>n/a</v>
      </c>
      <c r="G548" s="40" t="str">
        <f t="shared" ref="G548" si="2454">+IFERROR(G549/(G547/1000),"n/a")</f>
        <v>n/a</v>
      </c>
      <c r="H548" s="40" t="str">
        <f t="shared" ref="H548" si="2455">+IFERROR(H549/(H547/1000),"n/a")</f>
        <v>n/a</v>
      </c>
      <c r="I548" s="40" t="str">
        <f t="shared" ref="I548" si="2456">+IFERROR(I549/(I547/1000),"n/a")</f>
        <v>n/a</v>
      </c>
      <c r="J548" s="40" t="str">
        <f t="shared" ref="J548" si="2457">+IFERROR(J549/(J547/1000),"n/a")</f>
        <v>n/a</v>
      </c>
      <c r="K548" s="40" t="str">
        <f t="shared" ref="K548" si="2458">+IFERROR(K549/(K547/1000),"n/a")</f>
        <v>n/a</v>
      </c>
      <c r="L548" s="40">
        <f t="shared" ref="L548" si="2459">+IFERROR(L549/(L547/1000),"n/a")</f>
        <v>29787.234042553191</v>
      </c>
      <c r="M548" s="40">
        <f t="shared" ref="M548" si="2460">+IFERROR(M549/(M547/1000),"n/a")</f>
        <v>31683.168316831681</v>
      </c>
      <c r="N548" s="40">
        <f t="shared" ref="N548" si="2461">+IFERROR(N549/(N547/1000),"n/a")</f>
        <v>23636.363636363636</v>
      </c>
      <c r="O548" s="40">
        <f t="shared" ref="O548" si="2462">+IFERROR(O549/(O547/1000),"n/a")</f>
        <v>18333.333333333332</v>
      </c>
      <c r="P548" s="40">
        <f t="shared" ref="P548" si="2463">+IFERROR(P549/(P547/1000),"n/a")</f>
        <v>17619.047619047615</v>
      </c>
      <c r="Q548" s="40">
        <f t="shared" ref="Q548" si="2464">+IFERROR(Q549/(Q547/1000),"n/a")</f>
        <v>20322.580645161292</v>
      </c>
      <c r="R548" s="40">
        <f t="shared" ref="R548" si="2465">+IFERROR(R549/(R547/1000),"n/a")</f>
        <v>24285.714285714286</v>
      </c>
      <c r="S548" s="40">
        <f t="shared" ref="S548" si="2466">+IFERROR(S549/(S547/1000),"n/a")</f>
        <v>20322.580645161292</v>
      </c>
      <c r="T548" s="40">
        <f t="shared" ref="T548" si="2467">+IFERROR(T549/(T547/1000),"n/a")</f>
        <v>21250</v>
      </c>
      <c r="U548" s="40">
        <f t="shared" ref="U548" si="2468">+IFERROR(U549/(U547/1000),"n/a")</f>
        <v>23414.634146341465</v>
      </c>
      <c r="V548" s="40">
        <f t="shared" ref="V548" si="2469">+IFERROR(V549/(V547/1000),"n/a")</f>
        <v>26052.63157894737</v>
      </c>
      <c r="W548" s="40">
        <f t="shared" ref="W548:X548" si="2470">+IFERROR(W549/(W547/1000),"n/a")</f>
        <v>23076.923076923078</v>
      </c>
      <c r="X548" s="40">
        <f t="shared" si="2470"/>
        <v>23658.536585365855</v>
      </c>
      <c r="Y548" s="40">
        <f t="shared" ref="Y548:Z548" si="2471">+IFERROR(Y549/(Y547/1000),"n/a")</f>
        <v>27234.042553191488</v>
      </c>
      <c r="Z548" s="40">
        <f t="shared" si="2471"/>
        <v>29318.181818181816</v>
      </c>
      <c r="AA548" s="110"/>
      <c r="AB548" s="110"/>
      <c r="AC548" s="110"/>
      <c r="AD548" s="110"/>
      <c r="AE548" s="110"/>
      <c r="AF548" s="110"/>
      <c r="AG548" s="110"/>
      <c r="AH548" s="40" t="str">
        <f t="shared" ref="AH548:AL548" si="2472">+IFERROR(AH549/(AH547/1000),"n/a")</f>
        <v>n/a</v>
      </c>
      <c r="AI548" s="40" t="str">
        <f t="shared" si="2472"/>
        <v>n/a</v>
      </c>
      <c r="AJ548" s="40" t="str">
        <f t="shared" si="2472"/>
        <v>n/a</v>
      </c>
      <c r="AK548" s="40">
        <f t="shared" si="2472"/>
        <v>22527.472527472528</v>
      </c>
      <c r="AL548" s="40">
        <f t="shared" si="2472"/>
        <v>20810.81081081081</v>
      </c>
      <c r="AM548" s="40">
        <f>+IFERROR(AM549/(AM547/1000),"n/a")</f>
        <v>23533.333333333336</v>
      </c>
    </row>
    <row r="549" spans="2:39" x14ac:dyDescent="0.2">
      <c r="B549" t="s">
        <v>325</v>
      </c>
      <c r="D549" s="19">
        <f t="shared" ref="D549:X549" si="2473">+D176</f>
        <v>0</v>
      </c>
      <c r="E549" s="19">
        <f t="shared" si="2473"/>
        <v>0</v>
      </c>
      <c r="F549" s="19">
        <f t="shared" si="2473"/>
        <v>0</v>
      </c>
      <c r="G549" s="19">
        <f t="shared" si="2473"/>
        <v>0</v>
      </c>
      <c r="H549" s="19">
        <f t="shared" si="2473"/>
        <v>0</v>
      </c>
      <c r="I549" s="19">
        <f t="shared" si="2473"/>
        <v>0</v>
      </c>
      <c r="J549" s="19">
        <f t="shared" si="2473"/>
        <v>0</v>
      </c>
      <c r="K549" s="19">
        <f t="shared" si="2473"/>
        <v>0</v>
      </c>
      <c r="L549" s="19">
        <f t="shared" si="2473"/>
        <v>7</v>
      </c>
      <c r="M549" s="19">
        <f t="shared" si="2473"/>
        <v>16</v>
      </c>
      <c r="N549" s="19">
        <f t="shared" si="2473"/>
        <v>26</v>
      </c>
      <c r="O549" s="19">
        <f t="shared" si="2473"/>
        <v>33</v>
      </c>
      <c r="P549" s="19">
        <f t="shared" si="2473"/>
        <v>37</v>
      </c>
      <c r="Q549" s="19">
        <f t="shared" si="2473"/>
        <v>63</v>
      </c>
      <c r="R549" s="19">
        <f t="shared" si="2473"/>
        <v>68</v>
      </c>
      <c r="S549" s="19">
        <f t="shared" si="2473"/>
        <v>63</v>
      </c>
      <c r="T549" s="19">
        <f t="shared" si="2473"/>
        <v>68</v>
      </c>
      <c r="U549" s="19">
        <f t="shared" si="2473"/>
        <v>96</v>
      </c>
      <c r="V549" s="19">
        <f t="shared" si="2473"/>
        <v>99</v>
      </c>
      <c r="W549" s="19">
        <f t="shared" si="2473"/>
        <v>90</v>
      </c>
      <c r="X549" s="19">
        <f t="shared" si="2473"/>
        <v>97</v>
      </c>
      <c r="Y549" s="19">
        <f t="shared" ref="Y549:Z549" si="2474">+Y176</f>
        <v>128</v>
      </c>
      <c r="Z549" s="19">
        <f t="shared" si="2474"/>
        <v>129</v>
      </c>
      <c r="AH549" s="19">
        <f>+AH176</f>
        <v>0</v>
      </c>
      <c r="AI549" s="40">
        <f>+IFERROR(D549+E549+F549+G549,"n/a")</f>
        <v>0</v>
      </c>
      <c r="AJ549" s="31">
        <f>+IFERROR(H549+I549+J549+K549,"n/a")</f>
        <v>0</v>
      </c>
      <c r="AK549" s="40">
        <f>+IFERROR(L549+M549+N549+O549,"n/a")</f>
        <v>82</v>
      </c>
      <c r="AL549" s="40">
        <f>+IFERROR(P549+Q549+R549+S549,"n/a")</f>
        <v>231</v>
      </c>
      <c r="AM549" s="40">
        <f>+IFERROR(T549+U549+V549+W549,"n/a")</f>
        <v>353</v>
      </c>
    </row>
    <row r="550" spans="2:39" x14ac:dyDescent="0.2">
      <c r="D550" s="19"/>
      <c r="E550" s="19"/>
      <c r="F550" s="19"/>
      <c r="G550" s="19"/>
      <c r="H550" s="19"/>
      <c r="I550" s="19"/>
      <c r="J550" s="19"/>
      <c r="K550" s="19"/>
      <c r="L550" s="19"/>
      <c r="M550" s="19"/>
      <c r="N550" s="19"/>
      <c r="O550" s="19"/>
      <c r="P550" s="19"/>
      <c r="Q550" s="19"/>
      <c r="R550" s="19"/>
      <c r="S550" s="19"/>
      <c r="T550" s="19"/>
      <c r="U550" s="19"/>
      <c r="V550" s="19"/>
      <c r="W550" s="19"/>
      <c r="AH550" s="19"/>
      <c r="AI550" s="40"/>
      <c r="AJ550" s="31"/>
      <c r="AK550" s="40"/>
      <c r="AL550" s="40"/>
      <c r="AM550" s="40"/>
    </row>
    <row r="551" spans="2:39" x14ac:dyDescent="0.2">
      <c r="B551" s="7" t="s">
        <v>28</v>
      </c>
      <c r="D551" s="19"/>
      <c r="E551" s="19"/>
      <c r="F551" s="19"/>
      <c r="G551" s="19"/>
      <c r="H551" s="19"/>
      <c r="I551" s="19"/>
      <c r="J551" s="19"/>
      <c r="K551" s="19"/>
      <c r="L551" s="19"/>
      <c r="M551" s="19"/>
      <c r="N551" s="19"/>
      <c r="O551" s="19"/>
      <c r="P551" s="19"/>
      <c r="Q551" s="19"/>
      <c r="R551" s="19"/>
      <c r="S551" s="19"/>
      <c r="T551" s="19"/>
      <c r="U551" s="19"/>
      <c r="V551" s="19"/>
      <c r="W551" s="19"/>
      <c r="AH551" s="19"/>
      <c r="AI551" s="40"/>
      <c r="AJ551" s="31"/>
      <c r="AK551" s="40"/>
      <c r="AL551" s="40"/>
      <c r="AM551" s="40"/>
    </row>
    <row r="552" spans="2:39" x14ac:dyDescent="0.2">
      <c r="B552" s="8" t="s">
        <v>323</v>
      </c>
      <c r="D552" s="19"/>
      <c r="E552" s="19"/>
      <c r="F552" s="19"/>
      <c r="G552" s="19"/>
      <c r="H552" s="28" t="str">
        <f t="shared" ref="H552:K552" si="2475">+IFERROR(H547/D547-1,"n/a")</f>
        <v>n/a</v>
      </c>
      <c r="I552" s="28" t="str">
        <f t="shared" si="2475"/>
        <v>n/a</v>
      </c>
      <c r="J552" s="28" t="str">
        <f t="shared" si="2475"/>
        <v>n/a</v>
      </c>
      <c r="K552" s="28" t="str">
        <f t="shared" si="2475"/>
        <v>n/a</v>
      </c>
      <c r="L552" s="28" t="str">
        <f>+IFERROR(L547/H547-1,"n/a")</f>
        <v>n/a</v>
      </c>
      <c r="M552" s="28" t="str">
        <f t="shared" ref="M552:O552" si="2476">+IFERROR(M547/I547-1,"n/a")</f>
        <v>n/a</v>
      </c>
      <c r="N552" s="28" t="str">
        <f t="shared" si="2476"/>
        <v>n/a</v>
      </c>
      <c r="O552" s="28" t="str">
        <f t="shared" si="2476"/>
        <v>n/a</v>
      </c>
      <c r="P552" s="83">
        <v>7.9</v>
      </c>
      <c r="Q552" s="83">
        <v>5.0999999999999996</v>
      </c>
      <c r="R552" s="83">
        <v>1.7</v>
      </c>
      <c r="S552" s="83">
        <v>0.8</v>
      </c>
      <c r="T552" s="83">
        <v>0.54</v>
      </c>
      <c r="U552" s="83">
        <v>0.33</v>
      </c>
      <c r="V552" s="83">
        <v>0.35</v>
      </c>
      <c r="W552" s="83">
        <v>0.25</v>
      </c>
      <c r="X552" s="83">
        <v>0.28000000000000003</v>
      </c>
      <c r="Y552" s="83">
        <v>0.16</v>
      </c>
      <c r="Z552" s="83">
        <v>0.14000000000000001</v>
      </c>
      <c r="AH552" s="19"/>
      <c r="AI552" s="28" t="str">
        <f t="shared" ref="AI552:AK552" si="2477">+IFERROR(AI547/AH547-1,"n/a")</f>
        <v>n/a</v>
      </c>
      <c r="AJ552" s="28" t="str">
        <f t="shared" si="2477"/>
        <v>n/a</v>
      </c>
      <c r="AK552" s="28" t="str">
        <f t="shared" si="2477"/>
        <v>n/a</v>
      </c>
      <c r="AL552" s="83">
        <v>2.1</v>
      </c>
      <c r="AM552" s="83">
        <v>0.35</v>
      </c>
    </row>
    <row r="553" spans="2:39" x14ac:dyDescent="0.2">
      <c r="B553" s="8" t="s">
        <v>324</v>
      </c>
      <c r="D553" s="19"/>
      <c r="E553" s="19"/>
      <c r="F553" s="19"/>
      <c r="G553" s="19"/>
      <c r="H553" s="28" t="str">
        <f>+IFERROR((1+H554)/(1+H552)-1,"n/a")</f>
        <v>n/a</v>
      </c>
      <c r="I553" s="28" t="str">
        <f t="shared" ref="I553" si="2478">+IFERROR((1+I554)/(1+I552)-1,"n/a")</f>
        <v>n/a</v>
      </c>
      <c r="J553" s="28" t="str">
        <f t="shared" ref="J553" si="2479">+IFERROR((1+J554)/(1+J552)-1,"n/a")</f>
        <v>n/a</v>
      </c>
      <c r="K553" s="28" t="str">
        <f t="shared" ref="K553" si="2480">+IFERROR((1+K554)/(1+K552)-1,"n/a")</f>
        <v>n/a</v>
      </c>
      <c r="L553" s="28" t="str">
        <f t="shared" ref="L553" si="2481">+IFERROR((1+L554)/(1+L552)-1,"n/a")</f>
        <v>n/a</v>
      </c>
      <c r="M553" s="28" t="str">
        <f t="shared" ref="M553" si="2482">+IFERROR((1+M554)/(1+M552)-1,"n/a")</f>
        <v>n/a</v>
      </c>
      <c r="N553" s="28" t="str">
        <f t="shared" ref="N553" si="2483">+IFERROR((1+N554)/(1+N552)-1,"n/a")</f>
        <v>n/a</v>
      </c>
      <c r="O553" s="28" t="str">
        <f t="shared" ref="O553" si="2484">+IFERROR((1+O554)/(1+O552)-1,"n/a")</f>
        <v>n/a</v>
      </c>
      <c r="P553" s="28">
        <f t="shared" ref="P553" si="2485">+IFERROR((1+P554)/(1+P552)-1,"n/a")</f>
        <v>-0.40609951845906911</v>
      </c>
      <c r="Q553" s="28">
        <f t="shared" ref="Q553" si="2486">+IFERROR((1+Q554)/(1+Q552)-1,"n/a")</f>
        <v>-0.3545081967213114</v>
      </c>
      <c r="R553" s="28">
        <f t="shared" ref="R553" si="2487">+IFERROR((1+R554)/(1+R552)-1,"n/a")</f>
        <v>-3.1339031339031376E-2</v>
      </c>
      <c r="S553" s="28">
        <f t="shared" ref="S553" si="2488">+IFERROR((1+S554)/(1+S552)-1,"n/a")</f>
        <v>6.0606060606060552E-2</v>
      </c>
      <c r="T553" s="28">
        <f t="shared" ref="T553" si="2489">+IFERROR((1+T554)/(1+T552)-1,"n/a")</f>
        <v>0.19480519480519476</v>
      </c>
      <c r="U553" s="28">
        <f t="shared" ref="U553" si="2490">+IFERROR((1+U554)/(1+U552)-1,"n/a")</f>
        <v>0.15789473684210531</v>
      </c>
      <c r="V553" s="28">
        <f t="shared" ref="V553" si="2491">+IFERROR((1+V554)/(1+V552)-1,"n/a")</f>
        <v>7.4074074074073959E-2</v>
      </c>
      <c r="W553" s="28">
        <f t="shared" ref="W553:X553" si="2492">+IFERROR((1+W554)/(1+W552)-1,"n/a")</f>
        <v>0.1359999999999999</v>
      </c>
      <c r="X553" s="28">
        <f t="shared" si="2492"/>
        <v>0.125</v>
      </c>
      <c r="Y553" s="28">
        <f t="shared" ref="Y553:Z553" si="2493">+IFERROR((1+Y554)/(1+Y552)-1,"n/a")</f>
        <v>0.14655172413793127</v>
      </c>
      <c r="Z553" s="28">
        <f t="shared" si="2493"/>
        <v>0.14035087719298245</v>
      </c>
      <c r="AI553" s="28" t="str">
        <f t="shared" ref="AI553" si="2494">+IFERROR((1+AI554)/(1+AI552)-1,"n/a")</f>
        <v>n/a</v>
      </c>
      <c r="AJ553" s="28" t="str">
        <f t="shared" ref="AJ553" si="2495">+IFERROR((1+AJ554)/(1+AJ552)-1,"n/a")</f>
        <v>n/a</v>
      </c>
      <c r="AK553" s="28" t="str">
        <f t="shared" ref="AK553" si="2496">+IFERROR((1+AK554)/(1+AK552)-1,"n/a")</f>
        <v>n/a</v>
      </c>
      <c r="AL553" s="28">
        <f t="shared" ref="AL553" si="2497">+IFERROR((1+AL554)/(1+AL552)-1,"n/a")</f>
        <v>-8.7096774193548443E-2</v>
      </c>
      <c r="AM553" s="28">
        <f t="shared" ref="AM553" si="2498">+IFERROR((1+AM554)/(1+AM552)-1,"n/a")</f>
        <v>0.1333333333333333</v>
      </c>
    </row>
    <row r="554" spans="2:39" x14ac:dyDescent="0.2">
      <c r="B554" s="8" t="s">
        <v>325</v>
      </c>
      <c r="D554" s="19"/>
      <c r="E554" s="19"/>
      <c r="F554" s="19"/>
      <c r="G554" s="19"/>
      <c r="H554" s="107" t="str">
        <f t="shared" ref="H554:X554" si="2499">+H190</f>
        <v>n/a</v>
      </c>
      <c r="I554" s="107" t="str">
        <f t="shared" si="2499"/>
        <v>n/a</v>
      </c>
      <c r="J554" s="107" t="str">
        <f t="shared" si="2499"/>
        <v>n/a</v>
      </c>
      <c r="K554" s="107" t="str">
        <f t="shared" si="2499"/>
        <v>n/a</v>
      </c>
      <c r="L554" s="107" t="str">
        <f t="shared" si="2499"/>
        <v>n/a</v>
      </c>
      <c r="M554" s="107" t="str">
        <f t="shared" si="2499"/>
        <v>n/a</v>
      </c>
      <c r="N554" s="107" t="str">
        <f t="shared" si="2499"/>
        <v>n/a</v>
      </c>
      <c r="O554" s="107" t="str">
        <f t="shared" si="2499"/>
        <v>n/a</v>
      </c>
      <c r="P554" s="107">
        <f t="shared" si="2499"/>
        <v>4.2857142857142856</v>
      </c>
      <c r="Q554" s="107">
        <f t="shared" si="2499"/>
        <v>2.9375</v>
      </c>
      <c r="R554" s="107">
        <f t="shared" si="2499"/>
        <v>1.6153846153846154</v>
      </c>
      <c r="S554" s="107">
        <f t="shared" si="2499"/>
        <v>0.90909090909090917</v>
      </c>
      <c r="T554" s="107">
        <f t="shared" si="2499"/>
        <v>0.84</v>
      </c>
      <c r="U554" s="107">
        <f t="shared" si="2499"/>
        <v>0.54</v>
      </c>
      <c r="V554" s="107">
        <f t="shared" si="2499"/>
        <v>0.45</v>
      </c>
      <c r="W554" s="107">
        <f t="shared" si="2499"/>
        <v>0.42</v>
      </c>
      <c r="X554" s="107">
        <f t="shared" si="2499"/>
        <v>0.44</v>
      </c>
      <c r="Y554" s="107">
        <f t="shared" ref="Y554:Z554" si="2500">+Y190</f>
        <v>0.33</v>
      </c>
      <c r="Z554" s="107">
        <f t="shared" si="2500"/>
        <v>0.3</v>
      </c>
      <c r="AH554" s="19"/>
      <c r="AI554" s="107" t="str">
        <f>+AI190</f>
        <v>n/a</v>
      </c>
      <c r="AJ554" s="107" t="str">
        <f>+AJ190</f>
        <v>n/a</v>
      </c>
      <c r="AK554" s="107" t="str">
        <f>+AK190</f>
        <v>n/a</v>
      </c>
      <c r="AL554" s="107">
        <f>+AL190</f>
        <v>1.83</v>
      </c>
      <c r="AM554" s="107">
        <f>+AM190</f>
        <v>0.53</v>
      </c>
    </row>
    <row r="555" spans="2:39" x14ac:dyDescent="0.2">
      <c r="D555" s="19"/>
      <c r="E555" s="19"/>
      <c r="F555" s="19"/>
      <c r="G555" s="19"/>
      <c r="H555" s="19"/>
      <c r="I555" s="19"/>
      <c r="J555" s="19"/>
      <c r="K555" s="19"/>
      <c r="L555" s="19"/>
      <c r="M555" s="19"/>
      <c r="N555" s="19"/>
      <c r="O555" s="19"/>
      <c r="P555" s="19"/>
      <c r="Q555" s="19"/>
      <c r="R555" s="19"/>
      <c r="S555" s="19"/>
      <c r="T555" s="19"/>
      <c r="U555" s="19"/>
      <c r="V555" s="19"/>
      <c r="W555" s="19"/>
      <c r="AH555" s="19"/>
      <c r="AI555" s="40"/>
      <c r="AJ555" s="31"/>
      <c r="AK555" s="40"/>
      <c r="AL555" s="40"/>
      <c r="AM555" s="40"/>
    </row>
    <row r="556" spans="2:39" x14ac:dyDescent="0.2">
      <c r="B556" s="105" t="s">
        <v>329</v>
      </c>
    </row>
    <row r="557" spans="2:39" x14ac:dyDescent="0.2">
      <c r="B557" t="s">
        <v>396</v>
      </c>
      <c r="D557" s="104" t="s">
        <v>75</v>
      </c>
      <c r="E557" s="104" t="s">
        <v>75</v>
      </c>
      <c r="F557" s="104" t="s">
        <v>75</v>
      </c>
      <c r="G557" s="104" t="s">
        <v>75</v>
      </c>
      <c r="H557" s="104" t="s">
        <v>75</v>
      </c>
      <c r="I557" s="104" t="s">
        <v>75</v>
      </c>
      <c r="J557" s="104" t="s">
        <v>75</v>
      </c>
      <c r="K557" s="104" t="s">
        <v>75</v>
      </c>
      <c r="L557" s="104" t="s">
        <v>75</v>
      </c>
      <c r="M557" s="104" t="s">
        <v>75</v>
      </c>
      <c r="N557" s="104" t="s">
        <v>75</v>
      </c>
      <c r="O557" s="104" t="s">
        <v>75</v>
      </c>
      <c r="P557" s="104" t="s">
        <v>75</v>
      </c>
      <c r="Q557" s="104" t="s">
        <v>75</v>
      </c>
      <c r="R557" s="104" t="s">
        <v>75</v>
      </c>
      <c r="S557" s="104" t="s">
        <v>75</v>
      </c>
      <c r="T557" s="104">
        <v>0.307</v>
      </c>
      <c r="U557" s="104">
        <v>0.36</v>
      </c>
      <c r="V557" s="104">
        <v>0.42199999999999999</v>
      </c>
      <c r="W557" s="104">
        <v>0.496</v>
      </c>
      <c r="X557" s="104">
        <v>0.56599999999999995</v>
      </c>
      <c r="Y557" s="104">
        <v>0.63900000000000001</v>
      </c>
      <c r="Z557" s="104">
        <v>0.72499999999999998</v>
      </c>
      <c r="AH557" s="104" t="s">
        <v>75</v>
      </c>
      <c r="AI557" s="109" t="str">
        <f>+G557</f>
        <v>n/a</v>
      </c>
      <c r="AJ557" s="109" t="str">
        <f>+K557</f>
        <v>n/a</v>
      </c>
      <c r="AK557" s="109" t="str">
        <f>+O557</f>
        <v>n/a</v>
      </c>
      <c r="AL557" s="109" t="str">
        <f>+S557</f>
        <v>n/a</v>
      </c>
      <c r="AM557" s="109">
        <f>+W557</f>
        <v>0.496</v>
      </c>
    </row>
    <row r="558" spans="2:39" x14ac:dyDescent="0.2">
      <c r="B558" t="s">
        <v>397</v>
      </c>
      <c r="D558" s="104" t="s">
        <v>75</v>
      </c>
      <c r="E558" s="104" t="s">
        <v>75</v>
      </c>
      <c r="F558" s="104" t="s">
        <v>75</v>
      </c>
      <c r="G558" s="104" t="s">
        <v>75</v>
      </c>
      <c r="H558" s="104" t="s">
        <v>75</v>
      </c>
      <c r="I558" s="104" t="s">
        <v>75</v>
      </c>
      <c r="J558" s="104" t="s">
        <v>75</v>
      </c>
      <c r="K558" s="104" t="s">
        <v>75</v>
      </c>
      <c r="L558" s="104" t="s">
        <v>75</v>
      </c>
      <c r="M558" s="104" t="s">
        <v>75</v>
      </c>
      <c r="N558" s="104" t="s">
        <v>75</v>
      </c>
      <c r="O558" s="104" t="s">
        <v>75</v>
      </c>
      <c r="P558" s="104" t="s">
        <v>75</v>
      </c>
      <c r="Q558" s="104" t="s">
        <v>75</v>
      </c>
      <c r="R558" s="104" t="s">
        <v>75</v>
      </c>
      <c r="S558" s="104" t="s">
        <v>75</v>
      </c>
      <c r="T558" s="104" t="s">
        <v>75</v>
      </c>
      <c r="U558" s="104" t="s">
        <v>75</v>
      </c>
      <c r="V558" s="104" t="s">
        <v>75</v>
      </c>
      <c r="W558" s="104" t="s">
        <v>75</v>
      </c>
      <c r="X558" s="104" t="s">
        <v>75</v>
      </c>
      <c r="Y558" s="104" t="s">
        <v>75</v>
      </c>
      <c r="Z558" s="104" t="s">
        <v>75</v>
      </c>
      <c r="AH558" s="109" t="str">
        <f>+IFERROR(AH559/AH557,"n/a")</f>
        <v>n/a</v>
      </c>
      <c r="AI558" s="109" t="str">
        <f>+IFERROR(AI559/AI557,"n/a")</f>
        <v>n/a</v>
      </c>
      <c r="AJ558" s="109" t="str">
        <f t="shared" ref="AJ558" si="2501">+IFERROR(AJ559/AJ557,"n/a")</f>
        <v>n/a</v>
      </c>
      <c r="AK558" s="109" t="str">
        <f t="shared" ref="AK558" si="2502">+IFERROR(AK559/AK557,"n/a")</f>
        <v>n/a</v>
      </c>
      <c r="AL558" s="109" t="str">
        <f t="shared" ref="AL558" si="2503">+IFERROR(AL559/AL557,"n/a")</f>
        <v>n/a</v>
      </c>
      <c r="AM558" s="109">
        <f t="shared" ref="AM558" si="2504">+IFERROR(AM559/AM557,"n/a")</f>
        <v>9.9495967741935498</v>
      </c>
    </row>
    <row r="559" spans="2:39" x14ac:dyDescent="0.2">
      <c r="B559" t="s">
        <v>326</v>
      </c>
      <c r="D559" s="104">
        <v>0</v>
      </c>
      <c r="E559" s="104">
        <v>0</v>
      </c>
      <c r="F559" s="104">
        <v>0</v>
      </c>
      <c r="G559" s="104">
        <v>0</v>
      </c>
      <c r="H559" s="104">
        <v>0</v>
      </c>
      <c r="I559" s="104">
        <v>0</v>
      </c>
      <c r="J559" s="104">
        <v>0</v>
      </c>
      <c r="K559" s="104">
        <v>0</v>
      </c>
      <c r="L559" s="104">
        <v>0</v>
      </c>
      <c r="M559" s="104">
        <v>0</v>
      </c>
      <c r="N559" s="104">
        <v>0</v>
      </c>
      <c r="O559" s="104">
        <v>0</v>
      </c>
      <c r="P559" s="104">
        <v>0</v>
      </c>
      <c r="Q559" s="104">
        <v>0</v>
      </c>
      <c r="R559" s="104">
        <v>0</v>
      </c>
      <c r="S559" s="104">
        <v>0</v>
      </c>
      <c r="T559" s="104">
        <v>0.7</v>
      </c>
      <c r="U559" s="104">
        <v>1.2</v>
      </c>
      <c r="V559" s="104">
        <v>1.4</v>
      </c>
      <c r="W559" s="104">
        <f>5.2-V559-U559-0.965</f>
        <v>1.6350000000000007</v>
      </c>
      <c r="X559" s="104">
        <v>2</v>
      </c>
      <c r="Y559" s="104">
        <v>2.1</v>
      </c>
      <c r="Z559" s="104">
        <v>2.4</v>
      </c>
      <c r="AA559" s="227"/>
      <c r="AB559" s="227"/>
      <c r="AC559" s="227"/>
      <c r="AD559" s="227"/>
      <c r="AE559" s="227"/>
      <c r="AF559" s="227"/>
      <c r="AG559" s="227"/>
      <c r="AH559" s="104">
        <v>0</v>
      </c>
      <c r="AI559" s="109">
        <f>+IFERROR(D559+E559+F559+G559,"n/a")</f>
        <v>0</v>
      </c>
      <c r="AJ559" s="109">
        <f>+IFERROR(H559+I559+J559+K559,"n/a")</f>
        <v>0</v>
      </c>
      <c r="AK559" s="109">
        <f>+IFERROR(L559+M559+N559+O559,"n/a")</f>
        <v>0</v>
      </c>
      <c r="AL559" s="109">
        <f>+IFERROR(P559+Q559+R559+S559,"n/a")</f>
        <v>0</v>
      </c>
      <c r="AM559" s="109">
        <f>+IFERROR(T559+U559+V559+W559,"n/a")</f>
        <v>4.9350000000000005</v>
      </c>
    </row>
    <row r="560" spans="2:39" x14ac:dyDescent="0.2">
      <c r="B560" t="s">
        <v>327</v>
      </c>
      <c r="D560" s="45" t="str">
        <f t="shared" ref="D560" si="2505">+IFERROR(D561/(D559/1000),"n/a")</f>
        <v>n/a</v>
      </c>
      <c r="E560" s="45" t="str">
        <f t="shared" ref="E560" si="2506">+IFERROR(E561/(E559/1000),"n/a")</f>
        <v>n/a</v>
      </c>
      <c r="F560" s="45" t="str">
        <f t="shared" ref="F560" si="2507">+IFERROR(F561/(F559/1000),"n/a")</f>
        <v>n/a</v>
      </c>
      <c r="G560" s="45" t="str">
        <f t="shared" ref="G560" si="2508">+IFERROR(G561/(G559/1000),"n/a")</f>
        <v>n/a</v>
      </c>
      <c r="H560" s="45" t="str">
        <f t="shared" ref="H560" si="2509">+IFERROR(H561/(H559/1000),"n/a")</f>
        <v>n/a</v>
      </c>
      <c r="I560" s="45" t="str">
        <f t="shared" ref="I560" si="2510">+IFERROR(I561/(I559/1000),"n/a")</f>
        <v>n/a</v>
      </c>
      <c r="J560" s="45" t="str">
        <f t="shared" ref="J560" si="2511">+IFERROR(J561/(J559/1000),"n/a")</f>
        <v>n/a</v>
      </c>
      <c r="K560" s="45" t="str">
        <f t="shared" ref="K560" si="2512">+IFERROR(K561/(K559/1000),"n/a")</f>
        <v>n/a</v>
      </c>
      <c r="L560" s="45" t="str">
        <f t="shared" ref="L560" si="2513">+IFERROR(L561/(L559/1000),"n/a")</f>
        <v>n/a</v>
      </c>
      <c r="M560" s="45" t="str">
        <f t="shared" ref="M560" si="2514">+IFERROR(M561/(M559/1000),"n/a")</f>
        <v>n/a</v>
      </c>
      <c r="N560" s="45" t="str">
        <f t="shared" ref="N560" si="2515">+IFERROR(N561/(N559/1000),"n/a")</f>
        <v>n/a</v>
      </c>
      <c r="O560" s="45" t="str">
        <f t="shared" ref="O560" si="2516">+IFERROR(O561/(O559/1000),"n/a")</f>
        <v>n/a</v>
      </c>
      <c r="P560" s="45" t="str">
        <f t="shared" ref="P560" si="2517">+IFERROR(P561/(P559/1000),"n/a")</f>
        <v>n/a</v>
      </c>
      <c r="Q560" s="45" t="str">
        <f t="shared" ref="Q560" si="2518">+IFERROR(Q561/(Q559/1000),"n/a")</f>
        <v>n/a</v>
      </c>
      <c r="R560" s="45" t="str">
        <f t="shared" ref="R560" si="2519">+IFERROR(R561/(R559/1000),"n/a")</f>
        <v>n/a</v>
      </c>
      <c r="S560" s="45" t="str">
        <f t="shared" ref="S560" si="2520">+IFERROR(S561/(S559/1000),"n/a")</f>
        <v>n/a</v>
      </c>
      <c r="T560" s="45">
        <f t="shared" ref="T560" si="2521">+IFERROR(T561/(T559/1000),"n/a")</f>
        <v>12142.857142857143</v>
      </c>
      <c r="U560" s="45">
        <f t="shared" ref="U560" si="2522">+IFERROR(U561/(U559/1000),"n/a")</f>
        <v>12166.666666666668</v>
      </c>
      <c r="V560" s="45">
        <f t="shared" ref="V560" si="2523">+IFERROR(V561/(V559/1000),"n/a")</f>
        <v>12571.428571428572</v>
      </c>
      <c r="W560" s="45">
        <f t="shared" ref="W560:Z560" si="2524">+IFERROR(W561/(W559/1000),"n/a")</f>
        <v>14740.061162079506</v>
      </c>
      <c r="X560" s="45">
        <f t="shared" si="2524"/>
        <v>13900</v>
      </c>
      <c r="Y560" s="45">
        <f t="shared" si="2524"/>
        <v>13857.142857142855</v>
      </c>
      <c r="Z560" s="45">
        <f t="shared" si="2524"/>
        <v>13791.666666666668</v>
      </c>
      <c r="AA560" s="108"/>
      <c r="AB560" s="108"/>
      <c r="AC560" s="108"/>
      <c r="AD560" s="108"/>
      <c r="AE560" s="108"/>
      <c r="AF560" s="108"/>
      <c r="AG560" s="108"/>
      <c r="AH560" s="45" t="str">
        <f t="shared" ref="AH560:AL560" si="2525">+IFERROR(AH561/(AH559/1000),"n/a")</f>
        <v>n/a</v>
      </c>
      <c r="AI560" s="45" t="str">
        <f t="shared" si="2525"/>
        <v>n/a</v>
      </c>
      <c r="AJ560" s="45" t="str">
        <f t="shared" si="2525"/>
        <v>n/a</v>
      </c>
      <c r="AK560" s="45" t="str">
        <f t="shared" si="2525"/>
        <v>n/a</v>
      </c>
      <c r="AL560" s="45" t="str">
        <f t="shared" si="2525"/>
        <v>n/a</v>
      </c>
      <c r="AM560" s="45">
        <f>+IFERROR(AM561/(AM559/1000),"n/a")</f>
        <v>13130.699088145899</v>
      </c>
    </row>
    <row r="561" spans="2:39" x14ac:dyDescent="0.2">
      <c r="B561" t="s">
        <v>328</v>
      </c>
      <c r="D561" s="45">
        <f t="shared" ref="D561:W561" si="2526">+D179</f>
        <v>0</v>
      </c>
      <c r="E561" s="45">
        <f t="shared" si="2526"/>
        <v>0</v>
      </c>
      <c r="F561" s="45">
        <f t="shared" si="2526"/>
        <v>0</v>
      </c>
      <c r="G561" s="45">
        <f t="shared" si="2526"/>
        <v>0</v>
      </c>
      <c r="H561" s="45">
        <f t="shared" si="2526"/>
        <v>0</v>
      </c>
      <c r="I561" s="45">
        <f t="shared" si="2526"/>
        <v>0</v>
      </c>
      <c r="J561" s="45">
        <f t="shared" si="2526"/>
        <v>0</v>
      </c>
      <c r="K561" s="45">
        <f t="shared" si="2526"/>
        <v>0</v>
      </c>
      <c r="L561" s="45">
        <f t="shared" si="2526"/>
        <v>0</v>
      </c>
      <c r="M561" s="45">
        <f t="shared" si="2526"/>
        <v>0</v>
      </c>
      <c r="N561" s="45">
        <f t="shared" si="2526"/>
        <v>0</v>
      </c>
      <c r="O561" s="45">
        <f t="shared" si="2526"/>
        <v>0</v>
      </c>
      <c r="P561" s="45">
        <f t="shared" si="2526"/>
        <v>0</v>
      </c>
      <c r="Q561" s="45">
        <f t="shared" si="2526"/>
        <v>0</v>
      </c>
      <c r="R561" s="45">
        <f t="shared" si="2526"/>
        <v>0</v>
      </c>
      <c r="S561" s="45">
        <f t="shared" si="2526"/>
        <v>0</v>
      </c>
      <c r="T561" s="45">
        <f t="shared" si="2526"/>
        <v>8.5</v>
      </c>
      <c r="U561" s="45">
        <f t="shared" si="2526"/>
        <v>14.6</v>
      </c>
      <c r="V561" s="45">
        <f t="shared" si="2526"/>
        <v>17.600000000000001</v>
      </c>
      <c r="W561" s="45">
        <f t="shared" si="2526"/>
        <v>24.1</v>
      </c>
      <c r="X561" s="36">
        <v>27.8</v>
      </c>
      <c r="Y561" s="36">
        <v>29.1</v>
      </c>
      <c r="Z561" s="36">
        <v>33.1</v>
      </c>
      <c r="AA561" s="108"/>
      <c r="AB561" s="108"/>
      <c r="AC561" s="108"/>
      <c r="AD561" s="108"/>
      <c r="AE561" s="108"/>
      <c r="AF561" s="108"/>
      <c r="AG561" s="108"/>
      <c r="AH561" s="45">
        <f>+AH179</f>
        <v>0</v>
      </c>
      <c r="AI561" s="40">
        <f>+IFERROR(D561+E561+F561+G561,"n/a")</f>
        <v>0</v>
      </c>
      <c r="AJ561" s="40">
        <f>+IFERROR(H561+I561+J561+K561,"n/a")</f>
        <v>0</v>
      </c>
      <c r="AK561" s="40">
        <f>+IFERROR(L561+M561+N561+O561,"n/a")</f>
        <v>0</v>
      </c>
      <c r="AL561" s="40">
        <f>+IFERROR(P561+Q561+R561+S561,"n/a")</f>
        <v>0</v>
      </c>
      <c r="AM561" s="40">
        <f>+IFERROR(T561+U561+V561+W561,"n/a")</f>
        <v>64.800000000000011</v>
      </c>
    </row>
    <row r="562" spans="2:39" x14ac:dyDescent="0.2">
      <c r="D562" s="45"/>
      <c r="E562" s="45"/>
      <c r="F562" s="45"/>
      <c r="G562" s="45"/>
      <c r="H562" s="45"/>
      <c r="I562" s="45"/>
      <c r="J562" s="45"/>
      <c r="K562" s="45"/>
      <c r="L562" s="45"/>
      <c r="M562" s="45"/>
      <c r="N562" s="45"/>
      <c r="O562" s="45"/>
      <c r="P562" s="45"/>
      <c r="Q562" s="45"/>
      <c r="R562" s="45"/>
      <c r="S562" s="45"/>
      <c r="T562" s="45"/>
      <c r="U562" s="45"/>
      <c r="V562" s="45"/>
      <c r="W562" s="45"/>
      <c r="X562" s="108"/>
      <c r="Y562" s="108"/>
      <c r="Z562" s="108"/>
      <c r="AA562" s="108"/>
      <c r="AB562" s="108"/>
      <c r="AC562" s="108"/>
      <c r="AD562" s="108"/>
      <c r="AE562" s="108"/>
      <c r="AF562" s="108"/>
      <c r="AG562" s="108"/>
      <c r="AH562" s="45"/>
      <c r="AI562" s="40"/>
      <c r="AJ562" s="40"/>
      <c r="AK562" s="40"/>
      <c r="AL562" s="40"/>
      <c r="AM562" s="40"/>
    </row>
    <row r="563" spans="2:39" x14ac:dyDescent="0.2">
      <c r="B563" s="7" t="s">
        <v>28</v>
      </c>
      <c r="D563" s="45"/>
      <c r="E563" s="45"/>
      <c r="F563" s="45"/>
      <c r="G563" s="45"/>
      <c r="H563" s="45"/>
      <c r="I563" s="45"/>
      <c r="J563" s="45"/>
      <c r="K563" s="45"/>
      <c r="L563" s="45"/>
      <c r="M563" s="45"/>
      <c r="N563" s="45"/>
      <c r="O563" s="45"/>
      <c r="P563" s="45"/>
      <c r="Q563" s="45"/>
      <c r="R563" s="45"/>
      <c r="S563" s="45"/>
      <c r="T563" s="45"/>
      <c r="U563" s="45"/>
      <c r="V563" s="45"/>
      <c r="W563" s="45"/>
      <c r="X563" s="108"/>
      <c r="Y563" s="108"/>
      <c r="Z563" s="108"/>
      <c r="AA563" s="108"/>
      <c r="AB563" s="108"/>
      <c r="AC563" s="108"/>
      <c r="AD563" s="108"/>
      <c r="AE563" s="108"/>
      <c r="AF563" s="108"/>
      <c r="AG563" s="108"/>
      <c r="AH563" s="45"/>
      <c r="AI563" s="40"/>
      <c r="AJ563" s="40"/>
      <c r="AK563" s="40"/>
      <c r="AL563" s="40"/>
      <c r="AM563" s="40"/>
    </row>
    <row r="564" spans="2:39" x14ac:dyDescent="0.2">
      <c r="B564" s="8" t="s">
        <v>396</v>
      </c>
      <c r="D564" s="45"/>
      <c r="E564" s="45"/>
      <c r="F564" s="45"/>
      <c r="G564" s="45"/>
      <c r="H564" s="28" t="str">
        <f t="shared" ref="H564" si="2527">+IFERROR(H557/D557-1,"n/a")</f>
        <v>n/a</v>
      </c>
      <c r="I564" s="28" t="str">
        <f t="shared" ref="I564" si="2528">+IFERROR(I557/E557-1,"n/a")</f>
        <v>n/a</v>
      </c>
      <c r="J564" s="28" t="str">
        <f t="shared" ref="J564" si="2529">+IFERROR(J557/F557-1,"n/a")</f>
        <v>n/a</v>
      </c>
      <c r="K564" s="28" t="str">
        <f t="shared" ref="K564" si="2530">+IFERROR(K557/G557-1,"n/a")</f>
        <v>n/a</v>
      </c>
      <c r="L564" s="28" t="str">
        <f t="shared" ref="L564" si="2531">+IFERROR(L557/H557-1,"n/a")</f>
        <v>n/a</v>
      </c>
      <c r="M564" s="28" t="str">
        <f t="shared" ref="M564" si="2532">+IFERROR(M557/I557-1,"n/a")</f>
        <v>n/a</v>
      </c>
      <c r="N564" s="28" t="str">
        <f t="shared" ref="N564" si="2533">+IFERROR(N557/J557-1,"n/a")</f>
        <v>n/a</v>
      </c>
      <c r="O564" s="28" t="str">
        <f t="shared" ref="O564" si="2534">+IFERROR(O557/K557-1,"n/a")</f>
        <v>n/a</v>
      </c>
      <c r="P564" s="28" t="str">
        <f t="shared" ref="P564" si="2535">+IFERROR(P557/L557-1,"n/a")</f>
        <v>n/a</v>
      </c>
      <c r="Q564" s="28" t="str">
        <f t="shared" ref="Q564" si="2536">+IFERROR(Q557/M557-1,"n/a")</f>
        <v>n/a</v>
      </c>
      <c r="R564" s="28" t="str">
        <f t="shared" ref="R564" si="2537">+IFERROR(R557/N557-1,"n/a")</f>
        <v>n/a</v>
      </c>
      <c r="S564" s="28" t="str">
        <f t="shared" ref="S564" si="2538">+IFERROR(S557/O557-1,"n/a")</f>
        <v>n/a</v>
      </c>
      <c r="T564" s="28" t="str">
        <f t="shared" ref="T564" si="2539">+IFERROR(T557/P557-1,"n/a")</f>
        <v>n/a</v>
      </c>
      <c r="U564" s="28" t="str">
        <f t="shared" ref="U564" si="2540">+IFERROR(U557/Q557-1,"n/a")</f>
        <v>n/a</v>
      </c>
      <c r="V564" s="28" t="str">
        <f t="shared" ref="V564" si="2541">+IFERROR(V557/R557-1,"n/a")</f>
        <v>n/a</v>
      </c>
      <c r="W564" s="28" t="str">
        <f t="shared" ref="W564:Z564" si="2542">+IFERROR(W557/S557-1,"n/a")</f>
        <v>n/a</v>
      </c>
      <c r="X564" s="28">
        <f t="shared" si="2542"/>
        <v>0.84364820846905531</v>
      </c>
      <c r="Y564" s="28">
        <f t="shared" si="2542"/>
        <v>0.77500000000000013</v>
      </c>
      <c r="Z564" s="28">
        <f t="shared" si="2542"/>
        <v>0.71800947867298581</v>
      </c>
      <c r="AA564" s="108"/>
      <c r="AB564" s="108"/>
      <c r="AC564" s="108"/>
      <c r="AD564" s="108"/>
      <c r="AE564" s="108"/>
      <c r="AF564" s="108"/>
      <c r="AG564" s="108"/>
      <c r="AH564" s="45"/>
      <c r="AI564" s="28" t="str">
        <f t="shared" ref="AI564" si="2543">+IFERROR(AI557/AH557-1,"n/a")</f>
        <v>n/a</v>
      </c>
      <c r="AJ564" s="28" t="str">
        <f t="shared" ref="AJ564" si="2544">+IFERROR(AJ557/AI557-1,"n/a")</f>
        <v>n/a</v>
      </c>
      <c r="AK564" s="28" t="str">
        <f t="shared" ref="AK564" si="2545">+IFERROR(AK557/AJ557-1,"n/a")</f>
        <v>n/a</v>
      </c>
      <c r="AL564" s="28" t="str">
        <f t="shared" ref="AL564" si="2546">+IFERROR(AL557/AK557-1,"n/a")</f>
        <v>n/a</v>
      </c>
      <c r="AM564" s="28" t="str">
        <f>+IFERROR(AM557/AL557-1,"n/a")</f>
        <v>n/a</v>
      </c>
    </row>
    <row r="565" spans="2:39" x14ac:dyDescent="0.2">
      <c r="B565" s="8" t="s">
        <v>397</v>
      </c>
      <c r="D565" s="45"/>
      <c r="E565" s="45"/>
      <c r="F565" s="45"/>
      <c r="G565" s="45"/>
      <c r="H565" s="28" t="str">
        <f t="shared" ref="H565" si="2547">+IFERROR(H558/D558-1,"n/a")</f>
        <v>n/a</v>
      </c>
      <c r="I565" s="28" t="str">
        <f t="shared" ref="I565" si="2548">+IFERROR(I558/E558-1,"n/a")</f>
        <v>n/a</v>
      </c>
      <c r="J565" s="28" t="str">
        <f t="shared" ref="J565" si="2549">+IFERROR(J558/F558-1,"n/a")</f>
        <v>n/a</v>
      </c>
      <c r="K565" s="28" t="str">
        <f t="shared" ref="K565" si="2550">+IFERROR(K558/G558-1,"n/a")</f>
        <v>n/a</v>
      </c>
      <c r="L565" s="28" t="str">
        <f t="shared" ref="L565" si="2551">+IFERROR(L558/H558-1,"n/a")</f>
        <v>n/a</v>
      </c>
      <c r="M565" s="28" t="str">
        <f t="shared" ref="M565" si="2552">+IFERROR(M558/I558-1,"n/a")</f>
        <v>n/a</v>
      </c>
      <c r="N565" s="28" t="str">
        <f t="shared" ref="N565" si="2553">+IFERROR(N558/J558-1,"n/a")</f>
        <v>n/a</v>
      </c>
      <c r="O565" s="28" t="str">
        <f t="shared" ref="O565" si="2554">+IFERROR(O558/K558-1,"n/a")</f>
        <v>n/a</v>
      </c>
      <c r="P565" s="28" t="str">
        <f t="shared" ref="P565" si="2555">+IFERROR(P558/L558-1,"n/a")</f>
        <v>n/a</v>
      </c>
      <c r="Q565" s="28" t="str">
        <f t="shared" ref="Q565" si="2556">+IFERROR(Q558/M558-1,"n/a")</f>
        <v>n/a</v>
      </c>
      <c r="R565" s="28" t="str">
        <f t="shared" ref="R565" si="2557">+IFERROR(R558/N558-1,"n/a")</f>
        <v>n/a</v>
      </c>
      <c r="S565" s="28" t="str">
        <f t="shared" ref="S565" si="2558">+IFERROR(S558/O558-1,"n/a")</f>
        <v>n/a</v>
      </c>
      <c r="T565" s="28" t="str">
        <f t="shared" ref="T565" si="2559">+IFERROR(T558/P558-1,"n/a")</f>
        <v>n/a</v>
      </c>
      <c r="U565" s="28" t="str">
        <f t="shared" ref="U565" si="2560">+IFERROR(U558/Q558-1,"n/a")</f>
        <v>n/a</v>
      </c>
      <c r="V565" s="28" t="str">
        <f t="shared" ref="V565" si="2561">+IFERROR(V558/R558-1,"n/a")</f>
        <v>n/a</v>
      </c>
      <c r="W565" s="28" t="str">
        <f t="shared" ref="W565:Z565" si="2562">+IFERROR(W558/S558-1,"n/a")</f>
        <v>n/a</v>
      </c>
      <c r="X565" s="28" t="str">
        <f t="shared" si="2562"/>
        <v>n/a</v>
      </c>
      <c r="Y565" s="28" t="str">
        <f t="shared" si="2562"/>
        <v>n/a</v>
      </c>
      <c r="Z565" s="28" t="str">
        <f t="shared" si="2562"/>
        <v>n/a</v>
      </c>
      <c r="AA565" s="108"/>
      <c r="AB565" s="108"/>
      <c r="AC565" s="108"/>
      <c r="AD565" s="108"/>
      <c r="AE565" s="108"/>
      <c r="AF565" s="108"/>
      <c r="AG565" s="108"/>
      <c r="AH565" s="45"/>
      <c r="AI565" s="28" t="str">
        <f t="shared" ref="AI565" si="2563">+IFERROR(AI558/AH558-1,"n/a")</f>
        <v>n/a</v>
      </c>
      <c r="AJ565" s="28" t="str">
        <f t="shared" ref="AJ565" si="2564">+IFERROR(AJ558/AI558-1,"n/a")</f>
        <v>n/a</v>
      </c>
      <c r="AK565" s="28" t="str">
        <f t="shared" ref="AK565" si="2565">+IFERROR(AK558/AJ558-1,"n/a")</f>
        <v>n/a</v>
      </c>
      <c r="AL565" s="28" t="str">
        <f t="shared" ref="AL565" si="2566">+IFERROR(AL558/AK558-1,"n/a")</f>
        <v>n/a</v>
      </c>
      <c r="AM565" s="28" t="str">
        <f>+IFERROR(AM558/AL558-1,"n/a")</f>
        <v>n/a</v>
      </c>
    </row>
    <row r="566" spans="2:39" x14ac:dyDescent="0.2">
      <c r="B566" s="8" t="s">
        <v>326</v>
      </c>
      <c r="D566" s="45"/>
      <c r="E566" s="45"/>
      <c r="F566" s="45"/>
      <c r="G566" s="45"/>
      <c r="H566" s="28" t="str">
        <f t="shared" ref="H566" si="2567">+IFERROR(H559/D559-1,"n/a")</f>
        <v>n/a</v>
      </c>
      <c r="I566" s="28" t="str">
        <f t="shared" ref="I566" si="2568">+IFERROR(I559/E559-1,"n/a")</f>
        <v>n/a</v>
      </c>
      <c r="J566" s="28" t="str">
        <f t="shared" ref="J566" si="2569">+IFERROR(J559/F559-1,"n/a")</f>
        <v>n/a</v>
      </c>
      <c r="K566" s="28" t="str">
        <f t="shared" ref="K566" si="2570">+IFERROR(K559/G559-1,"n/a")</f>
        <v>n/a</v>
      </c>
      <c r="L566" s="28" t="str">
        <f t="shared" ref="L566" si="2571">+IFERROR(L559/H559-1,"n/a")</f>
        <v>n/a</v>
      </c>
      <c r="M566" s="28" t="str">
        <f t="shared" ref="M566" si="2572">+IFERROR(M559/I559-1,"n/a")</f>
        <v>n/a</v>
      </c>
      <c r="N566" s="28" t="str">
        <f t="shared" ref="N566" si="2573">+IFERROR(N559/J559-1,"n/a")</f>
        <v>n/a</v>
      </c>
      <c r="O566" s="28" t="str">
        <f t="shared" ref="O566" si="2574">+IFERROR(O559/K559-1,"n/a")</f>
        <v>n/a</v>
      </c>
      <c r="P566" s="28" t="str">
        <f t="shared" ref="P566" si="2575">+IFERROR(P559/L559-1,"n/a")</f>
        <v>n/a</v>
      </c>
      <c r="Q566" s="28" t="str">
        <f t="shared" ref="Q566" si="2576">+IFERROR(Q559/M559-1,"n/a")</f>
        <v>n/a</v>
      </c>
      <c r="R566" s="28" t="str">
        <f t="shared" ref="R566" si="2577">+IFERROR(R559/N559-1,"n/a")</f>
        <v>n/a</v>
      </c>
      <c r="S566" s="28" t="str">
        <f t="shared" ref="S566" si="2578">+IFERROR(S559/O559-1,"n/a")</f>
        <v>n/a</v>
      </c>
      <c r="T566" s="28" t="str">
        <f t="shared" ref="T566" si="2579">+IFERROR(T559/P559-1,"n/a")</f>
        <v>n/a</v>
      </c>
      <c r="U566" s="28" t="str">
        <f t="shared" ref="U566" si="2580">+IFERROR(U559/Q559-1,"n/a")</f>
        <v>n/a</v>
      </c>
      <c r="V566" s="28" t="str">
        <f t="shared" ref="V566:X566" si="2581">+IFERROR(V559/R559-1,"n/a")</f>
        <v>n/a</v>
      </c>
      <c r="W566" s="28" t="str">
        <f t="shared" si="2581"/>
        <v>n/a</v>
      </c>
      <c r="X566" s="28">
        <f t="shared" si="2581"/>
        <v>1.8571428571428572</v>
      </c>
      <c r="Y566" s="83">
        <v>0.83</v>
      </c>
      <c r="Z566" s="83">
        <v>0.74</v>
      </c>
      <c r="AA566" s="108"/>
      <c r="AB566" s="108"/>
      <c r="AC566" s="108"/>
      <c r="AD566" s="108"/>
      <c r="AE566" s="108"/>
      <c r="AF566" s="108"/>
      <c r="AG566" s="108"/>
      <c r="AH566" s="45"/>
      <c r="AI566" s="28" t="str">
        <f t="shared" ref="AI566:AL566" si="2582">+IFERROR(AI559/AH559-1,"n/a")</f>
        <v>n/a</v>
      </c>
      <c r="AJ566" s="28" t="str">
        <f t="shared" si="2582"/>
        <v>n/a</v>
      </c>
      <c r="AK566" s="28" t="str">
        <f t="shared" si="2582"/>
        <v>n/a</v>
      </c>
      <c r="AL566" s="28" t="str">
        <f t="shared" si="2582"/>
        <v>n/a</v>
      </c>
      <c r="AM566" s="28" t="str">
        <f>+IFERROR(AM559/AL559-1,"n/a")</f>
        <v>n/a</v>
      </c>
    </row>
    <row r="567" spans="2:39" x14ac:dyDescent="0.2">
      <c r="B567" s="8" t="s">
        <v>327</v>
      </c>
      <c r="D567" s="45"/>
      <c r="E567" s="45"/>
      <c r="F567" s="45"/>
      <c r="G567" s="45"/>
      <c r="H567" s="28" t="str">
        <f>+IFERROR((1+H568)/(1+H566)-1,"n/a")</f>
        <v>n/a</v>
      </c>
      <c r="I567" s="28" t="str">
        <f t="shared" ref="I567" si="2583">+IFERROR((1+I568)/(1+I566)-1,"n/a")</f>
        <v>n/a</v>
      </c>
      <c r="J567" s="28" t="str">
        <f t="shared" ref="J567" si="2584">+IFERROR((1+J568)/(1+J566)-1,"n/a")</f>
        <v>n/a</v>
      </c>
      <c r="K567" s="28" t="str">
        <f t="shared" ref="K567" si="2585">+IFERROR((1+K568)/(1+K566)-1,"n/a")</f>
        <v>n/a</v>
      </c>
      <c r="L567" s="28" t="str">
        <f t="shared" ref="L567" si="2586">+IFERROR((1+L568)/(1+L566)-1,"n/a")</f>
        <v>n/a</v>
      </c>
      <c r="M567" s="28" t="str">
        <f t="shared" ref="M567" si="2587">+IFERROR((1+M568)/(1+M566)-1,"n/a")</f>
        <v>n/a</v>
      </c>
      <c r="N567" s="28" t="str">
        <f t="shared" ref="N567" si="2588">+IFERROR((1+N568)/(1+N566)-1,"n/a")</f>
        <v>n/a</v>
      </c>
      <c r="O567" s="28" t="str">
        <f t="shared" ref="O567" si="2589">+IFERROR((1+O568)/(1+O566)-1,"n/a")</f>
        <v>n/a</v>
      </c>
      <c r="P567" s="28" t="str">
        <f t="shared" ref="P567" si="2590">+IFERROR((1+P568)/(1+P566)-1,"n/a")</f>
        <v>n/a</v>
      </c>
      <c r="Q567" s="28" t="str">
        <f t="shared" ref="Q567" si="2591">+IFERROR((1+Q568)/(1+Q566)-1,"n/a")</f>
        <v>n/a</v>
      </c>
      <c r="R567" s="28" t="str">
        <f t="shared" ref="R567" si="2592">+IFERROR((1+R568)/(1+R566)-1,"n/a")</f>
        <v>n/a</v>
      </c>
      <c r="S567" s="28" t="str">
        <f t="shared" ref="S567" si="2593">+IFERROR((1+S568)/(1+S566)-1,"n/a")</f>
        <v>n/a</v>
      </c>
      <c r="T567" s="28" t="str">
        <f t="shared" ref="T567" si="2594">+IFERROR((1+T568)/(1+T566)-1,"n/a")</f>
        <v>n/a</v>
      </c>
      <c r="U567" s="28" t="str">
        <f t="shared" ref="U567" si="2595">+IFERROR((1+U568)/(1+U566)-1,"n/a")</f>
        <v>n/a</v>
      </c>
      <c r="V567" s="28" t="str">
        <f t="shared" ref="V567" si="2596">+IFERROR((1+V568)/(1+V566)-1,"n/a")</f>
        <v>n/a</v>
      </c>
      <c r="W567" s="28" t="str">
        <f t="shared" ref="W567:X567" si="2597">+IFERROR((1+W568)/(1+W566)-1,"n/a")</f>
        <v>n/a</v>
      </c>
      <c r="X567" s="28">
        <f t="shared" si="2597"/>
        <v>0.5976470588235292</v>
      </c>
      <c r="Y567" s="28">
        <f t="shared" ref="Y567:Z567" si="2598">+IFERROR((1+Y568)/(1+Y566)-1,"n/a")</f>
        <v>0.61314469645931569</v>
      </c>
      <c r="Z567" s="28">
        <f t="shared" si="2598"/>
        <v>0.40739289446185989</v>
      </c>
      <c r="AI567" s="28" t="str">
        <f t="shared" ref="AI567" si="2599">+IFERROR((1+AI568)/(1+AI566)-1,"n/a")</f>
        <v>n/a</v>
      </c>
      <c r="AJ567" s="28" t="str">
        <f t="shared" ref="AJ567" si="2600">+IFERROR((1+AJ568)/(1+AJ566)-1,"n/a")</f>
        <v>n/a</v>
      </c>
      <c r="AK567" s="28" t="str">
        <f t="shared" ref="AK567" si="2601">+IFERROR((1+AK568)/(1+AK566)-1,"n/a")</f>
        <v>n/a</v>
      </c>
      <c r="AL567" s="28" t="str">
        <f t="shared" ref="AL567" si="2602">+IFERROR((1+AL568)/(1+AL566)-1,"n/a")</f>
        <v>n/a</v>
      </c>
      <c r="AM567" s="28" t="str">
        <f t="shared" ref="AM567" si="2603">+IFERROR((1+AM568)/(1+AM566)-1,"n/a")</f>
        <v>n/a</v>
      </c>
    </row>
    <row r="568" spans="2:39" x14ac:dyDescent="0.2">
      <c r="B568" s="8" t="s">
        <v>328</v>
      </c>
      <c r="D568" s="45"/>
      <c r="E568" s="45"/>
      <c r="F568" s="45"/>
      <c r="G568" s="45"/>
      <c r="H568" s="107" t="str">
        <f t="shared" ref="H568:X568" si="2604">+H193</f>
        <v>n/a</v>
      </c>
      <c r="I568" s="107" t="str">
        <f t="shared" si="2604"/>
        <v>n/a</v>
      </c>
      <c r="J568" s="107" t="str">
        <f t="shared" si="2604"/>
        <v>n/a</v>
      </c>
      <c r="K568" s="107" t="str">
        <f t="shared" si="2604"/>
        <v>n/a</v>
      </c>
      <c r="L568" s="107" t="str">
        <f t="shared" si="2604"/>
        <v>n/a</v>
      </c>
      <c r="M568" s="107" t="str">
        <f t="shared" si="2604"/>
        <v>n/a</v>
      </c>
      <c r="N568" s="107" t="str">
        <f t="shared" si="2604"/>
        <v>n/a</v>
      </c>
      <c r="O568" s="107" t="str">
        <f t="shared" si="2604"/>
        <v>n/a</v>
      </c>
      <c r="P568" s="107" t="str">
        <f t="shared" si="2604"/>
        <v>n/a</v>
      </c>
      <c r="Q568" s="107" t="str">
        <f t="shared" si="2604"/>
        <v>n/a</v>
      </c>
      <c r="R568" s="107" t="str">
        <f t="shared" si="2604"/>
        <v>n/a</v>
      </c>
      <c r="S568" s="107" t="str">
        <f t="shared" si="2604"/>
        <v>n/a</v>
      </c>
      <c r="T568" s="107" t="str">
        <f t="shared" si="2604"/>
        <v>n/a</v>
      </c>
      <c r="U568" s="107" t="str">
        <f t="shared" si="2604"/>
        <v>n/a</v>
      </c>
      <c r="V568" s="107" t="str">
        <f t="shared" si="2604"/>
        <v>n/a</v>
      </c>
      <c r="W568" s="107" t="str">
        <f t="shared" si="2604"/>
        <v>n/a</v>
      </c>
      <c r="X568" s="107">
        <f t="shared" si="2604"/>
        <v>3.5647058823529409</v>
      </c>
      <c r="Y568" s="107">
        <f t="shared" ref="Y568:Z568" si="2605">+Y193</f>
        <v>1.952054794520548</v>
      </c>
      <c r="Z568" s="107">
        <f t="shared" si="2605"/>
        <v>1.4488636363636362</v>
      </c>
      <c r="AA568" s="108"/>
      <c r="AB568" s="108"/>
      <c r="AC568" s="108"/>
      <c r="AD568" s="108"/>
      <c r="AE568" s="108"/>
      <c r="AF568" s="108"/>
      <c r="AG568" s="108"/>
      <c r="AH568" s="45"/>
      <c r="AI568" s="107" t="str">
        <f>+AI193</f>
        <v>n/a</v>
      </c>
      <c r="AJ568" s="107" t="str">
        <f>+AJ193</f>
        <v>n/a</v>
      </c>
      <c r="AK568" s="107" t="str">
        <f>+AK193</f>
        <v>n/a</v>
      </c>
      <c r="AL568" s="107" t="str">
        <f>+AL193</f>
        <v>n/a</v>
      </c>
      <c r="AM568" s="107" t="str">
        <f>+AM193</f>
        <v>n/a</v>
      </c>
    </row>
    <row r="569" spans="2:39" x14ac:dyDescent="0.2">
      <c r="B569" s="8"/>
      <c r="D569" s="45"/>
      <c r="E569" s="45"/>
      <c r="F569" s="45"/>
      <c r="G569" s="45"/>
      <c r="H569" s="107"/>
      <c r="I569" s="107"/>
      <c r="J569" s="107"/>
      <c r="K569" s="107"/>
      <c r="L569" s="107"/>
      <c r="M569" s="107"/>
      <c r="N569" s="107"/>
      <c r="O569" s="107"/>
      <c r="P569" s="107"/>
      <c r="Q569" s="107"/>
      <c r="R569" s="107"/>
      <c r="S569" s="107"/>
      <c r="T569" s="107"/>
      <c r="U569" s="107"/>
      <c r="V569" s="107"/>
      <c r="W569" s="107"/>
      <c r="X569" s="107"/>
      <c r="Y569" s="107"/>
      <c r="Z569" s="107"/>
      <c r="AA569" s="108"/>
      <c r="AB569" s="108"/>
      <c r="AC569" s="108"/>
      <c r="AD569" s="108"/>
      <c r="AE569" s="108"/>
      <c r="AF569" s="108"/>
      <c r="AG569" s="108"/>
      <c r="AH569" s="45"/>
      <c r="AI569" s="107"/>
      <c r="AJ569" s="107"/>
      <c r="AK569" s="107"/>
      <c r="AL569" s="107"/>
      <c r="AM569" s="107"/>
    </row>
    <row r="570" spans="2:39" x14ac:dyDescent="0.2">
      <c r="B570" s="2" t="s">
        <v>445</v>
      </c>
      <c r="C570" s="1"/>
      <c r="D570" s="45"/>
      <c r="E570" s="45"/>
      <c r="F570" s="45"/>
      <c r="G570" s="45"/>
      <c r="H570" s="107"/>
      <c r="I570" s="107"/>
      <c r="J570" s="107"/>
      <c r="K570" s="107"/>
      <c r="L570" s="107"/>
      <c r="M570" s="107"/>
      <c r="N570" s="107"/>
      <c r="O570" s="107"/>
      <c r="P570" s="107"/>
      <c r="Q570" s="107"/>
      <c r="R570" s="107"/>
      <c r="S570" s="107"/>
      <c r="T570" s="107"/>
      <c r="U570" s="107"/>
      <c r="V570" s="107"/>
      <c r="W570" s="107"/>
      <c r="X570" s="107"/>
      <c r="Y570" s="107"/>
      <c r="Z570" s="107"/>
      <c r="AA570" s="108"/>
      <c r="AB570" s="108"/>
      <c r="AC570" s="108"/>
      <c r="AD570" s="108"/>
      <c r="AE570" s="108"/>
      <c r="AF570" s="108"/>
      <c r="AG570" s="108"/>
      <c r="AH570" s="45"/>
      <c r="AI570" s="107"/>
      <c r="AJ570" s="107"/>
      <c r="AK570" s="107"/>
      <c r="AL570" s="107"/>
      <c r="AM570" s="107"/>
    </row>
    <row r="572" spans="2:39" x14ac:dyDescent="0.2">
      <c r="B572" s="5" t="s">
        <v>21</v>
      </c>
    </row>
    <row r="573" spans="2:39" x14ac:dyDescent="0.2">
      <c r="B573" t="s">
        <v>303</v>
      </c>
      <c r="D573" s="59">
        <f>H573/(1+H580)</f>
        <v>3.1511627906976742</v>
      </c>
      <c r="E573" s="59">
        <f>I573/(1+I580)</f>
        <v>3.7417142857142855</v>
      </c>
      <c r="F573" s="61">
        <v>4.3410000000000002</v>
      </c>
      <c r="G573" s="61">
        <v>4.9189999999999996</v>
      </c>
      <c r="H573" s="61">
        <v>5.42</v>
      </c>
      <c r="I573" s="61">
        <v>6.548</v>
      </c>
      <c r="J573" s="61">
        <v>7.2519999999999998</v>
      </c>
      <c r="K573" s="61">
        <v>7.8</v>
      </c>
      <c r="L573" s="61">
        <v>8.1999999999999993</v>
      </c>
      <c r="M573" s="61">
        <v>8.8000000000000007</v>
      </c>
      <c r="N573" s="61">
        <v>9.3000000000000007</v>
      </c>
      <c r="O573" s="61">
        <v>9.6999999999999993</v>
      </c>
      <c r="P573" s="61">
        <v>10</v>
      </c>
      <c r="Q573" s="61">
        <v>10.5</v>
      </c>
      <c r="R573" s="61">
        <v>10.9</v>
      </c>
      <c r="S573" s="61">
        <v>11.3</v>
      </c>
      <c r="T573" s="61">
        <v>11.7</v>
      </c>
      <c r="U573" s="61">
        <v>12.1</v>
      </c>
      <c r="V573" s="61">
        <v>12.6</v>
      </c>
      <c r="W573" s="61">
        <v>12.9</v>
      </c>
      <c r="X573" s="61">
        <v>13</v>
      </c>
      <c r="Y573" s="61">
        <v>13.2</v>
      </c>
      <c r="Z573" s="61">
        <v>13.4</v>
      </c>
      <c r="AH573" s="104">
        <v>2.637</v>
      </c>
      <c r="AI573" s="59">
        <f>+G573</f>
        <v>4.9189999999999996</v>
      </c>
      <c r="AJ573" s="59">
        <f>+K573</f>
        <v>7.8</v>
      </c>
      <c r="AK573" s="59">
        <f>+O573</f>
        <v>9.6999999999999993</v>
      </c>
      <c r="AL573" s="59">
        <f>+S573</f>
        <v>11.3</v>
      </c>
      <c r="AM573" s="59">
        <f>+W573</f>
        <v>12.9</v>
      </c>
    </row>
    <row r="574" spans="2:39" x14ac:dyDescent="0.2">
      <c r="B574" t="s">
        <v>308</v>
      </c>
      <c r="D574" s="104" t="s">
        <v>75</v>
      </c>
      <c r="E574" s="104" t="s">
        <v>75</v>
      </c>
      <c r="F574" s="104" t="s">
        <v>75</v>
      </c>
      <c r="G574" s="104" t="s">
        <v>75</v>
      </c>
      <c r="H574" s="104" t="s">
        <v>75</v>
      </c>
      <c r="I574" s="104" t="s">
        <v>75</v>
      </c>
      <c r="J574" s="104" t="s">
        <v>75</v>
      </c>
      <c r="K574" s="104" t="s">
        <v>75</v>
      </c>
      <c r="L574" s="104" t="s">
        <v>75</v>
      </c>
      <c r="M574" s="104" t="s">
        <v>75</v>
      </c>
      <c r="N574" s="104" t="s">
        <v>75</v>
      </c>
      <c r="O574" s="104" t="s">
        <v>75</v>
      </c>
      <c r="P574" s="104" t="s">
        <v>75</v>
      </c>
      <c r="Q574" s="104" t="s">
        <v>75</v>
      </c>
      <c r="R574" s="104" t="s">
        <v>75</v>
      </c>
      <c r="S574" s="104" t="s">
        <v>75</v>
      </c>
      <c r="T574" s="104" t="s">
        <v>75</v>
      </c>
      <c r="U574" s="104" t="s">
        <v>75</v>
      </c>
      <c r="V574" s="104" t="s">
        <v>75</v>
      </c>
      <c r="W574" s="104" t="s">
        <v>75</v>
      </c>
      <c r="X574" s="104" t="s">
        <v>75</v>
      </c>
      <c r="Y574" s="104" t="s">
        <v>75</v>
      </c>
      <c r="Z574" s="104" t="s">
        <v>75</v>
      </c>
      <c r="AH574" s="59">
        <f t="shared" ref="AH574:AI574" si="2606">+IFERROR(AH575/AH573,"n/a")</f>
        <v>9.225635191505499E-2</v>
      </c>
      <c r="AI574" s="59">
        <f t="shared" si="2606"/>
        <v>0.1182087822728197</v>
      </c>
      <c r="AJ574" s="59">
        <f>+IFERROR(AJ575/AJ573,"n/a")</f>
        <v>0.13128205128205128</v>
      </c>
      <c r="AK574" s="59">
        <f t="shared" ref="AK574:AM574" si="2607">+IFERROR(AK575/AK573,"n/a")</f>
        <v>0.20515463917525775</v>
      </c>
      <c r="AL574" s="59">
        <f t="shared" si="2607"/>
        <v>0.27079646017699116</v>
      </c>
      <c r="AM574" s="59">
        <f t="shared" si="2607"/>
        <v>0.32768682170542629</v>
      </c>
    </row>
    <row r="575" spans="2:39" x14ac:dyDescent="0.2">
      <c r="B575" t="s">
        <v>391</v>
      </c>
      <c r="D575" s="104" t="s">
        <v>75</v>
      </c>
      <c r="E575" s="104" t="s">
        <v>75</v>
      </c>
      <c r="F575" s="104" t="s">
        <v>75</v>
      </c>
      <c r="G575" s="104" t="s">
        <v>75</v>
      </c>
      <c r="H575" s="104" t="s">
        <v>75</v>
      </c>
      <c r="I575" s="104" t="s">
        <v>75</v>
      </c>
      <c r="J575" s="104" t="s">
        <v>75</v>
      </c>
      <c r="K575" s="104" t="s">
        <v>75</v>
      </c>
      <c r="L575" s="104" t="s">
        <v>75</v>
      </c>
      <c r="M575" s="109">
        <f>+Q575/(1+Q582)</f>
        <v>0.46012269938650308</v>
      </c>
      <c r="N575" s="104">
        <v>0.54900000000000004</v>
      </c>
      <c r="O575" s="104">
        <v>0.61499999999999999</v>
      </c>
      <c r="P575" s="104">
        <v>0.57199999999999995</v>
      </c>
      <c r="Q575" s="104">
        <v>0.75</v>
      </c>
      <c r="R575" s="104">
        <v>0.83899999999999997</v>
      </c>
      <c r="S575" s="104">
        <v>0.89800000000000002</v>
      </c>
      <c r="T575" s="104">
        <v>0.89300000000000002</v>
      </c>
      <c r="U575" s="104">
        <v>1.0425</v>
      </c>
      <c r="V575" s="104">
        <v>1.12426</v>
      </c>
      <c r="W575" s="104">
        <v>1.1674</v>
      </c>
      <c r="X575" s="109">
        <f>+T575*(1+X582)</f>
        <v>1.26806</v>
      </c>
      <c r="Y575" s="109">
        <f>+U575*(1+Y582)</f>
        <v>1.5220499999999999</v>
      </c>
      <c r="Z575" s="109">
        <f>+V575*(1+Z582)</f>
        <v>1.5514787999999999</v>
      </c>
      <c r="AH575" s="104">
        <v>0.24328</v>
      </c>
      <c r="AI575" s="104">
        <v>0.58146900000000001</v>
      </c>
      <c r="AJ575" s="104">
        <v>1.024</v>
      </c>
      <c r="AK575" s="104">
        <v>1.99</v>
      </c>
      <c r="AL575" s="104">
        <v>3.06</v>
      </c>
      <c r="AM575" s="109">
        <f>+IFERROR(T575+U575+V575+W575,"n/a")</f>
        <v>4.2271599999999996</v>
      </c>
    </row>
    <row r="576" spans="2:39" x14ac:dyDescent="0.2">
      <c r="B576" t="s">
        <v>309</v>
      </c>
      <c r="D576" s="40" t="str">
        <f t="shared" ref="D576" si="2608">+IFERROR(D577/(D575),"n/a")</f>
        <v>n/a</v>
      </c>
      <c r="E576" s="40" t="str">
        <f t="shared" ref="E576" si="2609">+IFERROR(E577/(E575),"n/a")</f>
        <v>n/a</v>
      </c>
      <c r="F576" s="40" t="str">
        <f t="shared" ref="F576" si="2610">+IFERROR(F577/(F575),"n/a")</f>
        <v>n/a</v>
      </c>
      <c r="G576" s="40" t="str">
        <f t="shared" ref="G576" si="2611">+IFERROR(G577/(G575),"n/a")</f>
        <v>n/a</v>
      </c>
      <c r="H576" s="40" t="str">
        <f t="shared" ref="H576" si="2612">+IFERROR(H577/(H575),"n/a")</f>
        <v>n/a</v>
      </c>
      <c r="I576" s="40" t="str">
        <f t="shared" ref="I576" si="2613">+IFERROR(I577/(I575),"n/a")</f>
        <v>n/a</v>
      </c>
      <c r="J576" s="40" t="str">
        <f t="shared" ref="J576" si="2614">+IFERROR(J577/(J575),"n/a")</f>
        <v>n/a</v>
      </c>
      <c r="K576" s="40" t="str">
        <f t="shared" ref="K576" si="2615">+IFERROR(K577/(K575),"n/a")</f>
        <v>n/a</v>
      </c>
      <c r="L576" s="40" t="str">
        <f t="shared" ref="L576" si="2616">+IFERROR(L577/(L575),"n/a")</f>
        <v>n/a</v>
      </c>
      <c r="M576" s="40">
        <f t="shared" ref="M576" si="2617">+IFERROR(M577/(M575),"n/a")</f>
        <v>6460.7766666666666</v>
      </c>
      <c r="N576" s="40">
        <f t="shared" ref="N576" si="2618">+IFERROR(N577/(N575),"n/a")</f>
        <v>6426.4845173041895</v>
      </c>
      <c r="O576" s="40">
        <f t="shared" ref="O576" si="2619">+IFERROR(O577/(O575),"n/a")</f>
        <v>6772.4715447154467</v>
      </c>
      <c r="P576" s="40">
        <f t="shared" ref="P576" si="2620">+IFERROR(P577/(P575),"n/a")</f>
        <v>6324.4755244755261</v>
      </c>
      <c r="Q576" s="40">
        <f t="shared" ref="Q576" si="2621">+IFERROR(Q577/(Q575),"n/a")</f>
        <v>6064.41</v>
      </c>
      <c r="R576" s="40">
        <f t="shared" ref="R576" si="2622">+IFERROR(R577/(R575),"n/a")</f>
        <v>6421.9308700834326</v>
      </c>
      <c r="S576" s="40">
        <f t="shared" ref="S576" si="2623">+IFERROR(S577/(S575),"n/a")</f>
        <v>7096.3887527839643</v>
      </c>
      <c r="T576" s="40">
        <f t="shared" ref="T576" si="2624">+IFERROR(T577/(T575),"n/a")</f>
        <v>6562.72340425532</v>
      </c>
      <c r="U576" s="40">
        <f t="shared" ref="U576" si="2625">+IFERROR(U577/(U575),"n/a")</f>
        <v>6369.8119424460428</v>
      </c>
      <c r="V576" s="40">
        <f t="shared" ref="V576" si="2626">+IFERROR(V577/(V575),"n/a")</f>
        <v>6817.8179424688233</v>
      </c>
      <c r="W576" s="40">
        <f t="shared" ref="W576:X576" si="2627">+IFERROR(W577/(W575),"n/a")</f>
        <v>7096.3887527839643</v>
      </c>
      <c r="X576" s="40">
        <f t="shared" si="2627"/>
        <v>6239.2088702427336</v>
      </c>
      <c r="Y576" s="40">
        <f t="shared" ref="Y576:Z576" si="2628">+IFERROR(Y577/(Y575),"n/a")</f>
        <v>5759.0080575539578</v>
      </c>
      <c r="Z576" s="40">
        <f t="shared" si="2628"/>
        <v>6323.7731640290549</v>
      </c>
      <c r="AH576" s="31">
        <f t="shared" ref="AH576:AL576" si="2629">+IFERROR(AH577/(AH575),"n/a")</f>
        <v>5755.1340019730351</v>
      </c>
      <c r="AI576" s="31">
        <f t="shared" si="2629"/>
        <v>5929.3444706424589</v>
      </c>
      <c r="AJ576" s="31">
        <f t="shared" si="2629"/>
        <v>6092.7734375</v>
      </c>
      <c r="AK576" s="31">
        <f t="shared" si="2629"/>
        <v>6500</v>
      </c>
      <c r="AL576" s="31">
        <f t="shared" si="2629"/>
        <v>6507.5163398692812</v>
      </c>
      <c r="AM576" s="31">
        <f>+IFERROR(AM577/(AM575),"n/a")</f>
        <v>6730.3733901721262</v>
      </c>
    </row>
    <row r="577" spans="2:39" x14ac:dyDescent="0.2">
      <c r="B577" t="s">
        <v>81</v>
      </c>
      <c r="D577" s="19">
        <f>+D294</f>
        <v>574.3718592964824</v>
      </c>
      <c r="E577" s="19">
        <f t="shared" ref="E577:W577" si="2630">+E294</f>
        <v>762.04819277108425</v>
      </c>
      <c r="F577" s="19">
        <f t="shared" si="2630"/>
        <v>935</v>
      </c>
      <c r="G577" s="19">
        <f t="shared" si="2630"/>
        <v>1175</v>
      </c>
      <c r="H577" s="19">
        <f t="shared" si="2630"/>
        <v>1143</v>
      </c>
      <c r="I577" s="19">
        <f t="shared" si="2630"/>
        <v>1265</v>
      </c>
      <c r="J577" s="19">
        <f t="shared" si="2630"/>
        <v>1738</v>
      </c>
      <c r="K577" s="19">
        <f t="shared" si="2630"/>
        <v>2093</v>
      </c>
      <c r="L577" s="19">
        <f t="shared" si="2630"/>
        <v>2261</v>
      </c>
      <c r="M577" s="19">
        <f t="shared" si="2630"/>
        <v>2972.75</v>
      </c>
      <c r="N577" s="19">
        <f t="shared" si="2630"/>
        <v>3528.1400000000003</v>
      </c>
      <c r="O577" s="19">
        <f t="shared" si="2630"/>
        <v>4165.07</v>
      </c>
      <c r="P577" s="19">
        <f t="shared" si="2630"/>
        <v>3617.6000000000004</v>
      </c>
      <c r="Q577" s="19">
        <f t="shared" si="2630"/>
        <v>4548.3074999999999</v>
      </c>
      <c r="R577" s="19">
        <f t="shared" si="2630"/>
        <v>5388</v>
      </c>
      <c r="S577" s="19">
        <f t="shared" si="2630"/>
        <v>6372.5571</v>
      </c>
      <c r="T577" s="19">
        <f t="shared" si="2630"/>
        <v>5860.5120000000006</v>
      </c>
      <c r="U577" s="19">
        <f t="shared" si="2630"/>
        <v>6640.5289499999999</v>
      </c>
      <c r="V577" s="19">
        <f t="shared" si="2630"/>
        <v>7665</v>
      </c>
      <c r="W577" s="19">
        <f t="shared" si="2630"/>
        <v>8284.3242300000002</v>
      </c>
      <c r="X577" s="19">
        <f t="shared" ref="X577:Y577" si="2631">+X294</f>
        <v>7911.6912000000011</v>
      </c>
      <c r="Y577" s="19">
        <f t="shared" si="2631"/>
        <v>8765.4982140000011</v>
      </c>
      <c r="Z577" s="19">
        <f t="shared" ref="Z577" si="2632">+Z294</f>
        <v>9811.2000000000007</v>
      </c>
      <c r="AH577" s="19">
        <f t="shared" ref="AH577:AM577" si="2633">+AH294</f>
        <v>1400.1089999999999</v>
      </c>
      <c r="AI577" s="19">
        <f t="shared" si="2633"/>
        <v>3447.73</v>
      </c>
      <c r="AJ577" s="19">
        <f t="shared" si="2633"/>
        <v>6239</v>
      </c>
      <c r="AK577" s="19">
        <f t="shared" si="2633"/>
        <v>12935</v>
      </c>
      <c r="AL577" s="19">
        <f t="shared" si="2633"/>
        <v>19913</v>
      </c>
      <c r="AM577" s="19">
        <f t="shared" si="2633"/>
        <v>28450.365180000001</v>
      </c>
    </row>
    <row r="579" spans="2:39" x14ac:dyDescent="0.2">
      <c r="B579" s="7" t="s">
        <v>28</v>
      </c>
      <c r="R579" s="71"/>
      <c r="S579" s="71"/>
      <c r="T579" s="71"/>
      <c r="U579" s="71"/>
      <c r="V579" s="71"/>
      <c r="W579" s="71"/>
    </row>
    <row r="580" spans="2:39" x14ac:dyDescent="0.2">
      <c r="B580" s="8" t="s">
        <v>303</v>
      </c>
      <c r="H580" s="83">
        <v>0.72</v>
      </c>
      <c r="I580" s="83">
        <v>0.75</v>
      </c>
      <c r="J580" s="83">
        <v>0.67</v>
      </c>
      <c r="K580" s="83">
        <v>0.59</v>
      </c>
      <c r="L580" s="83">
        <v>0.51</v>
      </c>
      <c r="M580" s="83">
        <v>0.34</v>
      </c>
      <c r="N580" s="83">
        <v>0.28000000000000003</v>
      </c>
      <c r="O580" s="83">
        <v>0.25</v>
      </c>
      <c r="P580" s="83">
        <v>0.23</v>
      </c>
      <c r="Q580" s="83">
        <v>0.2</v>
      </c>
      <c r="R580" s="83">
        <v>0.17</v>
      </c>
      <c r="S580" s="83">
        <v>0.16</v>
      </c>
      <c r="T580" s="83">
        <v>0.16</v>
      </c>
      <c r="U580" s="83">
        <v>0.15</v>
      </c>
      <c r="V580" s="83">
        <v>0.15</v>
      </c>
      <c r="W580" s="83">
        <v>0.14000000000000001</v>
      </c>
      <c r="X580" s="83">
        <v>0.11</v>
      </c>
      <c r="Y580" s="83">
        <v>0.09</v>
      </c>
      <c r="Z580" s="83">
        <v>7.0000000000000007E-2</v>
      </c>
      <c r="AH580" s="104"/>
      <c r="AI580" s="83">
        <v>0.86</v>
      </c>
      <c r="AJ580" s="28">
        <f>+K580</f>
        <v>0.59</v>
      </c>
      <c r="AK580" s="28">
        <f>+O580</f>
        <v>0.25</v>
      </c>
      <c r="AL580" s="28">
        <f>+S580</f>
        <v>0.16</v>
      </c>
      <c r="AM580" s="28">
        <f>+W580</f>
        <v>0.14000000000000001</v>
      </c>
    </row>
    <row r="581" spans="2:39" x14ac:dyDescent="0.2">
      <c r="B581" s="8" t="s">
        <v>308</v>
      </c>
      <c r="H581" s="28" t="str">
        <f t="shared" ref="H581:P581" si="2634">+IFERROR((1+H582)/(1+H580)-1,"n/a")</f>
        <v>n/a</v>
      </c>
      <c r="I581" s="28" t="str">
        <f t="shared" si="2634"/>
        <v>n/a</v>
      </c>
      <c r="J581" s="28" t="str">
        <f t="shared" si="2634"/>
        <v>n/a</v>
      </c>
      <c r="K581" s="28" t="str">
        <f t="shared" si="2634"/>
        <v>n/a</v>
      </c>
      <c r="L581" s="28" t="str">
        <f t="shared" si="2634"/>
        <v>n/a</v>
      </c>
      <c r="M581" s="28" t="str">
        <f t="shared" si="2634"/>
        <v>n/a</v>
      </c>
      <c r="N581" s="28" t="str">
        <f t="shared" si="2634"/>
        <v>n/a</v>
      </c>
      <c r="O581" s="28" t="str">
        <f t="shared" si="2634"/>
        <v>n/a</v>
      </c>
      <c r="P581" s="28" t="str">
        <f t="shared" si="2634"/>
        <v>n/a</v>
      </c>
      <c r="Q581" s="28">
        <f>+IFERROR((1+Q582)/(1+Q580)-1,"n/a")</f>
        <v>0.35833333333333339</v>
      </c>
      <c r="R581" s="28">
        <f t="shared" ref="R581:Z581" si="2635">+IFERROR((1+R582)/(1+R580)-1,"n/a")</f>
        <v>0.30769230769230771</v>
      </c>
      <c r="S581" s="28">
        <f t="shared" si="2635"/>
        <v>0.25862068965517238</v>
      </c>
      <c r="T581" s="28">
        <f t="shared" si="2635"/>
        <v>0.3448275862068968</v>
      </c>
      <c r="U581" s="28">
        <f t="shared" si="2635"/>
        <v>0.20869565217391317</v>
      </c>
      <c r="V581" s="28">
        <f t="shared" si="2635"/>
        <v>0.16521739130434798</v>
      </c>
      <c r="W581" s="28">
        <f t="shared" si="2635"/>
        <v>0.14035087719298245</v>
      </c>
      <c r="X581" s="28">
        <f t="shared" si="2635"/>
        <v>0.27927927927927909</v>
      </c>
      <c r="Y581" s="28">
        <f t="shared" si="2635"/>
        <v>0.33944954128440363</v>
      </c>
      <c r="Z581" s="28">
        <f t="shared" si="2635"/>
        <v>0.28971962616822422</v>
      </c>
      <c r="AI581" s="28">
        <f>+IFERROR(AI574/AH574-1,"n/a")</f>
        <v>0.28130778877600093</v>
      </c>
      <c r="AJ581" s="28">
        <f>+IFERROR(AJ574/AI574-1,"n/a")</f>
        <v>0.11059473549993237</v>
      </c>
      <c r="AK581" s="28">
        <f t="shared" ref="AK581" si="2636">+IFERROR((1+AK582)/(1+AK580)-1,"n/a")</f>
        <v>0.55200000000000005</v>
      </c>
      <c r="AL581" s="28">
        <f t="shared" ref="AL581" si="2637">+IFERROR((1+AL582)/(1+AL580)-1,"n/a")</f>
        <v>0.32758620689655182</v>
      </c>
      <c r="AM581" s="28">
        <f t="shared" ref="AM581" si="2638">+IFERROR((1+AM582)/(1+AM580)-1,"n/a")</f>
        <v>0.21052631578947345</v>
      </c>
    </row>
    <row r="582" spans="2:39" x14ac:dyDescent="0.2">
      <c r="B582" s="8" t="s">
        <v>307</v>
      </c>
      <c r="H582" s="28" t="str">
        <f t="shared" ref="H582:O582" si="2639">+IFERROR(H575/D575-1,"n/a")</f>
        <v>n/a</v>
      </c>
      <c r="I582" s="28" t="str">
        <f t="shared" si="2639"/>
        <v>n/a</v>
      </c>
      <c r="J582" s="28" t="str">
        <f t="shared" si="2639"/>
        <v>n/a</v>
      </c>
      <c r="K582" s="28" t="str">
        <f t="shared" si="2639"/>
        <v>n/a</v>
      </c>
      <c r="L582" s="28" t="str">
        <f t="shared" si="2639"/>
        <v>n/a</v>
      </c>
      <c r="M582" s="28" t="str">
        <f t="shared" si="2639"/>
        <v>n/a</v>
      </c>
      <c r="N582" s="28" t="str">
        <f t="shared" si="2639"/>
        <v>n/a</v>
      </c>
      <c r="O582" s="28" t="str">
        <f t="shared" si="2639"/>
        <v>n/a</v>
      </c>
      <c r="P582" s="28" t="str">
        <f>+IFERROR(P575/L575-1,"n/a")</f>
        <v>n/a</v>
      </c>
      <c r="Q582" s="83">
        <v>0.63</v>
      </c>
      <c r="R582" s="83">
        <v>0.53</v>
      </c>
      <c r="S582" s="83">
        <v>0.46</v>
      </c>
      <c r="T582" s="83">
        <v>0.56000000000000005</v>
      </c>
      <c r="U582" s="83">
        <v>0.39</v>
      </c>
      <c r="V582" s="83">
        <v>0.34</v>
      </c>
      <c r="W582" s="83">
        <v>0.3</v>
      </c>
      <c r="X582" s="83">
        <v>0.42</v>
      </c>
      <c r="Y582" s="83">
        <v>0.46</v>
      </c>
      <c r="Z582" s="83">
        <v>0.38</v>
      </c>
      <c r="AI582" s="28">
        <f>+IFERROR(AI575/AH575-1,"n/a")</f>
        <v>1.390122492601118</v>
      </c>
      <c r="AJ582" s="28">
        <f>+IFERROR(AJ575/AI575-1,"n/a")</f>
        <v>0.76105690931072845</v>
      </c>
      <c r="AK582" s="83">
        <v>0.94</v>
      </c>
      <c r="AL582" s="83">
        <v>0.54</v>
      </c>
      <c r="AM582" s="83">
        <v>0.38</v>
      </c>
    </row>
    <row r="583" spans="2:39" x14ac:dyDescent="0.2">
      <c r="B583" s="8" t="s">
        <v>309</v>
      </c>
      <c r="H583" s="28" t="str">
        <f t="shared" ref="H583" si="2640">+IFERROR((1+H584)/(1+H582)-1,"n/a")</f>
        <v>n/a</v>
      </c>
      <c r="I583" s="28" t="str">
        <f t="shared" ref="I583" si="2641">+IFERROR((1+I584)/(1+I582)-1,"n/a")</f>
        <v>n/a</v>
      </c>
      <c r="J583" s="28" t="str">
        <f t="shared" ref="J583" si="2642">+IFERROR((1+J584)/(1+J582)-1,"n/a")</f>
        <v>n/a</v>
      </c>
      <c r="K583" s="28" t="str">
        <f t="shared" ref="K583" si="2643">+IFERROR((1+K584)/(1+K582)-1,"n/a")</f>
        <v>n/a</v>
      </c>
      <c r="L583" s="28" t="str">
        <f t="shared" ref="L583" si="2644">+IFERROR((1+L584)/(1+L582)-1,"n/a")</f>
        <v>n/a</v>
      </c>
      <c r="M583" s="28" t="str">
        <f t="shared" ref="M583" si="2645">+IFERROR((1+M584)/(1+M582)-1,"n/a")</f>
        <v>n/a</v>
      </c>
      <c r="N583" s="28" t="str">
        <f t="shared" ref="N583" si="2646">+IFERROR((1+N584)/(1+N582)-1,"n/a")</f>
        <v>n/a</v>
      </c>
      <c r="O583" s="28" t="str">
        <f t="shared" ref="O583" si="2647">+IFERROR((1+O584)/(1+O582)-1,"n/a")</f>
        <v>n/a</v>
      </c>
      <c r="P583" s="28" t="str">
        <f t="shared" ref="P583" si="2648">+IFERROR((1+P584)/(1+P582)-1,"n/a")</f>
        <v>n/a</v>
      </c>
      <c r="Q583" s="28">
        <f>+IFERROR((1+Q584)/(1+Q582)-1,"n/a")</f>
        <v>-6.134969325153361E-2</v>
      </c>
      <c r="R583" s="28">
        <f t="shared" ref="R583" si="2649">+IFERROR((1+R584)/(1+R582)-1,"n/a")</f>
        <v>-6.5359477124182774E-3</v>
      </c>
      <c r="S583" s="28">
        <f t="shared" ref="S583" si="2650">+IFERROR((1+S584)/(1+S582)-1,"n/a")</f>
        <v>4.7945205479452024E-2</v>
      </c>
      <c r="T583" s="28">
        <f t="shared" ref="T583" si="2651">+IFERROR((1+T584)/(1+T582)-1,"n/a")</f>
        <v>3.8461538461538547E-2</v>
      </c>
      <c r="U583" s="28">
        <f t="shared" ref="U583" si="2652">+IFERROR((1+U584)/(1+U582)-1,"n/a")</f>
        <v>5.0359712230215736E-2</v>
      </c>
      <c r="V583" s="28">
        <f t="shared" ref="V583" si="2653">+IFERROR((1+V584)/(1+V582)-1,"n/a")</f>
        <v>5.9701492537313383E-2</v>
      </c>
      <c r="W583" s="28">
        <f t="shared" ref="W583:X583" si="2654">+IFERROR((1+W584)/(1+W582)-1,"n/a")</f>
        <v>0</v>
      </c>
      <c r="X583" s="28">
        <f t="shared" si="2654"/>
        <v>-4.9295774647887258E-2</v>
      </c>
      <c r="Y583" s="28">
        <f t="shared" ref="Y583:Z583" si="2655">+IFERROR((1+Y584)/(1+Y582)-1,"n/a")</f>
        <v>-9.5890410958904049E-2</v>
      </c>
      <c r="Z583" s="28">
        <f t="shared" si="2655"/>
        <v>-7.2463768115941907E-2</v>
      </c>
      <c r="AI583" s="28">
        <f t="shared" ref="AI583" si="2656">+IFERROR((1+AI584)/(1+AI582)-1,"n/a")</f>
        <v>3.0270445242404298E-2</v>
      </c>
      <c r="AJ583" s="28">
        <f t="shared" ref="AJ583" si="2657">+IFERROR((1+AJ584)/(1+AJ582)-1,"n/a")</f>
        <v>2.7562737781000157E-2</v>
      </c>
      <c r="AK583" s="28">
        <f t="shared" ref="AK583" si="2658">+IFERROR((1+AK584)/(1+AK582)-1,"n/a")</f>
        <v>6.8685009327757118E-2</v>
      </c>
      <c r="AL583" s="28">
        <f t="shared" ref="AL583" si="2659">+IFERROR((1+AL584)/(1+AL582)-1,"n/a")</f>
        <v>-3.463872810607338E-4</v>
      </c>
      <c r="AM583" s="28">
        <f t="shared" ref="AM583" si="2660">+IFERROR((1+AM584)/(1+AM582)-1,"n/a")</f>
        <v>3.5313948283729912E-2</v>
      </c>
    </row>
    <row r="584" spans="2:39" x14ac:dyDescent="0.2">
      <c r="B584" s="8" t="s">
        <v>81</v>
      </c>
      <c r="H584" s="28">
        <f>+H299</f>
        <v>0.99</v>
      </c>
      <c r="I584" s="28">
        <f t="shared" ref="I584:X584" si="2661">+I299</f>
        <v>0.66</v>
      </c>
      <c r="J584" s="28">
        <f t="shared" si="2661"/>
        <v>0.86</v>
      </c>
      <c r="K584" s="28">
        <f t="shared" si="2661"/>
        <v>0.78</v>
      </c>
      <c r="L584" s="28">
        <f t="shared" si="2661"/>
        <v>0.98</v>
      </c>
      <c r="M584" s="28">
        <f t="shared" si="2661"/>
        <v>1.35</v>
      </c>
      <c r="N584" s="28">
        <f t="shared" si="2661"/>
        <v>1.03</v>
      </c>
      <c r="O584" s="28">
        <f t="shared" si="2661"/>
        <v>0.99</v>
      </c>
      <c r="P584" s="28">
        <f t="shared" si="2661"/>
        <v>0.6</v>
      </c>
      <c r="Q584" s="28">
        <f t="shared" si="2661"/>
        <v>0.53</v>
      </c>
      <c r="R584" s="28">
        <f t="shared" si="2661"/>
        <v>0.52</v>
      </c>
      <c r="S584" s="28">
        <f t="shared" si="2661"/>
        <v>0.53</v>
      </c>
      <c r="T584" s="28">
        <f t="shared" si="2661"/>
        <v>0.62</v>
      </c>
      <c r="U584" s="28">
        <f t="shared" si="2661"/>
        <v>0.46</v>
      </c>
      <c r="V584" s="28">
        <f t="shared" si="2661"/>
        <v>0.42</v>
      </c>
      <c r="W584" s="28">
        <f t="shared" si="2661"/>
        <v>0.3</v>
      </c>
      <c r="X584" s="28">
        <f t="shared" si="2661"/>
        <v>0.35</v>
      </c>
      <c r="Y584" s="28">
        <f t="shared" ref="Y584:Z584" si="2662">+Y299</f>
        <v>0.32</v>
      </c>
      <c r="Z584" s="28">
        <f t="shared" si="2662"/>
        <v>0.28000000000000003</v>
      </c>
      <c r="AI584" s="28">
        <f t="shared" ref="AI584:AM584" si="2663">+AI299</f>
        <v>1.4624725646360393</v>
      </c>
      <c r="AJ584" s="28">
        <f t="shared" si="2663"/>
        <v>0.80959645911947864</v>
      </c>
      <c r="AK584" s="28">
        <f t="shared" si="2663"/>
        <v>1.0732489180958487</v>
      </c>
      <c r="AL584" s="28">
        <f t="shared" si="2663"/>
        <v>0.53946656358716649</v>
      </c>
      <c r="AM584" s="28">
        <f t="shared" si="2663"/>
        <v>0.42873324863154716</v>
      </c>
    </row>
    <row r="586" spans="2:39" x14ac:dyDescent="0.2">
      <c r="B586" s="5" t="s">
        <v>22</v>
      </c>
    </row>
    <row r="587" spans="2:39" x14ac:dyDescent="0.2">
      <c r="B587" t="s">
        <v>310</v>
      </c>
      <c r="D587" s="104" t="s">
        <v>75</v>
      </c>
      <c r="E587" s="104" t="s">
        <v>75</v>
      </c>
      <c r="F587" s="104" t="s">
        <v>75</v>
      </c>
      <c r="G587" s="104" t="s">
        <v>75</v>
      </c>
      <c r="H587" s="104" t="s">
        <v>75</v>
      </c>
      <c r="I587" s="104" t="s">
        <v>75</v>
      </c>
      <c r="J587" s="104" t="s">
        <v>75</v>
      </c>
      <c r="K587" s="104">
        <v>3.6</v>
      </c>
      <c r="L587" s="104" t="s">
        <v>75</v>
      </c>
      <c r="M587" s="104" t="s">
        <v>75</v>
      </c>
      <c r="N587" s="104" t="s">
        <v>75</v>
      </c>
      <c r="O587" s="104">
        <v>4.9000000000000004</v>
      </c>
      <c r="P587" s="104" t="s">
        <v>75</v>
      </c>
      <c r="Q587" s="104" t="s">
        <v>75</v>
      </c>
      <c r="R587" s="104">
        <v>5.4</v>
      </c>
      <c r="S587" s="104">
        <v>5.6</v>
      </c>
      <c r="T587" s="104">
        <v>5.7</v>
      </c>
      <c r="U587" s="104" t="s">
        <v>75</v>
      </c>
      <c r="V587" s="104">
        <v>6</v>
      </c>
      <c r="W587" s="104">
        <v>6.2</v>
      </c>
      <c r="X587" s="104">
        <v>6.3</v>
      </c>
      <c r="Y587" s="104">
        <v>6.4</v>
      </c>
      <c r="Z587" s="104">
        <v>6.4</v>
      </c>
      <c r="AH587" s="104" t="s">
        <v>75</v>
      </c>
      <c r="AI587" s="109" t="str">
        <f>+G587</f>
        <v>n/a</v>
      </c>
      <c r="AJ587" s="59">
        <f>+K587</f>
        <v>3.6</v>
      </c>
      <c r="AK587" s="59">
        <f>+O587</f>
        <v>4.9000000000000004</v>
      </c>
      <c r="AL587" s="59">
        <f>+S587</f>
        <v>5.6</v>
      </c>
      <c r="AM587" s="59">
        <f>+W587</f>
        <v>6.2</v>
      </c>
    </row>
    <row r="588" spans="2:39" x14ac:dyDescent="0.2">
      <c r="B588" t="s">
        <v>312</v>
      </c>
      <c r="D588" s="36" t="s">
        <v>75</v>
      </c>
      <c r="E588" s="36" t="s">
        <v>75</v>
      </c>
      <c r="F588" s="36" t="s">
        <v>75</v>
      </c>
      <c r="G588" s="36" t="s">
        <v>75</v>
      </c>
      <c r="H588" s="36" t="s">
        <v>75</v>
      </c>
      <c r="I588" s="36" t="s">
        <v>75</v>
      </c>
      <c r="J588" s="36" t="s">
        <v>75</v>
      </c>
      <c r="K588" s="36" t="s">
        <v>75</v>
      </c>
      <c r="L588" s="36" t="s">
        <v>75</v>
      </c>
      <c r="M588" s="36" t="s">
        <v>75</v>
      </c>
      <c r="N588" s="36" t="s">
        <v>75</v>
      </c>
      <c r="O588" s="36" t="s">
        <v>75</v>
      </c>
      <c r="P588" s="36" t="s">
        <v>75</v>
      </c>
      <c r="Q588" s="36" t="s">
        <v>75</v>
      </c>
      <c r="R588" s="36" t="s">
        <v>75</v>
      </c>
      <c r="S588" s="36" t="s">
        <v>75</v>
      </c>
      <c r="T588" s="36" t="s">
        <v>75</v>
      </c>
      <c r="U588" s="36" t="s">
        <v>75</v>
      </c>
      <c r="V588" s="36" t="s">
        <v>75</v>
      </c>
      <c r="W588" s="36" t="s">
        <v>75</v>
      </c>
      <c r="X588" s="36" t="s">
        <v>75</v>
      </c>
      <c r="Y588" s="36" t="s">
        <v>75</v>
      </c>
      <c r="Z588" s="36" t="s">
        <v>75</v>
      </c>
      <c r="AA588" s="19"/>
      <c r="AB588" s="19"/>
      <c r="AC588" s="19"/>
      <c r="AD588" s="19"/>
      <c r="AE588" s="19"/>
      <c r="AF588" s="19"/>
      <c r="AG588" s="19"/>
      <c r="AH588" s="40" t="str">
        <f t="shared" ref="AH588:AL588" si="2664">+IFERROR(AH589/(AH587/1000),"n/a")</f>
        <v>n/a</v>
      </c>
      <c r="AI588" s="40" t="str">
        <f t="shared" si="2664"/>
        <v>n/a</v>
      </c>
      <c r="AJ588" s="40">
        <f t="shared" si="2664"/>
        <v>353888.88888888888</v>
      </c>
      <c r="AK588" s="40">
        <f t="shared" si="2664"/>
        <v>370408.1632653061</v>
      </c>
      <c r="AL588" s="40">
        <f t="shared" si="2664"/>
        <v>471250</v>
      </c>
      <c r="AM588" s="40">
        <f>+IFERROR(AM589/(AM587/1000),"n/a")</f>
        <v>561851.61290322582</v>
      </c>
    </row>
    <row r="589" spans="2:39" x14ac:dyDescent="0.2">
      <c r="B589" t="s">
        <v>88</v>
      </c>
      <c r="D589" s="19">
        <f t="shared" ref="D589:X589" si="2665">+D387</f>
        <v>1070.2479338842975</v>
      </c>
      <c r="E589" s="19">
        <f t="shared" si="2665"/>
        <v>1110.7142857142856</v>
      </c>
      <c r="F589" s="19">
        <f t="shared" si="2665"/>
        <v>1162</v>
      </c>
      <c r="G589" s="19">
        <f t="shared" si="2665"/>
        <v>1230</v>
      </c>
      <c r="H589" s="19">
        <f t="shared" si="2665"/>
        <v>1295</v>
      </c>
      <c r="I589" s="19">
        <f t="shared" si="2665"/>
        <v>1244</v>
      </c>
      <c r="J589" s="19">
        <f t="shared" si="2665"/>
        <v>1224</v>
      </c>
      <c r="K589" s="19">
        <f t="shared" si="2665"/>
        <v>1319</v>
      </c>
      <c r="L589" s="19">
        <f t="shared" si="2665"/>
        <v>1446</v>
      </c>
      <c r="M589" s="19">
        <f t="shared" si="2665"/>
        <v>1604.76</v>
      </c>
      <c r="N589" s="19">
        <f t="shared" si="2665"/>
        <v>1909.44</v>
      </c>
      <c r="O589" s="19">
        <f t="shared" si="2665"/>
        <v>2268.6799999999998</v>
      </c>
      <c r="P589" s="19">
        <f t="shared" si="2665"/>
        <v>2414.8199999999997</v>
      </c>
      <c r="Q589" s="19">
        <f t="shared" si="2665"/>
        <v>2407.14</v>
      </c>
      <c r="R589" s="19">
        <f t="shared" si="2665"/>
        <v>2681</v>
      </c>
      <c r="S589" s="19">
        <f t="shared" si="2665"/>
        <v>2994.6576</v>
      </c>
      <c r="T589" s="19">
        <f t="shared" si="2665"/>
        <v>3187.5623999999998</v>
      </c>
      <c r="U589" s="19">
        <f t="shared" si="2665"/>
        <v>3297.7818000000002</v>
      </c>
      <c r="V589" s="19">
        <f t="shared" si="2665"/>
        <v>3621</v>
      </c>
      <c r="W589" s="19">
        <f t="shared" si="2665"/>
        <v>3982.8946080000001</v>
      </c>
      <c r="X589" s="19">
        <f t="shared" si="2665"/>
        <v>4366.9604879999997</v>
      </c>
      <c r="Y589" s="19">
        <f t="shared" ref="Y589:Z589" si="2666">+Y387</f>
        <v>4682.8501560000004</v>
      </c>
      <c r="Z589" s="19">
        <f t="shared" si="2666"/>
        <v>5033.1900000000005</v>
      </c>
      <c r="AH589" s="19">
        <f t="shared" ref="AH589:AM589" si="2667">+AH387</f>
        <v>988</v>
      </c>
      <c r="AI589" s="19">
        <f t="shared" si="2667"/>
        <v>1145</v>
      </c>
      <c r="AJ589" s="19">
        <f t="shared" si="2667"/>
        <v>1274</v>
      </c>
      <c r="AK589" s="19">
        <f t="shared" si="2667"/>
        <v>1815</v>
      </c>
      <c r="AL589" s="19">
        <f t="shared" si="2667"/>
        <v>2639</v>
      </c>
      <c r="AM589" s="19">
        <f t="shared" si="2667"/>
        <v>3483.48</v>
      </c>
    </row>
    <row r="590" spans="2:39" x14ac:dyDescent="0.2">
      <c r="B590" t="s">
        <v>311</v>
      </c>
      <c r="D590" s="104" t="s">
        <v>75</v>
      </c>
      <c r="E590" s="104" t="s">
        <v>75</v>
      </c>
      <c r="F590" s="104" t="s">
        <v>75</v>
      </c>
      <c r="G590" s="104" t="s">
        <v>75</v>
      </c>
      <c r="H590" s="104" t="s">
        <v>75</v>
      </c>
      <c r="I590" s="104" t="s">
        <v>75</v>
      </c>
      <c r="J590" s="104" t="s">
        <v>75</v>
      </c>
      <c r="K590" s="104">
        <v>2.1</v>
      </c>
      <c r="L590" s="104" t="s">
        <v>75</v>
      </c>
      <c r="M590" s="104" t="s">
        <v>75</v>
      </c>
      <c r="N590" s="104" t="s">
        <v>75</v>
      </c>
      <c r="O590" s="104">
        <v>2.8</v>
      </c>
      <c r="P590" s="104" t="s">
        <v>75</v>
      </c>
      <c r="Q590" s="104" t="s">
        <v>75</v>
      </c>
      <c r="R590" s="104">
        <v>3.5</v>
      </c>
      <c r="S590" s="104">
        <v>3.8</v>
      </c>
      <c r="T590" s="104">
        <v>4</v>
      </c>
      <c r="U590" s="104" t="s">
        <v>75</v>
      </c>
      <c r="V590" s="104">
        <v>4.5</v>
      </c>
      <c r="W590" s="104">
        <v>4.8</v>
      </c>
      <c r="X590" s="104">
        <v>5</v>
      </c>
      <c r="Y590" s="104">
        <v>5.2</v>
      </c>
      <c r="Z590" s="104">
        <v>5.5</v>
      </c>
      <c r="AH590" s="104" t="s">
        <v>75</v>
      </c>
      <c r="AI590" s="109" t="str">
        <f>+G590</f>
        <v>n/a</v>
      </c>
      <c r="AJ590" s="59">
        <f>+K590</f>
        <v>2.1</v>
      </c>
      <c r="AK590" s="59">
        <f>+O590</f>
        <v>2.8</v>
      </c>
      <c r="AL590" s="59">
        <f>+S590</f>
        <v>3.8</v>
      </c>
      <c r="AM590" s="59">
        <f>+W590</f>
        <v>4.8</v>
      </c>
    </row>
    <row r="591" spans="2:39" x14ac:dyDescent="0.2">
      <c r="B591" t="s">
        <v>313</v>
      </c>
      <c r="D591" s="104" t="s">
        <v>75</v>
      </c>
      <c r="E591" s="104" t="s">
        <v>75</v>
      </c>
      <c r="F591" s="104" t="s">
        <v>75</v>
      </c>
      <c r="G591" s="104" t="s">
        <v>75</v>
      </c>
      <c r="H591" s="104" t="s">
        <v>75</v>
      </c>
      <c r="I591" s="104" t="s">
        <v>75</v>
      </c>
      <c r="J591" s="104" t="s">
        <v>75</v>
      </c>
      <c r="K591" s="104" t="s">
        <v>75</v>
      </c>
      <c r="L591" s="104" t="s">
        <v>75</v>
      </c>
      <c r="M591" s="104" t="s">
        <v>75</v>
      </c>
      <c r="N591" s="104" t="s">
        <v>75</v>
      </c>
      <c r="O591" s="104" t="s">
        <v>75</v>
      </c>
      <c r="P591" s="104" t="s">
        <v>75</v>
      </c>
      <c r="Q591" s="104" t="s">
        <v>75</v>
      </c>
      <c r="R591" s="104" t="s">
        <v>75</v>
      </c>
      <c r="S591" s="104" t="s">
        <v>75</v>
      </c>
      <c r="T591" s="104" t="s">
        <v>75</v>
      </c>
      <c r="U591" s="104" t="s">
        <v>75</v>
      </c>
      <c r="V591" s="104" t="s">
        <v>75</v>
      </c>
      <c r="W591" s="104" t="s">
        <v>75</v>
      </c>
      <c r="X591" s="104" t="s">
        <v>75</v>
      </c>
      <c r="Y591" s="104" t="s">
        <v>75</v>
      </c>
      <c r="Z591" s="104" t="s">
        <v>75</v>
      </c>
      <c r="AH591" s="40" t="str">
        <f t="shared" ref="AH591:AJ591" si="2668">+IFERROR(AH592/(AH590/1000),"n/a")</f>
        <v>n/a</v>
      </c>
      <c r="AI591" s="40" t="str">
        <f t="shared" si="2668"/>
        <v>n/a</v>
      </c>
      <c r="AJ591" s="40">
        <f t="shared" si="2668"/>
        <v>870952.38095238083</v>
      </c>
      <c r="AK591" s="40">
        <f t="shared" ref="AK591" si="2669">+IFERROR(AK592/(AK590/1000),"n/a")</f>
        <v>878571.42857142864</v>
      </c>
      <c r="AL591" s="40">
        <f t="shared" ref="AL591:AM591" si="2670">+IFERROR(AL592/(AL590/1000),"n/a")</f>
        <v>829210.52631578944</v>
      </c>
      <c r="AM591" s="40">
        <f t="shared" si="2670"/>
        <v>938735.41666666663</v>
      </c>
    </row>
    <row r="592" spans="2:39" x14ac:dyDescent="0.2">
      <c r="B592" t="s">
        <v>314</v>
      </c>
      <c r="G592" s="18">
        <v>1553</v>
      </c>
      <c r="H592" s="18">
        <v>1619</v>
      </c>
      <c r="I592" s="18">
        <v>1737</v>
      </c>
      <c r="J592" s="18">
        <v>1916</v>
      </c>
      <c r="K592" s="18">
        <v>2032</v>
      </c>
      <c r="L592" s="18">
        <v>2172</v>
      </c>
      <c r="M592" s="31">
        <f>+I592*(1+M602)</f>
        <v>2397.06</v>
      </c>
      <c r="N592" s="31">
        <f t="shared" ref="N592:Z592" si="2671">+J592*(1+N602)</f>
        <v>2586.6000000000004</v>
      </c>
      <c r="O592" s="31">
        <f t="shared" si="2671"/>
        <v>2682.2400000000002</v>
      </c>
      <c r="P592" s="31">
        <f t="shared" si="2671"/>
        <v>2736.72</v>
      </c>
      <c r="Q592" s="31">
        <f t="shared" si="2671"/>
        <v>2876.4719999999998</v>
      </c>
      <c r="R592" s="31">
        <f t="shared" si="2671"/>
        <v>3259.1160000000004</v>
      </c>
      <c r="S592" s="31">
        <f t="shared" si="2671"/>
        <v>3621.0240000000003</v>
      </c>
      <c r="T592" s="31">
        <f t="shared" si="2671"/>
        <v>3968.2439999999997</v>
      </c>
      <c r="U592" s="31">
        <f t="shared" si="2671"/>
        <v>4285.9432799999995</v>
      </c>
      <c r="V592" s="31">
        <f t="shared" si="2671"/>
        <v>4627.9447200000004</v>
      </c>
      <c r="W592" s="31">
        <f t="shared" si="2671"/>
        <v>4997.0131200000005</v>
      </c>
      <c r="X592" s="31">
        <f t="shared" si="2671"/>
        <v>5238.0820800000001</v>
      </c>
      <c r="Y592" s="31">
        <f t="shared" si="2671"/>
        <v>5400.2885327999993</v>
      </c>
      <c r="Z592" s="31">
        <f t="shared" si="2671"/>
        <v>5831.2103472000008</v>
      </c>
      <c r="AH592" s="104" t="s">
        <v>75</v>
      </c>
      <c r="AI592" s="104">
        <v>1407</v>
      </c>
      <c r="AJ592" s="36">
        <v>1829</v>
      </c>
      <c r="AK592" s="36">
        <v>2460</v>
      </c>
      <c r="AL592" s="36">
        <v>3151</v>
      </c>
      <c r="AM592" s="40">
        <f>+AL592*(1+AM602)</f>
        <v>4505.9299999999994</v>
      </c>
    </row>
    <row r="593" spans="2:39" x14ac:dyDescent="0.2">
      <c r="B593" t="s">
        <v>315</v>
      </c>
      <c r="D593" s="19">
        <f>+H593/(1+H603)</f>
        <v>399.22480620155039</v>
      </c>
      <c r="E593" s="19">
        <f>+I593/(1+I603)</f>
        <v>471.05263157894734</v>
      </c>
      <c r="F593" s="18">
        <v>519</v>
      </c>
      <c r="G593" s="18">
        <v>620</v>
      </c>
      <c r="H593" s="18">
        <v>515</v>
      </c>
      <c r="I593" s="18">
        <v>179</v>
      </c>
      <c r="J593" s="18">
        <v>446</v>
      </c>
      <c r="K593" s="18">
        <v>693</v>
      </c>
      <c r="L593" s="18">
        <v>723</v>
      </c>
      <c r="M593" s="18">
        <v>995</v>
      </c>
      <c r="N593" s="19">
        <f>+J593*(1+N603)</f>
        <v>1222.0400000000002</v>
      </c>
      <c r="O593" s="19">
        <f t="shared" ref="O593:Z593" si="2672">+K593*(1+O603)</f>
        <v>1406.7900000000002</v>
      </c>
      <c r="P593" s="19">
        <f t="shared" si="2672"/>
        <v>874.82999999999993</v>
      </c>
      <c r="Q593" s="19">
        <f t="shared" si="2672"/>
        <v>1164.1499999999999</v>
      </c>
      <c r="R593" s="19">
        <f t="shared" si="2672"/>
        <v>1588.6520000000003</v>
      </c>
      <c r="S593" s="19">
        <f t="shared" si="2672"/>
        <v>1786.6233000000002</v>
      </c>
      <c r="T593" s="19">
        <f t="shared" si="2672"/>
        <v>1539.7007999999998</v>
      </c>
      <c r="U593" s="19">
        <f t="shared" si="2672"/>
        <v>1722.9419999999998</v>
      </c>
      <c r="V593" s="19">
        <f t="shared" si="2672"/>
        <v>2239.9993200000004</v>
      </c>
      <c r="W593" s="19">
        <f t="shared" si="2672"/>
        <v>2429.8076879999999</v>
      </c>
      <c r="X593" s="19">
        <f t="shared" si="2672"/>
        <v>2278.7571839999996</v>
      </c>
      <c r="Y593" s="19">
        <f t="shared" si="2672"/>
        <v>2463.8070599999996</v>
      </c>
      <c r="Z593" s="19">
        <f t="shared" si="2672"/>
        <v>2643.1991976000004</v>
      </c>
      <c r="AH593" s="36">
        <v>1432</v>
      </c>
      <c r="AI593" s="36">
        <v>2004</v>
      </c>
      <c r="AJ593" s="36">
        <v>1833</v>
      </c>
      <c r="AK593" s="36">
        <v>4346</v>
      </c>
      <c r="AL593" s="36">
        <v>5411</v>
      </c>
      <c r="AM593" s="40">
        <f>+IFERROR(T593+U593+V593+W593,"n/a")</f>
        <v>7932.4498080000003</v>
      </c>
    </row>
    <row r="594" spans="2:39" x14ac:dyDescent="0.2">
      <c r="B594" t="s">
        <v>316</v>
      </c>
      <c r="D594" s="104" t="s">
        <v>75</v>
      </c>
      <c r="E594" s="104" t="s">
        <v>75</v>
      </c>
      <c r="F594" s="228">
        <v>1.6</v>
      </c>
      <c r="G594" s="228">
        <v>1.7</v>
      </c>
      <c r="H594" s="228">
        <v>1.8</v>
      </c>
      <c r="I594" s="228">
        <v>1.5</v>
      </c>
      <c r="J594" s="228">
        <v>1.4</v>
      </c>
      <c r="K594" s="228">
        <v>1.4</v>
      </c>
      <c r="L594" s="228">
        <v>1.6</v>
      </c>
      <c r="M594" s="228">
        <v>2</v>
      </c>
      <c r="N594" s="228">
        <v>2.2999999999999998</v>
      </c>
      <c r="O594" s="228">
        <v>2.4</v>
      </c>
      <c r="P594" s="228">
        <v>2.2000000000000002</v>
      </c>
      <c r="Q594" s="228">
        <v>2</v>
      </c>
      <c r="R594" s="228">
        <v>2</v>
      </c>
      <c r="S594" s="228">
        <v>2</v>
      </c>
      <c r="T594" s="228">
        <v>2.1</v>
      </c>
      <c r="U594" s="228">
        <v>2.2000000000000002</v>
      </c>
      <c r="V594" s="228">
        <v>2.2000000000000002</v>
      </c>
      <c r="W594" s="104">
        <v>2.2000000000000002</v>
      </c>
      <c r="X594" s="104">
        <v>2.2000000000000002</v>
      </c>
      <c r="Y594" s="104">
        <v>2.2000000000000002</v>
      </c>
      <c r="Z594" s="104">
        <v>2.1</v>
      </c>
      <c r="AH594" s="104">
        <v>1.4</v>
      </c>
      <c r="AI594" s="229">
        <f>+G594</f>
        <v>1.7</v>
      </c>
      <c r="AJ594" s="229">
        <f>+K594</f>
        <v>1.4</v>
      </c>
      <c r="AK594" s="229">
        <f>+O594</f>
        <v>2.4</v>
      </c>
      <c r="AL594" s="229">
        <f>+S594</f>
        <v>2</v>
      </c>
      <c r="AM594" s="229">
        <f>+W594</f>
        <v>2.2000000000000002</v>
      </c>
    </row>
    <row r="596" spans="2:39" x14ac:dyDescent="0.2">
      <c r="B596" s="7" t="s">
        <v>28</v>
      </c>
      <c r="H596" s="71"/>
      <c r="I596" s="71"/>
      <c r="J596" s="71"/>
      <c r="K596" s="71"/>
      <c r="L596" s="71"/>
      <c r="M596" s="71"/>
      <c r="N596" s="71"/>
      <c r="O596" s="71"/>
      <c r="P596" s="71"/>
      <c r="Q596" s="71"/>
      <c r="R596" s="71"/>
      <c r="S596" s="71"/>
      <c r="T596" s="71"/>
      <c r="U596" s="71"/>
      <c r="V596" s="71"/>
      <c r="W596" s="71"/>
    </row>
    <row r="597" spans="2:39" x14ac:dyDescent="0.2">
      <c r="B597" s="8" t="s">
        <v>310</v>
      </c>
      <c r="H597" s="28" t="str">
        <f t="shared" ref="H597" si="2673">+IFERROR(H587/D587-1,"n/a")</f>
        <v>n/a</v>
      </c>
      <c r="I597" s="28" t="str">
        <f t="shared" ref="I597" si="2674">+IFERROR(I587/E587-1,"n/a")</f>
        <v>n/a</v>
      </c>
      <c r="J597" s="28" t="str">
        <f t="shared" ref="J597" si="2675">+IFERROR(J587/F587-1,"n/a")</f>
        <v>n/a</v>
      </c>
      <c r="K597" s="28" t="str">
        <f t="shared" ref="K597" si="2676">+IFERROR(K587/G587-1,"n/a")</f>
        <v>n/a</v>
      </c>
      <c r="L597" s="28" t="str">
        <f t="shared" ref="L597" si="2677">+IFERROR(L587/H587-1,"n/a")</f>
        <v>n/a</v>
      </c>
      <c r="M597" s="28" t="str">
        <f t="shared" ref="M597" si="2678">+IFERROR(M587/I587-1,"n/a")</f>
        <v>n/a</v>
      </c>
      <c r="N597" s="28" t="str">
        <f t="shared" ref="N597" si="2679">+IFERROR(N587/J587-1,"n/a")</f>
        <v>n/a</v>
      </c>
      <c r="O597" s="28">
        <f t="shared" ref="O597" si="2680">+IFERROR(O587/K587-1,"n/a")</f>
        <v>0.36111111111111116</v>
      </c>
      <c r="P597" s="28" t="str">
        <f t="shared" ref="P597" si="2681">+IFERROR(P587/L587-1,"n/a")</f>
        <v>n/a</v>
      </c>
      <c r="Q597" s="28" t="str">
        <f t="shared" ref="Q597" si="2682">+IFERROR(Q587/M587-1,"n/a")</f>
        <v>n/a</v>
      </c>
      <c r="R597" s="28" t="str">
        <f t="shared" ref="R597" si="2683">+IFERROR(R587/N587-1,"n/a")</f>
        <v>n/a</v>
      </c>
      <c r="S597" s="28">
        <f t="shared" ref="S597" si="2684">+IFERROR(S587/O587-1,"n/a")</f>
        <v>0.14285714285714279</v>
      </c>
      <c r="T597" s="28" t="str">
        <f t="shared" ref="T597" si="2685">+IFERROR(T587/P587-1,"n/a")</f>
        <v>n/a</v>
      </c>
      <c r="U597" s="28" t="str">
        <f t="shared" ref="U597" si="2686">+IFERROR(U587/Q587-1,"n/a")</f>
        <v>n/a</v>
      </c>
      <c r="V597" s="83">
        <v>0.12</v>
      </c>
      <c r="W597" s="83">
        <v>0.12</v>
      </c>
      <c r="X597" s="83">
        <v>0.1</v>
      </c>
      <c r="Y597" s="83">
        <v>0.09</v>
      </c>
      <c r="Z597" s="83">
        <v>0.06</v>
      </c>
      <c r="AI597" s="28" t="str">
        <f t="shared" ref="AI597" si="2687">+IFERROR(AI587/AH587-1,"n/a")</f>
        <v>n/a</v>
      </c>
      <c r="AJ597" s="28" t="str">
        <f>+K597</f>
        <v>n/a</v>
      </c>
      <c r="AK597" s="28">
        <f>+O597</f>
        <v>0.36111111111111116</v>
      </c>
      <c r="AL597" s="28">
        <f>+S597</f>
        <v>0.14285714285714279</v>
      </c>
      <c r="AM597" s="28">
        <f>+W597</f>
        <v>0.12</v>
      </c>
    </row>
    <row r="598" spans="2:39" x14ac:dyDescent="0.2">
      <c r="B598" s="8" t="s">
        <v>312</v>
      </c>
      <c r="H598" s="28" t="str">
        <f t="shared" ref="H598" si="2688">+IFERROR(H588/D588-1,"n/a")</f>
        <v>n/a</v>
      </c>
      <c r="I598" s="28" t="str">
        <f t="shared" ref="I598" si="2689">+IFERROR(I588/E588-1,"n/a")</f>
        <v>n/a</v>
      </c>
      <c r="J598" s="28" t="str">
        <f t="shared" ref="J598" si="2690">+IFERROR(J588/F588-1,"n/a")</f>
        <v>n/a</v>
      </c>
      <c r="K598" s="28" t="str">
        <f t="shared" ref="K598" si="2691">+IFERROR(K588/G588-1,"n/a")</f>
        <v>n/a</v>
      </c>
      <c r="L598" s="28" t="str">
        <f t="shared" ref="L598" si="2692">+IFERROR(L588/H588-1,"n/a")</f>
        <v>n/a</v>
      </c>
      <c r="M598" s="28" t="str">
        <f t="shared" ref="M598" si="2693">+IFERROR(M588/I588-1,"n/a")</f>
        <v>n/a</v>
      </c>
      <c r="N598" s="28" t="str">
        <f t="shared" ref="N598" si="2694">+IFERROR(N588/J588-1,"n/a")</f>
        <v>n/a</v>
      </c>
      <c r="O598" s="28" t="str">
        <f t="shared" ref="O598" si="2695">+IFERROR(O588/K588-1,"n/a")</f>
        <v>n/a</v>
      </c>
      <c r="P598" s="28" t="str">
        <f t="shared" ref="P598" si="2696">+IFERROR(P588/L588-1,"n/a")</f>
        <v>n/a</v>
      </c>
      <c r="Q598" s="28" t="str">
        <f t="shared" ref="Q598" si="2697">+IFERROR(Q588/M588-1,"n/a")</f>
        <v>n/a</v>
      </c>
      <c r="R598" s="28" t="str">
        <f t="shared" ref="R598" si="2698">+IFERROR(R588/N588-1,"n/a")</f>
        <v>n/a</v>
      </c>
      <c r="S598" s="28" t="str">
        <f t="shared" ref="S598" si="2699">+IFERROR(S588/O588-1,"n/a")</f>
        <v>n/a</v>
      </c>
      <c r="T598" s="28" t="str">
        <f t="shared" ref="T598" si="2700">+IFERROR(T588/P588-1,"n/a")</f>
        <v>n/a</v>
      </c>
      <c r="U598" s="28" t="str">
        <f t="shared" ref="U598" si="2701">+IFERROR(U588/Q588-1,"n/a")</f>
        <v>n/a</v>
      </c>
      <c r="V598" s="28" t="str">
        <f t="shared" ref="V598" si="2702">+IFERROR(V588/R588-1,"n/a")</f>
        <v>n/a</v>
      </c>
      <c r="W598" s="28" t="str">
        <f t="shared" ref="W598:Z598" si="2703">+IFERROR(W588/S588-1,"n/a")</f>
        <v>n/a</v>
      </c>
      <c r="X598" s="28" t="str">
        <f t="shared" si="2703"/>
        <v>n/a</v>
      </c>
      <c r="Y598" s="28" t="str">
        <f t="shared" si="2703"/>
        <v>n/a</v>
      </c>
      <c r="Z598" s="28" t="str">
        <f t="shared" si="2703"/>
        <v>n/a</v>
      </c>
      <c r="AI598" s="28" t="str">
        <f t="shared" ref="AI598:AM601" si="2704">+IFERROR(AI588/AH588-1,"n/a")</f>
        <v>n/a</v>
      </c>
      <c r="AJ598" s="28" t="str">
        <f t="shared" si="2704"/>
        <v>n/a</v>
      </c>
      <c r="AK598" s="28">
        <f t="shared" si="2704"/>
        <v>4.6679268253612127E-2</v>
      </c>
      <c r="AL598" s="28">
        <f t="shared" si="2704"/>
        <v>0.27224517906336088</v>
      </c>
      <c r="AM598" s="28">
        <f t="shared" si="2704"/>
        <v>0.19225806451612915</v>
      </c>
    </row>
    <row r="599" spans="2:39" x14ac:dyDescent="0.2">
      <c r="B599" s="8" t="s">
        <v>88</v>
      </c>
      <c r="H599" s="27">
        <f>+H392</f>
        <v>0.21</v>
      </c>
      <c r="I599" s="27">
        <f t="shared" ref="I599:X599" si="2705">+I392</f>
        <v>0.12</v>
      </c>
      <c r="J599" s="27">
        <f t="shared" si="2705"/>
        <v>0.05</v>
      </c>
      <c r="K599" s="27">
        <f t="shared" si="2705"/>
        <v>7.0000000000000007E-2</v>
      </c>
      <c r="L599" s="27">
        <f t="shared" si="2705"/>
        <v>0.12</v>
      </c>
      <c r="M599" s="27">
        <f t="shared" si="2705"/>
        <v>0.28999999999999998</v>
      </c>
      <c r="N599" s="27">
        <f t="shared" si="2705"/>
        <v>0.56000000000000005</v>
      </c>
      <c r="O599" s="27">
        <f t="shared" si="2705"/>
        <v>0.72</v>
      </c>
      <c r="P599" s="27">
        <f t="shared" si="2705"/>
        <v>0.67</v>
      </c>
      <c r="Q599" s="27">
        <f t="shared" si="2705"/>
        <v>0.5</v>
      </c>
      <c r="R599" s="27">
        <f t="shared" si="2705"/>
        <v>0.4</v>
      </c>
      <c r="S599" s="27">
        <f t="shared" si="2705"/>
        <v>0.32</v>
      </c>
      <c r="T599" s="27">
        <f t="shared" si="2705"/>
        <v>0.32</v>
      </c>
      <c r="U599" s="27">
        <f t="shared" si="2705"/>
        <v>0.37</v>
      </c>
      <c r="V599" s="27">
        <f t="shared" si="2705"/>
        <v>0.35</v>
      </c>
      <c r="W599" s="27">
        <f t="shared" si="2705"/>
        <v>0.33</v>
      </c>
      <c r="X599" s="27">
        <f t="shared" si="2705"/>
        <v>0.37</v>
      </c>
      <c r="Y599" s="27">
        <f t="shared" ref="Y599:Z599" si="2706">+Y392</f>
        <v>0.42</v>
      </c>
      <c r="Z599" s="27">
        <f t="shared" si="2706"/>
        <v>0.39</v>
      </c>
      <c r="AI599" s="27">
        <f t="shared" ref="AI599:AM599" si="2707">+AI392</f>
        <v>0.15890688259109309</v>
      </c>
      <c r="AJ599" s="27">
        <f t="shared" si="2707"/>
        <v>0.11266375545851526</v>
      </c>
      <c r="AK599" s="27">
        <f t="shared" si="2707"/>
        <v>0.42464678178963888</v>
      </c>
      <c r="AL599" s="27">
        <f t="shared" si="2707"/>
        <v>0.45399449035812678</v>
      </c>
      <c r="AM599" s="27">
        <f t="shared" si="2707"/>
        <v>0.32</v>
      </c>
    </row>
    <row r="600" spans="2:39" x14ac:dyDescent="0.2">
      <c r="B600" s="8" t="s">
        <v>311</v>
      </c>
      <c r="H600" s="28" t="str">
        <f t="shared" ref="H600:J602" si="2708">+IFERROR(H590/D590-1,"n/a")</f>
        <v>n/a</v>
      </c>
      <c r="I600" s="28" t="str">
        <f t="shared" ref="I600:I601" si="2709">+IFERROR(I590/E590-1,"n/a")</f>
        <v>n/a</v>
      </c>
      <c r="J600" s="28" t="str">
        <f t="shared" ref="J600:J601" si="2710">+IFERROR(J590/F590-1,"n/a")</f>
        <v>n/a</v>
      </c>
      <c r="K600" s="28" t="str">
        <f t="shared" ref="K600:K601" si="2711">+IFERROR(K590/G590-1,"n/a")</f>
        <v>n/a</v>
      </c>
      <c r="L600" s="28" t="str">
        <f t="shared" ref="L600:L601" si="2712">+IFERROR(L590/H590-1,"n/a")</f>
        <v>n/a</v>
      </c>
      <c r="M600" s="28" t="str">
        <f t="shared" ref="M600:M601" si="2713">+IFERROR(M590/I590-1,"n/a")</f>
        <v>n/a</v>
      </c>
      <c r="N600" s="28" t="str">
        <f t="shared" ref="N600:N601" si="2714">+IFERROR(N590/J590-1,"n/a")</f>
        <v>n/a</v>
      </c>
      <c r="O600" s="28">
        <f t="shared" ref="O600:O601" si="2715">+IFERROR(O590/K590-1,"n/a")</f>
        <v>0.33333333333333326</v>
      </c>
      <c r="P600" s="28" t="str">
        <f t="shared" ref="P600:P601" si="2716">+IFERROR(P590/L590-1,"n/a")</f>
        <v>n/a</v>
      </c>
      <c r="Q600" s="28" t="str">
        <f t="shared" ref="Q600:Q601" si="2717">+IFERROR(Q590/M590-1,"n/a")</f>
        <v>n/a</v>
      </c>
      <c r="R600" s="28" t="str">
        <f t="shared" ref="R600:R601" si="2718">+IFERROR(R590/N590-1,"n/a")</f>
        <v>n/a</v>
      </c>
      <c r="S600" s="28">
        <f t="shared" ref="S600:S601" si="2719">+IFERROR(S590/O590-1,"n/a")</f>
        <v>0.35714285714285721</v>
      </c>
      <c r="T600" s="28" t="str">
        <f t="shared" ref="T600:T601" si="2720">+IFERROR(T590/P590-1,"n/a")</f>
        <v>n/a</v>
      </c>
      <c r="U600" s="28" t="str">
        <f t="shared" ref="U600:U601" si="2721">+IFERROR(U590/Q590-1,"n/a")</f>
        <v>n/a</v>
      </c>
      <c r="V600" s="83">
        <v>0.3</v>
      </c>
      <c r="W600" s="83">
        <v>0.27</v>
      </c>
      <c r="X600" s="83">
        <v>0.24</v>
      </c>
      <c r="Y600" s="83">
        <v>0.22</v>
      </c>
      <c r="Z600" s="83">
        <v>0.2</v>
      </c>
      <c r="AI600" s="28" t="str">
        <f t="shared" si="2704"/>
        <v>n/a</v>
      </c>
      <c r="AJ600" s="28" t="str">
        <f>+K600</f>
        <v>n/a</v>
      </c>
      <c r="AK600" s="28">
        <f>+O600</f>
        <v>0.33333333333333326</v>
      </c>
      <c r="AL600" s="28">
        <f>+S600</f>
        <v>0.35714285714285721</v>
      </c>
      <c r="AM600" s="28">
        <f>+W600</f>
        <v>0.27</v>
      </c>
    </row>
    <row r="601" spans="2:39" x14ac:dyDescent="0.2">
      <c r="B601" s="8" t="s">
        <v>313</v>
      </c>
      <c r="H601" s="28" t="str">
        <f t="shared" si="2708"/>
        <v>n/a</v>
      </c>
      <c r="I601" s="28" t="str">
        <f t="shared" si="2709"/>
        <v>n/a</v>
      </c>
      <c r="J601" s="28" t="str">
        <f t="shared" si="2710"/>
        <v>n/a</v>
      </c>
      <c r="K601" s="28" t="str">
        <f t="shared" si="2711"/>
        <v>n/a</v>
      </c>
      <c r="L601" s="28" t="str">
        <f t="shared" si="2712"/>
        <v>n/a</v>
      </c>
      <c r="M601" s="28" t="str">
        <f t="shared" si="2713"/>
        <v>n/a</v>
      </c>
      <c r="N601" s="28" t="str">
        <f t="shared" si="2714"/>
        <v>n/a</v>
      </c>
      <c r="O601" s="28" t="str">
        <f t="shared" si="2715"/>
        <v>n/a</v>
      </c>
      <c r="P601" s="28" t="str">
        <f t="shared" si="2716"/>
        <v>n/a</v>
      </c>
      <c r="Q601" s="28" t="str">
        <f t="shared" si="2717"/>
        <v>n/a</v>
      </c>
      <c r="R601" s="28" t="str">
        <f t="shared" si="2718"/>
        <v>n/a</v>
      </c>
      <c r="S601" s="28" t="str">
        <f t="shared" si="2719"/>
        <v>n/a</v>
      </c>
      <c r="T601" s="28" t="str">
        <f t="shared" si="2720"/>
        <v>n/a</v>
      </c>
      <c r="U601" s="28" t="str">
        <f t="shared" si="2721"/>
        <v>n/a</v>
      </c>
      <c r="V601" s="28" t="str">
        <f t="shared" ref="V601" si="2722">+IFERROR(V591/R591-1,"n/a")</f>
        <v>n/a</v>
      </c>
      <c r="W601" s="28" t="str">
        <f t="shared" ref="W601:Z601" si="2723">+IFERROR(W591/S591-1,"n/a")</f>
        <v>n/a</v>
      </c>
      <c r="X601" s="28" t="str">
        <f t="shared" si="2723"/>
        <v>n/a</v>
      </c>
      <c r="Y601" s="28" t="str">
        <f t="shared" si="2723"/>
        <v>n/a</v>
      </c>
      <c r="Z601" s="28" t="str">
        <f t="shared" si="2723"/>
        <v>n/a</v>
      </c>
      <c r="AI601" s="28" t="str">
        <f t="shared" si="2704"/>
        <v>n/a</v>
      </c>
      <c r="AJ601" s="28" t="str">
        <f t="shared" si="2704"/>
        <v>n/a</v>
      </c>
      <c r="AK601" s="28">
        <f t="shared" si="2704"/>
        <v>8.7479496992894923E-3</v>
      </c>
      <c r="AL601" s="28">
        <f t="shared" si="2704"/>
        <v>-5.6183140778776286E-2</v>
      </c>
      <c r="AM601" s="28">
        <f t="shared" si="2704"/>
        <v>0.13208333333333333</v>
      </c>
    </row>
    <row r="602" spans="2:39" x14ac:dyDescent="0.2">
      <c r="B602" s="8" t="s">
        <v>314</v>
      </c>
      <c r="H602" s="28" t="str">
        <f t="shared" si="2708"/>
        <v>n/a</v>
      </c>
      <c r="I602" s="28" t="str">
        <f t="shared" si="2708"/>
        <v>n/a</v>
      </c>
      <c r="J602" s="28" t="str">
        <f t="shared" si="2708"/>
        <v>n/a</v>
      </c>
      <c r="K602" s="15">
        <v>0.31</v>
      </c>
      <c r="L602" s="15">
        <v>0.34</v>
      </c>
      <c r="M602" s="15">
        <v>0.38</v>
      </c>
      <c r="N602" s="15">
        <v>0.35</v>
      </c>
      <c r="O602" s="15">
        <v>0.32</v>
      </c>
      <c r="P602" s="15">
        <v>0.26</v>
      </c>
      <c r="Q602" s="15">
        <v>0.2</v>
      </c>
      <c r="R602" s="15">
        <v>0.26</v>
      </c>
      <c r="S602" s="15">
        <v>0.35</v>
      </c>
      <c r="T602" s="15">
        <v>0.45</v>
      </c>
      <c r="U602" s="15">
        <v>0.49</v>
      </c>
      <c r="V602" s="15">
        <v>0.42</v>
      </c>
      <c r="W602" s="15">
        <v>0.38</v>
      </c>
      <c r="X602" s="15">
        <v>0.32</v>
      </c>
      <c r="Y602" s="15">
        <v>0.26</v>
      </c>
      <c r="Z602" s="15">
        <v>0.26</v>
      </c>
      <c r="AI602" s="28" t="str">
        <f>+IFERROR(AI592/AH592-1,"n/a")</f>
        <v>n/a</v>
      </c>
      <c r="AJ602" s="15">
        <v>0.3</v>
      </c>
      <c r="AK602" s="15">
        <v>0.34</v>
      </c>
      <c r="AL602" s="15">
        <v>0.28000000000000003</v>
      </c>
      <c r="AM602" s="15">
        <v>0.43</v>
      </c>
    </row>
    <row r="603" spans="2:39" x14ac:dyDescent="0.2">
      <c r="B603" s="8" t="s">
        <v>315</v>
      </c>
      <c r="H603" s="15">
        <v>0.28999999999999998</v>
      </c>
      <c r="I603" s="15">
        <v>-0.62</v>
      </c>
      <c r="J603" s="15">
        <v>-0.14000000000000001</v>
      </c>
      <c r="K603" s="15">
        <v>0.12</v>
      </c>
      <c r="L603" s="15">
        <v>0.4</v>
      </c>
      <c r="M603" s="15">
        <v>4.5599999999999996</v>
      </c>
      <c r="N603" s="15">
        <v>1.74</v>
      </c>
      <c r="O603" s="15">
        <v>1.03</v>
      </c>
      <c r="P603" s="15">
        <v>0.21</v>
      </c>
      <c r="Q603" s="15">
        <v>0.17</v>
      </c>
      <c r="R603" s="15">
        <v>0.3</v>
      </c>
      <c r="S603" s="15">
        <v>0.27</v>
      </c>
      <c r="T603" s="15">
        <v>0.76</v>
      </c>
      <c r="U603" s="15">
        <v>0.48</v>
      </c>
      <c r="V603" s="15">
        <v>0.41</v>
      </c>
      <c r="W603" s="15">
        <v>0.36</v>
      </c>
      <c r="X603" s="15">
        <v>0.48</v>
      </c>
      <c r="Y603" s="15">
        <v>0.43</v>
      </c>
      <c r="Z603" s="15">
        <v>0.18</v>
      </c>
      <c r="AI603" s="27">
        <f>+IFERROR(AI593/AH593-1,"n/a")</f>
        <v>0.3994413407821229</v>
      </c>
      <c r="AJ603" s="15">
        <v>-0.09</v>
      </c>
      <c r="AK603" s="15">
        <v>1.37</v>
      </c>
      <c r="AL603" s="15">
        <v>0.25</v>
      </c>
      <c r="AM603" s="15">
        <v>0.47</v>
      </c>
    </row>
    <row r="604" spans="2:39" x14ac:dyDescent="0.2">
      <c r="B604" s="8" t="s">
        <v>316</v>
      </c>
      <c r="H604" s="28" t="str">
        <f>+IFERROR(H594/D594-1,"n/a")</f>
        <v>n/a</v>
      </c>
      <c r="I604" s="28" t="str">
        <f t="shared" ref="I604:Z604" si="2724">+IFERROR(I594/E594-1,"n/a")</f>
        <v>n/a</v>
      </c>
      <c r="J604" s="28">
        <f t="shared" si="2724"/>
        <v>-0.12500000000000011</v>
      </c>
      <c r="K604" s="28">
        <f t="shared" si="2724"/>
        <v>-0.17647058823529416</v>
      </c>
      <c r="L604" s="28">
        <f t="shared" si="2724"/>
        <v>-0.11111111111111105</v>
      </c>
      <c r="M604" s="28">
        <f t="shared" si="2724"/>
        <v>0.33333333333333326</v>
      </c>
      <c r="N604" s="28">
        <f t="shared" si="2724"/>
        <v>0.64285714285714279</v>
      </c>
      <c r="O604" s="28">
        <f t="shared" si="2724"/>
        <v>0.71428571428571441</v>
      </c>
      <c r="P604" s="28">
        <f t="shared" si="2724"/>
        <v>0.375</v>
      </c>
      <c r="Q604" s="28">
        <f t="shared" si="2724"/>
        <v>0</v>
      </c>
      <c r="R604" s="28">
        <f t="shared" si="2724"/>
        <v>-0.13043478260869557</v>
      </c>
      <c r="S604" s="28">
        <f t="shared" si="2724"/>
        <v>-0.16666666666666663</v>
      </c>
      <c r="T604" s="28">
        <f t="shared" si="2724"/>
        <v>-4.5454545454545525E-2</v>
      </c>
      <c r="U604" s="28">
        <f t="shared" si="2724"/>
        <v>0.10000000000000009</v>
      </c>
      <c r="V604" s="28">
        <f t="shared" si="2724"/>
        <v>0.10000000000000009</v>
      </c>
      <c r="W604" s="28">
        <f t="shared" si="2724"/>
        <v>0.10000000000000009</v>
      </c>
      <c r="X604" s="28">
        <f t="shared" si="2724"/>
        <v>4.7619047619047672E-2</v>
      </c>
      <c r="Y604" s="28">
        <f t="shared" si="2724"/>
        <v>0</v>
      </c>
      <c r="Z604" s="28">
        <f t="shared" si="2724"/>
        <v>-4.5454545454545525E-2</v>
      </c>
      <c r="AI604" s="27">
        <f>+IFERROR(AI594/AH594-1,"n/a")</f>
        <v>0.21428571428571441</v>
      </c>
      <c r="AJ604" s="27">
        <f>+IFERROR(AJ594/AI594-1,"n/a")</f>
        <v>-0.17647058823529416</v>
      </c>
      <c r="AK604" s="27">
        <f t="shared" ref="AK604:AM604" si="2725">+IFERROR(AK594/AJ594-1,"n/a")</f>
        <v>0.71428571428571441</v>
      </c>
      <c r="AL604" s="27">
        <f t="shared" si="2725"/>
        <v>-0.16666666666666663</v>
      </c>
      <c r="AM604" s="27">
        <f t="shared" si="2725"/>
        <v>0.10000000000000009</v>
      </c>
    </row>
    <row r="606" spans="2:39" x14ac:dyDescent="0.2">
      <c r="B606" s="2" t="s">
        <v>1</v>
      </c>
      <c r="C606" s="1"/>
    </row>
    <row r="608" spans="2:39" x14ac:dyDescent="0.2">
      <c r="B608" t="s">
        <v>106</v>
      </c>
      <c r="D608" s="18">
        <v>52.353000000000016</v>
      </c>
      <c r="E608" s="18">
        <v>61.564000000000007</v>
      </c>
      <c r="F608" s="18">
        <v>67.097999999999999</v>
      </c>
      <c r="G608" s="18">
        <v>81.227999999999994</v>
      </c>
      <c r="H608" s="18">
        <v>73.572999999999993</v>
      </c>
      <c r="I608" s="18">
        <v>69.219000000000023</v>
      </c>
      <c r="J608" s="18">
        <v>81.298000000000002</v>
      </c>
      <c r="K608" s="18">
        <v>99.47699999999999</v>
      </c>
      <c r="L608" s="18">
        <v>81.173000000000002</v>
      </c>
      <c r="M608" s="18">
        <v>107.36599999999999</v>
      </c>
      <c r="N608" s="18">
        <v>129.51300000000001</v>
      </c>
      <c r="O608" s="18">
        <v>149.44099999999997</v>
      </c>
      <c r="P608" s="18">
        <v>123.73199999999997</v>
      </c>
      <c r="Q608" s="18">
        <v>150.94200000000001</v>
      </c>
      <c r="R608" s="18">
        <v>182.60299999999998</v>
      </c>
      <c r="S608" s="18">
        <v>222.50599999999997</v>
      </c>
      <c r="T608" s="18">
        <v>196.548</v>
      </c>
      <c r="U608" s="18">
        <v>218.90600000000001</v>
      </c>
      <c r="V608" s="18">
        <v>266.83299999999997</v>
      </c>
      <c r="W608" s="18">
        <v>306.24</v>
      </c>
      <c r="X608" s="18">
        <v>275.15199999999999</v>
      </c>
      <c r="Y608" s="18">
        <v>302.91300000000001</v>
      </c>
      <c r="Z608" s="18">
        <v>329.43</v>
      </c>
      <c r="AH608" s="18">
        <v>184.53399999999996</v>
      </c>
      <c r="AI608" s="31">
        <f t="shared" ref="AI608:AI613" si="2726">+IFERROR(D608+E608+F608+G608,"n/a")</f>
        <v>262.24300000000005</v>
      </c>
      <c r="AJ608" s="31">
        <f t="shared" ref="AJ608:AJ613" si="2727">+IFERROR(H608+I608+J608+K608,"n/a")</f>
        <v>323.56700000000001</v>
      </c>
      <c r="AK608" s="31">
        <f t="shared" ref="AK608:AK613" si="2728">+IFERROR(L608+M608+N608+O608,"n/a")</f>
        <v>467.49299999999999</v>
      </c>
      <c r="AL608" s="31">
        <f t="shared" ref="AL608:AL613" si="2729">+IFERROR(P608+Q608+R608+S608,"n/a")</f>
        <v>679.7829999999999</v>
      </c>
      <c r="AM608" s="31">
        <f t="shared" ref="AM608:AM613" si="2730">+IFERROR(T608+U608+V608+W608,"n/a")</f>
        <v>988.52700000000004</v>
      </c>
    </row>
    <row r="609" spans="2:39" x14ac:dyDescent="0.2">
      <c r="B609" t="s">
        <v>2</v>
      </c>
      <c r="D609" s="18">
        <v>56.089999999999989</v>
      </c>
      <c r="E609" s="18">
        <v>62.472999999999999</v>
      </c>
      <c r="F609" s="18">
        <v>70.628999999999991</v>
      </c>
      <c r="G609" s="18">
        <v>73.143000000000001</v>
      </c>
      <c r="H609" s="18">
        <v>76.802000000000007</v>
      </c>
      <c r="I609" s="18">
        <v>79.881999999999991</v>
      </c>
      <c r="J609" s="18">
        <v>82.393000000000001</v>
      </c>
      <c r="K609" s="18">
        <v>83.836000000000013</v>
      </c>
      <c r="L609" s="18">
        <v>88.591999999999999</v>
      </c>
      <c r="M609" s="18">
        <v>97.01</v>
      </c>
      <c r="N609" s="18">
        <v>112.59400000000001</v>
      </c>
      <c r="O609" s="18">
        <v>123.87900000000003</v>
      </c>
      <c r="P609" s="18">
        <v>123.254</v>
      </c>
      <c r="Q609" s="18">
        <v>132.26500000000001</v>
      </c>
      <c r="R609" s="18">
        <v>152.45400000000001</v>
      </c>
      <c r="S609" s="18">
        <v>166.453</v>
      </c>
      <c r="T609" s="18">
        <v>185.32</v>
      </c>
      <c r="U609" s="18">
        <v>200.11799999999999</v>
      </c>
      <c r="V609" s="18">
        <v>217.166</v>
      </c>
      <c r="W609" s="18">
        <v>230.91200000000001</v>
      </c>
      <c r="X609" s="18">
        <v>240.30099999999999</v>
      </c>
      <c r="Y609" s="18">
        <v>249.83600000000001</v>
      </c>
      <c r="Z609" s="18">
        <v>283.62</v>
      </c>
      <c r="AH609" s="18">
        <v>195.066</v>
      </c>
      <c r="AI609" s="31">
        <f t="shared" si="2726"/>
        <v>262.33499999999998</v>
      </c>
      <c r="AJ609" s="31">
        <f t="shared" si="2727"/>
        <v>322.91300000000001</v>
      </c>
      <c r="AK609" s="31">
        <f t="shared" si="2728"/>
        <v>422.07500000000005</v>
      </c>
      <c r="AL609" s="31">
        <f t="shared" si="2729"/>
        <v>574.42600000000004</v>
      </c>
      <c r="AM609" s="31">
        <f t="shared" si="2730"/>
        <v>833.51600000000008</v>
      </c>
    </row>
    <row r="610" spans="2:39" x14ac:dyDescent="0.2">
      <c r="B610" t="s">
        <v>104</v>
      </c>
      <c r="D610" s="18">
        <v>0</v>
      </c>
      <c r="E610" s="18">
        <v>0</v>
      </c>
      <c r="F610" s="18">
        <v>0</v>
      </c>
      <c r="G610" s="18">
        <v>0</v>
      </c>
      <c r="H610" s="18">
        <v>0</v>
      </c>
      <c r="I610" s="18">
        <v>0</v>
      </c>
      <c r="J610" s="18">
        <v>0</v>
      </c>
      <c r="K610" s="18">
        <v>0</v>
      </c>
      <c r="L610" s="18">
        <v>0</v>
      </c>
      <c r="M610" s="18">
        <v>0</v>
      </c>
      <c r="N610" s="18">
        <v>0</v>
      </c>
      <c r="O610" s="18">
        <v>0</v>
      </c>
      <c r="P610" s="18">
        <v>0</v>
      </c>
      <c r="Q610" s="18">
        <v>0</v>
      </c>
      <c r="R610" s="18">
        <v>0</v>
      </c>
      <c r="S610" s="18">
        <v>0</v>
      </c>
      <c r="T610" s="18">
        <v>8.0140000000000011</v>
      </c>
      <c r="U610" s="18">
        <v>13.092000000000001</v>
      </c>
      <c r="V610" s="18">
        <v>16.027000000000001</v>
      </c>
      <c r="W610" s="18">
        <v>31.673999999999999</v>
      </c>
      <c r="X610" s="18">
        <v>35.57</v>
      </c>
      <c r="Y610" s="18">
        <v>40.103999999999999</v>
      </c>
      <c r="Z610" s="18">
        <v>39.542000000000002</v>
      </c>
      <c r="AH610" s="18">
        <v>0</v>
      </c>
      <c r="AI610" s="31">
        <f t="shared" si="2726"/>
        <v>0</v>
      </c>
      <c r="AJ610" s="31">
        <f t="shared" si="2727"/>
        <v>0</v>
      </c>
      <c r="AK610" s="31">
        <f t="shared" si="2728"/>
        <v>0</v>
      </c>
      <c r="AL610" s="31">
        <f t="shared" si="2729"/>
        <v>0</v>
      </c>
      <c r="AM610" s="31">
        <f t="shared" si="2730"/>
        <v>68.807000000000002</v>
      </c>
    </row>
    <row r="611" spans="2:39" ht="13.5" x14ac:dyDescent="0.35">
      <c r="B611" t="s">
        <v>3</v>
      </c>
      <c r="D611" s="21">
        <v>-4.0850000000000009</v>
      </c>
      <c r="E611" s="21">
        <v>-1.5329999999999999</v>
      </c>
      <c r="F611" s="21">
        <v>-1.431</v>
      </c>
      <c r="G611" s="21">
        <v>-3.6149999999999993</v>
      </c>
      <c r="H611" s="21">
        <v>9.6059999999999999</v>
      </c>
      <c r="I611" s="21">
        <v>-9.9859999999999989</v>
      </c>
      <c r="J611" s="21">
        <v>-1.9279999999999999</v>
      </c>
      <c r="K611" s="21">
        <v>-2.7349999999999994</v>
      </c>
      <c r="L611" s="21">
        <v>-0.90100000000000002</v>
      </c>
      <c r="M611" s="21">
        <v>-1.9670000000000001</v>
      </c>
      <c r="N611" s="21">
        <v>-1.6339999999999999</v>
      </c>
      <c r="O611" s="21">
        <v>-0.24399999999999999</v>
      </c>
      <c r="P611" s="21">
        <v>6.726</v>
      </c>
      <c r="Q611" s="21">
        <v>3.2439999999999998</v>
      </c>
      <c r="R611" s="21">
        <v>2.472</v>
      </c>
      <c r="S611" s="21">
        <v>3.9410000000000003</v>
      </c>
      <c r="T611" s="21">
        <v>5.1219999999999999</v>
      </c>
      <c r="U611" s="21">
        <v>7.141</v>
      </c>
      <c r="V611" s="21">
        <v>8.41</v>
      </c>
      <c r="W611" s="21">
        <v>2.5270000000000001</v>
      </c>
      <c r="X611" s="21">
        <v>1.7909999999999999</v>
      </c>
      <c r="Y611" s="21">
        <v>6.3840000000000003</v>
      </c>
      <c r="Z611" s="21">
        <v>-2.8380000000000001</v>
      </c>
      <c r="AH611" s="21">
        <v>-4.2690000000000001</v>
      </c>
      <c r="AI611" s="32">
        <f t="shared" si="2726"/>
        <v>-10.664</v>
      </c>
      <c r="AJ611" s="32">
        <f t="shared" si="2727"/>
        <v>-5.0429999999999984</v>
      </c>
      <c r="AK611" s="32">
        <f t="shared" si="2728"/>
        <v>-4.7460000000000004</v>
      </c>
      <c r="AL611" s="32">
        <f t="shared" si="2729"/>
        <v>16.382999999999999</v>
      </c>
      <c r="AM611" s="32">
        <f t="shared" si="2730"/>
        <v>23.200000000000003</v>
      </c>
    </row>
    <row r="612" spans="2:39" s="4" customFormat="1" x14ac:dyDescent="0.2">
      <c r="B612" s="6" t="s">
        <v>4</v>
      </c>
      <c r="D612" s="38">
        <f>IFERROR(D608+D609+D610+D611,"n/a")</f>
        <v>104.358</v>
      </c>
      <c r="E612" s="38">
        <f t="shared" ref="E612:W612" si="2731">IFERROR(E608+E609+E610+E611,"n/a")</f>
        <v>122.504</v>
      </c>
      <c r="F612" s="38">
        <f t="shared" si="2731"/>
        <v>136.29599999999996</v>
      </c>
      <c r="G612" s="38">
        <f t="shared" si="2731"/>
        <v>150.75599999999997</v>
      </c>
      <c r="H612" s="38">
        <f t="shared" si="2731"/>
        <v>159.98099999999999</v>
      </c>
      <c r="I612" s="38">
        <f t="shared" si="2731"/>
        <v>139.11500000000001</v>
      </c>
      <c r="J612" s="38">
        <f t="shared" si="2731"/>
        <v>161.76300000000001</v>
      </c>
      <c r="K612" s="38">
        <f t="shared" si="2731"/>
        <v>180.57799999999997</v>
      </c>
      <c r="L612" s="38">
        <f t="shared" si="2731"/>
        <v>168.86399999999998</v>
      </c>
      <c r="M612" s="38">
        <f t="shared" si="2731"/>
        <v>202.40899999999996</v>
      </c>
      <c r="N612" s="38">
        <f t="shared" si="2731"/>
        <v>240.47300000000004</v>
      </c>
      <c r="O612" s="38">
        <f t="shared" si="2731"/>
        <v>273.07599999999996</v>
      </c>
      <c r="P612" s="38">
        <f t="shared" si="2731"/>
        <v>253.71199999999999</v>
      </c>
      <c r="Q612" s="38">
        <f t="shared" si="2731"/>
        <v>286.45100000000002</v>
      </c>
      <c r="R612" s="38">
        <f t="shared" si="2731"/>
        <v>337.529</v>
      </c>
      <c r="S612" s="38">
        <f t="shared" si="2731"/>
        <v>392.89999999999992</v>
      </c>
      <c r="T612" s="38">
        <f t="shared" si="2731"/>
        <v>395.00400000000002</v>
      </c>
      <c r="U612" s="38">
        <f t="shared" si="2731"/>
        <v>439.25700000000001</v>
      </c>
      <c r="V612" s="38">
        <f t="shared" si="2731"/>
        <v>508.43599999999998</v>
      </c>
      <c r="W612" s="38">
        <f t="shared" si="2731"/>
        <v>571.35300000000007</v>
      </c>
      <c r="X612" s="38">
        <f t="shared" ref="X612:Y612" si="2732">IFERROR(X608+X609+X610+X611,"n/a")</f>
        <v>552.81400000000008</v>
      </c>
      <c r="Y612" s="38">
        <f t="shared" si="2732"/>
        <v>599.23700000000008</v>
      </c>
      <c r="Z612" s="38">
        <f t="shared" ref="Z612" si="2733">IFERROR(Z608+Z609+Z610+Z611,"n/a")</f>
        <v>649.75400000000002</v>
      </c>
      <c r="AH612" s="38">
        <f t="shared" ref="AH612" si="2734">IFERROR(AH608+AH609+AH610+AH611,"n/a")</f>
        <v>375.33099999999996</v>
      </c>
      <c r="AI612" s="20">
        <f t="shared" si="2726"/>
        <v>513.91399999999999</v>
      </c>
      <c r="AJ612" s="20">
        <f t="shared" si="2727"/>
        <v>641.43700000000001</v>
      </c>
      <c r="AK612" s="20">
        <f t="shared" si="2728"/>
        <v>884.82199999999989</v>
      </c>
      <c r="AL612" s="20">
        <f t="shared" si="2729"/>
        <v>1270.5919999999999</v>
      </c>
      <c r="AM612" s="20">
        <f t="shared" si="2730"/>
        <v>1914.05</v>
      </c>
    </row>
    <row r="613" spans="2:39" x14ac:dyDescent="0.2">
      <c r="B613" t="s">
        <v>5</v>
      </c>
      <c r="D613" s="18">
        <v>-28.849</v>
      </c>
      <c r="E613" s="18">
        <v>-29.992000000000001</v>
      </c>
      <c r="F613" s="18">
        <v>-29.134</v>
      </c>
      <c r="G613" s="18">
        <v>-30.529999999999994</v>
      </c>
      <c r="H613" s="18">
        <v>-31.085999999999999</v>
      </c>
      <c r="I613" s="18">
        <v>-33.293999999999997</v>
      </c>
      <c r="J613" s="18">
        <v>-36.503</v>
      </c>
      <c r="K613" s="18">
        <v>-38.119000000000014</v>
      </c>
      <c r="L613" s="18">
        <v>-40.881999999999998</v>
      </c>
      <c r="M613" s="18">
        <v>-41.893000000000001</v>
      </c>
      <c r="N613" s="18">
        <v>-43.494</v>
      </c>
      <c r="O613" s="18">
        <v>-45.222000000000008</v>
      </c>
      <c r="P613" s="18">
        <v>-50.374000000000002</v>
      </c>
      <c r="Q613" s="18">
        <v>-64.968999999999994</v>
      </c>
      <c r="R613" s="18">
        <v>-75.176000000000002</v>
      </c>
      <c r="S613" s="18">
        <v>-88.156999999999996</v>
      </c>
      <c r="T613" s="18">
        <v>-106.964</v>
      </c>
      <c r="U613" s="18">
        <v>-113.51</v>
      </c>
      <c r="V613" s="18">
        <v>-123.95699999999999</v>
      </c>
      <c r="W613" s="18">
        <v>-133.57900000000001</v>
      </c>
      <c r="X613" s="18">
        <v>-145.499</v>
      </c>
      <c r="Y613" s="18">
        <v>-147.08500000000001</v>
      </c>
      <c r="Z613" s="18">
        <v>-158.93700000000001</v>
      </c>
      <c r="AH613" s="18">
        <v>-102.685</v>
      </c>
      <c r="AI613" s="31">
        <f t="shared" si="2726"/>
        <v>-118.505</v>
      </c>
      <c r="AJ613" s="31">
        <f t="shared" si="2727"/>
        <v>-139.00200000000001</v>
      </c>
      <c r="AK613" s="31">
        <f t="shared" si="2728"/>
        <v>-171.49100000000001</v>
      </c>
      <c r="AL613" s="31">
        <f t="shared" si="2729"/>
        <v>-278.67599999999999</v>
      </c>
      <c r="AM613" s="31">
        <f t="shared" si="2730"/>
        <v>-478.01</v>
      </c>
    </row>
    <row r="614" spans="2:39" x14ac:dyDescent="0.2">
      <c r="B614" t="s">
        <v>6</v>
      </c>
      <c r="D614" s="18">
        <v>-3.3169999999999993</v>
      </c>
      <c r="E614" s="18">
        <v>-2.8959999999999999</v>
      </c>
      <c r="F614" s="18">
        <v>-4.1310000000000002</v>
      </c>
      <c r="G614" s="18">
        <v>-3.7810000000000006</v>
      </c>
      <c r="H614" s="18">
        <v>-3.4409999999999998</v>
      </c>
      <c r="I614" s="18">
        <v>-3.5460000000000003</v>
      </c>
      <c r="J614" s="18">
        <v>-4.0739999999999998</v>
      </c>
      <c r="K614" s="18">
        <v>-3.0130000000000017</v>
      </c>
      <c r="L614" s="18">
        <v>-2.9870000000000001</v>
      </c>
      <c r="M614" s="18">
        <v>-3.8149999999999999</v>
      </c>
      <c r="N614" s="18">
        <v>-4.2130000000000001</v>
      </c>
      <c r="O614" s="18">
        <v>-5.5270000000000019</v>
      </c>
      <c r="P614" s="18">
        <v>-5.4219999999999997</v>
      </c>
      <c r="Q614" s="18">
        <v>-5.21</v>
      </c>
      <c r="R614" s="18">
        <v>-5.5679999999999996</v>
      </c>
      <c r="S614" s="18">
        <v>-5.9879999999999995</v>
      </c>
      <c r="T614" s="18">
        <v>-5.9589999999999996</v>
      </c>
      <c r="U614" s="18">
        <v>-6.8810000000000002</v>
      </c>
      <c r="V614" s="18">
        <v>-7.2380000000000004</v>
      </c>
      <c r="W614" s="18">
        <v>-7.3920000000000003</v>
      </c>
      <c r="X614" s="18">
        <v>-6.3310000000000004</v>
      </c>
      <c r="Y614" s="18">
        <v>-7.0780000000000003</v>
      </c>
      <c r="Z614" s="18">
        <v>-8.0090000000000003</v>
      </c>
      <c r="AH614" s="18">
        <v>-6.7089999999999996</v>
      </c>
      <c r="AI614" s="31">
        <f t="shared" ref="AI614:AI619" si="2735">+IFERROR(D614+E614+F614+G614,"n/a")</f>
        <v>-14.125</v>
      </c>
      <c r="AJ614" s="31">
        <f t="shared" ref="AJ614:AJ619" si="2736">+IFERROR(H614+I614+J614+K614,"n/a")</f>
        <v>-14.074000000000002</v>
      </c>
      <c r="AK614" s="31">
        <f t="shared" ref="AK614:AK619" si="2737">+IFERROR(L614+M614+N614+O614,"n/a")</f>
        <v>-16.542000000000002</v>
      </c>
      <c r="AL614" s="31">
        <f t="shared" ref="AL614:AL619" si="2738">+IFERROR(P614+Q614+R614+S614,"n/a")</f>
        <v>-22.187999999999999</v>
      </c>
      <c r="AM614" s="31">
        <f t="shared" ref="AM614:AM619" si="2739">+IFERROR(T614+U614+V614+W614,"n/a")</f>
        <v>-27.47</v>
      </c>
    </row>
    <row r="615" spans="2:39" x14ac:dyDescent="0.2">
      <c r="B615" t="s">
        <v>7</v>
      </c>
      <c r="D615" s="18">
        <v>-9.7650000000000023</v>
      </c>
      <c r="E615" s="18">
        <v>-10.505000000000001</v>
      </c>
      <c r="F615" s="18">
        <v>-10.343</v>
      </c>
      <c r="G615" s="18">
        <v>-10.943</v>
      </c>
      <c r="H615" s="18">
        <v>-11.003999999999998</v>
      </c>
      <c r="I615" s="18">
        <v>-11.131000000000002</v>
      </c>
      <c r="J615" s="18">
        <v>-11.39</v>
      </c>
      <c r="K615" s="18">
        <v>-12.712000000000002</v>
      </c>
      <c r="L615" s="18">
        <v>-12.225</v>
      </c>
      <c r="M615" s="18">
        <v>-12.871999999999998</v>
      </c>
      <c r="N615" s="18">
        <v>-14.792999999999999</v>
      </c>
      <c r="O615" s="18">
        <v>-16.939</v>
      </c>
      <c r="P615" s="18">
        <v>-16.558</v>
      </c>
      <c r="Q615" s="18">
        <v>-19.198999999999998</v>
      </c>
      <c r="R615" s="18">
        <v>-21.34</v>
      </c>
      <c r="S615" s="18">
        <v>-25.650000000000002</v>
      </c>
      <c r="T615" s="18">
        <v>-31.347999999999999</v>
      </c>
      <c r="U615" s="18">
        <v>-35.988</v>
      </c>
      <c r="V615" s="18">
        <v>-40.749000000000002</v>
      </c>
      <c r="W615" s="18">
        <v>-58.271000000000001</v>
      </c>
      <c r="X615" s="18">
        <v>-63.078000000000003</v>
      </c>
      <c r="Y615" s="18">
        <v>-72.62</v>
      </c>
      <c r="Z615" s="18">
        <v>-76.448999999999998</v>
      </c>
      <c r="AH615" s="18">
        <v>-35.287999999999997</v>
      </c>
      <c r="AI615" s="31">
        <f t="shared" si="2735"/>
        <v>-41.556000000000004</v>
      </c>
      <c r="AJ615" s="31">
        <f t="shared" si="2736"/>
        <v>-46.237000000000002</v>
      </c>
      <c r="AK615" s="31">
        <f t="shared" si="2737"/>
        <v>-56.829000000000001</v>
      </c>
      <c r="AL615" s="31">
        <f t="shared" si="2738"/>
        <v>-82.747</v>
      </c>
      <c r="AM615" s="31">
        <f t="shared" si="2739"/>
        <v>-166.35599999999999</v>
      </c>
    </row>
    <row r="616" spans="2:39" x14ac:dyDescent="0.2">
      <c r="B616" t="s">
        <v>8</v>
      </c>
      <c r="D616" s="18">
        <v>-4.7239999999999993</v>
      </c>
      <c r="E616" s="18">
        <v>-4.7290000000000001</v>
      </c>
      <c r="F616" s="18">
        <v>-5.0380000000000003</v>
      </c>
      <c r="G616" s="18">
        <v>-5.8429999999999991</v>
      </c>
      <c r="H616" s="18">
        <v>-5.875</v>
      </c>
      <c r="I616" s="18">
        <v>-6.2200000000000006</v>
      </c>
      <c r="J616" s="18">
        <v>-6.5579999999999998</v>
      </c>
      <c r="K616" s="18">
        <v>-12.164999999999999</v>
      </c>
      <c r="L616" s="18">
        <v>-9.5399999999999991</v>
      </c>
      <c r="M616" s="18">
        <v>-10.425000000000001</v>
      </c>
      <c r="N616" s="18">
        <v>-10.964</v>
      </c>
      <c r="O616" s="18">
        <v>-13.459</v>
      </c>
      <c r="P616" s="18">
        <v>-13.030000000000001</v>
      </c>
      <c r="Q616" s="18">
        <v>-13.577999999999999</v>
      </c>
      <c r="R616" s="18">
        <v>-15.056000000000001</v>
      </c>
      <c r="S616" s="18">
        <v>-19.143000000000001</v>
      </c>
      <c r="T616" s="18">
        <v>-18.003999999999998</v>
      </c>
      <c r="U616" s="18">
        <v>-19.936999999999998</v>
      </c>
      <c r="V616" s="18">
        <v>-22.138000000000002</v>
      </c>
      <c r="W616" s="18">
        <v>-28.577999999999999</v>
      </c>
      <c r="X616" s="18">
        <v>-26.43</v>
      </c>
      <c r="Y616" s="18">
        <v>-26.244</v>
      </c>
      <c r="Z616" s="18">
        <v>-27.538</v>
      </c>
      <c r="AH616" s="18">
        <v>-15.722</v>
      </c>
      <c r="AI616" s="31">
        <f t="shared" si="2735"/>
        <v>-20.334</v>
      </c>
      <c r="AJ616" s="31">
        <f t="shared" si="2736"/>
        <v>-30.817999999999998</v>
      </c>
      <c r="AK616" s="31">
        <f t="shared" si="2737"/>
        <v>-44.388000000000005</v>
      </c>
      <c r="AL616" s="31">
        <f t="shared" si="2738"/>
        <v>-60.807000000000002</v>
      </c>
      <c r="AM616" s="31">
        <f t="shared" si="2739"/>
        <v>-88.656999999999996</v>
      </c>
    </row>
    <row r="617" spans="2:39" x14ac:dyDescent="0.2">
      <c r="B617" t="s">
        <v>107</v>
      </c>
      <c r="D617" s="18">
        <v>-5.516</v>
      </c>
      <c r="E617" s="18">
        <v>-5.9779999999999998</v>
      </c>
      <c r="F617" s="18">
        <v>-6.577</v>
      </c>
      <c r="G617" s="18">
        <v>-10.418999999999999</v>
      </c>
      <c r="H617" s="18">
        <v>-9.0070000000000014</v>
      </c>
      <c r="I617" s="18">
        <v>-8.8059999999999974</v>
      </c>
      <c r="J617" s="18">
        <v>-13.295</v>
      </c>
      <c r="K617" s="18">
        <v>-14.651000000000002</v>
      </c>
      <c r="L617" s="18">
        <v>-1.415</v>
      </c>
      <c r="M617" s="18">
        <v>-1.792</v>
      </c>
      <c r="N617" s="18">
        <v>-2.2229999999999999</v>
      </c>
      <c r="O617" s="18">
        <v>-3.2719999999999998</v>
      </c>
      <c r="P617" s="18">
        <v>-12.19</v>
      </c>
      <c r="Q617" s="18">
        <v>-3.1659999999999999</v>
      </c>
      <c r="R617" s="18">
        <v>-4.0339999999999998</v>
      </c>
      <c r="S617" s="18">
        <v>-6.2279999999999998</v>
      </c>
      <c r="T617" s="18">
        <v>-4.1539999999999999</v>
      </c>
      <c r="U617" s="18">
        <v>-4.5750000000000002</v>
      </c>
      <c r="V617" s="18">
        <v>-5.0730000000000004</v>
      </c>
      <c r="W617" s="18">
        <v>-8.6489999999999991</v>
      </c>
      <c r="X617" s="18">
        <v>-9.9339999999999993</v>
      </c>
      <c r="Y617" s="18">
        <v>-10.473000000000001</v>
      </c>
      <c r="Z617" s="18">
        <v>-10.651</v>
      </c>
      <c r="AH617" s="18">
        <v>-17.167000000000002</v>
      </c>
      <c r="AI617" s="31">
        <f t="shared" si="2735"/>
        <v>-28.489999999999995</v>
      </c>
      <c r="AJ617" s="31">
        <f t="shared" si="2736"/>
        <v>-45.759</v>
      </c>
      <c r="AK617" s="31">
        <f t="shared" si="2737"/>
        <v>-8.702</v>
      </c>
      <c r="AL617" s="31">
        <f t="shared" si="2738"/>
        <v>-25.618000000000002</v>
      </c>
      <c r="AM617" s="31">
        <f t="shared" si="2739"/>
        <v>-22.451000000000001</v>
      </c>
    </row>
    <row r="618" spans="2:39" x14ac:dyDescent="0.2">
      <c r="B618" t="s">
        <v>9</v>
      </c>
      <c r="D618" s="18">
        <v>-2.9059999999999993</v>
      </c>
      <c r="E618" s="18">
        <v>-2.7970000000000002</v>
      </c>
      <c r="F618" s="18">
        <v>-3.2780000000000005</v>
      </c>
      <c r="G618" s="18">
        <v>-4.2779999999999996</v>
      </c>
      <c r="H618" s="18">
        <v>-3.423</v>
      </c>
      <c r="I618" s="18">
        <v>-3.2990000000000004</v>
      </c>
      <c r="J618" s="18">
        <v>-3.4520000000000004</v>
      </c>
      <c r="K618" s="18">
        <v>-9.9269999999999996</v>
      </c>
      <c r="L618" s="18">
        <v>-5.5290000000000008</v>
      </c>
      <c r="M618" s="18">
        <v>-5.4969999999999999</v>
      </c>
      <c r="N618" s="18">
        <v>-5.5449999999999999</v>
      </c>
      <c r="O618" s="18">
        <v>-7.1139999999999999</v>
      </c>
      <c r="P618" s="18">
        <v>-5.4359999999999999</v>
      </c>
      <c r="Q618" s="18">
        <v>-5.6479999999999997</v>
      </c>
      <c r="R618" s="18">
        <v>-5.52</v>
      </c>
      <c r="S618" s="18">
        <v>-8.168000000000001</v>
      </c>
      <c r="T618" s="18">
        <v>-5.7780000000000005</v>
      </c>
      <c r="U618" s="18">
        <v>-5.9009999999999998</v>
      </c>
      <c r="V618" s="18">
        <v>-6.5149999999999997</v>
      </c>
      <c r="W618" s="18">
        <v>-11.273999999999999</v>
      </c>
      <c r="X618" s="18">
        <v>-7.3920000000000003</v>
      </c>
      <c r="Y618" s="18">
        <v>-7.7729999999999997</v>
      </c>
      <c r="Z618" s="18">
        <v>-7.2930000000000001</v>
      </c>
      <c r="AH618" s="18">
        <v>-9.9449999999999985</v>
      </c>
      <c r="AI618" s="31">
        <f t="shared" si="2735"/>
        <v>-13.259</v>
      </c>
      <c r="AJ618" s="31">
        <f t="shared" si="2736"/>
        <v>-20.100999999999999</v>
      </c>
      <c r="AK618" s="31">
        <f t="shared" si="2737"/>
        <v>-23.684999999999999</v>
      </c>
      <c r="AL618" s="31">
        <f t="shared" si="2738"/>
        <v>-24.771999999999998</v>
      </c>
      <c r="AM618" s="31">
        <f t="shared" si="2739"/>
        <v>-29.467999999999996</v>
      </c>
    </row>
    <row r="619" spans="2:39" ht="13.5" x14ac:dyDescent="0.35">
      <c r="B619" t="s">
        <v>105</v>
      </c>
      <c r="D619" s="21">
        <v>-11.102</v>
      </c>
      <c r="E619" s="21">
        <v>-12.11</v>
      </c>
      <c r="F619" s="21">
        <v>-6.5220000000000002</v>
      </c>
      <c r="G619" s="21">
        <v>-8.7710000000000026</v>
      </c>
      <c r="H619" s="21">
        <v>-20.491</v>
      </c>
      <c r="I619" s="21">
        <v>-9.6039999999999992</v>
      </c>
      <c r="J619" s="21">
        <v>-4.4550000000000001</v>
      </c>
      <c r="K619" s="21">
        <v>6.927999999999999</v>
      </c>
      <c r="L619" s="21">
        <v>-7.4089999999999998</v>
      </c>
      <c r="M619" s="21">
        <v>-7.2939999999999996</v>
      </c>
      <c r="N619" s="21">
        <v>-8.1959999999999997</v>
      </c>
      <c r="O619" s="21">
        <v>-11.483999999999996</v>
      </c>
      <c r="P619" s="21">
        <v>-24.146999999999998</v>
      </c>
      <c r="Q619" s="21">
        <v>-12.988</v>
      </c>
      <c r="R619" s="21">
        <v>-9.2780000000000005</v>
      </c>
      <c r="S619" s="21">
        <v>-8.7970000000000006</v>
      </c>
      <c r="T619" s="21">
        <v>-15.191000000000001</v>
      </c>
      <c r="U619" s="21">
        <v>-18.771000000000001</v>
      </c>
      <c r="V619" s="21">
        <v>-23.202999999999999</v>
      </c>
      <c r="W619" s="21">
        <v>-22.469000000000001</v>
      </c>
      <c r="X619" s="21">
        <v>-25.053000000000001</v>
      </c>
      <c r="Y619" s="21">
        <v>-31.677</v>
      </c>
      <c r="Z619" s="21">
        <v>-27.564</v>
      </c>
      <c r="AA619" s="57"/>
      <c r="AB619" s="57"/>
      <c r="AC619" s="57"/>
      <c r="AD619" s="57"/>
      <c r="AE619" s="57"/>
      <c r="AF619" s="57"/>
      <c r="AG619" s="57"/>
      <c r="AH619" s="21">
        <v>-52.579000000000001</v>
      </c>
      <c r="AI619" s="32">
        <f t="shared" si="2735"/>
        <v>-38.505000000000003</v>
      </c>
      <c r="AJ619" s="32">
        <f t="shared" si="2736"/>
        <v>-27.622</v>
      </c>
      <c r="AK619" s="32">
        <f t="shared" si="2737"/>
        <v>-34.382999999999996</v>
      </c>
      <c r="AL619" s="32">
        <f t="shared" si="2738"/>
        <v>-55.209999999999994</v>
      </c>
      <c r="AM619" s="32">
        <f t="shared" si="2739"/>
        <v>-79.634000000000015</v>
      </c>
    </row>
    <row r="620" spans="2:39" s="4" customFormat="1" x14ac:dyDescent="0.2">
      <c r="B620" s="6" t="s">
        <v>10</v>
      </c>
      <c r="D620" s="38">
        <f>+IFERROR(D612+D613+D614+D615+D616+D617+D618+D619,"n/a")</f>
        <v>38.179000000000016</v>
      </c>
      <c r="E620" s="38">
        <f t="shared" ref="E620:W620" si="2740">+IFERROR(E612+E613+E614+E615+E616+E617+E618+E619,"n/a")</f>
        <v>53.497000000000014</v>
      </c>
      <c r="F620" s="38">
        <f t="shared" si="2740"/>
        <v>71.272999999999954</v>
      </c>
      <c r="G620" s="38">
        <f t="shared" si="2740"/>
        <v>76.19099999999996</v>
      </c>
      <c r="H620" s="38">
        <f t="shared" si="2740"/>
        <v>75.653999999999982</v>
      </c>
      <c r="I620" s="38">
        <f t="shared" si="2740"/>
        <v>63.215000000000003</v>
      </c>
      <c r="J620" s="38">
        <f t="shared" si="2740"/>
        <v>82.036000000000001</v>
      </c>
      <c r="K620" s="38">
        <f t="shared" si="2740"/>
        <v>96.918999999999926</v>
      </c>
      <c r="L620" s="38">
        <f t="shared" si="2740"/>
        <v>88.876999999999981</v>
      </c>
      <c r="M620" s="38">
        <f t="shared" si="2740"/>
        <v>118.82099999999997</v>
      </c>
      <c r="N620" s="38">
        <f t="shared" si="2740"/>
        <v>151.04500000000004</v>
      </c>
      <c r="O620" s="38">
        <f t="shared" si="2740"/>
        <v>170.05899999999994</v>
      </c>
      <c r="P620" s="38">
        <f t="shared" si="2740"/>
        <v>126.55500000000001</v>
      </c>
      <c r="Q620" s="38">
        <f t="shared" si="2740"/>
        <v>161.69300000000004</v>
      </c>
      <c r="R620" s="38">
        <f t="shared" si="2740"/>
        <v>201.55700000000002</v>
      </c>
      <c r="S620" s="38">
        <f t="shared" si="2740"/>
        <v>230.76899999999995</v>
      </c>
      <c r="T620" s="38">
        <f t="shared" si="2740"/>
        <v>207.60600000000002</v>
      </c>
      <c r="U620" s="38">
        <f t="shared" si="2740"/>
        <v>233.69399999999996</v>
      </c>
      <c r="V620" s="38">
        <f t="shared" si="2740"/>
        <v>279.56300000000005</v>
      </c>
      <c r="W620" s="38">
        <f t="shared" si="2740"/>
        <v>301.14100000000008</v>
      </c>
      <c r="X620" s="38">
        <f t="shared" ref="X620:Y620" si="2741">+IFERROR(X612+X613+X614+X615+X616+X617+X618+X619,"n/a")</f>
        <v>269.09700000000004</v>
      </c>
      <c r="Y620" s="38">
        <f t="shared" si="2741"/>
        <v>296.28699999999998</v>
      </c>
      <c r="Z620" s="38">
        <f t="shared" ref="Z620" si="2742">+IFERROR(Z612+Z613+Z614+Z615+Z616+Z617+Z618+Z619,"n/a")</f>
        <v>333.31299999999993</v>
      </c>
      <c r="AH620" s="38">
        <f t="shared" ref="AH620" si="2743">+IFERROR(AH612+AH613+AH614+AH615+AH616+AH617+AH618+AH619,"n/a")</f>
        <v>135.23599999999993</v>
      </c>
      <c r="AI620" s="20">
        <f t="shared" ref="AI620:AI622" si="2744">+IFERROR(D620+E620+F620+G620,"n/a")</f>
        <v>239.13999999999993</v>
      </c>
      <c r="AJ620" s="20">
        <f t="shared" ref="AJ620:AJ622" si="2745">+IFERROR(H620+I620+J620+K620,"n/a")</f>
        <v>317.8239999999999</v>
      </c>
      <c r="AK620" s="20">
        <f t="shared" ref="AK620:AK622" si="2746">+IFERROR(L620+M620+N620+O620,"n/a")</f>
        <v>528.80199999999991</v>
      </c>
      <c r="AL620" s="20">
        <f t="shared" ref="AL620:AL622" si="2747">+IFERROR(P620+Q620+R620+S620,"n/a")</f>
        <v>720.57400000000007</v>
      </c>
      <c r="AM620" s="20">
        <f t="shared" ref="AM620:AM622" si="2748">+IFERROR(T620+U620+V620+W620,"n/a")</f>
        <v>1022.0040000000001</v>
      </c>
    </row>
    <row r="621" spans="2:39" ht="13.5" x14ac:dyDescent="0.35">
      <c r="B621" t="s">
        <v>11</v>
      </c>
      <c r="D621" s="21">
        <v>-5.668000000000001</v>
      </c>
      <c r="E621" s="21">
        <v>-9.0069999999999997</v>
      </c>
      <c r="F621" s="21">
        <v>-13.427000000000001</v>
      </c>
      <c r="G621" s="21">
        <v>-13.914999999999999</v>
      </c>
      <c r="H621" s="21">
        <v>-12.721</v>
      </c>
      <c r="I621" s="21">
        <v>-10.568999999999999</v>
      </c>
      <c r="J621" s="21">
        <v>-13.231999999999999</v>
      </c>
      <c r="K621" s="21">
        <v>-17.953999999999997</v>
      </c>
      <c r="L621" s="21">
        <v>-14.193999999999999</v>
      </c>
      <c r="M621" s="21">
        <v>-20.439999999999998</v>
      </c>
      <c r="N621" s="21">
        <v>-26.235999999999997</v>
      </c>
      <c r="O621" s="21">
        <v>-32.717999999999996</v>
      </c>
      <c r="P621" s="21">
        <v>-23.826000000000001</v>
      </c>
      <c r="Q621" s="21">
        <v>-30.113</v>
      </c>
      <c r="R621" s="21">
        <v>-35.271000000000001</v>
      </c>
      <c r="S621" s="21">
        <v>-42.516999999999996</v>
      </c>
      <c r="T621" s="21">
        <v>-33.396999999999998</v>
      </c>
      <c r="U621" s="21">
        <v>-39.618000000000002</v>
      </c>
      <c r="V621" s="21">
        <v>-47.070999999999998</v>
      </c>
      <c r="W621" s="21">
        <v>-53.148000000000003</v>
      </c>
      <c r="X621" s="21">
        <v>-45.656999999999996</v>
      </c>
      <c r="Y621" s="21">
        <v>-53.67</v>
      </c>
      <c r="Z621" s="21">
        <v>-58.936999999999998</v>
      </c>
      <c r="AH621" s="21">
        <v>-24.117999999999999</v>
      </c>
      <c r="AI621" s="32">
        <f t="shared" si="2744"/>
        <v>-42.017000000000003</v>
      </c>
      <c r="AJ621" s="32">
        <f t="shared" si="2745"/>
        <v>-54.475999999999999</v>
      </c>
      <c r="AK621" s="32">
        <f t="shared" si="2746"/>
        <v>-93.587999999999994</v>
      </c>
      <c r="AL621" s="32">
        <f t="shared" si="2747"/>
        <v>-131.727</v>
      </c>
      <c r="AM621" s="32">
        <f t="shared" si="2748"/>
        <v>-173.23400000000001</v>
      </c>
    </row>
    <row r="622" spans="2:39" s="4" customFormat="1" x14ac:dyDescent="0.2">
      <c r="B622" s="6" t="s">
        <v>12</v>
      </c>
      <c r="D622" s="38">
        <f>+IFERROR(D620+D621,"n/a")</f>
        <v>32.511000000000017</v>
      </c>
      <c r="E622" s="38">
        <f t="shared" ref="E622:W622" si="2749">+IFERROR(E620+E621,"n/a")</f>
        <v>44.490000000000016</v>
      </c>
      <c r="F622" s="38">
        <f t="shared" si="2749"/>
        <v>57.845999999999954</v>
      </c>
      <c r="G622" s="38">
        <f t="shared" si="2749"/>
        <v>62.275999999999961</v>
      </c>
      <c r="H622" s="38">
        <f t="shared" si="2749"/>
        <v>62.932999999999979</v>
      </c>
      <c r="I622" s="38">
        <f t="shared" si="2749"/>
        <v>52.646000000000001</v>
      </c>
      <c r="J622" s="38">
        <f t="shared" si="2749"/>
        <v>68.804000000000002</v>
      </c>
      <c r="K622" s="38">
        <f t="shared" si="2749"/>
        <v>78.964999999999932</v>
      </c>
      <c r="L622" s="38">
        <f t="shared" si="2749"/>
        <v>74.682999999999979</v>
      </c>
      <c r="M622" s="38">
        <f t="shared" si="2749"/>
        <v>98.380999999999972</v>
      </c>
      <c r="N622" s="38">
        <f t="shared" si="2749"/>
        <v>124.80900000000005</v>
      </c>
      <c r="O622" s="38">
        <f t="shared" si="2749"/>
        <v>137.34099999999995</v>
      </c>
      <c r="P622" s="38">
        <f t="shared" si="2749"/>
        <v>102.72900000000001</v>
      </c>
      <c r="Q622" s="38">
        <f t="shared" si="2749"/>
        <v>131.58000000000004</v>
      </c>
      <c r="R622" s="38">
        <f t="shared" si="2749"/>
        <v>166.286</v>
      </c>
      <c r="S622" s="38">
        <f t="shared" si="2749"/>
        <v>188.25199999999995</v>
      </c>
      <c r="T622" s="38">
        <f t="shared" si="2749"/>
        <v>174.20900000000003</v>
      </c>
      <c r="U622" s="38">
        <f t="shared" si="2749"/>
        <v>194.07599999999996</v>
      </c>
      <c r="V622" s="38">
        <f t="shared" si="2749"/>
        <v>232.49200000000005</v>
      </c>
      <c r="W622" s="38">
        <f t="shared" si="2749"/>
        <v>247.99300000000008</v>
      </c>
      <c r="X622" s="38">
        <f t="shared" ref="X622:Y622" si="2750">+IFERROR(X620+X621,"n/a")</f>
        <v>223.44000000000005</v>
      </c>
      <c r="Y622" s="38">
        <f t="shared" si="2750"/>
        <v>242.61699999999996</v>
      </c>
      <c r="Z622" s="38">
        <f t="shared" ref="Z622" si="2751">+IFERROR(Z620+Z621,"n/a")</f>
        <v>274.37599999999992</v>
      </c>
      <c r="AH622" s="38">
        <f t="shared" ref="AH622" si="2752">+IFERROR(AH620+AH621,"n/a")</f>
        <v>111.11799999999994</v>
      </c>
      <c r="AI622" s="20">
        <f t="shared" si="2744"/>
        <v>197.12299999999993</v>
      </c>
      <c r="AJ622" s="20">
        <f t="shared" si="2745"/>
        <v>263.3479999999999</v>
      </c>
      <c r="AK622" s="20">
        <f t="shared" si="2746"/>
        <v>435.214</v>
      </c>
      <c r="AL622" s="20">
        <f t="shared" si="2747"/>
        <v>588.84699999999998</v>
      </c>
      <c r="AM622" s="20">
        <f t="shared" si="2748"/>
        <v>848.7700000000001</v>
      </c>
    </row>
    <row r="623" spans="2:39" ht="13.5" x14ac:dyDescent="0.35">
      <c r="B623" t="s">
        <v>13</v>
      </c>
      <c r="D623" s="21">
        <v>-1.6639999999999999</v>
      </c>
      <c r="E623" s="21">
        <v>-0.57099999999999995</v>
      </c>
      <c r="F623" s="21">
        <v>-0.55800000000000005</v>
      </c>
      <c r="G623" s="21">
        <v>-0.54000000000000026</v>
      </c>
      <c r="H623" s="21">
        <v>-0.58299999999999996</v>
      </c>
      <c r="I623" s="21">
        <v>-0.496</v>
      </c>
      <c r="J623" s="21">
        <v>-0.60799999999999998</v>
      </c>
      <c r="K623" s="21">
        <v>-0.69699999999999995</v>
      </c>
      <c r="L623" s="21">
        <v>-0.59199999999999997</v>
      </c>
      <c r="M623" s="21">
        <v>-0.75000000000000011</v>
      </c>
      <c r="N623" s="21">
        <v>-0.98099999999999998</v>
      </c>
      <c r="O623" s="21">
        <v>-0.97699999999999976</v>
      </c>
      <c r="P623" s="21">
        <v>-0.78700000000000003</v>
      </c>
      <c r="Q623" s="21">
        <v>-0.8829999999999999</v>
      </c>
      <c r="R623" s="21">
        <v>-1.0429999999999999</v>
      </c>
      <c r="S623" s="21">
        <v>-1.1050000000000002</v>
      </c>
      <c r="T623" s="21">
        <v>-1.1060000000000001</v>
      </c>
      <c r="U623" s="21">
        <v>-1.2619999999999998</v>
      </c>
      <c r="V623" s="21">
        <v>-1.3360000000000001</v>
      </c>
      <c r="W623" s="21">
        <f>-7.419-SUM(T623:V623)</f>
        <v>-3.7149999999999999</v>
      </c>
      <c r="X623" s="21">
        <v>-3.8410000000000002</v>
      </c>
      <c r="Y623" s="21">
        <v>-3.5329999999999999</v>
      </c>
      <c r="Z623" s="21">
        <v>-3.7040000000000002</v>
      </c>
      <c r="AH623" s="21">
        <v>-5.5789999999999997</v>
      </c>
      <c r="AI623" s="32">
        <f t="shared" ref="AI623:AI624" si="2753">+IFERROR(D623+E623+F623+G623,"n/a")</f>
        <v>-3.3330000000000002</v>
      </c>
      <c r="AJ623" s="32">
        <f t="shared" ref="AJ623:AJ624" si="2754">+IFERROR(H623+I623+J623+K623,"n/a")</f>
        <v>-2.3839999999999999</v>
      </c>
      <c r="AK623" s="32">
        <f t="shared" ref="AK623:AK624" si="2755">+IFERROR(L623+M623+N623+O623,"n/a")</f>
        <v>-3.3</v>
      </c>
      <c r="AL623" s="32">
        <f t="shared" ref="AL623:AL624" si="2756">+IFERROR(P623+Q623+R623+S623,"n/a")</f>
        <v>-3.8180000000000005</v>
      </c>
      <c r="AM623" s="32">
        <f t="shared" ref="AM623:AM624" si="2757">+IFERROR(T623+U623+V623+W623,"n/a")</f>
        <v>-7.4189999999999996</v>
      </c>
    </row>
    <row r="624" spans="2:39" s="4" customFormat="1" x14ac:dyDescent="0.2">
      <c r="B624" s="6" t="s">
        <v>14</v>
      </c>
      <c r="D624" s="38">
        <f>+IFERROR(D622+D623,"n/a")</f>
        <v>30.847000000000016</v>
      </c>
      <c r="E624" s="38">
        <f t="shared" ref="E624:W624" si="2758">+IFERROR(E622+E623,"n/a")</f>
        <v>43.919000000000018</v>
      </c>
      <c r="F624" s="38">
        <f t="shared" si="2758"/>
        <v>57.287999999999954</v>
      </c>
      <c r="G624" s="38">
        <f t="shared" si="2758"/>
        <v>61.735999999999962</v>
      </c>
      <c r="H624" s="38">
        <f t="shared" si="2758"/>
        <v>62.34999999999998</v>
      </c>
      <c r="I624" s="38">
        <f t="shared" si="2758"/>
        <v>52.15</v>
      </c>
      <c r="J624" s="38">
        <f t="shared" si="2758"/>
        <v>68.195999999999998</v>
      </c>
      <c r="K624" s="38">
        <f t="shared" si="2758"/>
        <v>78.26799999999993</v>
      </c>
      <c r="L624" s="38">
        <f t="shared" si="2758"/>
        <v>74.09099999999998</v>
      </c>
      <c r="M624" s="38">
        <f t="shared" si="2758"/>
        <v>97.630999999999972</v>
      </c>
      <c r="N624" s="38">
        <f t="shared" si="2758"/>
        <v>123.82800000000006</v>
      </c>
      <c r="O624" s="38">
        <f t="shared" si="2758"/>
        <v>136.36399999999995</v>
      </c>
      <c r="P624" s="38">
        <f t="shared" si="2758"/>
        <v>101.94200000000001</v>
      </c>
      <c r="Q624" s="38">
        <f t="shared" si="2758"/>
        <v>130.69700000000003</v>
      </c>
      <c r="R624" s="38">
        <f t="shared" si="2758"/>
        <v>165.24299999999999</v>
      </c>
      <c r="S624" s="38">
        <f t="shared" si="2758"/>
        <v>187.14699999999996</v>
      </c>
      <c r="T624" s="38">
        <f t="shared" si="2758"/>
        <v>173.10300000000004</v>
      </c>
      <c r="U624" s="38">
        <f t="shared" si="2758"/>
        <v>192.81399999999996</v>
      </c>
      <c r="V624" s="38">
        <f t="shared" si="2758"/>
        <v>231.15600000000003</v>
      </c>
      <c r="W624" s="38">
        <f t="shared" si="2758"/>
        <v>244.27800000000008</v>
      </c>
      <c r="X624" s="38">
        <f t="shared" ref="X624:Y624" si="2759">+IFERROR(X622+X623,"n/a")</f>
        <v>219.59900000000005</v>
      </c>
      <c r="Y624" s="38">
        <f t="shared" si="2759"/>
        <v>239.08399999999997</v>
      </c>
      <c r="Z624" s="38">
        <f t="shared" ref="Z624" si="2760">+IFERROR(Z622+Z623,"n/a")</f>
        <v>270.67199999999991</v>
      </c>
      <c r="AH624" s="38">
        <f t="shared" ref="AH624" si="2761">+IFERROR(AH622+AH623,"n/a")</f>
        <v>105.53899999999994</v>
      </c>
      <c r="AI624" s="20">
        <f t="shared" si="2753"/>
        <v>193.78999999999994</v>
      </c>
      <c r="AJ624" s="20">
        <f t="shared" si="2754"/>
        <v>260.96399999999988</v>
      </c>
      <c r="AK624" s="20">
        <f t="shared" si="2755"/>
        <v>431.91399999999999</v>
      </c>
      <c r="AL624" s="20">
        <f t="shared" si="2756"/>
        <v>585.029</v>
      </c>
      <c r="AM624" s="20">
        <f t="shared" si="2757"/>
        <v>841.35100000000011</v>
      </c>
    </row>
    <row r="626" spans="2:39" x14ac:dyDescent="0.2">
      <c r="B626" t="s">
        <v>15</v>
      </c>
    </row>
    <row r="627" spans="2:39" x14ac:dyDescent="0.2">
      <c r="B627" s="3" t="s">
        <v>16</v>
      </c>
      <c r="D627" s="62">
        <v>0.16800000000000004</v>
      </c>
      <c r="E627" s="62">
        <v>0.23499999999999999</v>
      </c>
      <c r="F627" s="62">
        <v>0.3</v>
      </c>
      <c r="G627" s="26">
        <f>+AI627-SUM(D627:F627)</f>
        <v>0.32370847065693753</v>
      </c>
      <c r="H627" s="62">
        <v>0.32500000000000001</v>
      </c>
      <c r="I627" s="62">
        <v>0.27200000000000002</v>
      </c>
      <c r="J627" s="62">
        <v>0.36399999999999999</v>
      </c>
      <c r="K627" s="26">
        <f>+AJ627-SUM(H627:J627)</f>
        <v>0.39956932822397684</v>
      </c>
      <c r="L627" s="62">
        <v>0.38600000000000001</v>
      </c>
      <c r="M627" s="62">
        <v>0.50800000000000001</v>
      </c>
      <c r="N627" s="62">
        <v>0.64400000000000002</v>
      </c>
      <c r="O627" s="26">
        <f>+AK627-SUM(L627:N627)</f>
        <v>0.70936063749669764</v>
      </c>
      <c r="P627" s="64">
        <f>+IFERROR(P624/P631,"n/a")</f>
        <v>0.52906688548867242</v>
      </c>
      <c r="Q627" s="62">
        <v>0.68300000000000005</v>
      </c>
      <c r="R627" s="62">
        <v>0.86</v>
      </c>
      <c r="S627" s="26">
        <f>+AL627-SUM(P627:R627)</f>
        <v>0.9793251896722035</v>
      </c>
      <c r="T627" s="64">
        <f>+IFERROR(T624/T631,"n/a")</f>
        <v>0.91103955548355797</v>
      </c>
      <c r="U627" s="62">
        <v>1.014</v>
      </c>
      <c r="V627" s="62">
        <v>1.218</v>
      </c>
      <c r="W627" s="26">
        <f>+AM627-SUM(T627:V627)</f>
        <v>1.2883895423329594</v>
      </c>
      <c r="X627" s="64">
        <f>+IFERROR(X624/X631,"n/a")</f>
        <v>1.1601853308351691</v>
      </c>
      <c r="Y627" s="62">
        <v>1.256</v>
      </c>
      <c r="Z627" s="62">
        <v>1.419</v>
      </c>
      <c r="AH627" s="64">
        <f>+IFERROR(AH624/AH631,"n/a")</f>
        <v>0.67595272946169005</v>
      </c>
      <c r="AI627" s="64">
        <f t="shared" ref="AI627:AM627" si="2762">+IFERROR(AI624/AI631,"n/a")</f>
        <v>1.0267084706569376</v>
      </c>
      <c r="AJ627" s="64">
        <f t="shared" si="2762"/>
        <v>1.3605693282239768</v>
      </c>
      <c r="AK627" s="64">
        <f t="shared" si="2762"/>
        <v>2.2473606374966977</v>
      </c>
      <c r="AL627" s="64">
        <f t="shared" si="2762"/>
        <v>3.0513920751608761</v>
      </c>
      <c r="AM627" s="64">
        <f t="shared" si="2762"/>
        <v>4.4314290978165172</v>
      </c>
    </row>
    <row r="628" spans="2:39" s="4" customFormat="1" x14ac:dyDescent="0.2">
      <c r="B628" s="6" t="s">
        <v>17</v>
      </c>
      <c r="D628" s="63">
        <v>0.16800000000000004</v>
      </c>
      <c r="E628" s="63">
        <v>0.23499999999999999</v>
      </c>
      <c r="F628" s="63">
        <v>0.3</v>
      </c>
      <c r="G628" s="65">
        <f>+AI628-SUM(D628:F628)</f>
        <v>0.32370847065693753</v>
      </c>
      <c r="H628" s="63">
        <v>0.32500000000000001</v>
      </c>
      <c r="I628" s="63">
        <v>0.27200000000000002</v>
      </c>
      <c r="J628" s="63">
        <v>0.36399999999999999</v>
      </c>
      <c r="K628" s="65">
        <f>+AJ628-SUM(H628:J628)</f>
        <v>0.3861465706402375</v>
      </c>
      <c r="L628" s="63">
        <v>0.38200000000000001</v>
      </c>
      <c r="M628" s="63">
        <v>0.504</v>
      </c>
      <c r="N628" s="63">
        <v>0.63600000000000001</v>
      </c>
      <c r="O628" s="65">
        <f>+AK628-SUM(L628:N628)</f>
        <v>0.70045085778342364</v>
      </c>
      <c r="P628" s="60">
        <f>+IFERROR(P624/P632,"n/a")</f>
        <v>0.52455138139573576</v>
      </c>
      <c r="Q628" s="63">
        <v>0.67700000000000005</v>
      </c>
      <c r="R628" s="63">
        <v>0.85199999999999998</v>
      </c>
      <c r="S628" s="65">
        <f>+AL628-SUM(P628:R628)</f>
        <v>0.96219499331812708</v>
      </c>
      <c r="T628" s="60">
        <f>+IFERROR(T624/T632,"n/a")</f>
        <v>0.90320861412538078</v>
      </c>
      <c r="U628" s="63">
        <v>1.0049999999999999</v>
      </c>
      <c r="V628" s="63">
        <v>1.2070000000000001</v>
      </c>
      <c r="W628" s="65">
        <f>+AM628-SUM(T628:V628)</f>
        <v>1.2654039397867178</v>
      </c>
      <c r="X628" s="60">
        <f>+IFERROR(X624/X632,"n/a")</f>
        <v>1.1512921050502629</v>
      </c>
      <c r="Y628" s="63">
        <v>1.246</v>
      </c>
      <c r="Z628" s="63">
        <v>1.409</v>
      </c>
      <c r="AH628" s="60">
        <f>+IFERROR(AH624/AH632,"n/a")</f>
        <v>0.67595272946169005</v>
      </c>
      <c r="AI628" s="60">
        <f t="shared" ref="AI628:AM628" si="2763">+IFERROR(AI624/AI632,"n/a")</f>
        <v>1.0267084706569376</v>
      </c>
      <c r="AJ628" s="60">
        <f t="shared" si="2763"/>
        <v>1.3471465706402375</v>
      </c>
      <c r="AK628" s="60">
        <f t="shared" si="2763"/>
        <v>2.2224508577834237</v>
      </c>
      <c r="AL628" s="60">
        <f t="shared" si="2763"/>
        <v>3.0157463747138626</v>
      </c>
      <c r="AM628" s="60">
        <f t="shared" si="2763"/>
        <v>4.3806125539120986</v>
      </c>
    </row>
    <row r="630" spans="2:39" x14ac:dyDescent="0.2">
      <c r="B630" t="s">
        <v>18</v>
      </c>
    </row>
    <row r="631" spans="2:39" x14ac:dyDescent="0.2">
      <c r="B631" s="3" t="s">
        <v>16</v>
      </c>
      <c r="D631" s="25">
        <f>+IFERROR(D624/D627,"n/a")</f>
        <v>183.6130952380953</v>
      </c>
      <c r="E631" s="25">
        <f t="shared" ref="E631:W631" si="2764">+IFERROR(E624/E627,"n/a")</f>
        <v>186.88936170212776</v>
      </c>
      <c r="F631" s="25">
        <f t="shared" si="2764"/>
        <v>190.95999999999987</v>
      </c>
      <c r="G631" s="25">
        <f t="shared" si="2764"/>
        <v>190.71481161649012</v>
      </c>
      <c r="H631" s="25">
        <f t="shared" si="2764"/>
        <v>191.84615384615378</v>
      </c>
      <c r="I631" s="25">
        <f t="shared" si="2764"/>
        <v>191.72794117647058</v>
      </c>
      <c r="J631" s="25">
        <f t="shared" si="2764"/>
        <v>187.35164835164835</v>
      </c>
      <c r="K631" s="25">
        <f t="shared" si="2764"/>
        <v>195.88090093874058</v>
      </c>
      <c r="L631" s="25">
        <f t="shared" si="2764"/>
        <v>191.94559585492223</v>
      </c>
      <c r="M631" s="25">
        <f t="shared" si="2764"/>
        <v>192.18700787401568</v>
      </c>
      <c r="N631" s="25">
        <f t="shared" si="2764"/>
        <v>192.27950310559015</v>
      </c>
      <c r="O631" s="25">
        <f t="shared" si="2764"/>
        <v>192.23508155347113</v>
      </c>
      <c r="P631" s="18">
        <v>192.68263200000001</v>
      </c>
      <c r="Q631" s="25">
        <f t="shared" si="2764"/>
        <v>191.35724743777456</v>
      </c>
      <c r="R631" s="25">
        <f t="shared" si="2764"/>
        <v>192.14302325581394</v>
      </c>
      <c r="S631" s="25">
        <f t="shared" si="2764"/>
        <v>191.09791310753602</v>
      </c>
      <c r="T631" s="18">
        <v>190.00602000000001</v>
      </c>
      <c r="U631" s="25">
        <f t="shared" si="2764"/>
        <v>190.15187376725834</v>
      </c>
      <c r="V631" s="25">
        <f t="shared" si="2764"/>
        <v>189.78325123152712</v>
      </c>
      <c r="W631" s="25">
        <f t="shared" si="2764"/>
        <v>189.59948988538991</v>
      </c>
      <c r="X631" s="18">
        <v>189.27924200000001</v>
      </c>
      <c r="Y631" s="25">
        <f t="shared" ref="Y631:Z631" si="2765">+IFERROR(Y624/Y627,"n/a")</f>
        <v>190.35350318471336</v>
      </c>
      <c r="Z631" s="25">
        <f t="shared" si="2765"/>
        <v>190.74841437632128</v>
      </c>
      <c r="AH631" s="18">
        <v>156.13369900000001</v>
      </c>
      <c r="AI631" s="18">
        <v>188.748808</v>
      </c>
      <c r="AJ631" s="18">
        <v>191.80500000000001</v>
      </c>
      <c r="AK631" s="18">
        <v>192.18722299999999</v>
      </c>
      <c r="AL631" s="18">
        <v>191.72528</v>
      </c>
      <c r="AM631" s="18">
        <v>189.859971</v>
      </c>
    </row>
    <row r="632" spans="2:39" x14ac:dyDescent="0.2">
      <c r="B632" s="3" t="s">
        <v>17</v>
      </c>
      <c r="D632" s="25">
        <f>+IFERROR(D624/D628,"n/a")</f>
        <v>183.6130952380953</v>
      </c>
      <c r="E632" s="25">
        <f t="shared" ref="E632:W632" si="2766">+IFERROR(E624/E628,"n/a")</f>
        <v>186.88936170212776</v>
      </c>
      <c r="F632" s="25">
        <f t="shared" si="2766"/>
        <v>190.95999999999987</v>
      </c>
      <c r="G632" s="25">
        <f t="shared" si="2766"/>
        <v>190.71481161649012</v>
      </c>
      <c r="H632" s="25">
        <f t="shared" si="2766"/>
        <v>191.84615384615378</v>
      </c>
      <c r="I632" s="25">
        <f t="shared" si="2766"/>
        <v>191.72794117647058</v>
      </c>
      <c r="J632" s="25">
        <f t="shared" si="2766"/>
        <v>187.35164835164835</v>
      </c>
      <c r="K632" s="25">
        <f t="shared" si="2766"/>
        <v>202.68987465104317</v>
      </c>
      <c r="L632" s="25">
        <f t="shared" si="2766"/>
        <v>193.9554973821989</v>
      </c>
      <c r="M632" s="25">
        <f t="shared" si="2766"/>
        <v>193.71230158730154</v>
      </c>
      <c r="N632" s="25">
        <f t="shared" si="2766"/>
        <v>194.69811320754727</v>
      </c>
      <c r="O632" s="25">
        <f t="shared" si="2766"/>
        <v>194.6803240865801</v>
      </c>
      <c r="P632" s="18">
        <v>194.34130500000001</v>
      </c>
      <c r="Q632" s="25">
        <f t="shared" si="2766"/>
        <v>193.0531757754801</v>
      </c>
      <c r="R632" s="25">
        <f t="shared" si="2766"/>
        <v>193.94718309859155</v>
      </c>
      <c r="S632" s="25">
        <f t="shared" si="2766"/>
        <v>194.50007669923951</v>
      </c>
      <c r="T632" s="18">
        <v>191.65339800000001</v>
      </c>
      <c r="U632" s="25">
        <f t="shared" si="2766"/>
        <v>191.85472636815919</v>
      </c>
      <c r="V632" s="25">
        <f t="shared" si="2766"/>
        <v>191.5128417564209</v>
      </c>
      <c r="W632" s="25">
        <f t="shared" si="2766"/>
        <v>193.04349569290326</v>
      </c>
      <c r="X632" s="18">
        <v>190.74134100000001</v>
      </c>
      <c r="Y632" s="25">
        <f t="shared" ref="Y632:Z632" si="2767">+IFERROR(Y624/Y628,"n/a")</f>
        <v>191.8812199036918</v>
      </c>
      <c r="Z632" s="25">
        <f t="shared" si="2767"/>
        <v>192.10220014194456</v>
      </c>
      <c r="AH632" s="18">
        <v>156.13369900000001</v>
      </c>
      <c r="AI632" s="18">
        <v>188.748808</v>
      </c>
      <c r="AJ632" s="18">
        <v>193.716115</v>
      </c>
      <c r="AK632" s="18">
        <v>194.34130500000001</v>
      </c>
      <c r="AL632" s="18">
        <v>193.991446</v>
      </c>
      <c r="AM632" s="18">
        <v>192.062409</v>
      </c>
    </row>
    <row r="633" spans="2:39" x14ac:dyDescent="0.2">
      <c r="B633" s="3"/>
    </row>
    <row r="634" spans="2:39" x14ac:dyDescent="0.2">
      <c r="B634" s="5" t="s">
        <v>95</v>
      </c>
    </row>
    <row r="635" spans="2:39" x14ac:dyDescent="0.2">
      <c r="B635" t="s">
        <v>7</v>
      </c>
      <c r="D635" s="18">
        <v>0</v>
      </c>
      <c r="E635" s="18">
        <v>0</v>
      </c>
      <c r="F635" s="18">
        <v>0</v>
      </c>
      <c r="G635" s="18">
        <v>0</v>
      </c>
      <c r="H635" s="18">
        <v>0</v>
      </c>
      <c r="I635" s="18">
        <v>0</v>
      </c>
      <c r="J635" s="18">
        <v>0</v>
      </c>
      <c r="K635" s="18">
        <v>0.39699999999999847</v>
      </c>
      <c r="L635" s="18">
        <v>0.17700000000000138</v>
      </c>
      <c r="M635" s="18">
        <v>0.19100000000000072</v>
      </c>
      <c r="N635" s="18">
        <v>0.3409999999999993</v>
      </c>
      <c r="O635" s="18">
        <v>0.43900000000000006</v>
      </c>
      <c r="P635" s="18">
        <v>0.30499999999999999</v>
      </c>
      <c r="Q635" s="18">
        <v>0.30400000000000205</v>
      </c>
      <c r="R635" s="18">
        <v>0.30600000000000094</v>
      </c>
      <c r="S635" s="18">
        <v>0.75799999999999912</v>
      </c>
      <c r="T635" s="18">
        <v>0.32900000000000063</v>
      </c>
      <c r="U635" s="18">
        <v>0.32900000000000063</v>
      </c>
      <c r="V635" s="18">
        <v>0.33</v>
      </c>
      <c r="W635" s="18">
        <v>0.75899999999999879</v>
      </c>
      <c r="X635" s="18">
        <v>0.32900000000000001</v>
      </c>
      <c r="Y635" s="18">
        <v>0.32900000000000001</v>
      </c>
      <c r="Z635" s="18">
        <v>0.33</v>
      </c>
      <c r="AH635" s="18">
        <v>0</v>
      </c>
      <c r="AI635" s="31">
        <f t="shared" ref="AI635" si="2768">+IFERROR(D635+E635+F635+G635,"n/a")</f>
        <v>0</v>
      </c>
      <c r="AJ635" s="31">
        <f t="shared" ref="AJ635" si="2769">+IFERROR(H635+I635+J635+K635,"n/a")</f>
        <v>0.39699999999999847</v>
      </c>
      <c r="AK635" s="31">
        <f t="shared" ref="AK635" si="2770">+IFERROR(L635+M635+N635+O635,"n/a")</f>
        <v>1.1480000000000015</v>
      </c>
      <c r="AL635" s="31">
        <f t="shared" ref="AL635" si="2771">+IFERROR(P635+Q635+R635+S635,"n/a")</f>
        <v>1.673000000000002</v>
      </c>
      <c r="AM635" s="31">
        <f t="shared" ref="AM635" si="2772">+IFERROR(T635+U635+V635+W635,"n/a")</f>
        <v>1.7470000000000001</v>
      </c>
    </row>
    <row r="636" spans="2:39" x14ac:dyDescent="0.2">
      <c r="B636" t="s">
        <v>8</v>
      </c>
      <c r="D636" s="18">
        <v>0</v>
      </c>
      <c r="E636" s="18">
        <v>0</v>
      </c>
      <c r="F636" s="18">
        <v>0</v>
      </c>
      <c r="G636" s="18">
        <v>0</v>
      </c>
      <c r="H636" s="18">
        <v>0</v>
      </c>
      <c r="I636" s="18">
        <v>0</v>
      </c>
      <c r="J636" s="18">
        <v>0</v>
      </c>
      <c r="K636" s="18">
        <v>4.8179999999999996</v>
      </c>
      <c r="L636" s="18">
        <v>1.8180000000000001</v>
      </c>
      <c r="M636" s="18">
        <v>1.875</v>
      </c>
      <c r="N636" s="18">
        <v>2.4340000000000011</v>
      </c>
      <c r="O636" s="18">
        <v>2.8929999999999989</v>
      </c>
      <c r="P636" s="18">
        <v>1.6950000000000001</v>
      </c>
      <c r="Q636" s="18">
        <v>1.6969999999999992</v>
      </c>
      <c r="R636" s="18">
        <v>1.6959999999999997</v>
      </c>
      <c r="S636" s="18">
        <v>4.048</v>
      </c>
      <c r="T636" s="18">
        <v>1.7409999999999997</v>
      </c>
      <c r="U636" s="18">
        <v>1.7550000000000026</v>
      </c>
      <c r="V636" s="18">
        <v>1.696</v>
      </c>
      <c r="W636" s="18">
        <v>5.2179999999999982</v>
      </c>
      <c r="X636" s="18">
        <v>2.2349999999999999</v>
      </c>
      <c r="Y636" s="18">
        <v>2.2349999999999999</v>
      </c>
      <c r="Z636" s="18">
        <v>2.2349999999999999</v>
      </c>
      <c r="AH636" s="18">
        <v>0</v>
      </c>
      <c r="AI636" s="31">
        <f t="shared" ref="AI636:AI639" si="2773">+IFERROR(D636+E636+F636+G636,"n/a")</f>
        <v>0</v>
      </c>
      <c r="AJ636" s="31">
        <f t="shared" ref="AJ636:AJ639" si="2774">+IFERROR(H636+I636+J636+K636,"n/a")</f>
        <v>4.8179999999999996</v>
      </c>
      <c r="AK636" s="31">
        <f t="shared" ref="AK636:AK639" si="2775">+IFERROR(L636+M636+N636+O636,"n/a")</f>
        <v>9.02</v>
      </c>
      <c r="AL636" s="31">
        <f t="shared" ref="AL636:AL639" si="2776">+IFERROR(P636+Q636+R636+S636,"n/a")</f>
        <v>9.1359999999999992</v>
      </c>
      <c r="AM636" s="31">
        <f t="shared" ref="AM636:AM639" si="2777">+IFERROR(T636+U636+V636+W636,"n/a")</f>
        <v>10.41</v>
      </c>
    </row>
    <row r="637" spans="2:39" x14ac:dyDescent="0.2">
      <c r="B637" t="s">
        <v>110</v>
      </c>
      <c r="D637" s="18">
        <v>0</v>
      </c>
      <c r="E637" s="18">
        <v>0</v>
      </c>
      <c r="F637" s="18">
        <v>0</v>
      </c>
      <c r="G637" s="18">
        <v>0</v>
      </c>
      <c r="H637" s="18">
        <v>0</v>
      </c>
      <c r="I637" s="18">
        <v>0</v>
      </c>
      <c r="J637" s="18">
        <v>0</v>
      </c>
      <c r="K637" s="18">
        <v>0</v>
      </c>
      <c r="L637" s="18">
        <v>0</v>
      </c>
      <c r="M637" s="18">
        <v>0</v>
      </c>
      <c r="N637" s="18">
        <v>1.6000000000000014E-2</v>
      </c>
      <c r="O637" s="18">
        <v>1.1000000000002785E-2</v>
      </c>
      <c r="P637" s="18">
        <v>0.123</v>
      </c>
      <c r="Q637" s="18">
        <v>0.12299999999999933</v>
      </c>
      <c r="R637" s="18">
        <v>0.12300000000000111</v>
      </c>
      <c r="S637" s="18">
        <v>0.28399999999999892</v>
      </c>
      <c r="T637" s="18">
        <v>0.12599999999999945</v>
      </c>
      <c r="U637" s="18">
        <v>0.12599999999999767</v>
      </c>
      <c r="V637" s="18">
        <v>0.125</v>
      </c>
      <c r="W637" s="18">
        <v>0.30900000000000294</v>
      </c>
      <c r="X637" s="18">
        <v>0.13500000000000001</v>
      </c>
      <c r="Y637" s="18">
        <v>0.13500000000000001</v>
      </c>
      <c r="Z637" s="18">
        <v>0.13600000000000001</v>
      </c>
      <c r="AH637" s="18">
        <v>0</v>
      </c>
      <c r="AI637" s="31">
        <f t="shared" si="2773"/>
        <v>0</v>
      </c>
      <c r="AJ637" s="31">
        <f t="shared" si="2774"/>
        <v>0</v>
      </c>
      <c r="AK637" s="31">
        <f t="shared" si="2775"/>
        <v>2.70000000000028E-2</v>
      </c>
      <c r="AL637" s="31">
        <f t="shared" si="2776"/>
        <v>0.65299999999999936</v>
      </c>
      <c r="AM637" s="31">
        <f t="shared" si="2777"/>
        <v>0.68600000000000005</v>
      </c>
    </row>
    <row r="638" spans="2:39" ht="13.5" x14ac:dyDescent="0.35">
      <c r="B638" t="s">
        <v>9</v>
      </c>
      <c r="D638" s="21">
        <v>0</v>
      </c>
      <c r="E638" s="21">
        <v>0</v>
      </c>
      <c r="F638" s="21">
        <v>0</v>
      </c>
      <c r="G638" s="21">
        <v>0</v>
      </c>
      <c r="H638" s="21">
        <v>0</v>
      </c>
      <c r="I638" s="21">
        <v>0</v>
      </c>
      <c r="J638" s="21">
        <v>0</v>
      </c>
      <c r="K638" s="21">
        <v>6.3</v>
      </c>
      <c r="L638" s="21">
        <v>2.1850000000000001</v>
      </c>
      <c r="M638" s="21">
        <v>2.2050000000000001</v>
      </c>
      <c r="N638" s="21">
        <v>2.504</v>
      </c>
      <c r="O638" s="21">
        <v>2.968</v>
      </c>
      <c r="P638" s="21">
        <v>1.57</v>
      </c>
      <c r="Q638" s="21">
        <v>1.569</v>
      </c>
      <c r="R638" s="21">
        <v>1.5699999999999994</v>
      </c>
      <c r="S638" s="21">
        <v>3.8119999999999994</v>
      </c>
      <c r="T638" s="21">
        <v>1.5539999999999994</v>
      </c>
      <c r="U638" s="21">
        <v>1.7389999999999999</v>
      </c>
      <c r="V638" s="21">
        <v>1.8009999999999999</v>
      </c>
      <c r="W638" s="21">
        <v>2.9220000000000006</v>
      </c>
      <c r="X638" s="21">
        <v>1.19</v>
      </c>
      <c r="Y638" s="21">
        <v>1.19</v>
      </c>
      <c r="Z638" s="21">
        <v>1.1870000000000001</v>
      </c>
      <c r="AH638" s="21">
        <v>0</v>
      </c>
      <c r="AI638" s="32">
        <f t="shared" si="2773"/>
        <v>0</v>
      </c>
      <c r="AJ638" s="32">
        <f t="shared" si="2774"/>
        <v>6.3</v>
      </c>
      <c r="AK638" s="32">
        <f t="shared" si="2775"/>
        <v>9.8620000000000001</v>
      </c>
      <c r="AL638" s="32">
        <f t="shared" si="2776"/>
        <v>8.520999999999999</v>
      </c>
      <c r="AM638" s="32">
        <f t="shared" si="2777"/>
        <v>8.016</v>
      </c>
    </row>
    <row r="639" spans="2:39" s="4" customFormat="1" x14ac:dyDescent="0.2">
      <c r="B639" s="6" t="s">
        <v>111</v>
      </c>
      <c r="D639" s="38">
        <f>+IFERROR(D635+D636+D637+D638,"n/a")</f>
        <v>0</v>
      </c>
      <c r="E639" s="38">
        <f t="shared" ref="E639:W639" si="2778">+IFERROR(E635+E636+E637+E638,"n/a")</f>
        <v>0</v>
      </c>
      <c r="F639" s="38">
        <f t="shared" si="2778"/>
        <v>0</v>
      </c>
      <c r="G639" s="38">
        <f t="shared" si="2778"/>
        <v>0</v>
      </c>
      <c r="H639" s="38">
        <f t="shared" si="2778"/>
        <v>0</v>
      </c>
      <c r="I639" s="38">
        <f t="shared" si="2778"/>
        <v>0</v>
      </c>
      <c r="J639" s="38">
        <f t="shared" si="2778"/>
        <v>0</v>
      </c>
      <c r="K639" s="38">
        <f t="shared" si="2778"/>
        <v>11.514999999999997</v>
      </c>
      <c r="L639" s="38">
        <f t="shared" si="2778"/>
        <v>4.1800000000000015</v>
      </c>
      <c r="M639" s="38">
        <f t="shared" si="2778"/>
        <v>4.2710000000000008</v>
      </c>
      <c r="N639" s="38">
        <f t="shared" si="2778"/>
        <v>5.2949999999999999</v>
      </c>
      <c r="O639" s="38">
        <f t="shared" si="2778"/>
        <v>6.3110000000000017</v>
      </c>
      <c r="P639" s="38">
        <f t="shared" si="2778"/>
        <v>3.6930000000000005</v>
      </c>
      <c r="Q639" s="38">
        <f t="shared" si="2778"/>
        <v>3.6930000000000005</v>
      </c>
      <c r="R639" s="38">
        <f t="shared" si="2778"/>
        <v>3.6950000000000012</v>
      </c>
      <c r="S639" s="38">
        <f t="shared" si="2778"/>
        <v>8.9019999999999975</v>
      </c>
      <c r="T639" s="38">
        <f t="shared" si="2778"/>
        <v>3.7499999999999991</v>
      </c>
      <c r="U639" s="38">
        <f t="shared" si="2778"/>
        <v>3.9490000000000007</v>
      </c>
      <c r="V639" s="38">
        <f t="shared" si="2778"/>
        <v>3.952</v>
      </c>
      <c r="W639" s="38">
        <f t="shared" si="2778"/>
        <v>9.2080000000000002</v>
      </c>
      <c r="X639" s="38">
        <f t="shared" ref="X639:Y639" si="2779">+IFERROR(X635+X636+X637+X638,"n/a")</f>
        <v>3.8889999999999998</v>
      </c>
      <c r="Y639" s="38">
        <f t="shared" si="2779"/>
        <v>3.8889999999999998</v>
      </c>
      <c r="Z639" s="38">
        <f t="shared" ref="Z639" si="2780">+IFERROR(Z635+Z636+Z637+Z638,"n/a")</f>
        <v>3.8879999999999999</v>
      </c>
      <c r="AH639" s="38">
        <f>+IFERROR(AH635+AH636+AH637+AH638,"n/a")</f>
        <v>0</v>
      </c>
      <c r="AI639" s="38">
        <f t="shared" si="2773"/>
        <v>0</v>
      </c>
      <c r="AJ639" s="38">
        <f t="shared" si="2774"/>
        <v>11.514999999999997</v>
      </c>
      <c r="AK639" s="38">
        <f t="shared" si="2775"/>
        <v>20.057000000000002</v>
      </c>
      <c r="AL639" s="38">
        <f t="shared" si="2776"/>
        <v>19.983000000000001</v>
      </c>
      <c r="AM639" s="38">
        <f t="shared" si="2777"/>
        <v>20.859000000000002</v>
      </c>
    </row>
    <row r="640" spans="2:39" s="4" customFormat="1" x14ac:dyDescent="0.2">
      <c r="B640" s="6"/>
      <c r="D640" s="38"/>
      <c r="E640" s="38"/>
      <c r="F640" s="38"/>
      <c r="G640" s="38"/>
      <c r="H640" s="38"/>
      <c r="I640" s="38"/>
      <c r="J640" s="38"/>
      <c r="K640" s="38"/>
      <c r="L640" s="38"/>
      <c r="M640" s="38"/>
      <c r="N640" s="38"/>
      <c r="O640" s="38"/>
      <c r="P640" s="38"/>
      <c r="Q640" s="38"/>
      <c r="R640" s="38"/>
      <c r="S640" s="38"/>
      <c r="T640" s="38"/>
      <c r="U640" s="38"/>
      <c r="V640" s="38"/>
      <c r="W640" s="38"/>
      <c r="AH640" s="38"/>
      <c r="AI640" s="38"/>
      <c r="AJ640" s="38"/>
      <c r="AK640" s="38"/>
      <c r="AL640" s="38"/>
      <c r="AM640" s="38"/>
    </row>
    <row r="641" spans="2:43" s="4" customFormat="1" x14ac:dyDescent="0.2">
      <c r="B641" t="s">
        <v>20</v>
      </c>
      <c r="D641" s="18">
        <v>0</v>
      </c>
      <c r="E641" s="18">
        <v>0</v>
      </c>
      <c r="F641" s="18">
        <v>0</v>
      </c>
      <c r="G641" s="18">
        <v>0</v>
      </c>
      <c r="H641" s="18">
        <v>0</v>
      </c>
      <c r="I641" s="18">
        <v>0</v>
      </c>
      <c r="J641" s="18">
        <v>0</v>
      </c>
      <c r="K641" s="18">
        <v>1.0649999999999995</v>
      </c>
      <c r="L641" s="18">
        <v>0.37300000000000011</v>
      </c>
      <c r="M641" s="18">
        <v>0.38500000000000023</v>
      </c>
      <c r="N641" s="18">
        <v>0.52400000000000002</v>
      </c>
      <c r="O641" s="18">
        <v>0.65199999999999969</v>
      </c>
      <c r="P641" s="18">
        <v>0.38500000000000001</v>
      </c>
      <c r="Q641" s="18">
        <v>0.40199999999999925</v>
      </c>
      <c r="R641" s="18">
        <v>0.40500000000000025</v>
      </c>
      <c r="S641" s="18">
        <v>0.81700000000000017</v>
      </c>
      <c r="T641" s="18">
        <v>0.39099999999999979</v>
      </c>
      <c r="U641" s="18">
        <v>0.40499999999999958</v>
      </c>
      <c r="V641" s="18">
        <v>0.39800000000000002</v>
      </c>
      <c r="W641" s="18">
        <v>1.1410000000000005</v>
      </c>
      <c r="X641" s="18">
        <v>0.495</v>
      </c>
      <c r="Y641" s="18">
        <v>0.501</v>
      </c>
      <c r="Z641" s="18">
        <v>0.51</v>
      </c>
      <c r="AA641"/>
      <c r="AB641"/>
      <c r="AC641"/>
      <c r="AD641"/>
      <c r="AE641"/>
      <c r="AF641"/>
      <c r="AG641"/>
      <c r="AH641" s="18">
        <v>0</v>
      </c>
      <c r="AI641" s="31">
        <f t="shared" ref="AI641" si="2781">+IFERROR(D641+E641+F641+G641,"n/a")</f>
        <v>0</v>
      </c>
      <c r="AJ641" s="31">
        <f t="shared" ref="AJ641" si="2782">+IFERROR(H641+I641+J641+K641,"n/a")</f>
        <v>1.0649999999999995</v>
      </c>
      <c r="AK641" s="31">
        <f t="shared" ref="AK641" si="2783">+IFERROR(L641+M641+N641+O641,"n/a")</f>
        <v>1.9340000000000002</v>
      </c>
      <c r="AL641" s="31">
        <f t="shared" ref="AL641" si="2784">+IFERROR(P641+Q641+R641+S641,"n/a")</f>
        <v>2.0089999999999995</v>
      </c>
      <c r="AM641" s="31">
        <f t="shared" ref="AM641" si="2785">+IFERROR(T641+U641+V641+W641,"n/a")</f>
        <v>2.335</v>
      </c>
    </row>
    <row r="642" spans="2:43" s="4" customFormat="1" x14ac:dyDescent="0.2">
      <c r="B642" t="s">
        <v>21</v>
      </c>
      <c r="D642" s="18">
        <v>0</v>
      </c>
      <c r="E642" s="18">
        <v>0</v>
      </c>
      <c r="F642" s="18">
        <v>0</v>
      </c>
      <c r="G642" s="18">
        <v>0</v>
      </c>
      <c r="H642" s="18">
        <v>0</v>
      </c>
      <c r="I642" s="18">
        <v>0</v>
      </c>
      <c r="J642" s="18">
        <v>0</v>
      </c>
      <c r="K642" s="18">
        <v>2.597</v>
      </c>
      <c r="L642" s="18">
        <v>0.95499999999999996</v>
      </c>
      <c r="M642" s="18">
        <v>0.98400000000000021</v>
      </c>
      <c r="N642" s="18">
        <v>1.2140000000000004</v>
      </c>
      <c r="O642" s="18">
        <v>1.4670000000000001</v>
      </c>
      <c r="P642" s="18">
        <v>0.95799999999999996</v>
      </c>
      <c r="Q642" s="18">
        <v>1.014</v>
      </c>
      <c r="R642" s="18">
        <v>1.0399999999999998</v>
      </c>
      <c r="S642" s="18">
        <v>2.9330000000000007</v>
      </c>
      <c r="T642" s="18">
        <v>1.2340000000000009</v>
      </c>
      <c r="U642" s="18">
        <v>1.2790000000000012</v>
      </c>
      <c r="V642" s="18">
        <v>1.262</v>
      </c>
      <c r="W642" s="18">
        <v>3.424999999999998</v>
      </c>
      <c r="X642" s="18">
        <v>1.468</v>
      </c>
      <c r="Y642" s="18">
        <v>1.4670000000000001</v>
      </c>
      <c r="Z642" s="18">
        <v>1.47</v>
      </c>
      <c r="AA642"/>
      <c r="AB642"/>
      <c r="AC642"/>
      <c r="AD642"/>
      <c r="AE642"/>
      <c r="AF642"/>
      <c r="AG642"/>
      <c r="AH642" s="18">
        <v>0</v>
      </c>
      <c r="AI642" s="31">
        <f t="shared" ref="AI642:AI643" si="2786">+IFERROR(D642+E642+F642+G642,"n/a")</f>
        <v>0</v>
      </c>
      <c r="AJ642" s="31">
        <f t="shared" ref="AJ642:AJ643" si="2787">+IFERROR(H642+I642+J642+K642,"n/a")</f>
        <v>2.597</v>
      </c>
      <c r="AK642" s="31">
        <f t="shared" ref="AK642:AK643" si="2788">+IFERROR(L642+M642+N642+O642,"n/a")</f>
        <v>4.620000000000001</v>
      </c>
      <c r="AL642" s="31">
        <f t="shared" ref="AL642:AL643" si="2789">+IFERROR(P642+Q642+R642+S642,"n/a")</f>
        <v>5.9450000000000003</v>
      </c>
      <c r="AM642" s="31">
        <f t="shared" ref="AM642:AM643" si="2790">+IFERROR(T642+U642+V642+W642,"n/a")</f>
        <v>7.2</v>
      </c>
    </row>
    <row r="643" spans="2:43" s="4" customFormat="1" ht="13.5" x14ac:dyDescent="0.35">
      <c r="B643" t="s">
        <v>22</v>
      </c>
      <c r="D643" s="21">
        <v>0</v>
      </c>
      <c r="E643" s="21">
        <v>0</v>
      </c>
      <c r="F643" s="21">
        <v>0</v>
      </c>
      <c r="G643" s="21">
        <v>0</v>
      </c>
      <c r="H643" s="21">
        <v>0</v>
      </c>
      <c r="I643" s="21">
        <v>0</v>
      </c>
      <c r="J643" s="21">
        <v>0</v>
      </c>
      <c r="K643" s="21">
        <v>7.8510000000000062</v>
      </c>
      <c r="L643" s="21">
        <v>2.8519999999999999</v>
      </c>
      <c r="M643" s="21">
        <v>2.902000000000001</v>
      </c>
      <c r="N643" s="21">
        <v>3.5569999999999995</v>
      </c>
      <c r="O643" s="21">
        <v>4.1920000000000002</v>
      </c>
      <c r="P643" s="21">
        <v>2.35</v>
      </c>
      <c r="Q643" s="21">
        <v>2.2770000000000001</v>
      </c>
      <c r="R643" s="21">
        <v>2.2500000000000004</v>
      </c>
      <c r="S643" s="21">
        <v>5.152000000000001</v>
      </c>
      <c r="T643" s="21">
        <v>2.1250000000000013</v>
      </c>
      <c r="U643" s="21">
        <v>2.2649999999999983</v>
      </c>
      <c r="V643" s="21">
        <v>2.2919999999999998</v>
      </c>
      <c r="W643" s="21">
        <v>4.6420000000000003</v>
      </c>
      <c r="X643" s="21">
        <v>1.9259999999999999</v>
      </c>
      <c r="Y643" s="21">
        <v>1.921</v>
      </c>
      <c r="Z643" s="21">
        <v>1.9079999999999999</v>
      </c>
      <c r="AA643" s="57"/>
      <c r="AB643" s="57"/>
      <c r="AC643" s="57"/>
      <c r="AD643" s="57"/>
      <c r="AE643" s="57"/>
      <c r="AF643" s="57"/>
      <c r="AG643" s="57"/>
      <c r="AH643" s="21">
        <v>0</v>
      </c>
      <c r="AI643" s="32">
        <f t="shared" si="2786"/>
        <v>0</v>
      </c>
      <c r="AJ643" s="32">
        <f t="shared" si="2787"/>
        <v>7.8510000000000062</v>
      </c>
      <c r="AK643" s="32">
        <f t="shared" si="2788"/>
        <v>13.503</v>
      </c>
      <c r="AL643" s="32">
        <f t="shared" si="2789"/>
        <v>12.029000000000002</v>
      </c>
      <c r="AM643" s="32">
        <f t="shared" si="2790"/>
        <v>11.324</v>
      </c>
    </row>
    <row r="644" spans="2:43" s="4" customFormat="1" x14ac:dyDescent="0.2">
      <c r="B644" s="6" t="s">
        <v>111</v>
      </c>
      <c r="D644" s="38">
        <f>+IFERROR(D641+D642+D643,"n/a")</f>
        <v>0</v>
      </c>
      <c r="E644" s="38">
        <f t="shared" ref="E644:W644" si="2791">+IFERROR(E641+E642+E643,"n/a")</f>
        <v>0</v>
      </c>
      <c r="F644" s="38">
        <f t="shared" si="2791"/>
        <v>0</v>
      </c>
      <c r="G644" s="38">
        <f t="shared" si="2791"/>
        <v>0</v>
      </c>
      <c r="H644" s="38">
        <f t="shared" si="2791"/>
        <v>0</v>
      </c>
      <c r="I644" s="38">
        <f t="shared" si="2791"/>
        <v>0</v>
      </c>
      <c r="J644" s="38">
        <f t="shared" si="2791"/>
        <v>0</v>
      </c>
      <c r="K644" s="38">
        <f t="shared" si="2791"/>
        <v>11.513000000000005</v>
      </c>
      <c r="L644" s="38">
        <f t="shared" si="2791"/>
        <v>4.18</v>
      </c>
      <c r="M644" s="38">
        <f t="shared" si="2791"/>
        <v>4.2710000000000017</v>
      </c>
      <c r="N644" s="38">
        <f t="shared" si="2791"/>
        <v>5.2949999999999999</v>
      </c>
      <c r="O644" s="38">
        <f t="shared" si="2791"/>
        <v>6.3109999999999999</v>
      </c>
      <c r="P644" s="38">
        <f t="shared" si="2791"/>
        <v>3.6930000000000001</v>
      </c>
      <c r="Q644" s="38">
        <f t="shared" si="2791"/>
        <v>3.6929999999999996</v>
      </c>
      <c r="R644" s="38">
        <f t="shared" si="2791"/>
        <v>3.6950000000000003</v>
      </c>
      <c r="S644" s="38">
        <f t="shared" si="2791"/>
        <v>8.902000000000001</v>
      </c>
      <c r="T644" s="38">
        <f t="shared" si="2791"/>
        <v>3.7500000000000018</v>
      </c>
      <c r="U644" s="38">
        <f t="shared" si="2791"/>
        <v>3.948999999999999</v>
      </c>
      <c r="V644" s="38">
        <f t="shared" si="2791"/>
        <v>3.952</v>
      </c>
      <c r="W644" s="38">
        <f t="shared" si="2791"/>
        <v>9.2079999999999984</v>
      </c>
      <c r="X644" s="38">
        <f t="shared" ref="X644:Y644" si="2792">+IFERROR(X641+X642+X643,"n/a")</f>
        <v>3.8890000000000002</v>
      </c>
      <c r="Y644" s="38">
        <f t="shared" si="2792"/>
        <v>3.8890000000000002</v>
      </c>
      <c r="Z644" s="38">
        <f t="shared" ref="Z644" si="2793">+IFERROR(Z641+Z642+Z643,"n/a")</f>
        <v>3.8879999999999999</v>
      </c>
      <c r="AH644" s="38">
        <f t="shared" ref="AH644" si="2794">+IFERROR(AH641+AH642+AH643,"n/a")</f>
        <v>0</v>
      </c>
      <c r="AI644" s="20">
        <f t="shared" ref="AI644" si="2795">+IFERROR(D644+E644+F644+G644,"n/a")</f>
        <v>0</v>
      </c>
      <c r="AJ644" s="20">
        <f t="shared" ref="AJ644" si="2796">+IFERROR(H644+I644+J644+K644,"n/a")</f>
        <v>11.513000000000005</v>
      </c>
      <c r="AK644" s="20">
        <f t="shared" ref="AK644" si="2797">+IFERROR(L644+M644+N644+O644,"n/a")</f>
        <v>20.057000000000002</v>
      </c>
      <c r="AL644" s="20">
        <f t="shared" ref="AL644" si="2798">+IFERROR(P644+Q644+R644+S644,"n/a")</f>
        <v>19.983000000000001</v>
      </c>
      <c r="AM644" s="20">
        <f t="shared" ref="AM644" si="2799">+IFERROR(T644+U644+V644+W644,"n/a")</f>
        <v>20.858999999999998</v>
      </c>
    </row>
    <row r="645" spans="2:43" x14ac:dyDescent="0.2">
      <c r="B645" s="3"/>
    </row>
    <row r="646" spans="2:43" x14ac:dyDescent="0.2">
      <c r="B646" s="5" t="s">
        <v>112</v>
      </c>
    </row>
    <row r="647" spans="2:43" x14ac:dyDescent="0.2">
      <c r="B647" t="s">
        <v>7</v>
      </c>
      <c r="D647" s="18">
        <v>0</v>
      </c>
      <c r="E647" s="18">
        <v>0</v>
      </c>
      <c r="F647" s="18">
        <v>0</v>
      </c>
      <c r="G647" s="18">
        <v>0</v>
      </c>
      <c r="H647" s="18">
        <v>0</v>
      </c>
      <c r="I647" s="18">
        <v>0</v>
      </c>
      <c r="J647" s="18">
        <v>0</v>
      </c>
      <c r="K647" s="18">
        <v>0</v>
      </c>
      <c r="L647" s="18">
        <v>0</v>
      </c>
      <c r="M647" s="18">
        <v>0</v>
      </c>
      <c r="N647" s="18">
        <v>0</v>
      </c>
      <c r="O647" s="18">
        <v>0</v>
      </c>
      <c r="P647" s="18">
        <v>0</v>
      </c>
      <c r="Q647" s="18">
        <v>0</v>
      </c>
      <c r="R647" s="18">
        <v>0</v>
      </c>
      <c r="S647" s="18">
        <v>0</v>
      </c>
      <c r="T647" s="18">
        <v>0</v>
      </c>
      <c r="U647" s="18">
        <v>0</v>
      </c>
      <c r="V647" s="18">
        <v>0</v>
      </c>
      <c r="W647" s="18">
        <v>0</v>
      </c>
      <c r="X647" s="18">
        <v>0</v>
      </c>
      <c r="Y647" s="18">
        <v>0</v>
      </c>
      <c r="Z647" s="18">
        <v>0</v>
      </c>
      <c r="AH647" s="18">
        <v>0</v>
      </c>
      <c r="AI647" s="31">
        <f t="shared" ref="AI647:AI651" si="2800">+IFERROR(D647+E647+F647+G647,"n/a")</f>
        <v>0</v>
      </c>
      <c r="AJ647" s="31">
        <f t="shared" ref="AJ647:AJ651" si="2801">+IFERROR(H647+I647+J647+K647,"n/a")</f>
        <v>0</v>
      </c>
      <c r="AK647" s="31">
        <f t="shared" ref="AK647:AK651" si="2802">+IFERROR(L647+M647+N647+O647,"n/a")</f>
        <v>0</v>
      </c>
      <c r="AL647" s="31">
        <f t="shared" ref="AL647:AL651" si="2803">+IFERROR(P647+Q647+R647+S647,"n/a")</f>
        <v>0</v>
      </c>
      <c r="AM647" s="31">
        <f t="shared" ref="AM647:AM651" si="2804">+IFERROR(T647+U647+V647+W647,"n/a")</f>
        <v>0</v>
      </c>
    </row>
    <row r="648" spans="2:43" x14ac:dyDescent="0.2">
      <c r="B648" t="s">
        <v>8</v>
      </c>
      <c r="D648" s="18">
        <v>0</v>
      </c>
      <c r="E648" s="18">
        <v>0</v>
      </c>
      <c r="F648" s="18">
        <v>0</v>
      </c>
      <c r="G648" s="18">
        <v>0</v>
      </c>
      <c r="H648" s="18">
        <v>0</v>
      </c>
      <c r="I648" s="18">
        <v>0</v>
      </c>
      <c r="J648" s="18">
        <v>0</v>
      </c>
      <c r="K648" s="18">
        <v>0</v>
      </c>
      <c r="L648" s="18">
        <v>0</v>
      </c>
      <c r="M648" s="18">
        <v>0</v>
      </c>
      <c r="N648" s="18">
        <v>0</v>
      </c>
      <c r="O648" s="18">
        <v>0</v>
      </c>
      <c r="P648" s="18">
        <v>0</v>
      </c>
      <c r="Q648" s="18">
        <v>0</v>
      </c>
      <c r="R648" s="18">
        <v>0</v>
      </c>
      <c r="S648" s="18">
        <v>0</v>
      </c>
      <c r="T648" s="18">
        <v>0</v>
      </c>
      <c r="U648" s="18">
        <v>0</v>
      </c>
      <c r="V648" s="18">
        <v>0</v>
      </c>
      <c r="W648" s="18">
        <v>0</v>
      </c>
      <c r="X648" s="18">
        <v>0</v>
      </c>
      <c r="Y648" s="18">
        <v>0</v>
      </c>
      <c r="Z648" s="18">
        <v>0</v>
      </c>
      <c r="AH648" s="18">
        <v>0</v>
      </c>
      <c r="AI648" s="31">
        <f t="shared" si="2800"/>
        <v>0</v>
      </c>
      <c r="AJ648" s="31">
        <f t="shared" si="2801"/>
        <v>0</v>
      </c>
      <c r="AK648" s="31">
        <f t="shared" si="2802"/>
        <v>0</v>
      </c>
      <c r="AL648" s="31">
        <f t="shared" si="2803"/>
        <v>0</v>
      </c>
      <c r="AM648" s="31">
        <f t="shared" si="2804"/>
        <v>0</v>
      </c>
      <c r="AQ648" s="74"/>
    </row>
    <row r="649" spans="2:43" x14ac:dyDescent="0.2">
      <c r="B649" t="s">
        <v>110</v>
      </c>
      <c r="D649" s="18">
        <v>0</v>
      </c>
      <c r="E649" s="18">
        <v>0</v>
      </c>
      <c r="F649" s="18">
        <v>0</v>
      </c>
      <c r="G649" s="18">
        <v>0</v>
      </c>
      <c r="H649" s="18">
        <v>0</v>
      </c>
      <c r="I649" s="18">
        <v>0</v>
      </c>
      <c r="J649" s="18">
        <v>0</v>
      </c>
      <c r="K649" s="18">
        <v>0</v>
      </c>
      <c r="L649" s="18">
        <v>0</v>
      </c>
      <c r="M649" s="18">
        <v>0</v>
      </c>
      <c r="N649" s="18">
        <v>0</v>
      </c>
      <c r="O649" s="18">
        <v>0</v>
      </c>
      <c r="P649" s="18">
        <v>10</v>
      </c>
      <c r="Q649" s="18">
        <v>0</v>
      </c>
      <c r="R649" s="18">
        <v>0</v>
      </c>
      <c r="S649" s="18">
        <v>0</v>
      </c>
      <c r="T649" s="18">
        <v>0</v>
      </c>
      <c r="U649" s="18">
        <v>0</v>
      </c>
      <c r="V649" s="18">
        <v>0</v>
      </c>
      <c r="W649" s="18">
        <v>0</v>
      </c>
      <c r="X649" s="18">
        <v>0</v>
      </c>
      <c r="Y649" s="18">
        <v>0</v>
      </c>
      <c r="Z649" s="18">
        <v>0</v>
      </c>
      <c r="AH649" s="18">
        <v>0</v>
      </c>
      <c r="AI649" s="31">
        <f t="shared" si="2800"/>
        <v>0</v>
      </c>
      <c r="AJ649" s="31">
        <f t="shared" si="2801"/>
        <v>0</v>
      </c>
      <c r="AK649" s="31">
        <f t="shared" si="2802"/>
        <v>0</v>
      </c>
      <c r="AL649" s="31">
        <f t="shared" si="2803"/>
        <v>10</v>
      </c>
      <c r="AM649" s="31">
        <f t="shared" si="2804"/>
        <v>0</v>
      </c>
    </row>
    <row r="650" spans="2:43" ht="13.5" x14ac:dyDescent="0.35">
      <c r="B650" t="s">
        <v>9</v>
      </c>
      <c r="D650" s="21">
        <v>0</v>
      </c>
      <c r="E650" s="21">
        <v>0</v>
      </c>
      <c r="F650" s="21">
        <v>0</v>
      </c>
      <c r="G650" s="21">
        <v>0</v>
      </c>
      <c r="H650" s="21">
        <v>0</v>
      </c>
      <c r="I650" s="21">
        <v>0</v>
      </c>
      <c r="J650" s="21">
        <v>0</v>
      </c>
      <c r="K650" s="21">
        <v>0</v>
      </c>
      <c r="L650" s="21">
        <v>0</v>
      </c>
      <c r="M650" s="21">
        <v>0</v>
      </c>
      <c r="N650" s="21">
        <v>0</v>
      </c>
      <c r="O650" s="21">
        <v>0</v>
      </c>
      <c r="P650" s="21">
        <v>0</v>
      </c>
      <c r="Q650" s="21">
        <v>0</v>
      </c>
      <c r="R650" s="21">
        <v>0</v>
      </c>
      <c r="S650" s="21">
        <v>0</v>
      </c>
      <c r="T650" s="21">
        <v>0</v>
      </c>
      <c r="U650" s="21">
        <v>0</v>
      </c>
      <c r="V650" s="21">
        <v>0</v>
      </c>
      <c r="W650" s="21">
        <v>0</v>
      </c>
      <c r="X650" s="21">
        <v>0</v>
      </c>
      <c r="Y650" s="21">
        <v>0</v>
      </c>
      <c r="Z650" s="21">
        <v>0</v>
      </c>
      <c r="AH650" s="21">
        <v>0</v>
      </c>
      <c r="AI650" s="32">
        <f t="shared" si="2800"/>
        <v>0</v>
      </c>
      <c r="AJ650" s="32">
        <f t="shared" si="2801"/>
        <v>0</v>
      </c>
      <c r="AK650" s="32">
        <f t="shared" si="2802"/>
        <v>0</v>
      </c>
      <c r="AL650" s="32">
        <f t="shared" si="2803"/>
        <v>0</v>
      </c>
      <c r="AM650" s="32">
        <f t="shared" si="2804"/>
        <v>0</v>
      </c>
    </row>
    <row r="651" spans="2:43" x14ac:dyDescent="0.2">
      <c r="B651" s="6" t="s">
        <v>113</v>
      </c>
      <c r="D651" s="38">
        <f>+IFERROR(D647+D648+D649+D650,"n/a")</f>
        <v>0</v>
      </c>
      <c r="E651" s="38">
        <f t="shared" ref="E651" si="2805">+IFERROR(E647+E648+E649+E650,"n/a")</f>
        <v>0</v>
      </c>
      <c r="F651" s="38">
        <f t="shared" ref="F651" si="2806">+IFERROR(F647+F648+F649+F650,"n/a")</f>
        <v>0</v>
      </c>
      <c r="G651" s="38">
        <f t="shared" ref="G651" si="2807">+IFERROR(G647+G648+G649+G650,"n/a")</f>
        <v>0</v>
      </c>
      <c r="H651" s="38">
        <f t="shared" ref="H651" si="2808">+IFERROR(H647+H648+H649+H650,"n/a")</f>
        <v>0</v>
      </c>
      <c r="I651" s="38">
        <f t="shared" ref="I651" si="2809">+IFERROR(I647+I648+I649+I650,"n/a")</f>
        <v>0</v>
      </c>
      <c r="J651" s="38">
        <f t="shared" ref="J651" si="2810">+IFERROR(J647+J648+J649+J650,"n/a")</f>
        <v>0</v>
      </c>
      <c r="K651" s="38">
        <f t="shared" ref="K651" si="2811">+IFERROR(K647+K648+K649+K650,"n/a")</f>
        <v>0</v>
      </c>
      <c r="L651" s="38">
        <f t="shared" ref="L651" si="2812">+IFERROR(L647+L648+L649+L650,"n/a")</f>
        <v>0</v>
      </c>
      <c r="M651" s="38">
        <f t="shared" ref="M651" si="2813">+IFERROR(M647+M648+M649+M650,"n/a")</f>
        <v>0</v>
      </c>
      <c r="N651" s="38">
        <f t="shared" ref="N651" si="2814">+IFERROR(N647+N648+N649+N650,"n/a")</f>
        <v>0</v>
      </c>
      <c r="O651" s="38">
        <f t="shared" ref="O651" si="2815">+IFERROR(O647+O648+O649+O650,"n/a")</f>
        <v>0</v>
      </c>
      <c r="P651" s="38">
        <f t="shared" ref="P651" si="2816">+IFERROR(P647+P648+P649+P650,"n/a")</f>
        <v>10</v>
      </c>
      <c r="Q651" s="38">
        <f t="shared" ref="Q651" si="2817">+IFERROR(Q647+Q648+Q649+Q650,"n/a")</f>
        <v>0</v>
      </c>
      <c r="R651" s="38">
        <f t="shared" ref="R651" si="2818">+IFERROR(R647+R648+R649+R650,"n/a")</f>
        <v>0</v>
      </c>
      <c r="S651" s="38">
        <f t="shared" ref="S651" si="2819">+IFERROR(S647+S648+S649+S650,"n/a")</f>
        <v>0</v>
      </c>
      <c r="T651" s="38">
        <f t="shared" ref="T651" si="2820">+IFERROR(T647+T648+T649+T650,"n/a")</f>
        <v>0</v>
      </c>
      <c r="U651" s="38">
        <f t="shared" ref="U651" si="2821">+IFERROR(U647+U648+U649+U650,"n/a")</f>
        <v>0</v>
      </c>
      <c r="V651" s="38">
        <f t="shared" ref="V651" si="2822">+IFERROR(V647+V648+V649+V650,"n/a")</f>
        <v>0</v>
      </c>
      <c r="W651" s="38">
        <f t="shared" ref="W651:X651" si="2823">+IFERROR(W647+W648+W649+W650,"n/a")</f>
        <v>0</v>
      </c>
      <c r="X651" s="38">
        <f t="shared" si="2823"/>
        <v>0</v>
      </c>
      <c r="Y651" s="38">
        <f t="shared" ref="Y651:Z651" si="2824">+IFERROR(Y647+Y648+Y649+Y650,"n/a")</f>
        <v>0</v>
      </c>
      <c r="Z651" s="38">
        <f t="shared" si="2824"/>
        <v>0</v>
      </c>
      <c r="AA651" s="4"/>
      <c r="AB651" s="4"/>
      <c r="AC651" s="4"/>
      <c r="AD651" s="4"/>
      <c r="AE651" s="4"/>
      <c r="AF651" s="4"/>
      <c r="AG651" s="4"/>
      <c r="AH651" s="38">
        <f>+IFERROR(AH647+AH648+AH649+AH650,"n/a")</f>
        <v>0</v>
      </c>
      <c r="AI651" s="38">
        <f t="shared" si="2800"/>
        <v>0</v>
      </c>
      <c r="AJ651" s="38">
        <f t="shared" si="2801"/>
        <v>0</v>
      </c>
      <c r="AK651" s="38">
        <f t="shared" si="2802"/>
        <v>0</v>
      </c>
      <c r="AL651" s="38">
        <f t="shared" si="2803"/>
        <v>10</v>
      </c>
      <c r="AM651" s="38">
        <f t="shared" si="2804"/>
        <v>0</v>
      </c>
    </row>
    <row r="652" spans="2:43" x14ac:dyDescent="0.2">
      <c r="B652" s="6"/>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4"/>
      <c r="AB652" s="4"/>
      <c r="AC652" s="4"/>
      <c r="AD652" s="4"/>
      <c r="AE652" s="4"/>
      <c r="AF652" s="4"/>
      <c r="AG652" s="4"/>
      <c r="AH652" s="38"/>
      <c r="AI652" s="38"/>
      <c r="AJ652" s="38"/>
      <c r="AK652" s="38"/>
      <c r="AL652" s="38"/>
      <c r="AM652" s="38"/>
    </row>
    <row r="653" spans="2:43" x14ac:dyDescent="0.2">
      <c r="B653" t="s">
        <v>20</v>
      </c>
      <c r="D653" s="18">
        <v>0</v>
      </c>
      <c r="E653" s="18">
        <v>0</v>
      </c>
      <c r="F653" s="18">
        <v>0</v>
      </c>
      <c r="G653" s="18">
        <v>0</v>
      </c>
      <c r="H653" s="18">
        <v>0</v>
      </c>
      <c r="I653" s="18">
        <v>0</v>
      </c>
      <c r="J653" s="18">
        <v>0</v>
      </c>
      <c r="K653" s="18">
        <v>0</v>
      </c>
      <c r="L653" s="18">
        <v>0</v>
      </c>
      <c r="M653" s="18">
        <v>0</v>
      </c>
      <c r="N653" s="18">
        <v>0</v>
      </c>
      <c r="O653" s="18">
        <v>0</v>
      </c>
      <c r="P653" s="18">
        <v>1.605</v>
      </c>
      <c r="Q653" s="18">
        <v>0</v>
      </c>
      <c r="R653" s="18">
        <v>0</v>
      </c>
      <c r="S653" s="18">
        <v>0</v>
      </c>
      <c r="T653" s="18">
        <v>0</v>
      </c>
      <c r="U653" s="18">
        <v>0</v>
      </c>
      <c r="V653" s="18">
        <v>0</v>
      </c>
      <c r="W653" s="18">
        <v>0</v>
      </c>
      <c r="X653" s="18">
        <v>0</v>
      </c>
      <c r="Y653" s="18">
        <v>0</v>
      </c>
      <c r="Z653" s="18">
        <v>0</v>
      </c>
      <c r="AH653" s="18">
        <v>0</v>
      </c>
      <c r="AI653" s="31">
        <f t="shared" ref="AI653:AI656" si="2825">+IFERROR(D653+E653+F653+G653,"n/a")</f>
        <v>0</v>
      </c>
      <c r="AJ653" s="31">
        <f t="shared" ref="AJ653:AJ656" si="2826">+IFERROR(H653+I653+J653+K653,"n/a")</f>
        <v>0</v>
      </c>
      <c r="AK653" s="31">
        <f t="shared" ref="AK653:AK656" si="2827">+IFERROR(L653+M653+N653+O653,"n/a")</f>
        <v>0</v>
      </c>
      <c r="AL653" s="31">
        <f t="shared" ref="AL653:AL656" si="2828">+IFERROR(P653+Q653+R653+S653,"n/a")</f>
        <v>1.605</v>
      </c>
      <c r="AM653" s="31">
        <f t="shared" ref="AM653:AM656" si="2829">+IFERROR(T653+U653+V653+W653,"n/a")</f>
        <v>0</v>
      </c>
    </row>
    <row r="654" spans="2:43" x14ac:dyDescent="0.2">
      <c r="B654" t="s">
        <v>21</v>
      </c>
      <c r="D654" s="18">
        <v>0</v>
      </c>
      <c r="E654" s="18">
        <v>0</v>
      </c>
      <c r="F654" s="18">
        <v>0</v>
      </c>
      <c r="G654" s="18">
        <v>0</v>
      </c>
      <c r="H654" s="18">
        <v>0</v>
      </c>
      <c r="I654" s="18">
        <v>0</v>
      </c>
      <c r="J654" s="18">
        <v>0</v>
      </c>
      <c r="K654" s="18">
        <v>0</v>
      </c>
      <c r="L654" s="18">
        <v>0</v>
      </c>
      <c r="M654" s="18">
        <v>0</v>
      </c>
      <c r="N654" s="18">
        <v>0</v>
      </c>
      <c r="O654" s="18">
        <v>0</v>
      </c>
      <c r="P654" s="18">
        <v>3.9689999999999999</v>
      </c>
      <c r="Q654" s="18">
        <v>0</v>
      </c>
      <c r="R654" s="18">
        <v>0</v>
      </c>
      <c r="S654" s="18">
        <v>0</v>
      </c>
      <c r="T654" s="18">
        <v>0</v>
      </c>
      <c r="U654" s="18">
        <v>0</v>
      </c>
      <c r="V654" s="18">
        <v>0</v>
      </c>
      <c r="W654" s="18">
        <v>0</v>
      </c>
      <c r="X654" s="18">
        <v>0</v>
      </c>
      <c r="Y654" s="18">
        <v>0</v>
      </c>
      <c r="Z654" s="18">
        <v>0</v>
      </c>
      <c r="AH654" s="18">
        <v>0</v>
      </c>
      <c r="AI654" s="31">
        <f t="shared" si="2825"/>
        <v>0</v>
      </c>
      <c r="AJ654" s="31">
        <f t="shared" si="2826"/>
        <v>0</v>
      </c>
      <c r="AK654" s="31">
        <f t="shared" si="2827"/>
        <v>0</v>
      </c>
      <c r="AL654" s="31">
        <f t="shared" si="2828"/>
        <v>3.9689999999999999</v>
      </c>
      <c r="AM654" s="31">
        <f t="shared" si="2829"/>
        <v>0</v>
      </c>
    </row>
    <row r="655" spans="2:43" ht="13.5" x14ac:dyDescent="0.35">
      <c r="B655" t="s">
        <v>22</v>
      </c>
      <c r="D655" s="21">
        <v>0</v>
      </c>
      <c r="E655" s="21">
        <v>0</v>
      </c>
      <c r="F655" s="21">
        <v>0</v>
      </c>
      <c r="G655" s="21">
        <v>0</v>
      </c>
      <c r="H655" s="21">
        <v>0</v>
      </c>
      <c r="I655" s="21">
        <v>0</v>
      </c>
      <c r="J655" s="21">
        <v>0</v>
      </c>
      <c r="K655" s="21">
        <v>0</v>
      </c>
      <c r="L655" s="21">
        <v>0</v>
      </c>
      <c r="M655" s="21">
        <v>0</v>
      </c>
      <c r="N655" s="21">
        <v>0</v>
      </c>
      <c r="O655" s="21">
        <v>0</v>
      </c>
      <c r="P655" s="21">
        <v>4.4260000000000002</v>
      </c>
      <c r="Q655" s="21">
        <v>0</v>
      </c>
      <c r="R655" s="21">
        <v>0</v>
      </c>
      <c r="S655" s="21">
        <v>0</v>
      </c>
      <c r="T655" s="21">
        <v>0</v>
      </c>
      <c r="U655" s="21">
        <v>0</v>
      </c>
      <c r="V655" s="21">
        <v>0</v>
      </c>
      <c r="W655" s="21">
        <v>0</v>
      </c>
      <c r="X655" s="21">
        <v>0</v>
      </c>
      <c r="Y655" s="21">
        <v>0</v>
      </c>
      <c r="Z655" s="21">
        <v>0</v>
      </c>
      <c r="AA655" s="57"/>
      <c r="AB655" s="57"/>
      <c r="AC655" s="57"/>
      <c r="AD655" s="57"/>
      <c r="AE655" s="57"/>
      <c r="AF655" s="57"/>
      <c r="AG655" s="57"/>
      <c r="AH655" s="21">
        <v>0</v>
      </c>
      <c r="AI655" s="32">
        <f t="shared" si="2825"/>
        <v>0</v>
      </c>
      <c r="AJ655" s="32">
        <f t="shared" si="2826"/>
        <v>0</v>
      </c>
      <c r="AK655" s="32">
        <f t="shared" si="2827"/>
        <v>0</v>
      </c>
      <c r="AL655" s="32">
        <f t="shared" si="2828"/>
        <v>4.4260000000000002</v>
      </c>
      <c r="AM655" s="32">
        <f t="shared" si="2829"/>
        <v>0</v>
      </c>
    </row>
    <row r="656" spans="2:43" x14ac:dyDescent="0.2">
      <c r="B656" s="6" t="s">
        <v>113</v>
      </c>
      <c r="D656" s="38">
        <f>+IFERROR(D653+D654+D655,"n/a")</f>
        <v>0</v>
      </c>
      <c r="E656" s="38">
        <f t="shared" ref="E656" si="2830">+IFERROR(E653+E654+E655,"n/a")</f>
        <v>0</v>
      </c>
      <c r="F656" s="38">
        <f t="shared" ref="F656" si="2831">+IFERROR(F653+F654+F655,"n/a")</f>
        <v>0</v>
      </c>
      <c r="G656" s="38">
        <f t="shared" ref="G656" si="2832">+IFERROR(G653+G654+G655,"n/a")</f>
        <v>0</v>
      </c>
      <c r="H656" s="38">
        <f t="shared" ref="H656" si="2833">+IFERROR(H653+H654+H655,"n/a")</f>
        <v>0</v>
      </c>
      <c r="I656" s="38">
        <f t="shared" ref="I656" si="2834">+IFERROR(I653+I654+I655,"n/a")</f>
        <v>0</v>
      </c>
      <c r="J656" s="38">
        <f t="shared" ref="J656" si="2835">+IFERROR(J653+J654+J655,"n/a")</f>
        <v>0</v>
      </c>
      <c r="K656" s="38">
        <f t="shared" ref="K656" si="2836">+IFERROR(K653+K654+K655,"n/a")</f>
        <v>0</v>
      </c>
      <c r="L656" s="38">
        <f t="shared" ref="L656" si="2837">+IFERROR(L653+L654+L655,"n/a")</f>
        <v>0</v>
      </c>
      <c r="M656" s="38">
        <f t="shared" ref="M656" si="2838">+IFERROR(M653+M654+M655,"n/a")</f>
        <v>0</v>
      </c>
      <c r="N656" s="38">
        <f t="shared" ref="N656" si="2839">+IFERROR(N653+N654+N655,"n/a")</f>
        <v>0</v>
      </c>
      <c r="O656" s="38">
        <f t="shared" ref="O656" si="2840">+IFERROR(O653+O654+O655,"n/a")</f>
        <v>0</v>
      </c>
      <c r="P656" s="38">
        <f t="shared" ref="P656" si="2841">+IFERROR(P653+P654+P655,"n/a")</f>
        <v>10</v>
      </c>
      <c r="Q656" s="38">
        <f t="shared" ref="Q656" si="2842">+IFERROR(Q653+Q654+Q655,"n/a")</f>
        <v>0</v>
      </c>
      <c r="R656" s="38">
        <f t="shared" ref="R656" si="2843">+IFERROR(R653+R654+R655,"n/a")</f>
        <v>0</v>
      </c>
      <c r="S656" s="38">
        <f t="shared" ref="S656" si="2844">+IFERROR(S653+S654+S655,"n/a")</f>
        <v>0</v>
      </c>
      <c r="T656" s="38">
        <f t="shared" ref="T656" si="2845">+IFERROR(T653+T654+T655,"n/a")</f>
        <v>0</v>
      </c>
      <c r="U656" s="38">
        <f t="shared" ref="U656" si="2846">+IFERROR(U653+U654+U655,"n/a")</f>
        <v>0</v>
      </c>
      <c r="V656" s="38">
        <f t="shared" ref="V656" si="2847">+IFERROR(V653+V654+V655,"n/a")</f>
        <v>0</v>
      </c>
      <c r="W656" s="38">
        <f t="shared" ref="W656:X656" si="2848">+IFERROR(W653+W654+W655,"n/a")</f>
        <v>0</v>
      </c>
      <c r="X656" s="38">
        <f t="shared" si="2848"/>
        <v>0</v>
      </c>
      <c r="Y656" s="38">
        <f t="shared" ref="Y656:Z656" si="2849">+IFERROR(Y653+Y654+Y655,"n/a")</f>
        <v>0</v>
      </c>
      <c r="Z656" s="38">
        <f t="shared" si="2849"/>
        <v>0</v>
      </c>
      <c r="AA656" s="4"/>
      <c r="AB656" s="4"/>
      <c r="AC656" s="4"/>
      <c r="AD656" s="4"/>
      <c r="AE656" s="4"/>
      <c r="AF656" s="4"/>
      <c r="AG656" s="4"/>
      <c r="AH656" s="38">
        <f t="shared" ref="AH656" si="2850">+IFERROR(AH653+AH654+AH655,"n/a")</f>
        <v>0</v>
      </c>
      <c r="AI656" s="20">
        <f t="shared" si="2825"/>
        <v>0</v>
      </c>
      <c r="AJ656" s="20">
        <f t="shared" si="2826"/>
        <v>0</v>
      </c>
      <c r="AK656" s="20">
        <f t="shared" si="2827"/>
        <v>0</v>
      </c>
      <c r="AL656" s="20">
        <f t="shared" si="2828"/>
        <v>10</v>
      </c>
      <c r="AM656" s="20">
        <f t="shared" si="2829"/>
        <v>0</v>
      </c>
    </row>
    <row r="657" spans="2:39" x14ac:dyDescent="0.2">
      <c r="B657" s="6"/>
    </row>
    <row r="658" spans="2:39" x14ac:dyDescent="0.2">
      <c r="B658" s="5" t="s">
        <v>114</v>
      </c>
    </row>
    <row r="659" spans="2:39" x14ac:dyDescent="0.2">
      <c r="B659" t="s">
        <v>7</v>
      </c>
      <c r="D659" s="18">
        <v>0</v>
      </c>
      <c r="E659" s="18">
        <v>0</v>
      </c>
      <c r="F659" s="18">
        <v>0</v>
      </c>
      <c r="G659" s="18">
        <v>0</v>
      </c>
      <c r="H659" s="18">
        <v>0</v>
      </c>
      <c r="I659" s="18">
        <v>0</v>
      </c>
      <c r="J659" s="18">
        <v>0</v>
      </c>
      <c r="K659" s="18">
        <v>0</v>
      </c>
      <c r="L659" s="18">
        <v>0</v>
      </c>
      <c r="M659" s="18">
        <v>0</v>
      </c>
      <c r="N659" s="18">
        <v>0</v>
      </c>
      <c r="O659" s="18">
        <v>0</v>
      </c>
      <c r="P659" s="18">
        <v>0</v>
      </c>
      <c r="Q659" s="18">
        <v>0</v>
      </c>
      <c r="R659" s="18">
        <v>0</v>
      </c>
      <c r="S659" s="18">
        <v>0</v>
      </c>
      <c r="T659" s="18">
        <v>0</v>
      </c>
      <c r="U659" s="18">
        <v>0</v>
      </c>
      <c r="V659" s="18">
        <v>0</v>
      </c>
      <c r="W659" s="18">
        <v>0</v>
      </c>
      <c r="X659" s="18">
        <v>0</v>
      </c>
      <c r="Y659" s="18">
        <v>0</v>
      </c>
      <c r="Z659" s="18">
        <v>0</v>
      </c>
      <c r="AH659" s="18">
        <v>0</v>
      </c>
      <c r="AI659" s="31">
        <f t="shared" ref="AI659:AI663" si="2851">+IFERROR(D659+E659+F659+G659,"n/a")</f>
        <v>0</v>
      </c>
      <c r="AJ659" s="31">
        <f t="shared" ref="AJ659:AJ663" si="2852">+IFERROR(H659+I659+J659+K659,"n/a")</f>
        <v>0</v>
      </c>
      <c r="AK659" s="31">
        <f t="shared" ref="AK659:AK663" si="2853">+IFERROR(L659+M659+N659+O659,"n/a")</f>
        <v>0</v>
      </c>
      <c r="AL659" s="31">
        <f t="shared" ref="AL659:AL663" si="2854">+IFERROR(P659+Q659+R659+S659,"n/a")</f>
        <v>0</v>
      </c>
      <c r="AM659" s="31">
        <f t="shared" ref="AM659:AM663" si="2855">+IFERROR(T659+U659+V659+W659,"n/a")</f>
        <v>0</v>
      </c>
    </row>
    <row r="660" spans="2:39" x14ac:dyDescent="0.2">
      <c r="B660" t="s">
        <v>8</v>
      </c>
      <c r="D660" s="18">
        <v>0</v>
      </c>
      <c r="E660" s="18">
        <v>0</v>
      </c>
      <c r="F660" s="18">
        <v>0</v>
      </c>
      <c r="G660" s="18">
        <v>0</v>
      </c>
      <c r="H660" s="18">
        <v>0</v>
      </c>
      <c r="I660" s="18">
        <v>0</v>
      </c>
      <c r="J660" s="18">
        <v>0</v>
      </c>
      <c r="K660" s="18">
        <v>0</v>
      </c>
      <c r="L660" s="18">
        <v>0</v>
      </c>
      <c r="M660" s="18">
        <v>0</v>
      </c>
      <c r="N660" s="18">
        <v>0</v>
      </c>
      <c r="O660" s="18">
        <v>0</v>
      </c>
      <c r="P660" s="18">
        <v>0.69</v>
      </c>
      <c r="Q660" s="18">
        <v>0</v>
      </c>
      <c r="R660" s="18">
        <v>0</v>
      </c>
      <c r="S660" s="18">
        <v>0</v>
      </c>
      <c r="T660" s="18">
        <v>0</v>
      </c>
      <c r="U660" s="18">
        <v>0</v>
      </c>
      <c r="V660" s="18">
        <v>0</v>
      </c>
      <c r="W660" s="18">
        <v>0</v>
      </c>
      <c r="X660" s="18">
        <v>0</v>
      </c>
      <c r="Y660" s="18">
        <v>0</v>
      </c>
      <c r="Z660" s="18">
        <v>0</v>
      </c>
      <c r="AH660" s="18">
        <v>0</v>
      </c>
      <c r="AI660" s="31">
        <f t="shared" si="2851"/>
        <v>0</v>
      </c>
      <c r="AJ660" s="31">
        <f t="shared" si="2852"/>
        <v>0</v>
      </c>
      <c r="AK660" s="31">
        <f t="shared" si="2853"/>
        <v>0</v>
      </c>
      <c r="AL660" s="31">
        <f t="shared" si="2854"/>
        <v>0.69</v>
      </c>
      <c r="AM660" s="31">
        <f t="shared" si="2855"/>
        <v>0</v>
      </c>
    </row>
    <row r="661" spans="2:39" x14ac:dyDescent="0.2">
      <c r="B661" t="s">
        <v>110</v>
      </c>
      <c r="D661" s="18">
        <v>0</v>
      </c>
      <c r="E661" s="18">
        <v>0</v>
      </c>
      <c r="F661" s="18">
        <v>0</v>
      </c>
      <c r="G661" s="18">
        <v>0</v>
      </c>
      <c r="H661" s="18">
        <v>0</v>
      </c>
      <c r="I661" s="18">
        <v>0</v>
      </c>
      <c r="J661" s="18">
        <v>0</v>
      </c>
      <c r="K661" s="18">
        <v>0</v>
      </c>
      <c r="L661" s="18">
        <v>0</v>
      </c>
      <c r="M661" s="18">
        <v>0</v>
      </c>
      <c r="N661" s="18">
        <v>0</v>
      </c>
      <c r="O661" s="18">
        <v>0</v>
      </c>
      <c r="P661" s="18">
        <v>0</v>
      </c>
      <c r="Q661" s="18">
        <v>0</v>
      </c>
      <c r="R661" s="18">
        <v>0</v>
      </c>
      <c r="S661" s="18">
        <v>0</v>
      </c>
      <c r="T661" s="18">
        <v>0</v>
      </c>
      <c r="U661" s="18">
        <v>0</v>
      </c>
      <c r="V661" s="18">
        <v>0</v>
      </c>
      <c r="W661" s="18">
        <v>0</v>
      </c>
      <c r="X661" s="18">
        <v>0</v>
      </c>
      <c r="Y661" s="18">
        <v>0</v>
      </c>
      <c r="Z661" s="18">
        <v>0</v>
      </c>
      <c r="AH661" s="18">
        <v>0</v>
      </c>
      <c r="AI661" s="31">
        <f t="shared" si="2851"/>
        <v>0</v>
      </c>
      <c r="AJ661" s="31">
        <f t="shared" si="2852"/>
        <v>0</v>
      </c>
      <c r="AK661" s="31">
        <f t="shared" si="2853"/>
        <v>0</v>
      </c>
      <c r="AL661" s="31">
        <f t="shared" si="2854"/>
        <v>0</v>
      </c>
      <c r="AM661" s="31">
        <f t="shared" si="2855"/>
        <v>0</v>
      </c>
    </row>
    <row r="662" spans="2:39" ht="13.5" x14ac:dyDescent="0.35">
      <c r="B662" t="s">
        <v>9</v>
      </c>
      <c r="D662" s="21">
        <v>0</v>
      </c>
      <c r="E662" s="21">
        <v>0</v>
      </c>
      <c r="F662" s="21">
        <v>0</v>
      </c>
      <c r="G662" s="21">
        <v>0</v>
      </c>
      <c r="H662" s="21">
        <v>0</v>
      </c>
      <c r="I662" s="21">
        <v>0</v>
      </c>
      <c r="J662" s="21">
        <v>0</v>
      </c>
      <c r="K662" s="21">
        <v>0</v>
      </c>
      <c r="L662" s="21">
        <v>0</v>
      </c>
      <c r="M662" s="21">
        <v>0</v>
      </c>
      <c r="N662" s="21">
        <v>0</v>
      </c>
      <c r="O662" s="21">
        <v>0</v>
      </c>
      <c r="P662" s="21">
        <v>0</v>
      </c>
      <c r="Q662" s="21">
        <v>0</v>
      </c>
      <c r="R662" s="21">
        <v>0</v>
      </c>
      <c r="S662" s="21">
        <v>0</v>
      </c>
      <c r="T662" s="21">
        <v>0</v>
      </c>
      <c r="U662" s="21">
        <v>0</v>
      </c>
      <c r="V662" s="21">
        <v>0</v>
      </c>
      <c r="W662" s="21">
        <v>0</v>
      </c>
      <c r="X662" s="21">
        <v>0</v>
      </c>
      <c r="Y662" s="21">
        <v>0</v>
      </c>
      <c r="Z662" s="21">
        <v>0</v>
      </c>
      <c r="AH662" s="21">
        <v>0</v>
      </c>
      <c r="AI662" s="32">
        <f t="shared" si="2851"/>
        <v>0</v>
      </c>
      <c r="AJ662" s="32">
        <f t="shared" si="2852"/>
        <v>0</v>
      </c>
      <c r="AK662" s="32">
        <f t="shared" si="2853"/>
        <v>0</v>
      </c>
      <c r="AL662" s="32">
        <f t="shared" si="2854"/>
        <v>0</v>
      </c>
      <c r="AM662" s="32">
        <f t="shared" si="2855"/>
        <v>0</v>
      </c>
    </row>
    <row r="663" spans="2:39" x14ac:dyDescent="0.2">
      <c r="B663" s="6" t="s">
        <v>115</v>
      </c>
      <c r="D663" s="38">
        <f>+IFERROR(D659+D660+D661+D662,"n/a")</f>
        <v>0</v>
      </c>
      <c r="E663" s="38">
        <f t="shared" ref="E663" si="2856">+IFERROR(E659+E660+E661+E662,"n/a")</f>
        <v>0</v>
      </c>
      <c r="F663" s="38">
        <f t="shared" ref="F663" si="2857">+IFERROR(F659+F660+F661+F662,"n/a")</f>
        <v>0</v>
      </c>
      <c r="G663" s="38">
        <f t="shared" ref="G663" si="2858">+IFERROR(G659+G660+G661+G662,"n/a")</f>
        <v>0</v>
      </c>
      <c r="H663" s="38">
        <f t="shared" ref="H663" si="2859">+IFERROR(H659+H660+H661+H662,"n/a")</f>
        <v>0</v>
      </c>
      <c r="I663" s="38">
        <f t="shared" ref="I663" si="2860">+IFERROR(I659+I660+I661+I662,"n/a")</f>
        <v>0</v>
      </c>
      <c r="J663" s="38">
        <f t="shared" ref="J663" si="2861">+IFERROR(J659+J660+J661+J662,"n/a")</f>
        <v>0</v>
      </c>
      <c r="K663" s="38">
        <f t="shared" ref="K663" si="2862">+IFERROR(K659+K660+K661+K662,"n/a")</f>
        <v>0</v>
      </c>
      <c r="L663" s="38">
        <f t="shared" ref="L663" si="2863">+IFERROR(L659+L660+L661+L662,"n/a")</f>
        <v>0</v>
      </c>
      <c r="M663" s="38">
        <f t="shared" ref="M663" si="2864">+IFERROR(M659+M660+M661+M662,"n/a")</f>
        <v>0</v>
      </c>
      <c r="N663" s="38">
        <f t="shared" ref="N663" si="2865">+IFERROR(N659+N660+N661+N662,"n/a")</f>
        <v>0</v>
      </c>
      <c r="O663" s="38">
        <f t="shared" ref="O663" si="2866">+IFERROR(O659+O660+O661+O662,"n/a")</f>
        <v>0</v>
      </c>
      <c r="P663" s="38">
        <f t="shared" ref="P663" si="2867">+IFERROR(P659+P660+P661+P662,"n/a")</f>
        <v>0.69</v>
      </c>
      <c r="Q663" s="38">
        <f t="shared" ref="Q663" si="2868">+IFERROR(Q659+Q660+Q661+Q662,"n/a")</f>
        <v>0</v>
      </c>
      <c r="R663" s="38">
        <f t="shared" ref="R663" si="2869">+IFERROR(R659+R660+R661+R662,"n/a")</f>
        <v>0</v>
      </c>
      <c r="S663" s="38">
        <f t="shared" ref="S663" si="2870">+IFERROR(S659+S660+S661+S662,"n/a")</f>
        <v>0</v>
      </c>
      <c r="T663" s="38">
        <f t="shared" ref="T663" si="2871">+IFERROR(T659+T660+T661+T662,"n/a")</f>
        <v>0</v>
      </c>
      <c r="U663" s="38">
        <f t="shared" ref="U663" si="2872">+IFERROR(U659+U660+U661+U662,"n/a")</f>
        <v>0</v>
      </c>
      <c r="V663" s="38">
        <f t="shared" ref="V663" si="2873">+IFERROR(V659+V660+V661+V662,"n/a")</f>
        <v>0</v>
      </c>
      <c r="W663" s="38">
        <f t="shared" ref="W663:X663" si="2874">+IFERROR(W659+W660+W661+W662,"n/a")</f>
        <v>0</v>
      </c>
      <c r="X663" s="38">
        <f t="shared" si="2874"/>
        <v>0</v>
      </c>
      <c r="Y663" s="38">
        <f t="shared" ref="Y663:Z663" si="2875">+IFERROR(Y659+Y660+Y661+Y662,"n/a")</f>
        <v>0</v>
      </c>
      <c r="Z663" s="38">
        <f t="shared" si="2875"/>
        <v>0</v>
      </c>
      <c r="AA663" s="4"/>
      <c r="AB663" s="4"/>
      <c r="AC663" s="4"/>
      <c r="AD663" s="4"/>
      <c r="AE663" s="4"/>
      <c r="AF663" s="4"/>
      <c r="AG663" s="4"/>
      <c r="AH663" s="38">
        <f>+IFERROR(AH659+AH660+AH661+AH662,"n/a")</f>
        <v>0</v>
      </c>
      <c r="AI663" s="38">
        <f t="shared" si="2851"/>
        <v>0</v>
      </c>
      <c r="AJ663" s="38">
        <f t="shared" si="2852"/>
        <v>0</v>
      </c>
      <c r="AK663" s="38">
        <f t="shared" si="2853"/>
        <v>0</v>
      </c>
      <c r="AL663" s="38">
        <f t="shared" si="2854"/>
        <v>0.69</v>
      </c>
      <c r="AM663" s="38">
        <f t="shared" si="2855"/>
        <v>0</v>
      </c>
    </row>
    <row r="664" spans="2:39" x14ac:dyDescent="0.2">
      <c r="B664" s="6"/>
      <c r="D664" s="38"/>
      <c r="E664" s="38"/>
      <c r="F664" s="38"/>
      <c r="G664" s="38"/>
      <c r="H664" s="38"/>
      <c r="I664" s="38"/>
      <c r="J664" s="38"/>
      <c r="K664" s="38"/>
      <c r="L664" s="38"/>
      <c r="M664" s="38"/>
      <c r="N664" s="38"/>
      <c r="O664" s="38"/>
      <c r="P664" s="72"/>
      <c r="Q664" s="73"/>
      <c r="R664" s="38"/>
      <c r="S664" s="38"/>
      <c r="T664" s="38"/>
      <c r="U664" s="38"/>
      <c r="V664" s="38"/>
      <c r="W664" s="38"/>
      <c r="X664" s="38"/>
      <c r="Y664" s="38"/>
      <c r="Z664" s="38"/>
      <c r="AA664" s="4"/>
      <c r="AB664" s="4"/>
      <c r="AC664" s="4"/>
      <c r="AD664" s="4"/>
      <c r="AE664" s="4"/>
      <c r="AF664" s="4"/>
      <c r="AG664" s="4"/>
      <c r="AH664" s="38"/>
      <c r="AI664" s="38"/>
      <c r="AJ664" s="38"/>
      <c r="AK664" s="38"/>
      <c r="AL664" s="38"/>
      <c r="AM664" s="38"/>
    </row>
    <row r="665" spans="2:39" x14ac:dyDescent="0.2">
      <c r="B665" t="s">
        <v>20</v>
      </c>
      <c r="D665" s="18">
        <v>0</v>
      </c>
      <c r="E665" s="18">
        <v>0</v>
      </c>
      <c r="F665" s="18">
        <v>0</v>
      </c>
      <c r="G665" s="18">
        <v>0</v>
      </c>
      <c r="H665" s="18">
        <v>0</v>
      </c>
      <c r="I665" s="18">
        <v>0</v>
      </c>
      <c r="J665" s="18">
        <v>0</v>
      </c>
      <c r="K665" s="18">
        <v>0</v>
      </c>
      <c r="L665" s="18">
        <v>0</v>
      </c>
      <c r="M665" s="18">
        <v>0</v>
      </c>
      <c r="N665" s="18">
        <v>0</v>
      </c>
      <c r="O665" s="18">
        <v>0</v>
      </c>
      <c r="P665" s="18">
        <v>0.106</v>
      </c>
      <c r="Q665" s="18">
        <v>0</v>
      </c>
      <c r="R665" s="18">
        <v>0</v>
      </c>
      <c r="S665" s="18">
        <v>0</v>
      </c>
      <c r="T665" s="18">
        <v>0</v>
      </c>
      <c r="U665" s="18">
        <v>0</v>
      </c>
      <c r="V665" s="18">
        <v>0</v>
      </c>
      <c r="W665" s="18">
        <v>0</v>
      </c>
      <c r="X665" s="18">
        <v>0</v>
      </c>
      <c r="Y665" s="18">
        <v>0</v>
      </c>
      <c r="Z665" s="18">
        <v>0</v>
      </c>
      <c r="AH665" s="18">
        <v>0</v>
      </c>
      <c r="AI665" s="31">
        <f t="shared" ref="AI665:AI668" si="2876">+IFERROR(D665+E665+F665+G665,"n/a")</f>
        <v>0</v>
      </c>
      <c r="AJ665" s="31">
        <f t="shared" ref="AJ665:AJ668" si="2877">+IFERROR(H665+I665+J665+K665,"n/a")</f>
        <v>0</v>
      </c>
      <c r="AK665" s="31">
        <f t="shared" ref="AK665:AK668" si="2878">+IFERROR(L665+M665+N665+O665,"n/a")</f>
        <v>0</v>
      </c>
      <c r="AL665" s="31">
        <f t="shared" ref="AL665:AL668" si="2879">+IFERROR(P665+Q665+R665+S665,"n/a")</f>
        <v>0.106</v>
      </c>
      <c r="AM665" s="31">
        <f t="shared" ref="AM665:AM668" si="2880">+IFERROR(T665+U665+V665+W665,"n/a")</f>
        <v>0</v>
      </c>
    </row>
    <row r="666" spans="2:39" x14ac:dyDescent="0.2">
      <c r="B666" t="s">
        <v>21</v>
      </c>
      <c r="D666" s="18">
        <v>0</v>
      </c>
      <c r="E666" s="18">
        <v>0</v>
      </c>
      <c r="F666" s="18">
        <v>0</v>
      </c>
      <c r="G666" s="18">
        <v>0</v>
      </c>
      <c r="H666" s="18">
        <v>0</v>
      </c>
      <c r="I666" s="18">
        <v>0</v>
      </c>
      <c r="J666" s="18">
        <v>0</v>
      </c>
      <c r="K666" s="18">
        <v>0</v>
      </c>
      <c r="L666" s="18">
        <v>0</v>
      </c>
      <c r="M666" s="18">
        <v>0</v>
      </c>
      <c r="N666" s="18">
        <v>0</v>
      </c>
      <c r="O666" s="18">
        <v>0</v>
      </c>
      <c r="P666" s="18">
        <v>0.28899999999999998</v>
      </c>
      <c r="Q666" s="18">
        <v>0</v>
      </c>
      <c r="R666" s="18">
        <v>0</v>
      </c>
      <c r="S666" s="18">
        <v>0</v>
      </c>
      <c r="T666" s="18">
        <v>0</v>
      </c>
      <c r="U666" s="18">
        <v>0</v>
      </c>
      <c r="V666" s="18">
        <v>0</v>
      </c>
      <c r="W666" s="18">
        <v>0</v>
      </c>
      <c r="X666" s="18">
        <v>0</v>
      </c>
      <c r="Y666" s="18">
        <v>0</v>
      </c>
      <c r="Z666" s="18">
        <v>0</v>
      </c>
      <c r="AH666" s="18">
        <v>0</v>
      </c>
      <c r="AI666" s="31">
        <f t="shared" si="2876"/>
        <v>0</v>
      </c>
      <c r="AJ666" s="31">
        <f t="shared" si="2877"/>
        <v>0</v>
      </c>
      <c r="AK666" s="31">
        <f t="shared" si="2878"/>
        <v>0</v>
      </c>
      <c r="AL666" s="31">
        <f t="shared" si="2879"/>
        <v>0.28899999999999998</v>
      </c>
      <c r="AM666" s="31">
        <f t="shared" si="2880"/>
        <v>0</v>
      </c>
    </row>
    <row r="667" spans="2:39" ht="13.5" x14ac:dyDescent="0.35">
      <c r="B667" t="s">
        <v>22</v>
      </c>
      <c r="D667" s="21">
        <v>0</v>
      </c>
      <c r="E667" s="21">
        <v>0</v>
      </c>
      <c r="F667" s="21">
        <v>0</v>
      </c>
      <c r="G667" s="21">
        <v>0</v>
      </c>
      <c r="H667" s="21">
        <v>0</v>
      </c>
      <c r="I667" s="21">
        <v>0</v>
      </c>
      <c r="J667" s="21">
        <v>0</v>
      </c>
      <c r="K667" s="21">
        <v>0</v>
      </c>
      <c r="L667" s="21">
        <v>0</v>
      </c>
      <c r="M667" s="21">
        <v>0</v>
      </c>
      <c r="N667" s="21">
        <v>0</v>
      </c>
      <c r="O667" s="21">
        <v>0</v>
      </c>
      <c r="P667" s="21">
        <v>0.29499999999999998</v>
      </c>
      <c r="Q667" s="21">
        <v>0</v>
      </c>
      <c r="R667" s="21">
        <v>0</v>
      </c>
      <c r="S667" s="21">
        <v>0</v>
      </c>
      <c r="T667" s="21">
        <v>0</v>
      </c>
      <c r="U667" s="21">
        <v>0</v>
      </c>
      <c r="V667" s="21">
        <v>0</v>
      </c>
      <c r="W667" s="21">
        <v>0</v>
      </c>
      <c r="X667" s="21">
        <v>0</v>
      </c>
      <c r="Y667" s="21">
        <v>0</v>
      </c>
      <c r="Z667" s="21">
        <v>0</v>
      </c>
      <c r="AA667" s="57"/>
      <c r="AB667" s="57"/>
      <c r="AC667" s="57"/>
      <c r="AD667" s="57"/>
      <c r="AE667" s="57"/>
      <c r="AF667" s="57"/>
      <c r="AG667" s="57"/>
      <c r="AH667" s="21">
        <v>0</v>
      </c>
      <c r="AI667" s="32">
        <f t="shared" si="2876"/>
        <v>0</v>
      </c>
      <c r="AJ667" s="32">
        <f t="shared" si="2877"/>
        <v>0</v>
      </c>
      <c r="AK667" s="32">
        <f t="shared" si="2878"/>
        <v>0</v>
      </c>
      <c r="AL667" s="32">
        <f t="shared" si="2879"/>
        <v>0.29499999999999998</v>
      </c>
      <c r="AM667" s="32">
        <f t="shared" si="2880"/>
        <v>0</v>
      </c>
    </row>
    <row r="668" spans="2:39" x14ac:dyDescent="0.2">
      <c r="B668" s="6" t="s">
        <v>115</v>
      </c>
      <c r="D668" s="38">
        <f>+IFERROR(D665+D666+D667,"n/a")</f>
        <v>0</v>
      </c>
      <c r="E668" s="38">
        <f t="shared" ref="E668" si="2881">+IFERROR(E665+E666+E667,"n/a")</f>
        <v>0</v>
      </c>
      <c r="F668" s="38">
        <f t="shared" ref="F668" si="2882">+IFERROR(F665+F666+F667,"n/a")</f>
        <v>0</v>
      </c>
      <c r="G668" s="38">
        <f t="shared" ref="G668" si="2883">+IFERROR(G665+G666+G667,"n/a")</f>
        <v>0</v>
      </c>
      <c r="H668" s="38">
        <f t="shared" ref="H668" si="2884">+IFERROR(H665+H666+H667,"n/a")</f>
        <v>0</v>
      </c>
      <c r="I668" s="38">
        <f t="shared" ref="I668" si="2885">+IFERROR(I665+I666+I667,"n/a")</f>
        <v>0</v>
      </c>
      <c r="J668" s="38">
        <f t="shared" ref="J668" si="2886">+IFERROR(J665+J666+J667,"n/a")</f>
        <v>0</v>
      </c>
      <c r="K668" s="38">
        <f t="shared" ref="K668" si="2887">+IFERROR(K665+K666+K667,"n/a")</f>
        <v>0</v>
      </c>
      <c r="L668" s="38">
        <f t="shared" ref="L668" si="2888">+IFERROR(L665+L666+L667,"n/a")</f>
        <v>0</v>
      </c>
      <c r="M668" s="38">
        <f t="shared" ref="M668" si="2889">+IFERROR(M665+M666+M667,"n/a")</f>
        <v>0</v>
      </c>
      <c r="N668" s="38">
        <f t="shared" ref="N668" si="2890">+IFERROR(N665+N666+N667,"n/a")</f>
        <v>0</v>
      </c>
      <c r="O668" s="38">
        <f t="shared" ref="O668" si="2891">+IFERROR(O665+O666+O667,"n/a")</f>
        <v>0</v>
      </c>
      <c r="P668" s="38">
        <f t="shared" ref="P668" si="2892">+IFERROR(P665+P666+P667,"n/a")</f>
        <v>0.69</v>
      </c>
      <c r="Q668" s="38">
        <f t="shared" ref="Q668" si="2893">+IFERROR(Q665+Q666+Q667,"n/a")</f>
        <v>0</v>
      </c>
      <c r="R668" s="38">
        <f t="shared" ref="R668" si="2894">+IFERROR(R665+R666+R667,"n/a")</f>
        <v>0</v>
      </c>
      <c r="S668" s="38">
        <f t="shared" ref="S668" si="2895">+IFERROR(S665+S666+S667,"n/a")</f>
        <v>0</v>
      </c>
      <c r="T668" s="38">
        <f t="shared" ref="T668" si="2896">+IFERROR(T665+T666+T667,"n/a")</f>
        <v>0</v>
      </c>
      <c r="U668" s="38">
        <f t="shared" ref="U668" si="2897">+IFERROR(U665+U666+U667,"n/a")</f>
        <v>0</v>
      </c>
      <c r="V668" s="38">
        <f t="shared" ref="V668" si="2898">+IFERROR(V665+V666+V667,"n/a")</f>
        <v>0</v>
      </c>
      <c r="W668" s="38">
        <f t="shared" ref="W668:X668" si="2899">+IFERROR(W665+W666+W667,"n/a")</f>
        <v>0</v>
      </c>
      <c r="X668" s="38">
        <f t="shared" si="2899"/>
        <v>0</v>
      </c>
      <c r="Y668" s="38">
        <f t="shared" ref="Y668:Z668" si="2900">+IFERROR(Y665+Y666+Y667,"n/a")</f>
        <v>0</v>
      </c>
      <c r="Z668" s="38">
        <f t="shared" si="2900"/>
        <v>0</v>
      </c>
      <c r="AA668" s="4"/>
      <c r="AB668" s="4"/>
      <c r="AC668" s="4"/>
      <c r="AD668" s="4"/>
      <c r="AE668" s="4"/>
      <c r="AF668" s="4"/>
      <c r="AG668" s="4"/>
      <c r="AH668" s="38">
        <f t="shared" ref="AH668" si="2901">+IFERROR(AH665+AH666+AH667,"n/a")</f>
        <v>0</v>
      </c>
      <c r="AI668" s="20">
        <f t="shared" si="2876"/>
        <v>0</v>
      </c>
      <c r="AJ668" s="20">
        <f t="shared" si="2877"/>
        <v>0</v>
      </c>
      <c r="AK668" s="20">
        <f t="shared" si="2878"/>
        <v>0</v>
      </c>
      <c r="AL668" s="20">
        <f t="shared" si="2879"/>
        <v>0.69</v>
      </c>
      <c r="AM668" s="20">
        <f t="shared" si="2880"/>
        <v>0</v>
      </c>
    </row>
    <row r="669" spans="2:39" x14ac:dyDescent="0.2">
      <c r="B669" s="3"/>
    </row>
    <row r="670" spans="2:39" s="67" customFormat="1" x14ac:dyDescent="0.2">
      <c r="B670" s="67" t="s">
        <v>108</v>
      </c>
    </row>
    <row r="671" spans="2:39" x14ac:dyDescent="0.2">
      <c r="B671" s="68" t="s">
        <v>109</v>
      </c>
    </row>
    <row r="673" spans="2:39" x14ac:dyDescent="0.2">
      <c r="B673" s="2" t="s">
        <v>59</v>
      </c>
      <c r="C673" s="1"/>
    </row>
    <row r="674" spans="2:39" x14ac:dyDescent="0.2">
      <c r="W674" s="74"/>
    </row>
    <row r="675" spans="2:39" x14ac:dyDescent="0.2">
      <c r="B675" t="s">
        <v>167</v>
      </c>
      <c r="D675" s="36" t="s">
        <v>75</v>
      </c>
      <c r="E675" s="18">
        <v>211.935</v>
      </c>
      <c r="F675" s="18">
        <v>266.15199999999999</v>
      </c>
      <c r="G675" s="18">
        <v>239.14</v>
      </c>
      <c r="H675" s="18">
        <v>305.08800000000002</v>
      </c>
      <c r="I675" s="18">
        <v>361.72699999999998</v>
      </c>
      <c r="J675" s="18">
        <v>269.62599999999998</v>
      </c>
      <c r="K675" s="18">
        <v>330.40899999999999</v>
      </c>
      <c r="L675" s="18">
        <v>324.84500000000003</v>
      </c>
      <c r="M675" s="18">
        <v>202.62299999999999</v>
      </c>
      <c r="N675" s="18">
        <v>235.72</v>
      </c>
      <c r="O675" s="18">
        <v>342.101</v>
      </c>
      <c r="P675" s="18">
        <v>445.34699999999998</v>
      </c>
      <c r="Q675" s="18">
        <v>508.52100000000002</v>
      </c>
      <c r="R675" s="18">
        <v>517.66300000000001</v>
      </c>
      <c r="S675" s="18">
        <v>615.36</v>
      </c>
      <c r="T675" s="18">
        <v>520.83799999999997</v>
      </c>
      <c r="U675" s="18">
        <v>527.28</v>
      </c>
      <c r="V675" s="18">
        <v>528.51499999999999</v>
      </c>
      <c r="W675" s="18">
        <v>820.46600000000001</v>
      </c>
      <c r="X675" s="18">
        <v>668.05799999999999</v>
      </c>
      <c r="Y675" s="18">
        <v>594.86199999999997</v>
      </c>
      <c r="Z675" s="18">
        <v>506.63400000000001</v>
      </c>
      <c r="AH675" s="18">
        <v>168.471</v>
      </c>
      <c r="AI675" s="31">
        <f>+G675</f>
        <v>239.14</v>
      </c>
      <c r="AJ675" s="31">
        <f>+K675</f>
        <v>330.40899999999999</v>
      </c>
      <c r="AK675" s="31">
        <f>+O675</f>
        <v>342.101</v>
      </c>
      <c r="AL675" s="31">
        <f>+S675</f>
        <v>615.36</v>
      </c>
      <c r="AM675" s="31">
        <f>+W675</f>
        <v>820.46600000000001</v>
      </c>
    </row>
    <row r="676" spans="2:39" x14ac:dyDescent="0.2">
      <c r="B676" t="s">
        <v>168</v>
      </c>
      <c r="D676" s="36" t="s">
        <v>75</v>
      </c>
      <c r="E676" s="18">
        <v>20.786000000000001</v>
      </c>
      <c r="F676" s="18">
        <v>25.565000000000001</v>
      </c>
      <c r="G676" s="18">
        <v>25.242999999999999</v>
      </c>
      <c r="H676" s="18">
        <v>25.866</v>
      </c>
      <c r="I676" s="18">
        <v>25.056999999999999</v>
      </c>
      <c r="J676" s="18">
        <v>25.995999999999999</v>
      </c>
      <c r="K676" s="18">
        <v>27.658999999999999</v>
      </c>
      <c r="L676" s="18">
        <v>29.524000000000001</v>
      </c>
      <c r="M676" s="18">
        <v>31.286999999999999</v>
      </c>
      <c r="N676" s="18">
        <v>32.869</v>
      </c>
      <c r="O676" s="18">
        <v>32.734000000000002</v>
      </c>
      <c r="P676" s="18">
        <v>36.965000000000003</v>
      </c>
      <c r="Q676" s="18">
        <v>38.491</v>
      </c>
      <c r="R676" s="18">
        <v>41.311999999999998</v>
      </c>
      <c r="S676" s="18">
        <v>42.917000000000002</v>
      </c>
      <c r="T676" s="18">
        <v>44.953000000000003</v>
      </c>
      <c r="U676" s="18">
        <v>44.459000000000003</v>
      </c>
      <c r="V676" s="18">
        <v>46.930999999999997</v>
      </c>
      <c r="W676" s="18">
        <v>47.11</v>
      </c>
      <c r="X676" s="18">
        <v>50.173999999999999</v>
      </c>
      <c r="Y676" s="18">
        <v>48.421999999999997</v>
      </c>
      <c r="Z676" s="18">
        <v>52.679000000000002</v>
      </c>
      <c r="AH676" s="18">
        <v>17.215</v>
      </c>
      <c r="AI676" s="31">
        <f t="shared" ref="AI676:AI683" si="2902">+G676</f>
        <v>25.242999999999999</v>
      </c>
      <c r="AJ676" s="31">
        <f t="shared" ref="AJ676:AJ683" si="2903">+K676</f>
        <v>27.658999999999999</v>
      </c>
      <c r="AK676" s="31">
        <f t="shared" ref="AK676:AK683" si="2904">+O676</f>
        <v>32.734000000000002</v>
      </c>
      <c r="AL676" s="31">
        <f t="shared" ref="AL676:AL683" si="2905">+S676</f>
        <v>42.917000000000002</v>
      </c>
      <c r="AM676" s="31">
        <f t="shared" ref="AM676:AM683" si="2906">+W676</f>
        <v>47.11</v>
      </c>
    </row>
    <row r="677" spans="2:39" x14ac:dyDescent="0.2">
      <c r="B677" t="s">
        <v>128</v>
      </c>
      <c r="D677" s="36" t="s">
        <v>75</v>
      </c>
      <c r="E677" s="18">
        <v>28.933</v>
      </c>
      <c r="F677" s="18">
        <v>38.71</v>
      </c>
      <c r="G677" s="18">
        <v>43.484000000000002</v>
      </c>
      <c r="H677" s="18">
        <v>50.685000000000002</v>
      </c>
      <c r="I677" s="18">
        <v>41.453000000000003</v>
      </c>
      <c r="J677" s="18">
        <v>41.704999999999998</v>
      </c>
      <c r="K677" s="18">
        <v>44.259</v>
      </c>
      <c r="L677" s="18">
        <v>46.780999999999999</v>
      </c>
      <c r="M677" s="18">
        <v>48.972000000000001</v>
      </c>
      <c r="N677" s="18">
        <v>54.536000000000001</v>
      </c>
      <c r="O677" s="18">
        <v>50.902999999999999</v>
      </c>
      <c r="P677" s="18">
        <v>44.801000000000002</v>
      </c>
      <c r="Q677" s="18">
        <v>31.33</v>
      </c>
      <c r="R677" s="18">
        <v>36.021999999999998</v>
      </c>
      <c r="S677" s="18">
        <v>25.667999999999999</v>
      </c>
      <c r="T677" s="18">
        <v>25.297000000000001</v>
      </c>
      <c r="U677" s="18">
        <v>26.244</v>
      </c>
      <c r="V677" s="18">
        <v>29.588999999999999</v>
      </c>
      <c r="W677" s="18">
        <v>30.683</v>
      </c>
      <c r="X677" s="18">
        <v>30.155999999999999</v>
      </c>
      <c r="Y677" s="18">
        <v>33.697000000000003</v>
      </c>
      <c r="Z677" s="18">
        <v>35.049999999999997</v>
      </c>
      <c r="AH677" s="18">
        <v>22.872</v>
      </c>
      <c r="AI677" s="31">
        <f t="shared" si="2902"/>
        <v>43.484000000000002</v>
      </c>
      <c r="AJ677" s="31">
        <f t="shared" si="2903"/>
        <v>44.259</v>
      </c>
      <c r="AK677" s="31">
        <f t="shared" si="2904"/>
        <v>50.902999999999999</v>
      </c>
      <c r="AL677" s="31">
        <f t="shared" si="2905"/>
        <v>25.667999999999999</v>
      </c>
      <c r="AM677" s="31">
        <f t="shared" si="2906"/>
        <v>30.683</v>
      </c>
    </row>
    <row r="678" spans="2:39" x14ac:dyDescent="0.2">
      <c r="B678" t="s">
        <v>169</v>
      </c>
      <c r="D678" s="36" t="s">
        <v>75</v>
      </c>
      <c r="E678" s="18">
        <v>436.36</v>
      </c>
      <c r="F678" s="18">
        <v>427.21699999999998</v>
      </c>
      <c r="G678" s="18">
        <v>474.58100000000002</v>
      </c>
      <c r="H678" s="18">
        <v>461.79599999999999</v>
      </c>
      <c r="I678" s="18">
        <v>701.16800000000001</v>
      </c>
      <c r="J678" s="18">
        <v>821.00800000000004</v>
      </c>
      <c r="K678" s="18">
        <v>869.572</v>
      </c>
      <c r="L678" s="18">
        <v>850.27</v>
      </c>
      <c r="M678" s="18">
        <v>1046.7619999999999</v>
      </c>
      <c r="N678" s="18">
        <v>839.26099999999997</v>
      </c>
      <c r="O678" s="18">
        <v>607.41700000000003</v>
      </c>
      <c r="P678" s="18">
        <v>541.12099999999998</v>
      </c>
      <c r="Q678" s="18">
        <v>853.69299999999998</v>
      </c>
      <c r="R678" s="18">
        <v>909.41600000000005</v>
      </c>
      <c r="S678" s="18">
        <v>1076.2719999999999</v>
      </c>
      <c r="T678" s="18">
        <v>1350.7190000000001</v>
      </c>
      <c r="U678" s="18">
        <v>1645.5509999999999</v>
      </c>
      <c r="V678" s="18">
        <v>1424.422</v>
      </c>
      <c r="W678" s="18">
        <v>1377.7719999999999</v>
      </c>
      <c r="X678" s="18">
        <v>1312.4359999999999</v>
      </c>
      <c r="Y678" s="18">
        <v>1294.1510000000001</v>
      </c>
      <c r="Z678" s="18">
        <v>1431.29</v>
      </c>
      <c r="AH678" s="18">
        <v>366.63099999999997</v>
      </c>
      <c r="AI678" s="31">
        <f t="shared" si="2902"/>
        <v>474.58100000000002</v>
      </c>
      <c r="AJ678" s="31">
        <f t="shared" si="2903"/>
        <v>869.572</v>
      </c>
      <c r="AK678" s="31">
        <f t="shared" si="2904"/>
        <v>607.41700000000003</v>
      </c>
      <c r="AL678" s="31">
        <f t="shared" si="2905"/>
        <v>1076.2719999999999</v>
      </c>
      <c r="AM678" s="31">
        <f t="shared" si="2906"/>
        <v>1377.7719999999999</v>
      </c>
    </row>
    <row r="679" spans="2:39" x14ac:dyDescent="0.2">
      <c r="B679" t="s">
        <v>129</v>
      </c>
      <c r="D679" s="36" t="s">
        <v>75</v>
      </c>
      <c r="E679" s="18">
        <v>1130.8679999999999</v>
      </c>
      <c r="F679" s="18">
        <v>1174.556</v>
      </c>
      <c r="G679" s="18">
        <v>1292.104</v>
      </c>
      <c r="H679" s="18">
        <v>1285.174</v>
      </c>
      <c r="I679" s="18">
        <v>1227.99</v>
      </c>
      <c r="J679" s="18">
        <v>1253.6990000000001</v>
      </c>
      <c r="K679" s="18">
        <v>1404.5540000000001</v>
      </c>
      <c r="L679" s="18">
        <v>1506.7619999999999</v>
      </c>
      <c r="M679" s="18">
        <v>1743.461</v>
      </c>
      <c r="N679" s="18">
        <v>2086.2080000000001</v>
      </c>
      <c r="O679" s="18">
        <v>2430.7370000000001</v>
      </c>
      <c r="P679" s="18">
        <v>2361.366</v>
      </c>
      <c r="Q679" s="18">
        <v>2488.817</v>
      </c>
      <c r="R679" s="18">
        <v>2825.77</v>
      </c>
      <c r="S679" s="18">
        <v>3154.81</v>
      </c>
      <c r="T679" s="18">
        <v>3247.058</v>
      </c>
      <c r="U679" s="18">
        <v>3330.53</v>
      </c>
      <c r="V679" s="18">
        <v>3789.8519999999999</v>
      </c>
      <c r="W679" s="18">
        <v>4235.9570000000003</v>
      </c>
      <c r="X679" s="18">
        <v>4523.8410000000003</v>
      </c>
      <c r="Y679" s="18">
        <v>4857.3149999999996</v>
      </c>
      <c r="Z679" s="18">
        <v>5244.7160000000003</v>
      </c>
      <c r="AH679" s="18">
        <v>1067.002</v>
      </c>
      <c r="AI679" s="31">
        <f t="shared" si="2902"/>
        <v>1292.104</v>
      </c>
      <c r="AJ679" s="31">
        <f t="shared" si="2903"/>
        <v>1404.5540000000001</v>
      </c>
      <c r="AK679" s="31">
        <f t="shared" si="2904"/>
        <v>2430.7370000000001</v>
      </c>
      <c r="AL679" s="31">
        <f t="shared" si="2905"/>
        <v>3154.81</v>
      </c>
      <c r="AM679" s="31">
        <f t="shared" si="2906"/>
        <v>4235.9570000000003</v>
      </c>
    </row>
    <row r="680" spans="2:39" x14ac:dyDescent="0.2">
      <c r="B680" t="s">
        <v>170</v>
      </c>
      <c r="D680" s="36" t="s">
        <v>75</v>
      </c>
      <c r="E680" s="18">
        <v>56.566000000000003</v>
      </c>
      <c r="F680" s="18">
        <v>59.597999999999999</v>
      </c>
      <c r="G680" s="18">
        <v>60.984999999999999</v>
      </c>
      <c r="H680" s="18">
        <v>62.929000000000002</v>
      </c>
      <c r="I680" s="18">
        <v>66.162999999999997</v>
      </c>
      <c r="J680" s="18">
        <v>70.536000000000001</v>
      </c>
      <c r="K680" s="18">
        <v>70.016000000000005</v>
      </c>
      <c r="L680" s="18">
        <v>70.611999999999995</v>
      </c>
      <c r="M680" s="18">
        <v>73.483000000000004</v>
      </c>
      <c r="N680" s="18">
        <v>74.228999999999999</v>
      </c>
      <c r="O680" s="18">
        <v>85.100999999999999</v>
      </c>
      <c r="P680" s="18">
        <v>88.492000000000004</v>
      </c>
      <c r="Q680" s="18">
        <v>102.1</v>
      </c>
      <c r="R680" s="18">
        <v>107.926</v>
      </c>
      <c r="S680" s="18">
        <v>131.84</v>
      </c>
      <c r="T680" s="18">
        <v>140.113</v>
      </c>
      <c r="U680" s="18">
        <v>145.32400000000001</v>
      </c>
      <c r="V680" s="18">
        <v>151.91300000000001</v>
      </c>
      <c r="W680" s="18">
        <v>174.346</v>
      </c>
      <c r="X680" s="18">
        <v>172.357</v>
      </c>
      <c r="Y680" s="18">
        <v>186.98400000000001</v>
      </c>
      <c r="Z680" s="18">
        <v>205.22399999999999</v>
      </c>
      <c r="AH680" s="18">
        <v>36.688000000000002</v>
      </c>
      <c r="AI680" s="31">
        <f t="shared" si="2902"/>
        <v>60.984999999999999</v>
      </c>
      <c r="AJ680" s="31">
        <f t="shared" si="2903"/>
        <v>70.016000000000005</v>
      </c>
      <c r="AK680" s="31">
        <f t="shared" si="2904"/>
        <v>85.100999999999999</v>
      </c>
      <c r="AL680" s="31">
        <f t="shared" si="2905"/>
        <v>131.84</v>
      </c>
      <c r="AM680" s="31">
        <f t="shared" si="2906"/>
        <v>174.346</v>
      </c>
    </row>
    <row r="681" spans="2:39" x14ac:dyDescent="0.2">
      <c r="B681" t="s">
        <v>130</v>
      </c>
      <c r="D681" s="36" t="s">
        <v>75</v>
      </c>
      <c r="E681" s="18">
        <v>41.862000000000002</v>
      </c>
      <c r="F681" s="18">
        <v>53.817999999999998</v>
      </c>
      <c r="G681" s="18">
        <v>52.043999999999997</v>
      </c>
      <c r="H681" s="18">
        <v>58.225000000000001</v>
      </c>
      <c r="I681" s="18">
        <v>59.542999999999999</v>
      </c>
      <c r="J681" s="18">
        <v>63.091000000000001</v>
      </c>
      <c r="K681" s="18">
        <v>51.645000000000003</v>
      </c>
      <c r="L681" s="18">
        <v>57.805999999999997</v>
      </c>
      <c r="M681" s="18">
        <v>57.228000000000002</v>
      </c>
      <c r="N681" s="18">
        <v>64.257000000000005</v>
      </c>
      <c r="O681" s="18">
        <v>58.930999999999997</v>
      </c>
      <c r="P681" s="18">
        <v>88.995999999999995</v>
      </c>
      <c r="Q681" s="18">
        <v>81.668000000000006</v>
      </c>
      <c r="R681" s="18">
        <v>80.287000000000006</v>
      </c>
      <c r="S681" s="18">
        <v>74.78</v>
      </c>
      <c r="T681" s="18">
        <v>112.044</v>
      </c>
      <c r="U681" s="18">
        <v>108.67100000000001</v>
      </c>
      <c r="V681" s="18">
        <v>108.053</v>
      </c>
      <c r="W681" s="18">
        <v>135.59800000000001</v>
      </c>
      <c r="X681" s="18">
        <v>152.20400000000001</v>
      </c>
      <c r="Y681" s="18">
        <v>152.458</v>
      </c>
      <c r="Z681" s="18">
        <v>145.018</v>
      </c>
      <c r="AH681" s="18">
        <v>20.773</v>
      </c>
      <c r="AI681" s="31">
        <f t="shared" si="2902"/>
        <v>52.043999999999997</v>
      </c>
      <c r="AJ681" s="31">
        <f t="shared" si="2903"/>
        <v>51.645000000000003</v>
      </c>
      <c r="AK681" s="31">
        <f t="shared" si="2904"/>
        <v>58.930999999999997</v>
      </c>
      <c r="AL681" s="31">
        <f t="shared" si="2905"/>
        <v>74.78</v>
      </c>
      <c r="AM681" s="31">
        <f t="shared" si="2906"/>
        <v>135.59800000000001</v>
      </c>
    </row>
    <row r="682" spans="2:39" ht="13.5" x14ac:dyDescent="0.35">
      <c r="B682" t="s">
        <v>171</v>
      </c>
      <c r="D682" s="37" t="s">
        <v>75</v>
      </c>
      <c r="E682" s="21">
        <v>0</v>
      </c>
      <c r="F682" s="21">
        <v>0</v>
      </c>
      <c r="G682" s="21">
        <v>0</v>
      </c>
      <c r="H682" s="21">
        <v>0</v>
      </c>
      <c r="I682" s="21">
        <v>0</v>
      </c>
      <c r="J682" s="21">
        <v>0</v>
      </c>
      <c r="K682" s="21">
        <v>8.6280000000000001</v>
      </c>
      <c r="L682" s="21">
        <v>0</v>
      </c>
      <c r="M682" s="21">
        <v>0</v>
      </c>
      <c r="N682" s="21">
        <v>0</v>
      </c>
      <c r="O682" s="21">
        <v>0</v>
      </c>
      <c r="P682" s="21">
        <v>0</v>
      </c>
      <c r="Q682" s="21">
        <v>0</v>
      </c>
      <c r="R682" s="21">
        <v>0</v>
      </c>
      <c r="S682" s="21">
        <v>0</v>
      </c>
      <c r="T682" s="21">
        <v>0</v>
      </c>
      <c r="U682" s="21">
        <v>0</v>
      </c>
      <c r="V682" s="21">
        <v>0</v>
      </c>
      <c r="W682" s="21">
        <v>0</v>
      </c>
      <c r="X682" s="21">
        <v>0</v>
      </c>
      <c r="Y682" s="21">
        <v>0</v>
      </c>
      <c r="Z682" s="21">
        <v>0</v>
      </c>
      <c r="AH682" s="21">
        <v>0</v>
      </c>
      <c r="AI682" s="32">
        <f t="shared" si="2902"/>
        <v>0</v>
      </c>
      <c r="AJ682" s="32">
        <f t="shared" si="2903"/>
        <v>8.6280000000000001</v>
      </c>
      <c r="AK682" s="32">
        <f t="shared" si="2904"/>
        <v>0</v>
      </c>
      <c r="AL682" s="32">
        <f t="shared" si="2905"/>
        <v>0</v>
      </c>
      <c r="AM682" s="32">
        <f t="shared" si="2906"/>
        <v>0</v>
      </c>
    </row>
    <row r="683" spans="2:39" x14ac:dyDescent="0.2">
      <c r="B683" s="6" t="s">
        <v>172</v>
      </c>
      <c r="D683" s="38" t="str">
        <f>+IFERROR(D675+SUM(D676:D682),"n/a")</f>
        <v>n/a</v>
      </c>
      <c r="E683" s="38">
        <f t="shared" ref="E683" si="2907">+IFERROR(E675+SUM(E676:E682),"n/a")</f>
        <v>1927.31</v>
      </c>
      <c r="F683" s="38">
        <f t="shared" ref="F683" si="2908">+IFERROR(F675+SUM(F676:F682),"n/a")</f>
        <v>2045.616</v>
      </c>
      <c r="G683" s="38">
        <f t="shared" ref="G683" si="2909">+IFERROR(G675+SUM(G676:G682),"n/a")</f>
        <v>2187.5810000000001</v>
      </c>
      <c r="H683" s="38">
        <f t="shared" ref="H683" si="2910">+IFERROR(H675+SUM(H676:H682),"n/a")</f>
        <v>2249.7629999999999</v>
      </c>
      <c r="I683" s="38">
        <f t="shared" ref="I683" si="2911">+IFERROR(I675+SUM(I676:I682),"n/a")</f>
        <v>2483.1010000000001</v>
      </c>
      <c r="J683" s="38">
        <f t="shared" ref="J683" si="2912">+IFERROR(J675+SUM(J676:J682),"n/a")</f>
        <v>2545.6610000000001</v>
      </c>
      <c r="K683" s="38">
        <f t="shared" ref="K683" si="2913">+IFERROR(K675+SUM(K676:K682),"n/a")</f>
        <v>2806.7420000000002</v>
      </c>
      <c r="L683" s="38">
        <f t="shared" ref="L683" si="2914">+IFERROR(L675+SUM(L676:L682),"n/a")</f>
        <v>2886.6000000000004</v>
      </c>
      <c r="M683" s="38">
        <f t="shared" ref="M683" si="2915">+IFERROR(M675+SUM(M676:M682),"n/a")</f>
        <v>3203.8160000000003</v>
      </c>
      <c r="N683" s="38">
        <f t="shared" ref="N683" si="2916">+IFERROR(N675+SUM(N676:N682),"n/a")</f>
        <v>3387.0799999999995</v>
      </c>
      <c r="O683" s="38">
        <f t="shared" ref="O683" si="2917">+IFERROR(O675+SUM(O676:O682),"n/a")</f>
        <v>3607.9240000000004</v>
      </c>
      <c r="P683" s="38">
        <f t="shared" ref="P683" si="2918">+IFERROR(P675+SUM(P676:P682),"n/a")</f>
        <v>3607.0879999999997</v>
      </c>
      <c r="Q683" s="38">
        <f t="shared" ref="Q683" si="2919">+IFERROR(Q675+SUM(Q676:Q682),"n/a")</f>
        <v>4104.62</v>
      </c>
      <c r="R683" s="38">
        <f t="shared" ref="R683" si="2920">+IFERROR(R675+SUM(R676:R682),"n/a")</f>
        <v>4518.3959999999997</v>
      </c>
      <c r="S683" s="38">
        <f t="shared" ref="S683" si="2921">+IFERROR(S675+SUM(S676:S682),"n/a")</f>
        <v>5121.646999999999</v>
      </c>
      <c r="T683" s="38">
        <f t="shared" ref="T683" si="2922">+IFERROR(T675+SUM(T676:T682),"n/a")</f>
        <v>5441.0219999999999</v>
      </c>
      <c r="U683" s="38">
        <f t="shared" ref="U683" si="2923">+IFERROR(U675+SUM(U676:U682),"n/a")</f>
        <v>5828.0589999999993</v>
      </c>
      <c r="V683" s="38">
        <f t="shared" ref="V683" si="2924">+IFERROR(V675+SUM(V676:V682),"n/a")</f>
        <v>6079.2750000000005</v>
      </c>
      <c r="W683" s="38">
        <f t="shared" ref="W683:X683" si="2925">+IFERROR(W675+SUM(W676:W682),"n/a")</f>
        <v>6821.9320000000007</v>
      </c>
      <c r="X683" s="38">
        <f t="shared" si="2925"/>
        <v>6909.2259999999997</v>
      </c>
      <c r="Y683" s="38">
        <f t="shared" ref="Y683:Z683" si="2926">+IFERROR(Y675+SUM(Y676:Y682),"n/a")</f>
        <v>7167.8889999999992</v>
      </c>
      <c r="Z683" s="38">
        <f t="shared" si="2926"/>
        <v>7620.6110000000008</v>
      </c>
      <c r="AH683" s="38">
        <f t="shared" ref="AH683" si="2927">+IFERROR(AH675+SUM(AH676:AH682),"n/a")</f>
        <v>1699.6519999999998</v>
      </c>
      <c r="AI683" s="38">
        <f t="shared" si="2902"/>
        <v>2187.5810000000001</v>
      </c>
      <c r="AJ683" s="38">
        <f t="shared" si="2903"/>
        <v>2806.7420000000002</v>
      </c>
      <c r="AK683" s="38">
        <f t="shared" si="2904"/>
        <v>3607.9240000000004</v>
      </c>
      <c r="AL683" s="38">
        <f t="shared" si="2905"/>
        <v>5121.646999999999</v>
      </c>
      <c r="AM683" s="38">
        <f t="shared" si="2906"/>
        <v>6821.9320000000007</v>
      </c>
    </row>
    <row r="684" spans="2:39" x14ac:dyDescent="0.2">
      <c r="B684" s="3"/>
      <c r="D684" s="36"/>
      <c r="E684" s="18"/>
      <c r="F684" s="18"/>
      <c r="G684" s="18"/>
      <c r="H684" s="18"/>
      <c r="I684" s="18"/>
      <c r="J684" s="18"/>
      <c r="K684" s="18"/>
      <c r="L684" s="18"/>
      <c r="M684" s="18"/>
      <c r="N684" s="18"/>
      <c r="O684" s="18"/>
      <c r="P684" s="18"/>
      <c r="Q684" s="18"/>
      <c r="R684" s="18"/>
      <c r="S684" s="18"/>
      <c r="T684" s="18"/>
      <c r="U684" s="18"/>
      <c r="V684" s="18"/>
      <c r="W684" s="18"/>
      <c r="X684" s="18"/>
      <c r="Y684" s="18"/>
      <c r="AH684" s="18"/>
      <c r="AI684" s="31"/>
      <c r="AJ684" s="31"/>
      <c r="AK684" s="31"/>
      <c r="AL684" s="31"/>
      <c r="AM684" s="251">
        <f>+AM686/AL686-1</f>
        <v>0.36012937768234976</v>
      </c>
    </row>
    <row r="685" spans="2:39" x14ac:dyDescent="0.2">
      <c r="B685" t="s">
        <v>131</v>
      </c>
      <c r="D685" s="36" t="s">
        <v>75</v>
      </c>
      <c r="E685" s="18">
        <v>1.2569999999999999</v>
      </c>
      <c r="F685" s="18">
        <v>1.079</v>
      </c>
      <c r="G685" s="18">
        <v>3</v>
      </c>
      <c r="H685" s="18">
        <v>0</v>
      </c>
      <c r="I685" s="18">
        <v>0</v>
      </c>
      <c r="J685" s="18">
        <v>0</v>
      </c>
      <c r="K685" s="18">
        <v>0</v>
      </c>
      <c r="L685" s="18">
        <v>0</v>
      </c>
      <c r="M685" s="18">
        <v>4</v>
      </c>
      <c r="N685" s="18">
        <v>26.396000000000001</v>
      </c>
      <c r="O685" s="18">
        <v>76.492000000000004</v>
      </c>
      <c r="P685" s="18">
        <v>75.957999999999998</v>
      </c>
      <c r="Q685" s="18">
        <v>20.963999999999999</v>
      </c>
      <c r="R685" s="18">
        <v>107.16500000000001</v>
      </c>
      <c r="S685" s="18">
        <v>16.431999999999999</v>
      </c>
      <c r="T685" s="18">
        <v>133.541</v>
      </c>
      <c r="U685" s="18">
        <v>139.30099999999999</v>
      </c>
      <c r="V685" s="18">
        <v>5.0110000000000001</v>
      </c>
      <c r="W685" s="18">
        <v>0.154</v>
      </c>
      <c r="X685" s="18">
        <v>104.05500000000001</v>
      </c>
      <c r="Y685" s="18">
        <v>27.02</v>
      </c>
      <c r="Z685" s="18">
        <v>50.927</v>
      </c>
      <c r="AH685" s="18">
        <v>4.9000000000000002E-2</v>
      </c>
      <c r="AI685" s="31">
        <f t="shared" ref="AI685:AI693" si="2928">+G685</f>
        <v>3</v>
      </c>
      <c r="AJ685" s="31">
        <f t="shared" ref="AJ685:AJ693" si="2929">+K685</f>
        <v>0</v>
      </c>
      <c r="AK685" s="31">
        <f t="shared" ref="AK685:AK693" si="2930">+O685</f>
        <v>76.492000000000004</v>
      </c>
      <c r="AL685" s="31">
        <f t="shared" ref="AL685:AL693" si="2931">+S685</f>
        <v>16.431999999999999</v>
      </c>
      <c r="AM685" s="31">
        <f t="shared" ref="AM685:AM693" si="2932">+W685</f>
        <v>0.154</v>
      </c>
    </row>
    <row r="686" spans="2:39" x14ac:dyDescent="0.2">
      <c r="B686" t="s">
        <v>132</v>
      </c>
      <c r="D686" s="36" t="s">
        <v>75</v>
      </c>
      <c r="E686" s="18">
        <v>1404.5540000000001</v>
      </c>
      <c r="F686" s="18">
        <v>1510.047</v>
      </c>
      <c r="G686" s="18">
        <v>1626.973</v>
      </c>
      <c r="H686" s="18">
        <v>1641.971</v>
      </c>
      <c r="I686" s="18">
        <v>1814.7570000000001</v>
      </c>
      <c r="J686" s="18">
        <v>1975.7349999999999</v>
      </c>
      <c r="K686" s="18">
        <v>2150.5810000000001</v>
      </c>
      <c r="L686" s="18">
        <v>2265.0610000000001</v>
      </c>
      <c r="M686" s="18">
        <v>2526.7289999999998</v>
      </c>
      <c r="N686" s="18">
        <v>2649.3969999999999</v>
      </c>
      <c r="O686" s="18">
        <v>2763.0430000000001</v>
      </c>
      <c r="P686" s="18">
        <v>2686.1289999999999</v>
      </c>
      <c r="Q686" s="18">
        <v>3117.893</v>
      </c>
      <c r="R686" s="18">
        <v>3385.1979999999999</v>
      </c>
      <c r="S686" s="18">
        <v>4000.69</v>
      </c>
      <c r="T686" s="18">
        <v>4088.9850000000001</v>
      </c>
      <c r="U686" s="18">
        <v>4520.6660000000002</v>
      </c>
      <c r="V686" s="18">
        <v>4821.4390000000003</v>
      </c>
      <c r="W686" s="18">
        <v>5441.4560000000001</v>
      </c>
      <c r="X686" s="18">
        <v>5252.7969999999996</v>
      </c>
      <c r="Y686" s="18">
        <v>5697.335</v>
      </c>
      <c r="Z686" s="18">
        <v>5959.1379999999999</v>
      </c>
      <c r="AH686" s="18">
        <v>1232.92</v>
      </c>
      <c r="AI686" s="31">
        <f t="shared" si="2928"/>
        <v>1626.973</v>
      </c>
      <c r="AJ686" s="31">
        <f t="shared" si="2929"/>
        <v>2150.5810000000001</v>
      </c>
      <c r="AK686" s="31">
        <f t="shared" si="2930"/>
        <v>2763.0430000000001</v>
      </c>
      <c r="AL686" s="31">
        <f t="shared" si="2931"/>
        <v>4000.69</v>
      </c>
      <c r="AM686" s="31">
        <f t="shared" si="2932"/>
        <v>5441.4560000000001</v>
      </c>
    </row>
    <row r="687" spans="2:39" x14ac:dyDescent="0.2">
      <c r="B687" t="s">
        <v>173</v>
      </c>
      <c r="D687" s="36" t="s">
        <v>75</v>
      </c>
      <c r="E687" s="18">
        <v>138.327</v>
      </c>
      <c r="F687" s="18">
        <v>135.126</v>
      </c>
      <c r="G687" s="18">
        <v>138.57400000000001</v>
      </c>
      <c r="H687" s="18">
        <v>135.37899999999999</v>
      </c>
      <c r="I687" s="18">
        <v>138.83500000000001</v>
      </c>
      <c r="J687" s="18">
        <v>135.648</v>
      </c>
      <c r="K687" s="18">
        <v>139.11099999999999</v>
      </c>
      <c r="L687" s="18">
        <v>135.93199999999999</v>
      </c>
      <c r="M687" s="18">
        <v>139.40299999999999</v>
      </c>
      <c r="N687" s="18">
        <v>136.232</v>
      </c>
      <c r="O687" s="18">
        <v>139.71100000000001</v>
      </c>
      <c r="P687" s="18">
        <v>136.547</v>
      </c>
      <c r="Q687" s="18">
        <v>140.035</v>
      </c>
      <c r="R687" s="18">
        <v>136.881</v>
      </c>
      <c r="S687" s="18">
        <v>140.37799999999999</v>
      </c>
      <c r="T687" s="18">
        <v>97.102000000000004</v>
      </c>
      <c r="U687" s="18">
        <v>99.465999999999994</v>
      </c>
      <c r="V687" s="18">
        <v>97.103999999999999</v>
      </c>
      <c r="W687" s="18">
        <v>99.468000000000004</v>
      </c>
      <c r="X687" s="18">
        <v>49.83</v>
      </c>
      <c r="Y687" s="18">
        <v>51.048999999999999</v>
      </c>
      <c r="Z687" s="18">
        <v>49.831000000000003</v>
      </c>
      <c r="AH687" s="18">
        <v>138.09399999999999</v>
      </c>
      <c r="AI687" s="31">
        <f t="shared" si="2928"/>
        <v>138.57400000000001</v>
      </c>
      <c r="AJ687" s="31">
        <f t="shared" si="2929"/>
        <v>139.11099999999999</v>
      </c>
      <c r="AK687" s="31">
        <f t="shared" si="2930"/>
        <v>139.71100000000001</v>
      </c>
      <c r="AL687" s="31">
        <f t="shared" si="2931"/>
        <v>140.37799999999999</v>
      </c>
      <c r="AM687" s="31">
        <f t="shared" si="2932"/>
        <v>99.468000000000004</v>
      </c>
    </row>
    <row r="688" spans="2:39" x14ac:dyDescent="0.2">
      <c r="B688" t="s">
        <v>174</v>
      </c>
      <c r="D688" s="36" t="s">
        <v>75</v>
      </c>
      <c r="E688" s="18">
        <v>0</v>
      </c>
      <c r="F688" s="18">
        <v>0</v>
      </c>
      <c r="G688" s="18">
        <v>0</v>
      </c>
      <c r="H688" s="18">
        <v>0</v>
      </c>
      <c r="I688" s="18">
        <v>0</v>
      </c>
      <c r="J688" s="18">
        <v>0</v>
      </c>
      <c r="K688" s="18">
        <v>0.36</v>
      </c>
      <c r="L688" s="18">
        <v>71.260999999999996</v>
      </c>
      <c r="M688" s="18">
        <v>0</v>
      </c>
      <c r="N688" s="18">
        <v>0</v>
      </c>
      <c r="O688" s="18">
        <v>0</v>
      </c>
      <c r="P688" s="18">
        <v>0</v>
      </c>
      <c r="Q688" s="18">
        <v>0</v>
      </c>
      <c r="R688" s="18">
        <v>0</v>
      </c>
      <c r="S688" s="18">
        <v>0</v>
      </c>
      <c r="T688" s="18">
        <v>0</v>
      </c>
      <c r="U688" s="18">
        <v>0</v>
      </c>
      <c r="V688" s="18">
        <v>0</v>
      </c>
      <c r="W688" s="18">
        <v>0</v>
      </c>
      <c r="X688" s="18">
        <v>0</v>
      </c>
      <c r="Y688" s="18">
        <v>0</v>
      </c>
      <c r="Z688" s="18">
        <v>0</v>
      </c>
      <c r="AH688" s="18">
        <v>0</v>
      </c>
      <c r="AI688" s="31">
        <f t="shared" si="2928"/>
        <v>0</v>
      </c>
      <c r="AJ688" s="31">
        <f t="shared" si="2929"/>
        <v>0.36</v>
      </c>
      <c r="AK688" s="31">
        <f t="shared" si="2930"/>
        <v>0</v>
      </c>
      <c r="AL688" s="31">
        <f t="shared" si="2931"/>
        <v>0</v>
      </c>
      <c r="AM688" s="31">
        <f t="shared" si="2932"/>
        <v>0</v>
      </c>
    </row>
    <row r="689" spans="2:39" x14ac:dyDescent="0.2">
      <c r="B689" t="s">
        <v>175</v>
      </c>
      <c r="D689" s="36" t="s">
        <v>75</v>
      </c>
      <c r="E689" s="18">
        <v>4.1929999999999996</v>
      </c>
      <c r="F689" s="18">
        <v>4.0229999999999997</v>
      </c>
      <c r="G689" s="18">
        <v>3.6080000000000001</v>
      </c>
      <c r="H689" s="18">
        <v>3.5529999999999999</v>
      </c>
      <c r="I689" s="18">
        <v>3.2730000000000001</v>
      </c>
      <c r="J689" s="18">
        <v>2.996</v>
      </c>
      <c r="K689" s="18">
        <v>0</v>
      </c>
      <c r="L689" s="18">
        <v>0</v>
      </c>
      <c r="M689" s="18">
        <v>0</v>
      </c>
      <c r="N689" s="18">
        <v>0</v>
      </c>
      <c r="O689" s="18">
        <v>0</v>
      </c>
      <c r="P689" s="18">
        <v>0</v>
      </c>
      <c r="Q689" s="18">
        <v>0</v>
      </c>
      <c r="R689" s="18">
        <v>0</v>
      </c>
      <c r="S689" s="18">
        <v>0</v>
      </c>
      <c r="T689" s="18">
        <v>0</v>
      </c>
      <c r="U689" s="18">
        <v>0</v>
      </c>
      <c r="V689" s="18">
        <v>0</v>
      </c>
      <c r="W689" s="18">
        <v>0</v>
      </c>
      <c r="X689" s="18">
        <v>0</v>
      </c>
      <c r="Y689" s="18">
        <v>0</v>
      </c>
      <c r="Z689" s="18">
        <v>0</v>
      </c>
      <c r="AH689" s="18">
        <v>4.6150000000000002</v>
      </c>
      <c r="AI689" s="31">
        <f t="shared" si="2928"/>
        <v>3.6080000000000001</v>
      </c>
      <c r="AJ689" s="31">
        <f t="shared" si="2929"/>
        <v>0</v>
      </c>
      <c r="AK689" s="31">
        <f t="shared" si="2930"/>
        <v>0</v>
      </c>
      <c r="AL689" s="31">
        <f t="shared" si="2931"/>
        <v>0</v>
      </c>
      <c r="AM689" s="31">
        <f t="shared" si="2932"/>
        <v>0</v>
      </c>
    </row>
    <row r="690" spans="2:39" x14ac:dyDescent="0.2">
      <c r="B690" t="s">
        <v>134</v>
      </c>
      <c r="D690" s="36" t="s">
        <v>75</v>
      </c>
      <c r="E690" s="18">
        <v>34.718000000000004</v>
      </c>
      <c r="F690" s="18">
        <v>52.314999999999998</v>
      </c>
      <c r="G690" s="18">
        <v>42.018000000000001</v>
      </c>
      <c r="H690" s="18">
        <v>37.241999999999997</v>
      </c>
      <c r="I690" s="18">
        <v>117.504</v>
      </c>
      <c r="J690" s="18">
        <v>52.030999999999999</v>
      </c>
      <c r="K690" s="18">
        <v>40.982999999999997</v>
      </c>
      <c r="L690" s="18">
        <v>33.927999999999997</v>
      </c>
      <c r="M690" s="18">
        <v>51.811999999999998</v>
      </c>
      <c r="N690" s="18">
        <v>54.795000000000002</v>
      </c>
      <c r="O690" s="18">
        <v>56.317999999999998</v>
      </c>
      <c r="P690" s="18">
        <v>48.863</v>
      </c>
      <c r="Q690" s="18">
        <v>49.863</v>
      </c>
      <c r="R690" s="18">
        <v>57.588000000000001</v>
      </c>
      <c r="S690" s="18">
        <v>70.849999999999994</v>
      </c>
      <c r="T690" s="18">
        <v>64.307000000000002</v>
      </c>
      <c r="U690" s="18">
        <v>80.518000000000001</v>
      </c>
      <c r="V690" s="18">
        <v>85.492000000000004</v>
      </c>
      <c r="W690" s="18">
        <v>115.27200000000001</v>
      </c>
      <c r="X690" s="18">
        <v>83.132000000000005</v>
      </c>
      <c r="Y690" s="18">
        <v>99.158000000000001</v>
      </c>
      <c r="Z690" s="18">
        <v>124.25700000000001</v>
      </c>
      <c r="AH690" s="18">
        <v>20.452999999999999</v>
      </c>
      <c r="AI690" s="31">
        <f t="shared" si="2928"/>
        <v>42.018000000000001</v>
      </c>
      <c r="AJ690" s="31">
        <f t="shared" si="2929"/>
        <v>40.982999999999997</v>
      </c>
      <c r="AK690" s="31">
        <f t="shared" si="2930"/>
        <v>56.317999999999998</v>
      </c>
      <c r="AL690" s="31">
        <f t="shared" si="2931"/>
        <v>70.849999999999994</v>
      </c>
      <c r="AM690" s="31">
        <f t="shared" si="2932"/>
        <v>115.27200000000001</v>
      </c>
    </row>
    <row r="691" spans="2:39" x14ac:dyDescent="0.2">
      <c r="B691" t="s">
        <v>176</v>
      </c>
      <c r="D691" s="36" t="s">
        <v>75</v>
      </c>
      <c r="E691" s="18">
        <v>89.605000000000004</v>
      </c>
      <c r="F691" s="18">
        <v>76.061999999999998</v>
      </c>
      <c r="G691" s="18">
        <v>77.786000000000001</v>
      </c>
      <c r="H691" s="18">
        <v>76.043000000000006</v>
      </c>
      <c r="I691" s="18">
        <v>77.792000000000002</v>
      </c>
      <c r="J691" s="18">
        <v>76.254000000000005</v>
      </c>
      <c r="K691" s="18">
        <v>78.009</v>
      </c>
      <c r="L691" s="18">
        <v>76.195999999999998</v>
      </c>
      <c r="M691" s="18">
        <v>78.040999999999997</v>
      </c>
      <c r="N691" s="18">
        <v>65.989999999999995</v>
      </c>
      <c r="O691" s="18">
        <v>67.665000000000006</v>
      </c>
      <c r="P691" s="18">
        <v>65.941000000000003</v>
      </c>
      <c r="Q691" s="18">
        <v>67.655000000000001</v>
      </c>
      <c r="R691" s="18">
        <v>65.793999999999997</v>
      </c>
      <c r="S691" s="18">
        <v>67.608000000000004</v>
      </c>
      <c r="T691" s="18">
        <v>60.85</v>
      </c>
      <c r="U691" s="18">
        <v>62.46</v>
      </c>
      <c r="V691" s="18">
        <v>60.783000000000001</v>
      </c>
      <c r="W691" s="18">
        <v>62.369</v>
      </c>
      <c r="X691" s="18">
        <v>60.823999999999998</v>
      </c>
      <c r="Y691" s="18">
        <v>62.347999999999999</v>
      </c>
      <c r="Z691" s="18">
        <v>60.91</v>
      </c>
      <c r="AH691" s="18">
        <v>89.602999999999994</v>
      </c>
      <c r="AI691" s="31">
        <f t="shared" si="2928"/>
        <v>77.786000000000001</v>
      </c>
      <c r="AJ691" s="31">
        <f t="shared" si="2929"/>
        <v>78.009</v>
      </c>
      <c r="AK691" s="31">
        <f t="shared" si="2930"/>
        <v>67.665000000000006</v>
      </c>
      <c r="AL691" s="31">
        <f t="shared" si="2931"/>
        <v>67.608000000000004</v>
      </c>
      <c r="AM691" s="31">
        <f t="shared" si="2932"/>
        <v>62.369</v>
      </c>
    </row>
    <row r="692" spans="2:39" ht="13.5" x14ac:dyDescent="0.35">
      <c r="B692" t="s">
        <v>177</v>
      </c>
      <c r="D692" s="37" t="s">
        <v>75</v>
      </c>
      <c r="E692" s="21">
        <v>0</v>
      </c>
      <c r="F692" s="21">
        <v>0</v>
      </c>
      <c r="G692" s="21">
        <v>0</v>
      </c>
      <c r="H692" s="21">
        <v>0</v>
      </c>
      <c r="I692" s="21">
        <v>0</v>
      </c>
      <c r="J692" s="21">
        <v>0</v>
      </c>
      <c r="K692" s="21">
        <v>3.0379999999999998</v>
      </c>
      <c r="L692" s="21">
        <v>0</v>
      </c>
      <c r="M692" s="21">
        <v>0</v>
      </c>
      <c r="N692" s="21">
        <v>0</v>
      </c>
      <c r="O692" s="21">
        <v>0</v>
      </c>
      <c r="P692" s="21">
        <v>0</v>
      </c>
      <c r="Q692" s="21">
        <v>0</v>
      </c>
      <c r="R692" s="21">
        <v>0</v>
      </c>
      <c r="S692" s="21">
        <v>0</v>
      </c>
      <c r="T692" s="21">
        <v>0</v>
      </c>
      <c r="U692" s="21">
        <v>0</v>
      </c>
      <c r="V692" s="21">
        <v>0</v>
      </c>
      <c r="W692" s="21">
        <v>0</v>
      </c>
      <c r="X692" s="21">
        <v>0</v>
      </c>
      <c r="Y692" s="21">
        <v>0</v>
      </c>
      <c r="Z692" s="21">
        <v>0</v>
      </c>
      <c r="AH692" s="21">
        <v>0</v>
      </c>
      <c r="AI692" s="32">
        <f t="shared" si="2928"/>
        <v>0</v>
      </c>
      <c r="AJ692" s="32">
        <f t="shared" si="2929"/>
        <v>3.0379999999999998</v>
      </c>
      <c r="AK692" s="32">
        <f t="shared" si="2930"/>
        <v>0</v>
      </c>
      <c r="AL692" s="32">
        <f t="shared" si="2931"/>
        <v>0</v>
      </c>
      <c r="AM692" s="32">
        <f t="shared" si="2932"/>
        <v>0</v>
      </c>
    </row>
    <row r="693" spans="2:39" x14ac:dyDescent="0.2">
      <c r="B693" s="6" t="s">
        <v>178</v>
      </c>
      <c r="D693" s="38" t="str">
        <f>+IFERROR(D685+SUM(D686:D692),"n/a")</f>
        <v>n/a</v>
      </c>
      <c r="E693" s="38">
        <f t="shared" ref="E693" si="2933">+IFERROR(E685+SUM(E686:E692),"n/a")</f>
        <v>1672.6540000000002</v>
      </c>
      <c r="F693" s="38">
        <f t="shared" ref="F693" si="2934">+IFERROR(F685+SUM(F686:F692),"n/a")</f>
        <v>1778.6519999999998</v>
      </c>
      <c r="G693" s="38">
        <f t="shared" ref="G693" si="2935">+IFERROR(G685+SUM(G686:G692),"n/a")</f>
        <v>1891.9590000000001</v>
      </c>
      <c r="H693" s="38">
        <f t="shared" ref="H693" si="2936">+IFERROR(H685+SUM(H686:H692),"n/a")</f>
        <v>1894.1880000000001</v>
      </c>
      <c r="I693" s="38">
        <f t="shared" ref="I693" si="2937">+IFERROR(I685+SUM(I686:I692),"n/a")</f>
        <v>2152.1610000000001</v>
      </c>
      <c r="J693" s="38">
        <f t="shared" ref="J693" si="2938">+IFERROR(J685+SUM(J686:J692),"n/a")</f>
        <v>2242.6639999999998</v>
      </c>
      <c r="K693" s="38">
        <f t="shared" ref="K693" si="2939">+IFERROR(K685+SUM(K686:K692),"n/a")</f>
        <v>2412.0820000000003</v>
      </c>
      <c r="L693" s="38">
        <f t="shared" ref="L693" si="2940">+IFERROR(L685+SUM(L686:L692),"n/a")</f>
        <v>2582.3779999999997</v>
      </c>
      <c r="M693" s="38">
        <f t="shared" ref="M693" si="2941">+IFERROR(M685+SUM(M686:M692),"n/a")</f>
        <v>2799.9849999999997</v>
      </c>
      <c r="N693" s="38">
        <f t="shared" ref="N693" si="2942">+IFERROR(N685+SUM(N686:N692),"n/a")</f>
        <v>2932.81</v>
      </c>
      <c r="O693" s="38">
        <f t="shared" ref="O693" si="2943">+IFERROR(O685+SUM(O686:O692),"n/a")</f>
        <v>3103.2290000000003</v>
      </c>
      <c r="P693" s="38">
        <f t="shared" ref="P693" si="2944">+IFERROR(P685+SUM(P686:P692),"n/a")</f>
        <v>3013.4379999999996</v>
      </c>
      <c r="Q693" s="38">
        <f t="shared" ref="Q693" si="2945">+IFERROR(Q685+SUM(Q686:Q692),"n/a")</f>
        <v>3396.41</v>
      </c>
      <c r="R693" s="38">
        <f t="shared" ref="R693" si="2946">+IFERROR(R685+SUM(R686:R692),"n/a")</f>
        <v>3752.6259999999997</v>
      </c>
      <c r="S693" s="38">
        <f t="shared" ref="S693" si="2947">+IFERROR(S685+SUM(S686:S692),"n/a")</f>
        <v>4295.9580000000005</v>
      </c>
      <c r="T693" s="38">
        <f t="shared" ref="T693" si="2948">+IFERROR(T685+SUM(T686:T692),"n/a")</f>
        <v>4444.7850000000008</v>
      </c>
      <c r="U693" s="38">
        <f t="shared" ref="U693" si="2949">+IFERROR(U685+SUM(U686:U692),"n/a")</f>
        <v>4902.411000000001</v>
      </c>
      <c r="V693" s="38">
        <f t="shared" ref="V693" si="2950">+IFERROR(V685+SUM(V686:V692),"n/a")</f>
        <v>5069.8290000000015</v>
      </c>
      <c r="W693" s="38">
        <f t="shared" ref="W693:X693" si="2951">+IFERROR(W685+SUM(W686:W692),"n/a")</f>
        <v>5718.7190000000001</v>
      </c>
      <c r="X693" s="38">
        <f t="shared" si="2951"/>
        <v>5550.637999999999</v>
      </c>
      <c r="Y693" s="38">
        <f t="shared" ref="Y693:Z693" si="2952">+IFERROR(Y685+SUM(Y686:Y692),"n/a")</f>
        <v>5936.9100000000008</v>
      </c>
      <c r="Z693" s="38">
        <f t="shared" si="2952"/>
        <v>6245.0629999999992</v>
      </c>
      <c r="AH693" s="38">
        <f t="shared" ref="AH693" si="2953">+IFERROR(AH685+SUM(AH686:AH692),"n/a")</f>
        <v>1485.7340000000002</v>
      </c>
      <c r="AI693" s="38">
        <f t="shared" si="2928"/>
        <v>1891.9590000000001</v>
      </c>
      <c r="AJ693" s="38">
        <f t="shared" si="2929"/>
        <v>2412.0820000000003</v>
      </c>
      <c r="AK693" s="38">
        <f t="shared" si="2930"/>
        <v>3103.2290000000003</v>
      </c>
      <c r="AL693" s="38">
        <f t="shared" si="2931"/>
        <v>4295.9580000000005</v>
      </c>
      <c r="AM693" s="38">
        <f t="shared" si="2932"/>
        <v>5718.7190000000001</v>
      </c>
    </row>
    <row r="694" spans="2:39" x14ac:dyDescent="0.2">
      <c r="D694" s="36"/>
      <c r="E694" s="18"/>
      <c r="F694" s="18"/>
      <c r="G694" s="18"/>
      <c r="H694" s="18"/>
      <c r="I694" s="18"/>
      <c r="J694" s="18"/>
      <c r="K694" s="18"/>
      <c r="L694" s="18"/>
      <c r="M694" s="18"/>
      <c r="N694" s="18"/>
      <c r="O694" s="18"/>
      <c r="P694" s="18"/>
      <c r="Q694" s="18"/>
      <c r="R694" s="18"/>
      <c r="S694" s="18"/>
      <c r="T694" s="18"/>
      <c r="U694" s="18"/>
      <c r="V694" s="18"/>
      <c r="W694" s="18"/>
      <c r="X694" s="18"/>
      <c r="Y694" s="18"/>
      <c r="AH694" s="18"/>
      <c r="AI694" s="31"/>
      <c r="AJ694" s="31"/>
      <c r="AK694" s="31"/>
      <c r="AL694" s="31"/>
      <c r="AM694" s="31"/>
    </row>
    <row r="695" spans="2:39" x14ac:dyDescent="0.2">
      <c r="B695" t="s">
        <v>179</v>
      </c>
      <c r="D695" s="36" t="s">
        <v>75</v>
      </c>
      <c r="E695" s="18">
        <v>95.825999999999993</v>
      </c>
      <c r="F695" s="18">
        <v>95.825000000000003</v>
      </c>
      <c r="G695" s="18">
        <v>95.825000000000003</v>
      </c>
      <c r="H695" s="18">
        <v>95.825000000000003</v>
      </c>
      <c r="I695" s="18">
        <v>95.825000000000003</v>
      </c>
      <c r="J695" s="18">
        <v>95.825000000000003</v>
      </c>
      <c r="K695" s="18">
        <v>95.825000000000003</v>
      </c>
      <c r="L695" s="18">
        <v>97.53</v>
      </c>
      <c r="M695" s="18">
        <v>97.53</v>
      </c>
      <c r="N695" s="18">
        <v>97.53</v>
      </c>
      <c r="O695" s="18">
        <v>97.53</v>
      </c>
      <c r="P695" s="18">
        <v>99.739000000000004</v>
      </c>
      <c r="Q695" s="18">
        <v>82.775000000000006</v>
      </c>
      <c r="R695" s="18">
        <v>63.409000000000006</v>
      </c>
      <c r="S695" s="18">
        <v>36.085999999999999</v>
      </c>
      <c r="T695" s="18">
        <v>18.715000000000003</v>
      </c>
      <c r="U695" s="18">
        <v>3.2210000000000036</v>
      </c>
      <c r="V695" s="18">
        <v>-6.3880000000000052</v>
      </c>
      <c r="W695" s="18">
        <v>-21.856999999999999</v>
      </c>
      <c r="X695" s="18">
        <f>130.144-151.551</f>
        <v>-21.406999999999982</v>
      </c>
      <c r="Y695" s="18">
        <f>130.144-151.521</f>
        <v>-21.376999999999981</v>
      </c>
      <c r="Z695" s="18">
        <f>130.144-151.521</f>
        <v>-21.376999999999981</v>
      </c>
      <c r="AH695" s="18">
        <v>54.856999999999999</v>
      </c>
      <c r="AI695" s="31">
        <f t="shared" ref="AI695:AI703" si="2954">+G695</f>
        <v>95.825000000000003</v>
      </c>
      <c r="AJ695" s="31">
        <f t="shared" ref="AJ695:AJ703" si="2955">+K695</f>
        <v>95.825000000000003</v>
      </c>
      <c r="AK695" s="31">
        <f t="shared" ref="AK695:AK703" si="2956">+O695</f>
        <v>97.53</v>
      </c>
      <c r="AL695" s="31">
        <f t="shared" ref="AL695:AL703" si="2957">+S695</f>
        <v>36.085999999999999</v>
      </c>
      <c r="AM695" s="31">
        <f t="shared" ref="AM695:AM703" si="2958">+W695</f>
        <v>-21.856999999999999</v>
      </c>
    </row>
    <row r="696" spans="2:39" x14ac:dyDescent="0.2">
      <c r="B696" t="s">
        <v>180</v>
      </c>
      <c r="D696" s="36" t="s">
        <v>75</v>
      </c>
      <c r="E696" s="18">
        <v>0.50600000000000001</v>
      </c>
      <c r="F696" s="18">
        <v>0.50600000000000001</v>
      </c>
      <c r="G696" s="18">
        <v>0.50600000000000001</v>
      </c>
      <c r="H696" s="18">
        <v>0.50600000000000001</v>
      </c>
      <c r="I696" s="18">
        <v>0.50600000000000001</v>
      </c>
      <c r="J696" s="18">
        <v>0.50600000000000001</v>
      </c>
      <c r="K696" s="18">
        <v>0.50600000000000001</v>
      </c>
      <c r="L696" s="18">
        <v>0.50600000000000001</v>
      </c>
      <c r="M696" s="18">
        <v>0.50600000000000001</v>
      </c>
      <c r="N696" s="18">
        <v>0.50600000000000001</v>
      </c>
      <c r="O696" s="18">
        <v>0.50600000000000001</v>
      </c>
      <c r="P696" s="18">
        <v>0.50600000000000001</v>
      </c>
      <c r="Q696" s="18">
        <v>0.50600000000000001</v>
      </c>
      <c r="R696" s="18">
        <v>0.50600000000000001</v>
      </c>
      <c r="S696" s="18">
        <v>0.50600000000000001</v>
      </c>
      <c r="T696" s="18">
        <v>0.50600000000000001</v>
      </c>
      <c r="U696" s="18">
        <v>0.50600000000000001</v>
      </c>
      <c r="V696" s="18">
        <v>0.50600000000000001</v>
      </c>
      <c r="W696" s="18">
        <v>0.50600000000000001</v>
      </c>
      <c r="X696" s="18">
        <v>0.50600000000000001</v>
      </c>
      <c r="Y696" s="18">
        <v>0.50600000000000001</v>
      </c>
      <c r="Z696" s="18">
        <v>0.50600000000000001</v>
      </c>
      <c r="AH696" s="18">
        <v>0.50600000000000001</v>
      </c>
      <c r="AI696" s="31">
        <f t="shared" si="2954"/>
        <v>0.50600000000000001</v>
      </c>
      <c r="AJ696" s="31">
        <f t="shared" si="2955"/>
        <v>0.50600000000000001</v>
      </c>
      <c r="AK696" s="31">
        <f t="shared" si="2956"/>
        <v>0.50600000000000001</v>
      </c>
      <c r="AL696" s="31">
        <f t="shared" si="2957"/>
        <v>0.50600000000000001</v>
      </c>
      <c r="AM696" s="31">
        <f t="shared" si="2958"/>
        <v>0.50600000000000001</v>
      </c>
    </row>
    <row r="697" spans="2:39" x14ac:dyDescent="0.2">
      <c r="B697" t="s">
        <v>181</v>
      </c>
      <c r="D697" s="36" t="s">
        <v>75</v>
      </c>
      <c r="E697" s="18">
        <v>0.78700000000000003</v>
      </c>
      <c r="F697" s="18">
        <v>-1.9239999999999999</v>
      </c>
      <c r="G697" s="18">
        <v>0.47199999999999998</v>
      </c>
      <c r="H697" s="18">
        <v>-1.9239999999999999</v>
      </c>
      <c r="I697" s="18">
        <v>0.37</v>
      </c>
      <c r="J697" s="18">
        <v>4.6539999999999999</v>
      </c>
      <c r="K697" s="18">
        <v>5.1710000000000003</v>
      </c>
      <c r="L697" s="18">
        <v>8.1419999999999995</v>
      </c>
      <c r="M697" s="18">
        <v>6.9169999999999998</v>
      </c>
      <c r="N697" s="18">
        <v>5.5810000000000004</v>
      </c>
      <c r="O697" s="18">
        <v>2.597</v>
      </c>
      <c r="P697" s="18">
        <v>-14.17</v>
      </c>
      <c r="Q697" s="18">
        <v>-17.315000000000001</v>
      </c>
      <c r="R697" s="18">
        <v>-13.994999999999999</v>
      </c>
      <c r="S697" s="18">
        <v>-9.2010000000000005</v>
      </c>
      <c r="T697" s="18">
        <v>4.3280000000000003</v>
      </c>
      <c r="U697" s="18">
        <v>8.891</v>
      </c>
      <c r="V697" s="18">
        <v>8.7859999999999996</v>
      </c>
      <c r="W697" s="18">
        <v>9.7189999999999994</v>
      </c>
      <c r="X697" s="18">
        <v>41.058</v>
      </c>
      <c r="Y697" s="18">
        <v>-9.1359999999999992</v>
      </c>
      <c r="Z697" s="18">
        <v>19.588999999999999</v>
      </c>
      <c r="AH697" s="18">
        <v>3.3069999999999999</v>
      </c>
      <c r="AI697" s="31">
        <f t="shared" si="2954"/>
        <v>0.47199999999999998</v>
      </c>
      <c r="AJ697" s="31">
        <f t="shared" si="2955"/>
        <v>5.1710000000000003</v>
      </c>
      <c r="AK697" s="31">
        <f t="shared" si="2956"/>
        <v>2.597</v>
      </c>
      <c r="AL697" s="31">
        <f t="shared" si="2957"/>
        <v>-9.2010000000000005</v>
      </c>
      <c r="AM697" s="31">
        <f t="shared" si="2958"/>
        <v>9.7189999999999994</v>
      </c>
    </row>
    <row r="698" spans="2:39" x14ac:dyDescent="0.2">
      <c r="B698" t="s">
        <v>182</v>
      </c>
      <c r="D698" s="36" t="s">
        <v>75</v>
      </c>
      <c r="E698" s="18">
        <v>0</v>
      </c>
      <c r="F698" s="18">
        <v>0</v>
      </c>
      <c r="G698" s="18">
        <v>0</v>
      </c>
      <c r="H698" s="18">
        <v>0</v>
      </c>
      <c r="I698" s="18">
        <v>0</v>
      </c>
      <c r="J698" s="18">
        <v>0</v>
      </c>
      <c r="K698" s="18">
        <v>0</v>
      </c>
      <c r="L698" s="18">
        <v>0</v>
      </c>
      <c r="M698" s="18">
        <v>0</v>
      </c>
      <c r="N698" s="18">
        <v>0</v>
      </c>
      <c r="O698" s="18">
        <v>0</v>
      </c>
      <c r="P698" s="18">
        <v>0</v>
      </c>
      <c r="Q698" s="18">
        <v>0</v>
      </c>
      <c r="R698" s="18">
        <v>0</v>
      </c>
      <c r="S698" s="18">
        <v>0</v>
      </c>
      <c r="T698" s="18">
        <v>0</v>
      </c>
      <c r="U698" s="18">
        <v>0</v>
      </c>
      <c r="V698" s="18">
        <v>0</v>
      </c>
      <c r="W698" s="18">
        <v>0</v>
      </c>
      <c r="X698" s="18">
        <v>0</v>
      </c>
      <c r="Y698" s="18">
        <v>0</v>
      </c>
      <c r="Z698" s="18">
        <v>0</v>
      </c>
      <c r="AH698" s="18">
        <v>0</v>
      </c>
      <c r="AI698" s="31">
        <f t="shared" si="2954"/>
        <v>0</v>
      </c>
      <c r="AJ698" s="31">
        <f t="shared" si="2955"/>
        <v>0</v>
      </c>
      <c r="AK698" s="31">
        <f t="shared" si="2956"/>
        <v>0</v>
      </c>
      <c r="AL698" s="31">
        <f t="shared" si="2957"/>
        <v>0</v>
      </c>
      <c r="AM698" s="31">
        <f t="shared" si="2958"/>
        <v>0</v>
      </c>
    </row>
    <row r="699" spans="2:39" x14ac:dyDescent="0.2">
      <c r="B699" t="s">
        <v>183</v>
      </c>
      <c r="C699" s="1"/>
      <c r="D699" s="36" t="s">
        <v>75</v>
      </c>
      <c r="E699" s="18">
        <v>0</v>
      </c>
      <c r="F699" s="18">
        <v>0</v>
      </c>
      <c r="G699" s="18">
        <v>0</v>
      </c>
      <c r="H699" s="18">
        <v>0</v>
      </c>
      <c r="I699" s="18">
        <v>0</v>
      </c>
      <c r="J699" s="18">
        <v>0</v>
      </c>
      <c r="K699" s="18">
        <v>8.7880000000000003</v>
      </c>
      <c r="L699" s="18">
        <v>4.5720000000000001</v>
      </c>
      <c r="M699" s="18">
        <v>7.5330000000000004</v>
      </c>
      <c r="N699" s="18">
        <v>14.821999999999999</v>
      </c>
      <c r="O699" s="18">
        <v>21.242000000000001</v>
      </c>
      <c r="P699" s="18">
        <v>13.037000000000001</v>
      </c>
      <c r="Q699" s="18">
        <v>16.731000000000002</v>
      </c>
      <c r="R699" s="18">
        <v>20.387</v>
      </c>
      <c r="S699" s="18">
        <v>29.274000000000001</v>
      </c>
      <c r="T699" s="18">
        <v>17.701000000000001</v>
      </c>
      <c r="U699" s="18">
        <v>21.65</v>
      </c>
      <c r="V699" s="18">
        <v>25.602</v>
      </c>
      <c r="W699" s="18">
        <v>34.81</v>
      </c>
      <c r="X699" s="18">
        <v>18.776</v>
      </c>
      <c r="Y699" s="18">
        <v>22.588999999999999</v>
      </c>
      <c r="Z699" s="18">
        <v>26.477</v>
      </c>
      <c r="AH699" s="18">
        <v>0</v>
      </c>
      <c r="AI699" s="31">
        <f t="shared" si="2954"/>
        <v>0</v>
      </c>
      <c r="AJ699" s="31">
        <f t="shared" si="2955"/>
        <v>8.7880000000000003</v>
      </c>
      <c r="AK699" s="31">
        <f t="shared" si="2956"/>
        <v>21.242000000000001</v>
      </c>
      <c r="AL699" s="31">
        <f t="shared" si="2957"/>
        <v>29.274000000000001</v>
      </c>
      <c r="AM699" s="31">
        <f t="shared" si="2958"/>
        <v>34.81</v>
      </c>
    </row>
    <row r="700" spans="2:39" ht="13.5" x14ac:dyDescent="0.35">
      <c r="B700" t="s">
        <v>184</v>
      </c>
      <c r="D700" s="37" t="s">
        <v>75</v>
      </c>
      <c r="E700" s="21">
        <v>155.09</v>
      </c>
      <c r="F700" s="21">
        <v>257.58199999999999</v>
      </c>
      <c r="G700" s="21">
        <v>195.232</v>
      </c>
      <c r="H700" s="21">
        <v>257.58199999999999</v>
      </c>
      <c r="I700" s="21">
        <v>230.13200000000001</v>
      </c>
      <c r="J700" s="21">
        <v>198.63</v>
      </c>
      <c r="K700" s="21">
        <v>280.82799999999997</v>
      </c>
      <c r="L700" s="21">
        <v>189.72900000000001</v>
      </c>
      <c r="M700" s="21">
        <v>287.36</v>
      </c>
      <c r="N700" s="21">
        <v>331.43099999999998</v>
      </c>
      <c r="O700" s="21">
        <v>377.85199999999998</v>
      </c>
      <c r="P700" s="21">
        <v>489.483</v>
      </c>
      <c r="Q700" s="21">
        <v>620.17999999999995</v>
      </c>
      <c r="R700" s="21">
        <v>689.66099999999994</v>
      </c>
      <c r="S700" s="21">
        <v>762.5</v>
      </c>
      <c r="T700" s="21">
        <v>946.08600000000001</v>
      </c>
      <c r="U700" s="21">
        <v>882.17399999999998</v>
      </c>
      <c r="V700" s="21">
        <v>970.98900000000003</v>
      </c>
      <c r="W700" s="21">
        <v>1054.9449999999999</v>
      </c>
      <c r="X700" s="21">
        <v>1291.165</v>
      </c>
      <c r="Y700" s="21">
        <v>1206.7339999999999</v>
      </c>
      <c r="Z700" s="21">
        <v>1314.913</v>
      </c>
      <c r="AH700" s="21">
        <v>142.822</v>
      </c>
      <c r="AI700" s="32">
        <f t="shared" si="2954"/>
        <v>195.232</v>
      </c>
      <c r="AJ700" s="32">
        <f t="shared" si="2955"/>
        <v>280.82799999999997</v>
      </c>
      <c r="AK700" s="32">
        <f t="shared" si="2956"/>
        <v>377.85199999999998</v>
      </c>
      <c r="AL700" s="32">
        <f t="shared" si="2957"/>
        <v>762.5</v>
      </c>
      <c r="AM700" s="32">
        <f t="shared" si="2958"/>
        <v>1054.9449999999999</v>
      </c>
    </row>
    <row r="701" spans="2:39" x14ac:dyDescent="0.2">
      <c r="B701" s="3" t="s">
        <v>185</v>
      </c>
      <c r="D701" s="38" t="str">
        <f>+IFERROR(D695+SUM(D696:D700),"n/a")</f>
        <v>n/a</v>
      </c>
      <c r="E701" s="38">
        <f t="shared" ref="E701" si="2959">+IFERROR(E695+SUM(E696:E700),"n/a")</f>
        <v>252.209</v>
      </c>
      <c r="F701" s="38">
        <f t="shared" ref="F701" si="2960">+IFERROR(F695+SUM(F696:F700),"n/a")</f>
        <v>351.98899999999998</v>
      </c>
      <c r="G701" s="38">
        <f t="shared" ref="G701" si="2961">+IFERROR(G695+SUM(G696:G700),"n/a")</f>
        <v>292.03500000000003</v>
      </c>
      <c r="H701" s="38">
        <f t="shared" ref="H701" si="2962">+IFERROR(H695+SUM(H696:H700),"n/a")</f>
        <v>351.98899999999998</v>
      </c>
      <c r="I701" s="38">
        <f t="shared" ref="I701" si="2963">+IFERROR(I695+SUM(I696:I700),"n/a")</f>
        <v>326.83300000000003</v>
      </c>
      <c r="J701" s="38">
        <f t="shared" ref="J701" si="2964">+IFERROR(J695+SUM(J696:J700),"n/a")</f>
        <v>299.61500000000001</v>
      </c>
      <c r="K701" s="38">
        <f t="shared" ref="K701" si="2965">+IFERROR(K695+SUM(K696:K700),"n/a")</f>
        <v>391.11799999999994</v>
      </c>
      <c r="L701" s="38">
        <f t="shared" ref="L701" si="2966">+IFERROR(L695+SUM(L696:L700),"n/a")</f>
        <v>300.47900000000004</v>
      </c>
      <c r="M701" s="38">
        <f t="shared" ref="M701" si="2967">+IFERROR(M695+SUM(M696:M700),"n/a")</f>
        <v>399.846</v>
      </c>
      <c r="N701" s="38">
        <f t="shared" ref="N701" si="2968">+IFERROR(N695+SUM(N696:N700),"n/a")</f>
        <v>449.87</v>
      </c>
      <c r="O701" s="38">
        <f t="shared" ref="O701" si="2969">+IFERROR(O695+SUM(O696:O700),"n/a")</f>
        <v>499.72699999999998</v>
      </c>
      <c r="P701" s="38">
        <f t="shared" ref="P701" si="2970">+IFERROR(P695+SUM(P696:P700),"n/a")</f>
        <v>588.59500000000003</v>
      </c>
      <c r="Q701" s="38">
        <f t="shared" ref="Q701" si="2971">+IFERROR(Q695+SUM(Q696:Q700),"n/a")</f>
        <v>702.87699999999995</v>
      </c>
      <c r="R701" s="38">
        <f t="shared" ref="R701" si="2972">+IFERROR(R695+SUM(R696:R700),"n/a")</f>
        <v>759.96799999999996</v>
      </c>
      <c r="S701" s="38">
        <f t="shared" ref="S701" si="2973">+IFERROR(S695+SUM(S696:S700),"n/a")</f>
        <v>819.16499999999996</v>
      </c>
      <c r="T701" s="38">
        <f t="shared" ref="T701" si="2974">+IFERROR(T695+SUM(T696:T700),"n/a")</f>
        <v>987.33600000000001</v>
      </c>
      <c r="U701" s="38">
        <f t="shared" ref="U701" si="2975">+IFERROR(U695+SUM(U696:U700),"n/a")</f>
        <v>916.44200000000001</v>
      </c>
      <c r="V701" s="38">
        <f t="shared" ref="V701" si="2976">+IFERROR(V695+SUM(V696:V700),"n/a")</f>
        <v>999.495</v>
      </c>
      <c r="W701" s="38">
        <f t="shared" ref="W701:X701" si="2977">+IFERROR(W695+SUM(W696:W700),"n/a")</f>
        <v>1078.123</v>
      </c>
      <c r="X701" s="38">
        <f t="shared" si="2977"/>
        <v>1330.098</v>
      </c>
      <c r="Y701" s="38">
        <f t="shared" ref="Y701:Z701" si="2978">+IFERROR(Y695+SUM(Y696:Y700),"n/a")</f>
        <v>1199.316</v>
      </c>
      <c r="Z701" s="38">
        <f t="shared" si="2978"/>
        <v>1340.1080000000002</v>
      </c>
      <c r="AH701" s="38">
        <f t="shared" ref="AH701" si="2979">+IFERROR(AH695+SUM(AH696:AH700),"n/a")</f>
        <v>201.49199999999999</v>
      </c>
      <c r="AI701" s="38">
        <f t="shared" si="2954"/>
        <v>292.03500000000003</v>
      </c>
      <c r="AJ701" s="38">
        <f t="shared" si="2955"/>
        <v>391.11799999999994</v>
      </c>
      <c r="AK701" s="38">
        <f t="shared" si="2956"/>
        <v>499.72699999999998</v>
      </c>
      <c r="AL701" s="38">
        <f t="shared" si="2957"/>
        <v>819.16499999999996</v>
      </c>
      <c r="AM701" s="38">
        <f t="shared" si="2958"/>
        <v>1078.123</v>
      </c>
    </row>
    <row r="702" spans="2:39" ht="13.5" x14ac:dyDescent="0.35">
      <c r="B702" t="s">
        <v>186</v>
      </c>
      <c r="D702" s="37" t="s">
        <v>75</v>
      </c>
      <c r="E702" s="21">
        <v>2.4470000000000001</v>
      </c>
      <c r="F702" s="21">
        <v>3.5859999999999999</v>
      </c>
      <c r="G702" s="21">
        <v>3.5870000000000002</v>
      </c>
      <c r="H702" s="21">
        <v>3.5859999999999999</v>
      </c>
      <c r="I702" s="21">
        <v>4.1070000000000002</v>
      </c>
      <c r="J702" s="21">
        <v>3.3820000000000001</v>
      </c>
      <c r="K702" s="21">
        <v>3.5419999999999998</v>
      </c>
      <c r="L702" s="21">
        <v>3.7429999999999999</v>
      </c>
      <c r="M702" s="21">
        <v>3.9849999999999999</v>
      </c>
      <c r="N702" s="21">
        <v>4.4000000000000004</v>
      </c>
      <c r="O702" s="21">
        <v>4.968</v>
      </c>
      <c r="P702" s="21">
        <v>5.0549999999999997</v>
      </c>
      <c r="Q702" s="21">
        <v>5.3330000000000002</v>
      </c>
      <c r="R702" s="21">
        <v>5.8019999999999996</v>
      </c>
      <c r="S702" s="21">
        <v>6.524</v>
      </c>
      <c r="T702" s="21">
        <v>8.9009999999999998</v>
      </c>
      <c r="U702" s="21">
        <v>9.2059999999999995</v>
      </c>
      <c r="V702" s="21">
        <v>9.9510000000000005</v>
      </c>
      <c r="W702" s="21">
        <v>25.09</v>
      </c>
      <c r="X702" s="21">
        <v>28.49</v>
      </c>
      <c r="Y702" s="21">
        <v>31.663</v>
      </c>
      <c r="Z702" s="21">
        <v>35.44</v>
      </c>
      <c r="AH702" s="21">
        <v>12.426</v>
      </c>
      <c r="AI702" s="32">
        <f t="shared" si="2954"/>
        <v>3.5870000000000002</v>
      </c>
      <c r="AJ702" s="32">
        <f t="shared" si="2955"/>
        <v>3.5419999999999998</v>
      </c>
      <c r="AK702" s="32">
        <f t="shared" si="2956"/>
        <v>4.968</v>
      </c>
      <c r="AL702" s="32">
        <f t="shared" si="2957"/>
        <v>6.524</v>
      </c>
      <c r="AM702" s="32">
        <f t="shared" si="2958"/>
        <v>25.09</v>
      </c>
    </row>
    <row r="703" spans="2:39" x14ac:dyDescent="0.2">
      <c r="B703" s="6" t="s">
        <v>187</v>
      </c>
      <c r="D703" s="38" t="str">
        <f>+IFERROR(D701+D702,"n/a")</f>
        <v>n/a</v>
      </c>
      <c r="E703" s="38">
        <f t="shared" ref="E703" si="2980">+IFERROR(E701+E702,"n/a")</f>
        <v>254.65600000000001</v>
      </c>
      <c r="F703" s="38">
        <f t="shared" ref="F703" si="2981">+IFERROR(F701+F702,"n/a")</f>
        <v>355.57499999999999</v>
      </c>
      <c r="G703" s="38">
        <f t="shared" ref="G703" si="2982">+IFERROR(G701+G702,"n/a")</f>
        <v>295.62200000000001</v>
      </c>
      <c r="H703" s="38">
        <f t="shared" ref="H703" si="2983">+IFERROR(H701+H702,"n/a")</f>
        <v>355.57499999999999</v>
      </c>
      <c r="I703" s="38">
        <f t="shared" ref="I703" si="2984">+IFERROR(I701+I702,"n/a")</f>
        <v>330.94000000000005</v>
      </c>
      <c r="J703" s="38">
        <f t="shared" ref="J703" si="2985">+IFERROR(J701+J702,"n/a")</f>
        <v>302.99700000000001</v>
      </c>
      <c r="K703" s="38">
        <f t="shared" ref="K703" si="2986">+IFERROR(K701+K702,"n/a")</f>
        <v>394.65999999999991</v>
      </c>
      <c r="L703" s="38">
        <f t="shared" ref="L703" si="2987">+IFERROR(L701+L702,"n/a")</f>
        <v>304.22200000000004</v>
      </c>
      <c r="M703" s="38">
        <f t="shared" ref="M703" si="2988">+IFERROR(M701+M702,"n/a")</f>
        <v>403.83100000000002</v>
      </c>
      <c r="N703" s="38">
        <f t="shared" ref="N703" si="2989">+IFERROR(N701+N702,"n/a")</f>
        <v>454.27</v>
      </c>
      <c r="O703" s="38">
        <f t="shared" ref="O703" si="2990">+IFERROR(O701+O702,"n/a")</f>
        <v>504.69499999999999</v>
      </c>
      <c r="P703" s="38">
        <f t="shared" ref="P703" si="2991">+IFERROR(P701+P702,"n/a")</f>
        <v>593.65</v>
      </c>
      <c r="Q703" s="38">
        <f t="shared" ref="Q703" si="2992">+IFERROR(Q701+Q702,"n/a")</f>
        <v>708.20999999999992</v>
      </c>
      <c r="R703" s="38">
        <f t="shared" ref="R703" si="2993">+IFERROR(R701+R702,"n/a")</f>
        <v>765.77</v>
      </c>
      <c r="S703" s="38">
        <f t="shared" ref="S703" si="2994">+IFERROR(S701+S702,"n/a")</f>
        <v>825.68899999999996</v>
      </c>
      <c r="T703" s="38">
        <f t="shared" ref="T703" si="2995">+IFERROR(T701+T702,"n/a")</f>
        <v>996.23699999999997</v>
      </c>
      <c r="U703" s="38">
        <f t="shared" ref="U703" si="2996">+IFERROR(U701+U702,"n/a")</f>
        <v>925.64800000000002</v>
      </c>
      <c r="V703" s="38">
        <f t="shared" ref="V703" si="2997">+IFERROR(V701+V702,"n/a")</f>
        <v>1009.446</v>
      </c>
      <c r="W703" s="38">
        <f t="shared" ref="W703:X703" si="2998">+IFERROR(W701+W702,"n/a")</f>
        <v>1103.213</v>
      </c>
      <c r="X703" s="38">
        <f t="shared" si="2998"/>
        <v>1358.588</v>
      </c>
      <c r="Y703" s="38">
        <f t="shared" ref="Y703:Z703" si="2999">+IFERROR(Y701+Y702,"n/a")</f>
        <v>1230.979</v>
      </c>
      <c r="Z703" s="38">
        <f t="shared" si="2999"/>
        <v>1375.5480000000002</v>
      </c>
      <c r="AH703" s="38">
        <f t="shared" ref="AH703" si="3000">+IFERROR(AH701+AH702,"n/a")</f>
        <v>213.91799999999998</v>
      </c>
      <c r="AI703" s="38">
        <f t="shared" si="2954"/>
        <v>295.62200000000001</v>
      </c>
      <c r="AJ703" s="38">
        <f t="shared" si="2955"/>
        <v>394.65999999999991</v>
      </c>
      <c r="AK703" s="38">
        <f t="shared" si="2956"/>
        <v>504.69499999999999</v>
      </c>
      <c r="AL703" s="38">
        <f t="shared" si="2957"/>
        <v>825.68899999999996</v>
      </c>
      <c r="AM703" s="38">
        <f t="shared" si="2958"/>
        <v>1103.213</v>
      </c>
    </row>
    <row r="704" spans="2:39" x14ac:dyDescent="0.2">
      <c r="B704" s="3"/>
      <c r="D704" s="36"/>
      <c r="E704" s="18"/>
      <c r="F704" s="18"/>
      <c r="G704" s="18"/>
      <c r="H704" s="18"/>
      <c r="I704" s="18"/>
      <c r="J704" s="18"/>
      <c r="K704" s="18"/>
      <c r="L704" s="18"/>
      <c r="M704" s="18"/>
      <c r="N704" s="18"/>
      <c r="O704" s="18"/>
      <c r="P704" s="18"/>
      <c r="Q704" s="18"/>
      <c r="R704" s="18"/>
      <c r="S704" s="18"/>
      <c r="T704" s="18"/>
      <c r="U704" s="18"/>
      <c r="V704" s="18"/>
      <c r="W704" s="18"/>
      <c r="X704" s="18"/>
      <c r="Y704" s="18"/>
      <c r="AH704" s="18"/>
      <c r="AI704" s="31"/>
      <c r="AJ704" s="31"/>
      <c r="AK704" s="31"/>
      <c r="AL704" s="31"/>
      <c r="AM704" s="31"/>
    </row>
    <row r="705" spans="2:39" x14ac:dyDescent="0.2">
      <c r="B705" s="4" t="s">
        <v>188</v>
      </c>
      <c r="D705" s="38" t="str">
        <f>+IFERROR(D693+D703,"n/a")</f>
        <v>n/a</v>
      </c>
      <c r="E705" s="38">
        <f t="shared" ref="E705:W705" si="3001">+IFERROR(E693+E703,"n/a")</f>
        <v>1927.3100000000002</v>
      </c>
      <c r="F705" s="38">
        <f t="shared" si="3001"/>
        <v>2134.2269999999999</v>
      </c>
      <c r="G705" s="38">
        <f t="shared" si="3001"/>
        <v>2187.5810000000001</v>
      </c>
      <c r="H705" s="38">
        <f t="shared" si="3001"/>
        <v>2249.7629999999999</v>
      </c>
      <c r="I705" s="38">
        <f t="shared" si="3001"/>
        <v>2483.1010000000001</v>
      </c>
      <c r="J705" s="38">
        <f t="shared" si="3001"/>
        <v>2545.6609999999996</v>
      </c>
      <c r="K705" s="38">
        <f t="shared" si="3001"/>
        <v>2806.7420000000002</v>
      </c>
      <c r="L705" s="38">
        <f t="shared" si="3001"/>
        <v>2886.6</v>
      </c>
      <c r="M705" s="38">
        <f t="shared" si="3001"/>
        <v>3203.8159999999998</v>
      </c>
      <c r="N705" s="38">
        <f t="shared" si="3001"/>
        <v>3387.08</v>
      </c>
      <c r="O705" s="38">
        <f t="shared" si="3001"/>
        <v>3607.9240000000004</v>
      </c>
      <c r="P705" s="38">
        <f t="shared" si="3001"/>
        <v>3607.0879999999997</v>
      </c>
      <c r="Q705" s="38">
        <f t="shared" si="3001"/>
        <v>4104.62</v>
      </c>
      <c r="R705" s="38">
        <f t="shared" si="3001"/>
        <v>4518.3959999999997</v>
      </c>
      <c r="S705" s="38">
        <f t="shared" si="3001"/>
        <v>5121.6470000000008</v>
      </c>
      <c r="T705" s="38">
        <f t="shared" si="3001"/>
        <v>5441.0220000000008</v>
      </c>
      <c r="U705" s="38">
        <f t="shared" si="3001"/>
        <v>5828.0590000000011</v>
      </c>
      <c r="V705" s="38">
        <f t="shared" si="3001"/>
        <v>6079.2750000000015</v>
      </c>
      <c r="W705" s="38">
        <f t="shared" si="3001"/>
        <v>6821.9319999999998</v>
      </c>
      <c r="X705" s="38">
        <f t="shared" ref="X705:Z705" si="3002">+IFERROR(X693+X703,"n/a")</f>
        <v>6909.2259999999987</v>
      </c>
      <c r="Y705" s="38">
        <f t="shared" si="3002"/>
        <v>7167.889000000001</v>
      </c>
      <c r="Z705" s="38">
        <f t="shared" si="3002"/>
        <v>7620.610999999999</v>
      </c>
      <c r="AH705" s="38">
        <f t="shared" ref="AH705" si="3003">+IFERROR(AH693+AH703,"n/a")</f>
        <v>1699.652</v>
      </c>
      <c r="AI705" s="38">
        <f t="shared" ref="AI705" si="3004">+G705</f>
        <v>2187.5810000000001</v>
      </c>
      <c r="AJ705" s="38">
        <f t="shared" ref="AJ705" si="3005">+K705</f>
        <v>2806.7420000000002</v>
      </c>
      <c r="AK705" s="38">
        <f t="shared" ref="AK705" si="3006">+O705</f>
        <v>3607.9240000000004</v>
      </c>
      <c r="AL705" s="38">
        <f t="shared" ref="AL705" si="3007">+S705</f>
        <v>5121.6470000000008</v>
      </c>
      <c r="AM705" s="38">
        <f t="shared" ref="AM705" si="3008">+W705</f>
        <v>6821.9319999999998</v>
      </c>
    </row>
    <row r="706" spans="2:39" x14ac:dyDescent="0.2">
      <c r="B706" s="4"/>
      <c r="D706" s="38"/>
      <c r="E706" s="38"/>
      <c r="F706" s="38"/>
      <c r="G706" s="38"/>
      <c r="H706" s="38"/>
      <c r="I706" s="38"/>
      <c r="J706" s="38"/>
      <c r="K706" s="38"/>
      <c r="L706" s="38"/>
      <c r="M706" s="38"/>
      <c r="N706" s="38"/>
      <c r="O706" s="38"/>
      <c r="P706" s="38"/>
      <c r="Q706" s="38"/>
      <c r="R706" s="38"/>
      <c r="S706" s="38"/>
      <c r="T706" s="38"/>
      <c r="U706" s="38"/>
      <c r="V706" s="38"/>
      <c r="W706" s="38"/>
      <c r="AH706" s="38"/>
      <c r="AI706" s="38"/>
      <c r="AJ706" s="38"/>
      <c r="AK706" s="38"/>
      <c r="AL706" s="38"/>
      <c r="AM706" s="38"/>
    </row>
    <row r="707" spans="2:39" x14ac:dyDescent="0.2">
      <c r="B707" s="5" t="s">
        <v>189</v>
      </c>
      <c r="D707" s="38"/>
      <c r="E707" s="38"/>
      <c r="F707" s="38"/>
      <c r="G707" s="38"/>
      <c r="H707" s="38"/>
      <c r="I707" s="38"/>
      <c r="J707" s="38"/>
      <c r="K707" s="38"/>
      <c r="L707" s="38"/>
      <c r="M707" s="38"/>
      <c r="N707" s="38"/>
      <c r="O707" s="38"/>
      <c r="P707" s="38"/>
      <c r="Q707" s="38"/>
      <c r="R707" s="38"/>
      <c r="S707" s="38"/>
      <c r="T707" s="38"/>
      <c r="U707" s="38"/>
      <c r="V707" s="38"/>
      <c r="W707" s="38"/>
      <c r="Y707" s="74"/>
      <c r="AH707" s="38"/>
      <c r="AI707" s="38"/>
      <c r="AJ707" s="38"/>
      <c r="AK707" s="38"/>
      <c r="AL707" s="38"/>
      <c r="AM707" s="38"/>
    </row>
    <row r="708" spans="2:39" x14ac:dyDescent="0.2">
      <c r="B708" t="s">
        <v>201</v>
      </c>
      <c r="D708" s="36" t="s">
        <v>75</v>
      </c>
      <c r="E708" s="18">
        <v>1228.2159999999999</v>
      </c>
      <c r="F708" s="18">
        <v>1275.183</v>
      </c>
      <c r="G708" s="18">
        <v>1399.5170000000001</v>
      </c>
      <c r="H708" s="18">
        <v>1405.722</v>
      </c>
      <c r="I708" s="18">
        <v>1353.4369999999999</v>
      </c>
      <c r="J708" s="18">
        <v>1387.808</v>
      </c>
      <c r="K708" s="18">
        <v>1526.443</v>
      </c>
      <c r="L708" s="18">
        <v>1628.8330000000001</v>
      </c>
      <c r="M708" s="18">
        <v>1862.1579999999999</v>
      </c>
      <c r="N708" s="18">
        <v>2215.4479999999999</v>
      </c>
      <c r="O708" s="18">
        <v>2573.1529999999998</v>
      </c>
      <c r="P708" s="18">
        <v>2521.4870000000001</v>
      </c>
      <c r="Q708" s="18">
        <v>2651.73</v>
      </c>
      <c r="R708" s="18">
        <v>3001.5160000000001</v>
      </c>
      <c r="S708" s="18">
        <v>3369.5120000000002</v>
      </c>
      <c r="T708" s="18">
        <v>3472.6439999999998</v>
      </c>
      <c r="U708" s="18">
        <v>3544.8049999999998</v>
      </c>
      <c r="V708" s="18">
        <v>4016.5369999999998</v>
      </c>
      <c r="W708" s="18">
        <v>4478.4889999999996</v>
      </c>
      <c r="X708" s="18">
        <v>4774.3450000000003</v>
      </c>
      <c r="Y708" s="18">
        <v>5127.2920000000004</v>
      </c>
      <c r="Z708" s="18">
        <v>5526.1459999999997</v>
      </c>
      <c r="AH708" s="18">
        <v>1187.797</v>
      </c>
      <c r="AI708" s="31">
        <f t="shared" ref="AI708" si="3009">+G708</f>
        <v>1399.5170000000001</v>
      </c>
      <c r="AJ708" s="31">
        <f t="shared" ref="AJ708" si="3010">+K708</f>
        <v>1526.443</v>
      </c>
      <c r="AK708" s="31">
        <f t="shared" ref="AK708" si="3011">+O708</f>
        <v>2573.1529999999998</v>
      </c>
      <c r="AL708" s="31">
        <f t="shared" ref="AL708" si="3012">+S708</f>
        <v>3369.5120000000002</v>
      </c>
      <c r="AM708" s="31">
        <f t="shared" ref="AM708" si="3013">+W708</f>
        <v>4478.4889999999996</v>
      </c>
    </row>
    <row r="709" spans="2:39" ht="13.5" x14ac:dyDescent="0.35">
      <c r="B709" t="s">
        <v>200</v>
      </c>
      <c r="D709" s="37" t="s">
        <v>75</v>
      </c>
      <c r="E709" s="21">
        <v>-97.347999999999999</v>
      </c>
      <c r="F709" s="21">
        <v>-100.627</v>
      </c>
      <c r="G709" s="21">
        <v>-107.413</v>
      </c>
      <c r="H709" s="21">
        <v>-120.548</v>
      </c>
      <c r="I709" s="21">
        <v>-125.447</v>
      </c>
      <c r="J709" s="21">
        <v>-134.10900000000001</v>
      </c>
      <c r="K709" s="21">
        <v>-121.889</v>
      </c>
      <c r="L709" s="21">
        <v>-122.071</v>
      </c>
      <c r="M709" s="21">
        <v>-118.697</v>
      </c>
      <c r="N709" s="21">
        <v>-129.24</v>
      </c>
      <c r="O709" s="21">
        <v>-142.416</v>
      </c>
      <c r="P709" s="21">
        <v>-160.12100000000001</v>
      </c>
      <c r="Q709" s="21">
        <v>-162.91300000000001</v>
      </c>
      <c r="R709" s="21">
        <v>-175.74600000000001</v>
      </c>
      <c r="S709" s="21">
        <v>-214.702</v>
      </c>
      <c r="T709" s="21">
        <v>-225.58600000000001</v>
      </c>
      <c r="U709" s="21">
        <v>-214.27500000000001</v>
      </c>
      <c r="V709" s="21">
        <v>-226.685</v>
      </c>
      <c r="W709" s="21">
        <v>-242.53200000000001</v>
      </c>
      <c r="X709" s="21">
        <v>-250.50399999999999</v>
      </c>
      <c r="Y709" s="21">
        <v>-269.97699999999998</v>
      </c>
      <c r="Z709" s="21">
        <v>-281.43</v>
      </c>
      <c r="AH709" s="21">
        <v>-120.795</v>
      </c>
      <c r="AI709" s="32">
        <f t="shared" ref="AI709:AI710" si="3014">+G709</f>
        <v>-107.413</v>
      </c>
      <c r="AJ709" s="32">
        <f t="shared" ref="AJ709:AJ710" si="3015">+K709</f>
        <v>-121.889</v>
      </c>
      <c r="AK709" s="32">
        <f t="shared" ref="AK709:AK710" si="3016">+O709</f>
        <v>-142.416</v>
      </c>
      <c r="AL709" s="32">
        <f t="shared" ref="AL709:AL710" si="3017">+S709</f>
        <v>-214.702</v>
      </c>
      <c r="AM709" s="32">
        <f t="shared" ref="AM709:AM710" si="3018">+W709</f>
        <v>-242.53200000000001</v>
      </c>
    </row>
    <row r="710" spans="2:39" s="4" customFormat="1" x14ac:dyDescent="0.2">
      <c r="B710" s="6" t="s">
        <v>202</v>
      </c>
      <c r="D710" s="38" t="str">
        <f>+IFERROR(D708+D709,"n/a")</f>
        <v>n/a</v>
      </c>
      <c r="E710" s="38">
        <f t="shared" ref="E710:Z710" si="3019">+IFERROR(E708+E709,"n/a")</f>
        <v>1130.8679999999999</v>
      </c>
      <c r="F710" s="38">
        <f t="shared" si="3019"/>
        <v>1174.556</v>
      </c>
      <c r="G710" s="38">
        <f t="shared" si="3019"/>
        <v>1292.104</v>
      </c>
      <c r="H710" s="38">
        <f t="shared" si="3019"/>
        <v>1285.174</v>
      </c>
      <c r="I710" s="38">
        <f t="shared" si="3019"/>
        <v>1227.9899999999998</v>
      </c>
      <c r="J710" s="38">
        <f t="shared" si="3019"/>
        <v>1253.6990000000001</v>
      </c>
      <c r="K710" s="38">
        <f t="shared" si="3019"/>
        <v>1404.5540000000001</v>
      </c>
      <c r="L710" s="38">
        <f t="shared" si="3019"/>
        <v>1506.7620000000002</v>
      </c>
      <c r="M710" s="38">
        <f t="shared" si="3019"/>
        <v>1743.4609999999998</v>
      </c>
      <c r="N710" s="38">
        <f t="shared" si="3019"/>
        <v>2086.2079999999996</v>
      </c>
      <c r="O710" s="38">
        <f t="shared" si="3019"/>
        <v>2430.7369999999996</v>
      </c>
      <c r="P710" s="38">
        <f t="shared" si="3019"/>
        <v>2361.366</v>
      </c>
      <c r="Q710" s="38">
        <f t="shared" si="3019"/>
        <v>2488.817</v>
      </c>
      <c r="R710" s="38">
        <f t="shared" si="3019"/>
        <v>2825.77</v>
      </c>
      <c r="S710" s="38">
        <f t="shared" si="3019"/>
        <v>3154.8100000000004</v>
      </c>
      <c r="T710" s="38">
        <f t="shared" si="3019"/>
        <v>3247.058</v>
      </c>
      <c r="U710" s="38">
        <f t="shared" si="3019"/>
        <v>3330.5299999999997</v>
      </c>
      <c r="V710" s="38">
        <f t="shared" si="3019"/>
        <v>3789.8519999999999</v>
      </c>
      <c r="W710" s="38">
        <f t="shared" si="3019"/>
        <v>4235.9569999999994</v>
      </c>
      <c r="X710" s="38">
        <f t="shared" si="3019"/>
        <v>4523.8410000000003</v>
      </c>
      <c r="Y710" s="38">
        <f t="shared" si="3019"/>
        <v>4857.3150000000005</v>
      </c>
      <c r="Z710" s="38">
        <f t="shared" si="3019"/>
        <v>5244.7159999999994</v>
      </c>
      <c r="AH710" s="38">
        <f t="shared" ref="AH710" si="3020">+IFERROR(AH708+AH709,"n/a")</f>
        <v>1067.002</v>
      </c>
      <c r="AI710" s="20">
        <f t="shared" si="3014"/>
        <v>1292.104</v>
      </c>
      <c r="AJ710" s="20">
        <f t="shared" si="3015"/>
        <v>1404.5540000000001</v>
      </c>
      <c r="AK710" s="20">
        <f t="shared" si="3016"/>
        <v>2430.7369999999996</v>
      </c>
      <c r="AL710" s="20">
        <f t="shared" si="3017"/>
        <v>3154.8100000000004</v>
      </c>
      <c r="AM710" s="20">
        <f t="shared" si="3018"/>
        <v>4235.9569999999994</v>
      </c>
    </row>
    <row r="711" spans="2:39" x14ac:dyDescent="0.2">
      <c r="B711" s="4"/>
      <c r="D711" s="38"/>
      <c r="E711" s="38"/>
      <c r="F711" s="38"/>
      <c r="G711" s="38"/>
      <c r="H711" s="38"/>
      <c r="I711" s="38"/>
      <c r="J711" s="38"/>
      <c r="K711" s="38"/>
      <c r="L711" s="38"/>
      <c r="M711" s="38"/>
      <c r="N711" s="38"/>
      <c r="O711" s="38"/>
      <c r="P711" s="38"/>
      <c r="Q711" s="38"/>
      <c r="R711" s="38"/>
      <c r="S711" s="38"/>
      <c r="T711" s="38"/>
      <c r="U711" s="38"/>
      <c r="V711" s="38"/>
      <c r="W711" s="38"/>
      <c r="AH711" s="38"/>
      <c r="AI711" s="38"/>
      <c r="AJ711" s="38"/>
      <c r="AK711" s="38"/>
      <c r="AL711" s="38"/>
      <c r="AM711" s="38"/>
    </row>
    <row r="712" spans="2:39" x14ac:dyDescent="0.2">
      <c r="B712" s="7" t="s">
        <v>203</v>
      </c>
      <c r="D712" s="38"/>
      <c r="E712" s="38"/>
      <c r="F712" s="38"/>
      <c r="G712" s="38"/>
      <c r="H712" s="38"/>
      <c r="I712" s="38"/>
      <c r="J712" s="38"/>
      <c r="K712" s="38"/>
      <c r="L712" s="38"/>
      <c r="M712" s="38"/>
      <c r="N712" s="38"/>
      <c r="O712" s="38"/>
      <c r="P712" s="38"/>
      <c r="Q712" s="38"/>
      <c r="R712" s="38"/>
      <c r="S712" s="38"/>
      <c r="T712" s="38"/>
      <c r="U712" s="38"/>
      <c r="V712" s="38"/>
      <c r="W712" s="38"/>
      <c r="AH712" s="38"/>
      <c r="AI712" s="38"/>
      <c r="AJ712" s="38"/>
      <c r="AK712" s="38"/>
      <c r="AL712" s="38"/>
      <c r="AM712" s="38"/>
    </row>
    <row r="713" spans="2:39" x14ac:dyDescent="0.2">
      <c r="B713" s="8" t="s">
        <v>206</v>
      </c>
      <c r="D713" s="78">
        <f>-AH709</f>
        <v>120.795</v>
      </c>
      <c r="E713" s="78" t="str">
        <f>IFERROR(-D709,"n/a")</f>
        <v>n/a</v>
      </c>
      <c r="F713" s="78">
        <f t="shared" ref="F713:Z713" si="3021">IFERROR(-E709,"n/a")</f>
        <v>97.347999999999999</v>
      </c>
      <c r="G713" s="78">
        <f t="shared" si="3021"/>
        <v>100.627</v>
      </c>
      <c r="H713" s="78">
        <f t="shared" si="3021"/>
        <v>107.413</v>
      </c>
      <c r="I713" s="78">
        <f t="shared" si="3021"/>
        <v>120.548</v>
      </c>
      <c r="J713" s="78">
        <f t="shared" si="3021"/>
        <v>125.447</v>
      </c>
      <c r="K713" s="78">
        <f t="shared" si="3021"/>
        <v>134.10900000000001</v>
      </c>
      <c r="L713" s="78">
        <f t="shared" si="3021"/>
        <v>121.889</v>
      </c>
      <c r="M713" s="78">
        <f t="shared" si="3021"/>
        <v>122.071</v>
      </c>
      <c r="N713" s="78">
        <f t="shared" si="3021"/>
        <v>118.697</v>
      </c>
      <c r="O713" s="78">
        <f t="shared" si="3021"/>
        <v>129.24</v>
      </c>
      <c r="P713" s="78">
        <f t="shared" si="3021"/>
        <v>142.416</v>
      </c>
      <c r="Q713" s="78">
        <f t="shared" si="3021"/>
        <v>160.12100000000001</v>
      </c>
      <c r="R713" s="78">
        <f t="shared" si="3021"/>
        <v>162.91300000000001</v>
      </c>
      <c r="S713" s="78">
        <f t="shared" si="3021"/>
        <v>175.74600000000001</v>
      </c>
      <c r="T713" s="78">
        <f t="shared" si="3021"/>
        <v>214.702</v>
      </c>
      <c r="U713" s="78">
        <f t="shared" si="3021"/>
        <v>225.58600000000001</v>
      </c>
      <c r="V713" s="78">
        <f t="shared" si="3021"/>
        <v>214.27500000000001</v>
      </c>
      <c r="W713" s="78">
        <f t="shared" si="3021"/>
        <v>226.685</v>
      </c>
      <c r="X713" s="78">
        <f t="shared" si="3021"/>
        <v>242.53200000000001</v>
      </c>
      <c r="Y713" s="78">
        <f t="shared" si="3021"/>
        <v>250.50399999999999</v>
      </c>
      <c r="Z713" s="78">
        <f t="shared" si="3021"/>
        <v>269.97699999999998</v>
      </c>
      <c r="AH713" s="24">
        <v>90.147999999999996</v>
      </c>
      <c r="AI713" s="78">
        <f t="shared" ref="AI713:AM713" si="3022">IFERROR(-AH709,"n/a")</f>
        <v>120.795</v>
      </c>
      <c r="AJ713" s="78">
        <f t="shared" si="3022"/>
        <v>107.413</v>
      </c>
      <c r="AK713" s="78">
        <f t="shared" si="3022"/>
        <v>121.889</v>
      </c>
      <c r="AL713" s="78">
        <f t="shared" si="3022"/>
        <v>142.416</v>
      </c>
      <c r="AM713" s="78">
        <f t="shared" si="3022"/>
        <v>214.702</v>
      </c>
    </row>
    <row r="714" spans="2:39" x14ac:dyDescent="0.2">
      <c r="B714" s="8" t="s">
        <v>191</v>
      </c>
      <c r="D714" s="47" t="s">
        <v>75</v>
      </c>
      <c r="E714" s="47" t="s">
        <v>75</v>
      </c>
      <c r="F714" s="47" t="s">
        <v>75</v>
      </c>
      <c r="G714" s="47" t="s">
        <v>75</v>
      </c>
      <c r="H714" s="24">
        <v>12.308</v>
      </c>
      <c r="I714" s="24">
        <v>7.7560000000000002</v>
      </c>
      <c r="J714" s="24">
        <v>3.7340000000000018</v>
      </c>
      <c r="K714" s="24">
        <v>-5.8219999999999992</v>
      </c>
      <c r="L714" s="24">
        <v>5.4970000000000008</v>
      </c>
      <c r="M714" s="24">
        <v>1.3849999999999989</v>
      </c>
      <c r="N714" s="24">
        <v>1.572000000000001</v>
      </c>
      <c r="O714" s="24">
        <v>9.1730000000000018</v>
      </c>
      <c r="P714" s="24">
        <v>17.754999999999999</v>
      </c>
      <c r="Q714" s="24">
        <v>-9.9000000000000199E-2</v>
      </c>
      <c r="R714" s="24">
        <v>-6.5669999999999966</v>
      </c>
      <c r="S714" s="24">
        <v>12.102</v>
      </c>
      <c r="T714" s="24">
        <v>4.0420000000000007</v>
      </c>
      <c r="U714" s="24">
        <v>8.7719999999999985</v>
      </c>
      <c r="V714" s="24">
        <v>9.0489999999999995</v>
      </c>
      <c r="W714" s="47">
        <v>11.302</v>
      </c>
      <c r="X714" s="47">
        <f>-11.755+15.114+6.027</f>
        <v>9.3859999999999992</v>
      </c>
      <c r="Y714" s="47">
        <f>-27.4+10.319+37.905-X714</f>
        <v>11.438000000000006</v>
      </c>
      <c r="Z714" s="47">
        <f>50.637+2.882-29.401-Y714-X714</f>
        <v>3.2939999999999934</v>
      </c>
      <c r="AH714" s="24">
        <v>62.767000000000003</v>
      </c>
      <c r="AI714" s="24">
        <v>32.953000000000003</v>
      </c>
      <c r="AJ714" s="25">
        <f>+IFERROR(H714+I714+J714+K714,"n/a")</f>
        <v>17.976000000000003</v>
      </c>
      <c r="AK714" s="25">
        <f>+IFERROR(L714+M714+N714+O714,"n/a")</f>
        <v>17.627000000000002</v>
      </c>
      <c r="AL714" s="25">
        <f>+IFERROR(P714+Q714+R714+S714,"n/a")</f>
        <v>23.191000000000003</v>
      </c>
      <c r="AM714" s="78">
        <f>+IFERROR(T714+U714+V714+W714,"n/a")</f>
        <v>33.164999999999999</v>
      </c>
    </row>
    <row r="715" spans="2:39" x14ac:dyDescent="0.2">
      <c r="B715" s="8" t="s">
        <v>192</v>
      </c>
      <c r="D715" s="47" t="s">
        <v>75</v>
      </c>
      <c r="E715" s="47" t="s">
        <v>75</v>
      </c>
      <c r="F715" s="47" t="s">
        <v>75</v>
      </c>
      <c r="G715" s="47" t="s">
        <v>75</v>
      </c>
      <c r="H715" s="24">
        <v>14.474</v>
      </c>
      <c r="I715" s="24">
        <v>4.2540000000000013</v>
      </c>
      <c r="J715" s="24">
        <v>4.2429999999999986</v>
      </c>
      <c r="K715" s="24">
        <v>4.3719999999999999</v>
      </c>
      <c r="L715" s="24">
        <v>16.111000000000001</v>
      </c>
      <c r="M715" s="24">
        <v>13.806999999999999</v>
      </c>
      <c r="N715" s="24">
        <v>13.808999999999997</v>
      </c>
      <c r="O715" s="24">
        <v>10.652000000000001</v>
      </c>
      <c r="P715" s="24">
        <v>15.315</v>
      </c>
      <c r="Q715" s="24">
        <v>22.298999999999999</v>
      </c>
      <c r="R715" s="24">
        <v>24.712000000000003</v>
      </c>
      <c r="S715" s="24">
        <v>3.5620000000000047</v>
      </c>
      <c r="T715" s="24">
        <v>19.524999999999999</v>
      </c>
      <c r="U715" s="24">
        <v>17.185000000000002</v>
      </c>
      <c r="V715" s="24">
        <v>20.612000000000002</v>
      </c>
      <c r="W715" s="47">
        <v>17.754999999999995</v>
      </c>
      <c r="X715" s="24">
        <v>21.867000000000001</v>
      </c>
      <c r="Y715" s="24">
        <f>43.837-X715</f>
        <v>21.970000000000002</v>
      </c>
      <c r="Z715" s="24">
        <f>69.082-Y715-X715</f>
        <v>25.244999999999994</v>
      </c>
      <c r="AH715" s="24">
        <v>16.021999999999998</v>
      </c>
      <c r="AI715" s="24">
        <v>25.34</v>
      </c>
      <c r="AJ715" s="25">
        <f t="shared" ref="AJ715:AJ717" si="3023">+IFERROR(H715+I715+J715+K715,"n/a")</f>
        <v>27.343</v>
      </c>
      <c r="AK715" s="25">
        <f t="shared" ref="AK715:AK717" si="3024">+IFERROR(L715+M715+N715+O715,"n/a")</f>
        <v>54.378999999999998</v>
      </c>
      <c r="AL715" s="25">
        <f t="shared" ref="AL715:AL717" si="3025">+IFERROR(P715+Q715+R715+S715,"n/a")</f>
        <v>65.888000000000005</v>
      </c>
      <c r="AM715" s="78">
        <f t="shared" ref="AM715:AM717" si="3026">+IFERROR(T715+U715+V715+W715,"n/a")</f>
        <v>75.076999999999998</v>
      </c>
    </row>
    <row r="716" spans="2:39" x14ac:dyDescent="0.2">
      <c r="B716" s="8" t="s">
        <v>193</v>
      </c>
      <c r="D716" s="47" t="s">
        <v>75</v>
      </c>
      <c r="E716" s="47" t="s">
        <v>75</v>
      </c>
      <c r="F716" s="47" t="s">
        <v>75</v>
      </c>
      <c r="G716" s="47" t="s">
        <v>75</v>
      </c>
      <c r="H716" s="24">
        <v>-6.468</v>
      </c>
      <c r="I716" s="24">
        <v>-3.3580000000000005</v>
      </c>
      <c r="J716" s="24">
        <v>-4.5860000000000003</v>
      </c>
      <c r="K716" s="24">
        <v>-5.4029999999999969</v>
      </c>
      <c r="L716" s="24">
        <v>-14.346</v>
      </c>
      <c r="M716" s="24">
        <v>-8.5940000000000012</v>
      </c>
      <c r="N716" s="24">
        <v>-7.8930000000000007</v>
      </c>
      <c r="O716" s="24">
        <v>-9.1920000000000037</v>
      </c>
      <c r="P716" s="24">
        <v>-12.05</v>
      </c>
      <c r="Q716" s="24">
        <v>-10.219999999999999</v>
      </c>
      <c r="R716" s="24">
        <v>-11.767999999999997</v>
      </c>
      <c r="S716" s="24">
        <v>-10.231000000000002</v>
      </c>
      <c r="T716" s="24">
        <v>-13.157999999999999</v>
      </c>
      <c r="U716" s="24">
        <v>-12.88</v>
      </c>
      <c r="V716" s="24">
        <v>-12.656000000000002</v>
      </c>
      <c r="W716" s="47">
        <v>-13.180999999999997</v>
      </c>
      <c r="X716" s="47">
        <f>-8.771-1.296-3.323</f>
        <v>-13.39</v>
      </c>
      <c r="Y716" s="47">
        <f>-16.563-1.508-5.629-X716</f>
        <v>-10.309999999999995</v>
      </c>
      <c r="Z716" s="47">
        <f>-24.238-1.3-8.208-Y716-X716</f>
        <v>-10.046000000000006</v>
      </c>
      <c r="AH716" s="24">
        <v>-28.6</v>
      </c>
      <c r="AI716" s="24">
        <v>-18.899000000000001</v>
      </c>
      <c r="AJ716" s="25">
        <f t="shared" si="3023"/>
        <v>-19.814999999999998</v>
      </c>
      <c r="AK716" s="25">
        <f t="shared" si="3024"/>
        <v>-40.025000000000006</v>
      </c>
      <c r="AL716" s="25">
        <f t="shared" si="3025"/>
        <v>-44.268999999999998</v>
      </c>
      <c r="AM716" s="78">
        <f t="shared" si="3026"/>
        <v>-51.875</v>
      </c>
    </row>
    <row r="717" spans="2:39" ht="13.5" x14ac:dyDescent="0.35">
      <c r="B717" s="8" t="s">
        <v>194</v>
      </c>
      <c r="D717" s="80" t="s">
        <v>75</v>
      </c>
      <c r="E717" s="80" t="s">
        <v>75</v>
      </c>
      <c r="F717" s="80" t="s">
        <v>75</v>
      </c>
      <c r="G717" s="80" t="s">
        <v>75</v>
      </c>
      <c r="H717" s="79">
        <v>0</v>
      </c>
      <c r="I717" s="79">
        <v>0</v>
      </c>
      <c r="J717" s="79">
        <v>0</v>
      </c>
      <c r="K717" s="79">
        <v>0</v>
      </c>
      <c r="L717" s="79">
        <v>0</v>
      </c>
      <c r="M717" s="79">
        <v>0</v>
      </c>
      <c r="N717" s="79">
        <v>0</v>
      </c>
      <c r="O717" s="79">
        <v>0</v>
      </c>
      <c r="P717" s="79">
        <v>0</v>
      </c>
      <c r="Q717" s="79">
        <v>1.889</v>
      </c>
      <c r="R717" s="79">
        <v>3.2469999999999999</v>
      </c>
      <c r="S717" s="79">
        <v>3.2990000000000004</v>
      </c>
      <c r="T717" s="79">
        <v>4.2229999999999999</v>
      </c>
      <c r="U717" s="79">
        <v>4.8400000000000007</v>
      </c>
      <c r="V717" s="79">
        <v>5.4939999999999998</v>
      </c>
      <c r="W717" s="80">
        <v>5.9640000000000004</v>
      </c>
      <c r="X717" s="79">
        <v>6.2069999999999999</v>
      </c>
      <c r="Y717" s="79">
        <f>13.641-X717</f>
        <v>7.4340000000000002</v>
      </c>
      <c r="Z717" s="79">
        <f>22.47-Y717-X717</f>
        <v>8.8289999999999971</v>
      </c>
      <c r="AH717" s="79">
        <v>0</v>
      </c>
      <c r="AI717" s="79">
        <v>0</v>
      </c>
      <c r="AJ717" s="81">
        <f t="shared" si="3023"/>
        <v>0</v>
      </c>
      <c r="AK717" s="81">
        <f t="shared" si="3024"/>
        <v>0</v>
      </c>
      <c r="AL717" s="81">
        <f t="shared" si="3025"/>
        <v>8.4350000000000005</v>
      </c>
      <c r="AM717" s="84">
        <f t="shared" si="3026"/>
        <v>20.521000000000001</v>
      </c>
    </row>
    <row r="718" spans="2:39" x14ac:dyDescent="0.2">
      <c r="B718" s="9" t="s">
        <v>195</v>
      </c>
      <c r="D718" s="78" t="str">
        <f>+IFERROR(D714+D715+D716+D717,"n/a")</f>
        <v>n/a</v>
      </c>
      <c r="E718" s="78" t="str">
        <f t="shared" ref="E718:G718" si="3027">+IFERROR(E714+E715+E716+E717,"n/a")</f>
        <v>n/a</v>
      </c>
      <c r="F718" s="78" t="str">
        <f t="shared" si="3027"/>
        <v>n/a</v>
      </c>
      <c r="G718" s="78" t="str">
        <f t="shared" si="3027"/>
        <v>n/a</v>
      </c>
      <c r="H718" s="78">
        <f>+IFERROR(H714+H715+H716+H717,"n/a")</f>
        <v>20.314</v>
      </c>
      <c r="I718" s="78">
        <f t="shared" ref="I718:V718" si="3028">+IFERROR(I714+I715+I716+I717,"n/a")</f>
        <v>8.652000000000001</v>
      </c>
      <c r="J718" s="78">
        <f t="shared" si="3028"/>
        <v>3.391</v>
      </c>
      <c r="K718" s="78">
        <f t="shared" si="3028"/>
        <v>-6.8529999999999962</v>
      </c>
      <c r="L718" s="78">
        <f t="shared" si="3028"/>
        <v>7.2620000000000005</v>
      </c>
      <c r="M718" s="78">
        <f t="shared" si="3028"/>
        <v>6.5979999999999954</v>
      </c>
      <c r="N718" s="78">
        <f t="shared" si="3028"/>
        <v>7.4879999999999978</v>
      </c>
      <c r="O718" s="78">
        <f t="shared" si="3028"/>
        <v>10.632999999999999</v>
      </c>
      <c r="P718" s="78">
        <f t="shared" si="3028"/>
        <v>21.02</v>
      </c>
      <c r="Q718" s="78">
        <f t="shared" si="3028"/>
        <v>13.869</v>
      </c>
      <c r="R718" s="78">
        <f t="shared" si="3028"/>
        <v>9.6240000000000094</v>
      </c>
      <c r="S718" s="78">
        <f t="shared" si="3028"/>
        <v>8.7320000000000029</v>
      </c>
      <c r="T718" s="78">
        <f t="shared" si="3028"/>
        <v>14.632000000000001</v>
      </c>
      <c r="U718" s="78">
        <f t="shared" si="3028"/>
        <v>17.917000000000002</v>
      </c>
      <c r="V718" s="78">
        <f t="shared" si="3028"/>
        <v>22.498999999999999</v>
      </c>
      <c r="W718" s="78">
        <f>+IFERROR(W714+W715+W716+W717,"n/a")</f>
        <v>21.839999999999996</v>
      </c>
      <c r="X718" s="78">
        <f>+IFERROR(X714+X715+X716+X717,"n/a")</f>
        <v>24.07</v>
      </c>
      <c r="Y718" s="78">
        <f>+IFERROR(Y714+Y715+Y716+Y717,"n/a")</f>
        <v>30.532000000000014</v>
      </c>
      <c r="Z718" s="78">
        <f>+IFERROR(Z714+Z715+Z716+Z717,"n/a")</f>
        <v>27.321999999999978</v>
      </c>
      <c r="AH718" s="78">
        <f t="shared" ref="AH718:AI718" si="3029">+IFERROR(AH714+AH715+AH716+AH717,"n/a")</f>
        <v>50.189</v>
      </c>
      <c r="AI718" s="78">
        <f t="shared" si="3029"/>
        <v>39.394000000000005</v>
      </c>
      <c r="AJ718" s="78">
        <f t="shared" ref="AJ718:AJ721" si="3030">+IFERROR(H718+I718+J718+K718,"n/a")</f>
        <v>25.504000000000005</v>
      </c>
      <c r="AK718" s="78">
        <f t="shared" ref="AK718:AK721" si="3031">+IFERROR(L718+M718+N718+O718,"n/a")</f>
        <v>31.980999999999991</v>
      </c>
      <c r="AL718" s="78">
        <f t="shared" ref="AL718:AL721" si="3032">+IFERROR(P718+Q718+R718+S718,"n/a")</f>
        <v>53.245000000000005</v>
      </c>
      <c r="AM718" s="78">
        <f t="shared" ref="AM718:AM721" si="3033">+IFERROR(T718+U718+V718+W718,"n/a")</f>
        <v>76.888000000000005</v>
      </c>
    </row>
    <row r="719" spans="2:39" x14ac:dyDescent="0.2">
      <c r="B719" s="8" t="s">
        <v>196</v>
      </c>
      <c r="D719" s="47" t="s">
        <v>75</v>
      </c>
      <c r="E719" s="47" t="s">
        <v>75</v>
      </c>
      <c r="F719" s="47" t="s">
        <v>75</v>
      </c>
      <c r="G719" s="47" t="s">
        <v>75</v>
      </c>
      <c r="H719" s="24">
        <v>-7.3559999999999999</v>
      </c>
      <c r="I719" s="24">
        <v>-3.6330000000000009</v>
      </c>
      <c r="J719" s="24">
        <v>5.1960000000000006</v>
      </c>
      <c r="K719" s="24">
        <v>-5.3429999999999991</v>
      </c>
      <c r="L719" s="24">
        <v>-7.08</v>
      </c>
      <c r="M719" s="24">
        <v>-9.9749999999999996</v>
      </c>
      <c r="N719" s="24">
        <v>3.0570000000000004</v>
      </c>
      <c r="O719" s="24">
        <v>2.5399999999999991</v>
      </c>
      <c r="P719" s="24">
        <v>-3.3010000000000002</v>
      </c>
      <c r="Q719" s="24">
        <v>-11.076000000000001</v>
      </c>
      <c r="R719" s="24">
        <v>3.1760000000000002</v>
      </c>
      <c r="S719" s="24">
        <v>30.229999999999997</v>
      </c>
      <c r="T719" s="24">
        <v>-3.7519999999999998</v>
      </c>
      <c r="U719" s="24">
        <v>-29.221</v>
      </c>
      <c r="V719" s="24">
        <v>-10.161000000000001</v>
      </c>
      <c r="W719" s="47">
        <v>-5.9209999999999994</v>
      </c>
      <c r="X719" s="47">
        <v>-16.951000000000001</v>
      </c>
      <c r="Y719" s="47">
        <f>-28.593-X719</f>
        <v>-11.641999999999999</v>
      </c>
      <c r="Z719" s="47">
        <f>-44.175-Y719-X719</f>
        <v>-15.582000000000001</v>
      </c>
      <c r="AH719" s="24">
        <v>-31.876999999999999</v>
      </c>
      <c r="AI719" s="24">
        <v>-53.301000000000002</v>
      </c>
      <c r="AJ719" s="25">
        <f t="shared" si="3030"/>
        <v>-11.135999999999999</v>
      </c>
      <c r="AK719" s="25">
        <f t="shared" si="3031"/>
        <v>-11.458</v>
      </c>
      <c r="AL719" s="25">
        <f t="shared" si="3032"/>
        <v>19.028999999999996</v>
      </c>
      <c r="AM719" s="78">
        <f t="shared" si="3033"/>
        <v>-49.055</v>
      </c>
    </row>
    <row r="720" spans="2:39" x14ac:dyDescent="0.2">
      <c r="B720" s="8" t="s">
        <v>197</v>
      </c>
      <c r="D720" s="47" t="s">
        <v>75</v>
      </c>
      <c r="E720" s="47" t="s">
        <v>75</v>
      </c>
      <c r="F720" s="47" t="s">
        <v>75</v>
      </c>
      <c r="G720" s="47" t="s">
        <v>75</v>
      </c>
      <c r="H720" s="24">
        <v>0.17699999999999999</v>
      </c>
      <c r="I720" s="24">
        <v>-0.12</v>
      </c>
      <c r="J720" s="24">
        <v>7.5000000000000011E-2</v>
      </c>
      <c r="K720" s="24">
        <v>-2.4000000000000007E-2</v>
      </c>
      <c r="L720" s="24">
        <v>0</v>
      </c>
      <c r="M720" s="24">
        <v>3.0000000000000001E-3</v>
      </c>
      <c r="N720" s="24">
        <v>-2E-3</v>
      </c>
      <c r="O720" s="24">
        <v>3.0000000000000001E-3</v>
      </c>
      <c r="P720" s="24">
        <v>-1.4E-2</v>
      </c>
      <c r="Q720" s="24">
        <v>-9.9999999999999915E-4</v>
      </c>
      <c r="R720" s="24">
        <v>3.3000000000000002E-2</v>
      </c>
      <c r="S720" s="24">
        <v>-6.0000000000000019E-3</v>
      </c>
      <c r="T720" s="24">
        <v>4.0000000000000001E-3</v>
      </c>
      <c r="U720" s="24">
        <v>-7.0000000000000001E-3</v>
      </c>
      <c r="V720" s="24">
        <v>2E-3</v>
      </c>
      <c r="W720" s="47">
        <v>-2E-3</v>
      </c>
      <c r="X720" s="24">
        <v>1E-3</v>
      </c>
      <c r="Y720" s="24">
        <f>-0.002-X720</f>
        <v>-3.0000000000000001E-3</v>
      </c>
      <c r="Z720" s="24">
        <f>-0.003-Y720-X720</f>
        <v>-1E-3</v>
      </c>
      <c r="AH720" s="24">
        <v>-3.1E-2</v>
      </c>
      <c r="AI720" s="24">
        <v>0.52500000000000002</v>
      </c>
      <c r="AJ720" s="25">
        <f t="shared" si="3030"/>
        <v>0.108</v>
      </c>
      <c r="AK720" s="25">
        <f t="shared" si="3031"/>
        <v>4.0000000000000001E-3</v>
      </c>
      <c r="AL720" s="25">
        <f t="shared" si="3032"/>
        <v>1.2E-2</v>
      </c>
      <c r="AM720" s="78">
        <f t="shared" si="3033"/>
        <v>-3.0000000000000001E-3</v>
      </c>
    </row>
    <row r="721" spans="2:39" ht="13.5" x14ac:dyDescent="0.35">
      <c r="B721" s="8" t="s">
        <v>198</v>
      </c>
      <c r="D721" s="80" t="s">
        <v>75</v>
      </c>
      <c r="E721" s="80" t="s">
        <v>75</v>
      </c>
      <c r="F721" s="80" t="s">
        <v>75</v>
      </c>
      <c r="G721" s="80" t="s">
        <v>75</v>
      </c>
      <c r="H721" s="79">
        <v>0</v>
      </c>
      <c r="I721" s="79">
        <v>0</v>
      </c>
      <c r="J721" s="79">
        <v>0</v>
      </c>
      <c r="K721" s="79">
        <v>0</v>
      </c>
      <c r="L721" s="79">
        <v>0</v>
      </c>
      <c r="M721" s="79">
        <v>0</v>
      </c>
      <c r="N721" s="79">
        <v>0</v>
      </c>
      <c r="O721" s="79">
        <v>0</v>
      </c>
      <c r="P721" s="79">
        <v>0</v>
      </c>
      <c r="Q721" s="79">
        <v>0</v>
      </c>
      <c r="R721" s="79">
        <v>0</v>
      </c>
      <c r="S721" s="79">
        <v>0</v>
      </c>
      <c r="T721" s="79">
        <v>0</v>
      </c>
      <c r="U721" s="79">
        <v>0</v>
      </c>
      <c r="V721" s="79">
        <v>0</v>
      </c>
      <c r="W721" s="79">
        <v>0</v>
      </c>
      <c r="X721" s="79">
        <v>0</v>
      </c>
      <c r="Y721" s="79">
        <v>0</v>
      </c>
      <c r="Z721" s="79">
        <v>0</v>
      </c>
      <c r="AH721" s="79">
        <v>12.366</v>
      </c>
      <c r="AI721" s="79">
        <v>0</v>
      </c>
      <c r="AJ721" s="81">
        <f t="shared" si="3030"/>
        <v>0</v>
      </c>
      <c r="AK721" s="81">
        <f t="shared" si="3031"/>
        <v>0</v>
      </c>
      <c r="AL721" s="81">
        <f t="shared" si="3032"/>
        <v>0</v>
      </c>
      <c r="AM721" s="84">
        <f t="shared" si="3033"/>
        <v>0</v>
      </c>
    </row>
    <row r="722" spans="2:39" x14ac:dyDescent="0.2">
      <c r="B722" s="9" t="s">
        <v>207</v>
      </c>
      <c r="D722" s="78" t="str">
        <f>IFERROR(-D709,"n/a")</f>
        <v>n/a</v>
      </c>
      <c r="E722" s="78">
        <f t="shared" ref="E722:G722" si="3034">IFERROR(-E709,"n/a")</f>
        <v>97.347999999999999</v>
      </c>
      <c r="F722" s="78">
        <f t="shared" si="3034"/>
        <v>100.627</v>
      </c>
      <c r="G722" s="78">
        <f t="shared" si="3034"/>
        <v>107.413</v>
      </c>
      <c r="H722" s="78">
        <f>IFERROR(-H709,"n/a")</f>
        <v>120.548</v>
      </c>
      <c r="I722" s="78">
        <f t="shared" ref="I722:V722" si="3035">IFERROR(-I709,"n/a")</f>
        <v>125.447</v>
      </c>
      <c r="J722" s="78">
        <f t="shared" si="3035"/>
        <v>134.10900000000001</v>
      </c>
      <c r="K722" s="78">
        <f t="shared" si="3035"/>
        <v>121.889</v>
      </c>
      <c r="L722" s="78">
        <f t="shared" si="3035"/>
        <v>122.071</v>
      </c>
      <c r="M722" s="78">
        <f t="shared" si="3035"/>
        <v>118.697</v>
      </c>
      <c r="N722" s="78">
        <f t="shared" si="3035"/>
        <v>129.24</v>
      </c>
      <c r="O722" s="78">
        <f t="shared" si="3035"/>
        <v>142.416</v>
      </c>
      <c r="P722" s="78">
        <f t="shared" si="3035"/>
        <v>160.12100000000001</v>
      </c>
      <c r="Q722" s="78">
        <f t="shared" si="3035"/>
        <v>162.91300000000001</v>
      </c>
      <c r="R722" s="78">
        <f t="shared" si="3035"/>
        <v>175.74600000000001</v>
      </c>
      <c r="S722" s="78">
        <f t="shared" si="3035"/>
        <v>214.702</v>
      </c>
      <c r="T722" s="78">
        <f t="shared" si="3035"/>
        <v>225.58600000000001</v>
      </c>
      <c r="U722" s="78">
        <f t="shared" si="3035"/>
        <v>214.27500000000001</v>
      </c>
      <c r="V722" s="78">
        <f t="shared" si="3035"/>
        <v>226.685</v>
      </c>
      <c r="W722" s="78">
        <f>-W709</f>
        <v>242.53200000000001</v>
      </c>
      <c r="X722" s="78">
        <f>-X709</f>
        <v>250.50399999999999</v>
      </c>
      <c r="Y722" s="78">
        <f>-Y709</f>
        <v>269.97699999999998</v>
      </c>
      <c r="Z722" s="78">
        <f>-Z709</f>
        <v>281.43</v>
      </c>
      <c r="AH722" s="78">
        <f t="shared" ref="AH722:AI722" si="3036">IFERROR(-AH709,"n/a")</f>
        <v>120.795</v>
      </c>
      <c r="AI722" s="78">
        <f t="shared" si="3036"/>
        <v>107.413</v>
      </c>
      <c r="AJ722" s="78">
        <f t="shared" ref="AJ722" si="3037">+K722</f>
        <v>121.889</v>
      </c>
      <c r="AK722" s="78">
        <f t="shared" ref="AK722" si="3038">+O722</f>
        <v>142.416</v>
      </c>
      <c r="AL722" s="78">
        <f t="shared" ref="AL722" si="3039">+S722</f>
        <v>214.702</v>
      </c>
      <c r="AM722" s="78">
        <f t="shared" ref="AM722" si="3040">+W722</f>
        <v>242.53200000000001</v>
      </c>
    </row>
    <row r="723" spans="2:39" x14ac:dyDescent="0.2">
      <c r="B723" s="77" t="s">
        <v>199</v>
      </c>
      <c r="D723" s="43" t="str">
        <f>+IFERROR(D722/D708,"n/a")</f>
        <v>n/a</v>
      </c>
      <c r="E723" s="43">
        <f t="shared" ref="E723:G723" si="3041">+IFERROR(E722/E708,"n/a")</f>
        <v>7.9259674194115698E-2</v>
      </c>
      <c r="F723" s="43">
        <f t="shared" si="3041"/>
        <v>7.8911811089075051E-2</v>
      </c>
      <c r="G723" s="43">
        <f t="shared" si="3041"/>
        <v>7.6750050195889E-2</v>
      </c>
      <c r="H723" s="43">
        <f>+IFERROR(H722/H708,"n/a")</f>
        <v>8.5755220448993474E-2</v>
      </c>
      <c r="I723" s="43">
        <f t="shared" ref="I723:W723" si="3042">+IFERROR(I722/I708,"n/a")</f>
        <v>9.2687727614953641E-2</v>
      </c>
      <c r="J723" s="43">
        <f t="shared" si="3042"/>
        <v>9.6633684198390565E-2</v>
      </c>
      <c r="K723" s="43">
        <f t="shared" si="3042"/>
        <v>7.9851655122398932E-2</v>
      </c>
      <c r="L723" s="43">
        <f t="shared" si="3042"/>
        <v>7.4943840160409322E-2</v>
      </c>
      <c r="M723" s="43">
        <f t="shared" si="3042"/>
        <v>6.3741637390597364E-2</v>
      </c>
      <c r="N723" s="43">
        <f t="shared" si="3042"/>
        <v>5.833583094705902E-2</v>
      </c>
      <c r="O723" s="43">
        <f t="shared" si="3042"/>
        <v>5.5346883764781966E-2</v>
      </c>
      <c r="P723" s="43">
        <f t="shared" si="3042"/>
        <v>6.3502607786595763E-2</v>
      </c>
      <c r="Q723" s="43">
        <f t="shared" si="3042"/>
        <v>6.1436496174195721E-2</v>
      </c>
      <c r="R723" s="43">
        <f t="shared" si="3042"/>
        <v>5.8552411514714568E-2</v>
      </c>
      <c r="S723" s="43">
        <f t="shared" si="3042"/>
        <v>6.371901925263955E-2</v>
      </c>
      <c r="T723" s="43">
        <f t="shared" si="3042"/>
        <v>6.4960877072340273E-2</v>
      </c>
      <c r="U723" s="43">
        <f t="shared" si="3042"/>
        <v>6.0447612774186456E-2</v>
      </c>
      <c r="V723" s="43">
        <f t="shared" si="3042"/>
        <v>5.6437921522943774E-2</v>
      </c>
      <c r="W723" s="43">
        <f t="shared" si="3042"/>
        <v>5.41548723241254E-2</v>
      </c>
      <c r="X723" s="43">
        <f t="shared" ref="X723:Y723" si="3043">+IFERROR(X722/X708,"n/a")</f>
        <v>5.2468767967124283E-2</v>
      </c>
      <c r="Y723" s="43">
        <f t="shared" si="3043"/>
        <v>5.2654890729843348E-2</v>
      </c>
      <c r="Z723" s="43">
        <f t="shared" ref="Z723" si="3044">+IFERROR(Z722/Z708,"n/a")</f>
        <v>5.0926993242668583E-2</v>
      </c>
      <c r="AH723" s="43">
        <f t="shared" ref="AH723:AI723" si="3045">+IFERROR(AH722/AH708,"n/a")</f>
        <v>0.10169667039064756</v>
      </c>
      <c r="AI723" s="43">
        <f t="shared" si="3045"/>
        <v>7.6750050195889E-2</v>
      </c>
      <c r="AJ723" s="43">
        <f t="shared" ref="AJ723" si="3046">+IFERROR(AJ722/AJ708,"n/a")</f>
        <v>7.9851655122398932E-2</v>
      </c>
      <c r="AK723" s="43">
        <f t="shared" ref="AK723" si="3047">+IFERROR(AK722/AK708,"n/a")</f>
        <v>5.5346883764781966E-2</v>
      </c>
      <c r="AL723" s="43">
        <f t="shared" ref="AL723" si="3048">+IFERROR(AL722/AL708,"n/a")</f>
        <v>6.371901925263955E-2</v>
      </c>
      <c r="AM723" s="43">
        <f t="shared" ref="AM723" si="3049">+IFERROR(AM722/AM708,"n/a")</f>
        <v>5.41548723241254E-2</v>
      </c>
    </row>
    <row r="724" spans="2:39" x14ac:dyDescent="0.2">
      <c r="B724" s="77" t="s">
        <v>190</v>
      </c>
      <c r="D724" s="28" t="str">
        <f>IFERROR(D722/D727,"n/a")</f>
        <v>n/a</v>
      </c>
      <c r="E724" s="28">
        <f t="shared" ref="E724:W724" si="3050">IFERROR(E722/E727,"n/a")</f>
        <v>0.88565813894246515</v>
      </c>
      <c r="F724" s="28">
        <f t="shared" si="3050"/>
        <v>0.88985868661679135</v>
      </c>
      <c r="G724" s="28">
        <f t="shared" si="3050"/>
        <v>0.92743725014462464</v>
      </c>
      <c r="H724" s="28">
        <f t="shared" si="3050"/>
        <v>1.007362096484411</v>
      </c>
      <c r="I724" s="28">
        <f t="shared" si="3050"/>
        <v>1.0393978059854836</v>
      </c>
      <c r="J724" s="28">
        <f t="shared" si="3050"/>
        <v>1.216904859126174</v>
      </c>
      <c r="K724" s="28">
        <f t="shared" si="3050"/>
        <v>1.0082303505550316</v>
      </c>
      <c r="L724" s="28">
        <f t="shared" si="3050"/>
        <v>1.0324962572634464</v>
      </c>
      <c r="M724" s="28">
        <f t="shared" si="3050"/>
        <v>1.077672459189047</v>
      </c>
      <c r="N724" s="28">
        <f t="shared" si="3050"/>
        <v>1.1558894553259995</v>
      </c>
      <c r="O724" s="28">
        <f t="shared" si="3050"/>
        <v>1.1803865663229784</v>
      </c>
      <c r="P724" s="28">
        <f t="shared" si="3050"/>
        <v>1.1721974538613023</v>
      </c>
      <c r="Q724" s="28">
        <f t="shared" si="3050"/>
        <v>1.0395163348647269</v>
      </c>
      <c r="R724" s="28">
        <f t="shared" si="3050"/>
        <v>0.99513040327055713</v>
      </c>
      <c r="S724" s="28">
        <f t="shared" si="3050"/>
        <v>1.0147508519195958</v>
      </c>
      <c r="T724" s="28">
        <f t="shared" si="3050"/>
        <v>0.99551197468700769</v>
      </c>
      <c r="U724" s="28">
        <f t="shared" si="3050"/>
        <v>0.98698756333486881</v>
      </c>
      <c r="V724" s="28">
        <f t="shared" si="3050"/>
        <v>0.9893335195457581</v>
      </c>
      <c r="W724" s="28">
        <f t="shared" si="3050"/>
        <v>0.99332817280401053</v>
      </c>
      <c r="X724" s="28">
        <f t="shared" ref="X724:Y724" si="3051">IFERROR(X722/X727,"n/a")</f>
        <v>0.98305098048449313</v>
      </c>
      <c r="Y724" s="28">
        <f t="shared" si="3051"/>
        <v>0.94293368166641056</v>
      </c>
      <c r="Z724" s="28">
        <f t="shared" ref="Z724" si="3052">IFERROR(Z722/Z727,"n/a")</f>
        <v>0.90504183844763597</v>
      </c>
      <c r="AA724" s="71"/>
      <c r="AB724" s="71"/>
      <c r="AC724" s="71"/>
      <c r="AD724" s="71"/>
      <c r="AE724" s="71"/>
      <c r="AF724" s="71"/>
      <c r="AG724" s="71"/>
      <c r="AH724" s="28">
        <f t="shared" ref="AH724:AM724" si="3053">IFERROR(AH722/AH727,"n/a")</f>
        <v>1.1301398699536884</v>
      </c>
      <c r="AI724" s="28">
        <f t="shared" si="3053"/>
        <v>0.92743725014462464</v>
      </c>
      <c r="AJ724" s="28">
        <f t="shared" si="3053"/>
        <v>1.0082303505550316</v>
      </c>
      <c r="AK724" s="28">
        <f t="shared" si="3053"/>
        <v>1.1803865663229784</v>
      </c>
      <c r="AL724" s="28">
        <f t="shared" si="3053"/>
        <v>1.0147508519195958</v>
      </c>
      <c r="AM724" s="28">
        <f t="shared" si="3053"/>
        <v>0.99332817280401053</v>
      </c>
    </row>
    <row r="725" spans="2:39" x14ac:dyDescent="0.2">
      <c r="B725" s="8"/>
      <c r="D725" s="38"/>
      <c r="E725" s="38"/>
      <c r="F725" s="38"/>
      <c r="G725" s="38"/>
      <c r="H725" s="38"/>
      <c r="I725" s="38"/>
      <c r="J725" s="38"/>
      <c r="K725" s="38"/>
      <c r="L725" s="38"/>
      <c r="M725" s="38"/>
      <c r="N725" s="38"/>
      <c r="O725" s="38"/>
      <c r="P725" s="38"/>
      <c r="Q725" s="38"/>
      <c r="R725" s="38"/>
      <c r="S725" s="38"/>
      <c r="T725" s="38"/>
      <c r="U725" s="38"/>
      <c r="V725" s="38"/>
      <c r="W725" s="38"/>
      <c r="AH725" s="38"/>
      <c r="AI725" s="38"/>
      <c r="AJ725" s="38"/>
      <c r="AK725" s="38"/>
      <c r="AL725" s="38"/>
      <c r="AM725" s="38"/>
    </row>
    <row r="726" spans="2:39" x14ac:dyDescent="0.2">
      <c r="B726" s="7" t="s">
        <v>70</v>
      </c>
      <c r="D726" s="38"/>
      <c r="E726" s="38"/>
      <c r="F726" s="38"/>
      <c r="G726" s="38"/>
      <c r="H726" s="38"/>
      <c r="I726" s="38"/>
      <c r="J726" s="38"/>
      <c r="K726" s="38"/>
      <c r="L726" s="38"/>
      <c r="M726" s="38"/>
      <c r="N726" s="38"/>
      <c r="O726" s="38"/>
      <c r="P726" s="38"/>
      <c r="Q726" s="38"/>
      <c r="R726" s="38"/>
      <c r="S726" s="38"/>
      <c r="T726" s="38"/>
      <c r="U726" s="38"/>
      <c r="V726" s="38"/>
      <c r="W726" s="38"/>
      <c r="AH726" s="38"/>
      <c r="AI726" s="38"/>
      <c r="AJ726" s="38"/>
      <c r="AK726" s="38"/>
      <c r="AL726" s="38"/>
      <c r="AM726" s="38"/>
    </row>
    <row r="727" spans="2:39" x14ac:dyDescent="0.2">
      <c r="B727" s="8" t="s">
        <v>204</v>
      </c>
      <c r="D727" s="47" t="s">
        <v>75</v>
      </c>
      <c r="E727" s="24">
        <v>109.916</v>
      </c>
      <c r="F727" s="24">
        <v>113.08199999999999</v>
      </c>
      <c r="G727" s="24">
        <v>115.81700000000001</v>
      </c>
      <c r="H727" s="24">
        <v>119.667</v>
      </c>
      <c r="I727" s="24">
        <v>120.69200000000001</v>
      </c>
      <c r="J727" s="24">
        <v>110.205</v>
      </c>
      <c r="K727" s="24">
        <v>120.89400000000001</v>
      </c>
      <c r="L727" s="24">
        <v>118.229</v>
      </c>
      <c r="M727" s="24">
        <v>110.142</v>
      </c>
      <c r="N727" s="24">
        <v>111.81</v>
      </c>
      <c r="O727" s="24">
        <v>120.652</v>
      </c>
      <c r="P727" s="24">
        <v>136.59899999999999</v>
      </c>
      <c r="Q727" s="24">
        <v>156.72</v>
      </c>
      <c r="R727" s="24">
        <v>176.60599999999999</v>
      </c>
      <c r="S727" s="24">
        <v>211.58099999999999</v>
      </c>
      <c r="T727" s="24">
        <v>226.60300000000001</v>
      </c>
      <c r="U727" s="24">
        <v>217.1</v>
      </c>
      <c r="V727" s="24">
        <v>229.12899999999999</v>
      </c>
      <c r="W727" s="24">
        <v>244.161</v>
      </c>
      <c r="X727" s="24">
        <v>254.82300000000001</v>
      </c>
      <c r="Y727" s="24">
        <v>286.31599999999997</v>
      </c>
      <c r="Z727" s="24">
        <v>310.95800000000003</v>
      </c>
      <c r="AH727" s="24">
        <v>106.88500000000001</v>
      </c>
      <c r="AI727" s="25">
        <f t="shared" ref="AI727" si="3054">+G727</f>
        <v>115.81700000000001</v>
      </c>
      <c r="AJ727" s="25">
        <f t="shared" ref="AJ727" si="3055">+K727</f>
        <v>120.89400000000001</v>
      </c>
      <c r="AK727" s="25">
        <f t="shared" ref="AK727" si="3056">+O727</f>
        <v>120.652</v>
      </c>
      <c r="AL727" s="25">
        <f t="shared" ref="AL727" si="3057">+S727</f>
        <v>211.58099999999999</v>
      </c>
      <c r="AM727" s="25">
        <f t="shared" ref="AM727" si="3058">+W727</f>
        <v>244.161</v>
      </c>
    </row>
    <row r="728" spans="2:39" x14ac:dyDescent="0.2">
      <c r="B728" s="9" t="s">
        <v>199</v>
      </c>
      <c r="D728" s="43" t="str">
        <f>IFERROR(D727/D708,"n/a")</f>
        <v>n/a</v>
      </c>
      <c r="E728" s="43">
        <f t="shared" ref="E728" si="3059">IFERROR(E727/E708,"n/a")</f>
        <v>8.949240198792395E-2</v>
      </c>
      <c r="F728" s="43">
        <f t="shared" ref="F728" si="3060">IFERROR(F727/F708,"n/a")</f>
        <v>8.8679036655915269E-2</v>
      </c>
      <c r="G728" s="43">
        <f t="shared" ref="G728" si="3061">IFERROR(G727/G708,"n/a")</f>
        <v>8.2754979039197096E-2</v>
      </c>
      <c r="H728" s="43">
        <f t="shared" ref="H728" si="3062">IFERROR(H727/H708,"n/a")</f>
        <v>8.5128496246057186E-2</v>
      </c>
      <c r="I728" s="43">
        <f t="shared" ref="I728" si="3063">IFERROR(I727/I708,"n/a")</f>
        <v>8.9174449937455547E-2</v>
      </c>
      <c r="J728" s="43">
        <f t="shared" ref="J728" si="3064">IFERROR(J727/J708,"n/a")</f>
        <v>7.9409399571122224E-2</v>
      </c>
      <c r="K728" s="43">
        <f t="shared" ref="K728" si="3065">IFERROR(K727/K708,"n/a")</f>
        <v>7.9199812898352581E-2</v>
      </c>
      <c r="L728" s="43">
        <f t="shared" ref="L728" si="3066">IFERROR(L727/L708,"n/a")</f>
        <v>7.2585096200776869E-2</v>
      </c>
      <c r="M728" s="43">
        <f t="shared" ref="M728" si="3067">IFERROR(M727/M708,"n/a")</f>
        <v>5.9147505206325134E-2</v>
      </c>
      <c r="N728" s="43">
        <f t="shared" ref="N728" si="3068">IFERROR(N727/N708,"n/a")</f>
        <v>5.0468347711162716E-2</v>
      </c>
      <c r="O728" s="43">
        <f t="shared" ref="O728" si="3069">IFERROR(O727/O708,"n/a")</f>
        <v>4.6888778086650894E-2</v>
      </c>
      <c r="P728" s="43">
        <f t="shared" ref="P728" si="3070">IFERROR(P727/P708,"n/a")</f>
        <v>5.4173985430026009E-2</v>
      </c>
      <c r="Q728" s="43">
        <f t="shared" ref="Q728" si="3071">IFERROR(Q727/Q708,"n/a")</f>
        <v>5.910103969861185E-2</v>
      </c>
      <c r="R728" s="43">
        <f t="shared" ref="R728" si="3072">IFERROR(R727/R708,"n/a")</f>
        <v>5.8838933392325744E-2</v>
      </c>
      <c r="S728" s="43">
        <f t="shared" ref="S728" si="3073">IFERROR(S727/S708,"n/a")</f>
        <v>6.279277236585E-2</v>
      </c>
      <c r="T728" s="43">
        <f t="shared" ref="T728" si="3074">IFERROR(T727/T708,"n/a")</f>
        <v>6.5253737497998648E-2</v>
      </c>
      <c r="U728" s="43">
        <f t="shared" ref="U728" si="3075">IFERROR(U727/U708,"n/a")</f>
        <v>6.1244553649636581E-2</v>
      </c>
      <c r="V728" s="43">
        <f t="shared" ref="V728:Z728" si="3076">IFERROR(V727/V708,"n/a")</f>
        <v>5.7046405896422715E-2</v>
      </c>
      <c r="W728" s="43">
        <f t="shared" si="3076"/>
        <v>5.4518611076191104E-2</v>
      </c>
      <c r="X728" s="43">
        <f t="shared" si="3076"/>
        <v>5.3373394675081086E-2</v>
      </c>
      <c r="Y728" s="43">
        <f t="shared" si="3076"/>
        <v>5.5841563148734258E-2</v>
      </c>
      <c r="Z728" s="43">
        <f t="shared" si="3076"/>
        <v>5.6270319314762958E-2</v>
      </c>
      <c r="AH728" s="43">
        <f t="shared" ref="AH728" si="3077">IFERROR(AH727/AH708,"n/a")</f>
        <v>8.9985915101654573E-2</v>
      </c>
      <c r="AI728" s="43">
        <f t="shared" ref="AI728" si="3078">IFERROR(AI727/AI708,"n/a")</f>
        <v>8.2754979039197096E-2</v>
      </c>
      <c r="AJ728" s="43">
        <f t="shared" ref="AJ728" si="3079">IFERROR(AJ727/AJ708,"n/a")</f>
        <v>7.9199812898352581E-2</v>
      </c>
      <c r="AK728" s="43">
        <f t="shared" ref="AK728" si="3080">IFERROR(AK727/AK708,"n/a")</f>
        <v>4.6888778086650894E-2</v>
      </c>
      <c r="AL728" s="43">
        <f t="shared" ref="AL728" si="3081">IFERROR(AL727/AL708,"n/a")</f>
        <v>6.279277236585E-2</v>
      </c>
      <c r="AM728" s="43">
        <f t="shared" ref="AM728" si="3082">IFERROR(AM727/AM708,"n/a")</f>
        <v>5.4518611076191104E-2</v>
      </c>
    </row>
    <row r="729" spans="2:39" x14ac:dyDescent="0.2">
      <c r="B729" s="9"/>
      <c r="D729" s="43"/>
      <c r="E729" s="43"/>
      <c r="F729" s="43"/>
      <c r="G729" s="43"/>
      <c r="H729" s="43"/>
      <c r="I729" s="43"/>
      <c r="J729" s="43"/>
      <c r="K729" s="43"/>
      <c r="L729" s="43"/>
      <c r="M729" s="43"/>
      <c r="N729" s="43"/>
      <c r="O729" s="43"/>
      <c r="P729" s="43"/>
      <c r="Q729" s="43"/>
      <c r="R729" s="43"/>
      <c r="S729" s="43"/>
      <c r="T729" s="43"/>
      <c r="U729" s="43"/>
      <c r="V729" s="43"/>
      <c r="W729" s="39"/>
      <c r="AH729" s="43"/>
      <c r="AI729" s="43"/>
      <c r="AJ729" s="43"/>
      <c r="AK729" s="43"/>
      <c r="AL729" s="43"/>
      <c r="AM729" s="43"/>
    </row>
    <row r="730" spans="2:39" x14ac:dyDescent="0.2">
      <c r="B730" s="5" t="s">
        <v>205</v>
      </c>
      <c r="D730" s="43"/>
      <c r="E730" s="43"/>
      <c r="F730" s="43"/>
      <c r="G730" s="43"/>
      <c r="H730" s="43"/>
      <c r="I730" s="43"/>
      <c r="J730" s="43"/>
      <c r="K730" s="43"/>
      <c r="L730" s="43"/>
      <c r="M730" s="43"/>
      <c r="N730" s="43"/>
      <c r="O730" s="43"/>
      <c r="P730" s="43"/>
      <c r="Q730" s="43"/>
      <c r="R730" s="43"/>
      <c r="S730" s="43"/>
      <c r="T730" s="43"/>
      <c r="U730" s="43"/>
      <c r="V730" s="43"/>
      <c r="W730" s="39"/>
      <c r="AH730" s="43"/>
      <c r="AI730" s="43"/>
      <c r="AJ730" s="43"/>
      <c r="AK730" s="43"/>
      <c r="AL730" s="43"/>
      <c r="AM730" s="43"/>
    </row>
    <row r="731" spans="2:39" x14ac:dyDescent="0.2">
      <c r="B731" t="s">
        <v>218</v>
      </c>
      <c r="D731" s="36" t="s">
        <v>75</v>
      </c>
      <c r="E731" s="18">
        <v>1210.8</v>
      </c>
      <c r="F731" s="18">
        <v>1264.059</v>
      </c>
      <c r="G731" s="18">
        <v>1342.89</v>
      </c>
      <c r="H731" s="18">
        <v>1387.127</v>
      </c>
      <c r="I731" s="18">
        <v>1450.8</v>
      </c>
      <c r="J731" s="18">
        <v>1571.1399999999999</v>
      </c>
      <c r="K731" s="18">
        <v>1675.441</v>
      </c>
      <c r="L731" s="18">
        <v>1821.4680000000001</v>
      </c>
      <c r="M731" s="18">
        <v>1969.3500000000001</v>
      </c>
      <c r="N731" s="18">
        <v>2053.6390000000001</v>
      </c>
      <c r="O731" s="18">
        <v>2113.953</v>
      </c>
      <c r="P731" s="18">
        <v>2107.848</v>
      </c>
      <c r="Q731" s="18">
        <v>2379.38</v>
      </c>
      <c r="R731" s="18">
        <v>2651.453</v>
      </c>
      <c r="S731" s="18">
        <v>3117.5079999999998</v>
      </c>
      <c r="T731" s="18">
        <v>3309.91</v>
      </c>
      <c r="U731" s="18">
        <v>3624.9410000000003</v>
      </c>
      <c r="V731" s="18">
        <v>3903.3159999999998</v>
      </c>
      <c r="W731" s="18">
        <f>4316.825+44.233</f>
        <v>4361.058</v>
      </c>
      <c r="X731" s="18">
        <f>4351.71+47.199</f>
        <v>4398.9089999999997</v>
      </c>
      <c r="Y731" s="18">
        <f>4618.578+40.735</f>
        <v>4659.3130000000001</v>
      </c>
      <c r="Z731" s="18">
        <f>4880.422+79.628</f>
        <v>4960.0499999999993</v>
      </c>
      <c r="AH731" s="36">
        <v>1066.7829999999999</v>
      </c>
      <c r="AI731" s="31">
        <f t="shared" ref="AI731" si="3083">+G731</f>
        <v>1342.89</v>
      </c>
      <c r="AJ731" s="31">
        <f t="shared" ref="AJ731" si="3084">+K731</f>
        <v>1675.441</v>
      </c>
      <c r="AK731" s="31">
        <f t="shared" ref="AK731" si="3085">+O731</f>
        <v>2113.953</v>
      </c>
      <c r="AL731" s="31">
        <f t="shared" ref="AL731" si="3086">+S731</f>
        <v>3117.5079999999998</v>
      </c>
      <c r="AM731" s="31">
        <f t="shared" ref="AM731" si="3087">+W731</f>
        <v>4361.058</v>
      </c>
    </row>
    <row r="732" spans="2:39" ht="13.5" x14ac:dyDescent="0.35">
      <c r="B732" t="s">
        <v>219</v>
      </c>
      <c r="D732" s="41" t="str">
        <f>+IFERROR(D733-D731,"n/a")</f>
        <v>n/a</v>
      </c>
      <c r="E732" s="32">
        <f>+IFERROR(E733-E731,"n/a")</f>
        <v>193.75400000000013</v>
      </c>
      <c r="F732" s="32">
        <f t="shared" ref="F732:W732" si="3088">+IFERROR(F733-F731,"n/a")</f>
        <v>245.98800000000006</v>
      </c>
      <c r="G732" s="32">
        <f t="shared" si="3088"/>
        <v>284.08299999999986</v>
      </c>
      <c r="H732" s="32">
        <f t="shared" si="3088"/>
        <v>254.84400000000005</v>
      </c>
      <c r="I732" s="32">
        <f t="shared" si="3088"/>
        <v>363.95700000000011</v>
      </c>
      <c r="J732" s="32">
        <f t="shared" si="3088"/>
        <v>404.59500000000003</v>
      </c>
      <c r="K732" s="32">
        <f t="shared" si="3088"/>
        <v>475.1400000000001</v>
      </c>
      <c r="L732" s="32">
        <f t="shared" si="3088"/>
        <v>443.59300000000007</v>
      </c>
      <c r="M732" s="32">
        <f t="shared" si="3088"/>
        <v>557.37899999999968</v>
      </c>
      <c r="N732" s="32">
        <f t="shared" si="3088"/>
        <v>595.75799999999981</v>
      </c>
      <c r="O732" s="32">
        <f t="shared" si="3088"/>
        <v>649.09000000000015</v>
      </c>
      <c r="P732" s="32">
        <f t="shared" si="3088"/>
        <v>578.28099999999995</v>
      </c>
      <c r="Q732" s="32">
        <f t="shared" si="3088"/>
        <v>738.51299999999992</v>
      </c>
      <c r="R732" s="32">
        <f t="shared" si="3088"/>
        <v>733.74499999999989</v>
      </c>
      <c r="S732" s="32">
        <f t="shared" si="3088"/>
        <v>883.18200000000024</v>
      </c>
      <c r="T732" s="32">
        <f t="shared" si="3088"/>
        <v>779.07500000000027</v>
      </c>
      <c r="U732" s="32">
        <f t="shared" si="3088"/>
        <v>895.72499999999991</v>
      </c>
      <c r="V732" s="32">
        <f t="shared" si="3088"/>
        <v>918.1230000000005</v>
      </c>
      <c r="W732" s="32">
        <f t="shared" si="3088"/>
        <v>1080.3980000000001</v>
      </c>
      <c r="X732" s="32">
        <f t="shared" ref="X732" si="3089">+IFERROR(X733-X731,"n/a")</f>
        <v>853.88799999999992</v>
      </c>
      <c r="Y732" s="32">
        <f t="shared" ref="Y732:Z732" si="3090">+IFERROR(Y733-Y731,"n/a")</f>
        <v>1038.0219999999999</v>
      </c>
      <c r="Z732" s="32">
        <f t="shared" si="3090"/>
        <v>999.08800000000065</v>
      </c>
      <c r="AH732" s="41">
        <f>+IFERROR(AH733-AH731,"n/a")</f>
        <v>166.13700000000017</v>
      </c>
      <c r="AI732" s="32">
        <f t="shared" ref="AI732:AI733" si="3091">+G732</f>
        <v>284.08299999999986</v>
      </c>
      <c r="AJ732" s="32">
        <f t="shared" ref="AJ732:AJ733" si="3092">+K732</f>
        <v>475.1400000000001</v>
      </c>
      <c r="AK732" s="32">
        <f t="shared" ref="AK732:AK733" si="3093">+O732</f>
        <v>649.09000000000015</v>
      </c>
      <c r="AL732" s="32">
        <f t="shared" ref="AL732:AL733" si="3094">+S732</f>
        <v>883.18200000000024</v>
      </c>
      <c r="AM732" s="32">
        <f t="shared" ref="AM732:AM733" si="3095">+W732</f>
        <v>1080.3980000000001</v>
      </c>
    </row>
    <row r="733" spans="2:39" s="4" customFormat="1" x14ac:dyDescent="0.2">
      <c r="B733" s="6" t="s">
        <v>224</v>
      </c>
      <c r="D733" s="38" t="str">
        <f>+D686</f>
        <v>n/a</v>
      </c>
      <c r="E733" s="38">
        <f>+E686</f>
        <v>1404.5540000000001</v>
      </c>
      <c r="F733" s="38">
        <f t="shared" ref="F733:V733" si="3096">+F686</f>
        <v>1510.047</v>
      </c>
      <c r="G733" s="38">
        <f t="shared" si="3096"/>
        <v>1626.973</v>
      </c>
      <c r="H733" s="38">
        <f t="shared" si="3096"/>
        <v>1641.971</v>
      </c>
      <c r="I733" s="38">
        <f t="shared" si="3096"/>
        <v>1814.7570000000001</v>
      </c>
      <c r="J733" s="38">
        <f t="shared" si="3096"/>
        <v>1975.7349999999999</v>
      </c>
      <c r="K733" s="38">
        <f t="shared" si="3096"/>
        <v>2150.5810000000001</v>
      </c>
      <c r="L733" s="38">
        <f t="shared" si="3096"/>
        <v>2265.0610000000001</v>
      </c>
      <c r="M733" s="38">
        <f t="shared" si="3096"/>
        <v>2526.7289999999998</v>
      </c>
      <c r="N733" s="38">
        <f t="shared" si="3096"/>
        <v>2649.3969999999999</v>
      </c>
      <c r="O733" s="38">
        <f t="shared" si="3096"/>
        <v>2763.0430000000001</v>
      </c>
      <c r="P733" s="38">
        <f t="shared" si="3096"/>
        <v>2686.1289999999999</v>
      </c>
      <c r="Q733" s="38">
        <f t="shared" si="3096"/>
        <v>3117.893</v>
      </c>
      <c r="R733" s="38">
        <f t="shared" si="3096"/>
        <v>3385.1979999999999</v>
      </c>
      <c r="S733" s="38">
        <f t="shared" si="3096"/>
        <v>4000.69</v>
      </c>
      <c r="T733" s="38">
        <f t="shared" si="3096"/>
        <v>4088.9850000000001</v>
      </c>
      <c r="U733" s="38">
        <f t="shared" si="3096"/>
        <v>4520.6660000000002</v>
      </c>
      <c r="V733" s="38">
        <f t="shared" si="3096"/>
        <v>4821.4390000000003</v>
      </c>
      <c r="W733" s="38">
        <f t="shared" ref="W733" si="3097">+W686</f>
        <v>5441.4560000000001</v>
      </c>
      <c r="X733" s="38">
        <f t="shared" ref="X733" si="3098">+X686</f>
        <v>5252.7969999999996</v>
      </c>
      <c r="Y733" s="38">
        <f t="shared" ref="Y733:Z733" si="3099">+Y686</f>
        <v>5697.335</v>
      </c>
      <c r="Z733" s="38">
        <f t="shared" si="3099"/>
        <v>5959.1379999999999</v>
      </c>
      <c r="AH733" s="38">
        <f>+AH686</f>
        <v>1232.92</v>
      </c>
      <c r="AI733" s="20">
        <f t="shared" si="3091"/>
        <v>1626.973</v>
      </c>
      <c r="AJ733" s="20">
        <f t="shared" si="3092"/>
        <v>2150.5810000000001</v>
      </c>
      <c r="AK733" s="20">
        <f t="shared" si="3093"/>
        <v>2763.0430000000001</v>
      </c>
      <c r="AL733" s="20">
        <f t="shared" si="3094"/>
        <v>4000.69</v>
      </c>
      <c r="AM733" s="20">
        <f t="shared" si="3095"/>
        <v>5441.4560000000001</v>
      </c>
    </row>
    <row r="734" spans="2:39" x14ac:dyDescent="0.2">
      <c r="B734" s="9"/>
      <c r="D734" s="38"/>
      <c r="E734" s="38"/>
      <c r="F734" s="38"/>
      <c r="G734" s="38"/>
      <c r="H734" s="38"/>
      <c r="I734" s="38"/>
      <c r="J734" s="38"/>
      <c r="K734" s="38"/>
      <c r="L734" s="38"/>
      <c r="M734" s="38"/>
      <c r="N734" s="38"/>
      <c r="O734" s="38"/>
      <c r="P734" s="38"/>
      <c r="Q734" s="38"/>
      <c r="R734" s="38"/>
      <c r="S734" s="38"/>
      <c r="T734" s="38"/>
      <c r="U734" s="38"/>
      <c r="V734" s="38"/>
      <c r="W734" s="38"/>
      <c r="AH734" s="38"/>
      <c r="AI734" s="38"/>
      <c r="AJ734" s="38"/>
      <c r="AK734" s="38"/>
      <c r="AL734" s="38"/>
      <c r="AM734" s="38"/>
    </row>
    <row r="735" spans="2:39" x14ac:dyDescent="0.2">
      <c r="B735" s="5" t="s">
        <v>208</v>
      </c>
      <c r="D735" s="38"/>
      <c r="E735" s="38"/>
      <c r="F735" s="38"/>
      <c r="G735" s="38"/>
      <c r="H735" s="38"/>
      <c r="I735" s="38"/>
      <c r="J735" s="38"/>
      <c r="K735" s="38"/>
      <c r="L735" s="38"/>
      <c r="M735" s="38"/>
      <c r="N735" s="38"/>
      <c r="O735" s="38"/>
      <c r="P735" s="38"/>
      <c r="Q735" s="38"/>
      <c r="R735" s="38"/>
      <c r="S735" s="38"/>
      <c r="T735" s="38"/>
      <c r="U735" s="38"/>
      <c r="V735" s="38"/>
      <c r="W735" s="38"/>
      <c r="AH735" s="38"/>
      <c r="AI735" s="38"/>
      <c r="AJ735" s="38"/>
      <c r="AK735" s="38"/>
      <c r="AL735" s="38"/>
      <c r="AM735" s="38"/>
    </row>
    <row r="736" spans="2:39" x14ac:dyDescent="0.2">
      <c r="B736" t="s">
        <v>209</v>
      </c>
      <c r="D736" s="38"/>
      <c r="E736" s="38"/>
      <c r="F736" s="38"/>
      <c r="G736" s="38"/>
      <c r="H736" s="38"/>
      <c r="I736" s="38"/>
      <c r="J736" s="38"/>
      <c r="K736" s="38"/>
      <c r="L736" s="38"/>
      <c r="M736" s="38"/>
      <c r="N736" s="38"/>
      <c r="O736" s="38"/>
      <c r="P736" s="38"/>
      <c r="Q736" s="38"/>
      <c r="R736" s="38"/>
      <c r="S736" s="38"/>
      <c r="T736" s="38"/>
      <c r="U736" s="38"/>
      <c r="V736" s="38"/>
      <c r="W736" s="38"/>
      <c r="AH736" s="38"/>
      <c r="AI736" s="38"/>
      <c r="AJ736" s="38"/>
      <c r="AK736" s="38"/>
      <c r="AL736" s="38"/>
      <c r="AM736" s="38"/>
    </row>
    <row r="737" spans="2:41" x14ac:dyDescent="0.2">
      <c r="B737" s="3" t="s">
        <v>220</v>
      </c>
      <c r="D737" s="48" t="s">
        <v>75</v>
      </c>
      <c r="E737" s="48">
        <v>0.17199999999999999</v>
      </c>
      <c r="F737" s="48">
        <v>0.17399999999999999</v>
      </c>
      <c r="G737" s="48">
        <v>0.17620630657582043</v>
      </c>
      <c r="H737" s="48">
        <v>0.16300000000000001</v>
      </c>
      <c r="I737" s="48">
        <v>0.19476940801989837</v>
      </c>
      <c r="J737" s="48">
        <v>0.14599999999999999</v>
      </c>
      <c r="K737" s="48">
        <v>0.14699999999999999</v>
      </c>
      <c r="L737" s="48">
        <v>0.13600000000000001</v>
      </c>
      <c r="M737" s="48">
        <v>0.152</v>
      </c>
      <c r="N737" s="48">
        <v>0.152</v>
      </c>
      <c r="O737" s="48">
        <v>0.159</v>
      </c>
      <c r="P737" s="48">
        <v>0.161</v>
      </c>
      <c r="Q737" s="48">
        <v>0.16600000000000001</v>
      </c>
      <c r="R737" s="48">
        <v>0.16400000000000001</v>
      </c>
      <c r="S737" s="48">
        <v>0.17</v>
      </c>
      <c r="T737" s="48">
        <v>0.16500000000000001</v>
      </c>
      <c r="U737" s="48">
        <v>0.16800000000000001</v>
      </c>
      <c r="V737" s="48">
        <v>0.16700000000000001</v>
      </c>
      <c r="W737" s="48">
        <v>0.17399999999999999</v>
      </c>
      <c r="X737" s="48">
        <v>0.16800000000000001</v>
      </c>
      <c r="Y737" s="48">
        <v>0.18</v>
      </c>
      <c r="Z737" s="48">
        <v>0.17499999999999999</v>
      </c>
      <c r="AH737" s="48">
        <v>0.16757004572527034</v>
      </c>
      <c r="AI737" s="52">
        <f t="shared" ref="AI737" si="3100">+G737</f>
        <v>0.17620630657582043</v>
      </c>
      <c r="AJ737" s="52">
        <f t="shared" ref="AJ737" si="3101">+K737</f>
        <v>0.14699999999999999</v>
      </c>
      <c r="AK737" s="52">
        <f t="shared" ref="AK737" si="3102">+O737</f>
        <v>0.159</v>
      </c>
      <c r="AL737" s="52">
        <f t="shared" ref="AL737" si="3103">+S737</f>
        <v>0.17</v>
      </c>
      <c r="AM737" s="52">
        <f t="shared" ref="AM737" si="3104">+W737</f>
        <v>0.17399999999999999</v>
      </c>
    </row>
    <row r="738" spans="2:41" x14ac:dyDescent="0.2">
      <c r="B738" s="3" t="s">
        <v>221</v>
      </c>
      <c r="D738" s="48" t="s">
        <v>75</v>
      </c>
      <c r="E738" s="48">
        <v>0.22900000000000001</v>
      </c>
      <c r="F738" s="48">
        <v>0.224</v>
      </c>
      <c r="G738" s="48">
        <v>0.22432949354451615</v>
      </c>
      <c r="H738" s="48">
        <v>0.20399999999999999</v>
      </c>
      <c r="I738" s="48">
        <v>0.23890511356121424</v>
      </c>
      <c r="J738" s="48">
        <v>0.189</v>
      </c>
      <c r="K738" s="48">
        <v>0.188</v>
      </c>
      <c r="L738" s="48">
        <v>0.17100000000000001</v>
      </c>
      <c r="M738" s="48">
        <v>0.182</v>
      </c>
      <c r="N738" s="48">
        <v>0.17699999999999999</v>
      </c>
      <c r="O738" s="48">
        <v>0.18</v>
      </c>
      <c r="P738" s="48">
        <v>0.17799999999999999</v>
      </c>
      <c r="Q738" s="48">
        <v>0.17699999999999999</v>
      </c>
      <c r="R738" s="48">
        <v>0.17399999999999999</v>
      </c>
      <c r="S738" s="48">
        <v>0.18</v>
      </c>
      <c r="T738" s="48">
        <v>0.17699999999999999</v>
      </c>
      <c r="U738" s="48">
        <v>0.17699999999999999</v>
      </c>
      <c r="V738" s="48">
        <v>0.17399999999999999</v>
      </c>
      <c r="W738" s="48">
        <v>0.18099999999999999</v>
      </c>
      <c r="X738" s="48">
        <v>0.17799999999999999</v>
      </c>
      <c r="Y738" s="48">
        <v>0.18099999999999999</v>
      </c>
      <c r="Z738" s="48">
        <v>0.18</v>
      </c>
      <c r="AH738" s="48">
        <v>0.23022130709123739</v>
      </c>
      <c r="AI738" s="52">
        <f t="shared" ref="AI738" si="3105">+G738</f>
        <v>0.22432949354451615</v>
      </c>
      <c r="AJ738" s="52">
        <f t="shared" ref="AJ738" si="3106">+K738</f>
        <v>0.188</v>
      </c>
      <c r="AK738" s="52">
        <f t="shared" ref="AK738" si="3107">+O738</f>
        <v>0.18</v>
      </c>
      <c r="AL738" s="52">
        <f t="shared" ref="AL738" si="3108">+S738</f>
        <v>0.18</v>
      </c>
      <c r="AM738" s="52">
        <f t="shared" ref="AM738" si="3109">+W738</f>
        <v>0.18099999999999999</v>
      </c>
    </row>
    <row r="739" spans="2:41" x14ac:dyDescent="0.2">
      <c r="B739" t="s">
        <v>210</v>
      </c>
      <c r="D739" s="38"/>
      <c r="E739" s="38"/>
      <c r="F739" s="38"/>
      <c r="G739" s="38"/>
      <c r="H739" s="38"/>
      <c r="I739" s="38"/>
      <c r="J739" s="38"/>
      <c r="K739" s="38"/>
      <c r="L739" s="38"/>
      <c r="M739" s="38"/>
      <c r="N739" s="38"/>
      <c r="O739" s="38"/>
      <c r="P739" s="38"/>
      <c r="Q739" s="38"/>
      <c r="R739" s="38"/>
      <c r="S739" s="38"/>
      <c r="T739" s="38"/>
      <c r="U739" s="38"/>
      <c r="V739" s="38"/>
      <c r="W739" s="38"/>
      <c r="AH739" s="38"/>
      <c r="AI739" s="52"/>
      <c r="AJ739" s="52"/>
      <c r="AK739" s="52"/>
      <c r="AL739" s="52"/>
      <c r="AM739" s="52"/>
    </row>
    <row r="740" spans="2:41" x14ac:dyDescent="0.2">
      <c r="B740" s="3" t="s">
        <v>222</v>
      </c>
      <c r="D740" s="48" t="s">
        <v>75</v>
      </c>
      <c r="E740" s="48">
        <v>0.115</v>
      </c>
      <c r="F740" s="48">
        <v>0.114</v>
      </c>
      <c r="G740" s="48">
        <v>0.11363152131824236</v>
      </c>
      <c r="H740" s="48">
        <v>0.115</v>
      </c>
      <c r="I740" s="48">
        <v>0.14683724186797339</v>
      </c>
      <c r="J740" s="48">
        <v>0.111</v>
      </c>
      <c r="K740" s="48">
        <v>0.113</v>
      </c>
      <c r="L740" s="48">
        <v>0.113</v>
      </c>
      <c r="M740" s="48">
        <v>0.112</v>
      </c>
      <c r="N740" s="48">
        <v>0.11</v>
      </c>
      <c r="O740" s="48">
        <v>0.115</v>
      </c>
      <c r="P740" s="48">
        <v>0.11600000000000001</v>
      </c>
      <c r="Q740" s="48">
        <v>0.11700000000000001</v>
      </c>
      <c r="R740" s="48">
        <v>0.11700000000000001</v>
      </c>
      <c r="S740" s="48">
        <v>0.122</v>
      </c>
      <c r="T740" s="48">
        <v>0.123</v>
      </c>
      <c r="U740" s="48">
        <v>0.126</v>
      </c>
      <c r="V740" s="48">
        <v>0.122</v>
      </c>
      <c r="W740" s="48">
        <v>0.126</v>
      </c>
      <c r="X740" s="48">
        <v>0.124</v>
      </c>
      <c r="Y740" s="48">
        <v>0.125</v>
      </c>
      <c r="Z740" s="48">
        <v>0.125</v>
      </c>
      <c r="AH740" s="48">
        <v>0.11444160590925619</v>
      </c>
      <c r="AI740" s="52">
        <f t="shared" ref="AI740:AI741" si="3110">+G740</f>
        <v>0.11363152131824236</v>
      </c>
      <c r="AJ740" s="52">
        <f t="shared" ref="AJ740:AJ741" si="3111">+K740</f>
        <v>0.113</v>
      </c>
      <c r="AK740" s="52">
        <f t="shared" ref="AK740:AK741" si="3112">+O740</f>
        <v>0.115</v>
      </c>
      <c r="AL740" s="52">
        <f t="shared" ref="AL740:AL741" si="3113">+S740</f>
        <v>0.122</v>
      </c>
      <c r="AM740" s="52">
        <f t="shared" ref="AM740:AM741" si="3114">+W740</f>
        <v>0.126</v>
      </c>
    </row>
    <row r="741" spans="2:41" x14ac:dyDescent="0.2">
      <c r="B741" s="3" t="s">
        <v>223</v>
      </c>
      <c r="D741" s="48" t="s">
        <v>75</v>
      </c>
      <c r="E741" s="48">
        <v>0.153</v>
      </c>
      <c r="F741" s="48">
        <v>0.14799999999999999</v>
      </c>
      <c r="G741" s="48">
        <v>0.14477794308095057</v>
      </c>
      <c r="H741" s="48">
        <v>0.14599999999999999</v>
      </c>
      <c r="I741" s="48">
        <v>0.17953631228879657</v>
      </c>
      <c r="J741" s="48">
        <v>0.14299999999999999</v>
      </c>
      <c r="K741" s="48">
        <v>0.14299999999999999</v>
      </c>
      <c r="L741" s="48">
        <v>0.14000000000000001</v>
      </c>
      <c r="M741" s="48">
        <v>0.13200000000000001</v>
      </c>
      <c r="N741" s="48">
        <v>0.127</v>
      </c>
      <c r="O741" s="48">
        <v>0.129</v>
      </c>
      <c r="P741" s="48">
        <v>0.13</v>
      </c>
      <c r="Q741" s="48">
        <v>0.128</v>
      </c>
      <c r="R741" s="48">
        <v>0.126</v>
      </c>
      <c r="S741" s="48">
        <v>0.13100000000000001</v>
      </c>
      <c r="T741" s="48">
        <v>0.13100000000000001</v>
      </c>
      <c r="U741" s="48">
        <v>0.13100000000000001</v>
      </c>
      <c r="V741" s="48">
        <v>0.126</v>
      </c>
      <c r="W741" s="48">
        <v>0.13</v>
      </c>
      <c r="X741" s="48">
        <v>0.128</v>
      </c>
      <c r="Y741" s="48">
        <v>0.128</v>
      </c>
      <c r="Z741" s="48">
        <v>0.127</v>
      </c>
      <c r="AH741" s="48">
        <v>8.3567751688768968E-2</v>
      </c>
      <c r="AI741" s="52">
        <f t="shared" si="3110"/>
        <v>0.14477794308095057</v>
      </c>
      <c r="AJ741" s="52">
        <f t="shared" si="3111"/>
        <v>0.14299999999999999</v>
      </c>
      <c r="AK741" s="52">
        <f t="shared" si="3112"/>
        <v>0.129</v>
      </c>
      <c r="AL741" s="52">
        <f t="shared" si="3113"/>
        <v>0.13100000000000001</v>
      </c>
      <c r="AM741" s="52">
        <f t="shared" si="3114"/>
        <v>0.13</v>
      </c>
    </row>
    <row r="742" spans="2:41" x14ac:dyDescent="0.2">
      <c r="B742" s="9"/>
      <c r="D742" s="38"/>
      <c r="E742" s="38"/>
      <c r="F742" s="38"/>
      <c r="G742" s="38"/>
      <c r="H742" s="38"/>
      <c r="I742" s="38"/>
      <c r="J742" s="38"/>
      <c r="K742" s="38"/>
      <c r="L742" s="38"/>
      <c r="M742" s="38"/>
      <c r="N742" s="38"/>
      <c r="O742" s="38"/>
      <c r="P742" s="38"/>
      <c r="Q742" s="38"/>
      <c r="R742" s="38"/>
      <c r="S742" s="38"/>
      <c r="T742" s="38"/>
      <c r="U742" s="38"/>
      <c r="V742" s="38"/>
      <c r="W742" s="38"/>
      <c r="AH742" s="38"/>
      <c r="AI742" s="38"/>
      <c r="AJ742" s="38"/>
      <c r="AK742" s="38"/>
      <c r="AL742" s="38"/>
      <c r="AM742" s="38"/>
    </row>
    <row r="743" spans="2:41" s="67" customFormat="1" x14ac:dyDescent="0.2">
      <c r="B743" s="67" t="s">
        <v>108</v>
      </c>
      <c r="D743" s="82"/>
      <c r="E743" s="82"/>
      <c r="F743" s="82"/>
      <c r="G743" s="82"/>
      <c r="H743" s="82"/>
      <c r="I743" s="82"/>
      <c r="J743" s="82"/>
      <c r="K743" s="82"/>
      <c r="L743" s="82"/>
      <c r="M743" s="82"/>
      <c r="N743" s="82"/>
      <c r="O743" s="82"/>
      <c r="P743" s="82"/>
      <c r="Q743" s="82"/>
      <c r="R743" s="82"/>
      <c r="S743" s="82"/>
      <c r="T743" s="82"/>
      <c r="U743" s="82"/>
      <c r="V743" s="82"/>
      <c r="W743" s="82"/>
      <c r="AH743" s="82"/>
      <c r="AI743" s="82"/>
      <c r="AJ743" s="82"/>
      <c r="AK743" s="82"/>
      <c r="AL743" s="82"/>
      <c r="AM743" s="82"/>
    </row>
    <row r="744" spans="2:41" x14ac:dyDescent="0.2">
      <c r="B744" s="260" t="s">
        <v>211</v>
      </c>
      <c r="C744" s="260"/>
      <c r="D744" s="260"/>
      <c r="E744" s="260"/>
      <c r="F744" s="260"/>
      <c r="G744" s="260"/>
      <c r="H744" s="260"/>
      <c r="I744" s="260"/>
      <c r="J744" s="260"/>
      <c r="K744" s="260"/>
      <c r="L744" s="260"/>
      <c r="M744" s="260"/>
      <c r="N744" s="260"/>
      <c r="O744" s="260"/>
      <c r="P744" s="260"/>
      <c r="Q744" s="260"/>
      <c r="R744" s="260"/>
      <c r="S744" s="260"/>
      <c r="T744" s="260"/>
      <c r="U744" s="260"/>
      <c r="V744" s="260"/>
      <c r="W744" s="260"/>
      <c r="X744" s="260"/>
      <c r="Y744" s="260"/>
      <c r="Z744" s="260"/>
      <c r="AA744" s="260"/>
      <c r="AB744" s="260"/>
      <c r="AC744" s="260"/>
      <c r="AD744" s="260"/>
      <c r="AE744" s="260"/>
      <c r="AF744" s="260"/>
      <c r="AG744" s="260"/>
      <c r="AH744" s="260"/>
      <c r="AI744" s="260"/>
      <c r="AJ744" s="260"/>
      <c r="AK744" s="260"/>
      <c r="AL744" s="260"/>
      <c r="AM744" s="260"/>
      <c r="AN744" s="260"/>
      <c r="AO744" s="253"/>
    </row>
    <row r="745" spans="2:41" x14ac:dyDescent="0.2">
      <c r="B745" s="261"/>
      <c r="C745" s="261"/>
      <c r="D745" s="261"/>
      <c r="E745" s="261"/>
      <c r="F745" s="261"/>
      <c r="G745" s="261"/>
      <c r="H745" s="261"/>
      <c r="I745" s="261"/>
      <c r="J745" s="261"/>
      <c r="K745" s="261"/>
      <c r="L745" s="261"/>
      <c r="M745" s="261"/>
      <c r="N745" s="261"/>
      <c r="O745" s="261"/>
      <c r="P745" s="261"/>
      <c r="Q745" s="261"/>
      <c r="R745" s="261"/>
      <c r="S745" s="261"/>
      <c r="T745" s="261"/>
      <c r="U745" s="261"/>
      <c r="V745" s="261"/>
      <c r="W745" s="261"/>
      <c r="X745" s="261"/>
      <c r="Y745" s="261"/>
      <c r="Z745" s="261"/>
      <c r="AA745" s="261"/>
      <c r="AB745" s="261"/>
      <c r="AC745" s="261"/>
      <c r="AD745" s="261"/>
      <c r="AE745" s="261"/>
      <c r="AF745" s="261"/>
      <c r="AG745" s="261"/>
      <c r="AH745" s="261"/>
      <c r="AI745" s="261"/>
      <c r="AJ745" s="261"/>
      <c r="AK745" s="261"/>
      <c r="AL745" s="261"/>
      <c r="AM745" s="261"/>
      <c r="AN745" s="261"/>
      <c r="AO745" s="253"/>
    </row>
    <row r="746" spans="2:41" x14ac:dyDescent="0.2">
      <c r="B746" s="68"/>
    </row>
    <row r="747" spans="2:41" x14ac:dyDescent="0.2">
      <c r="B747" s="2" t="s">
        <v>58</v>
      </c>
    </row>
    <row r="748" spans="2:41" x14ac:dyDescent="0.2">
      <c r="B748" s="4"/>
    </row>
    <row r="749" spans="2:41" x14ac:dyDescent="0.2">
      <c r="B749" t="s">
        <v>120</v>
      </c>
      <c r="D749" s="40" t="str">
        <f>+D806</f>
        <v>n/a</v>
      </c>
      <c r="E749" s="40" t="str">
        <f>+IFERROR(E806-D806,"n/a")</f>
        <v>n/a</v>
      </c>
      <c r="F749" s="31">
        <f>+IFERROR(F806-E806,"n/a")</f>
        <v>67.475000000000009</v>
      </c>
      <c r="G749" s="31">
        <f>+IFERROR(G806-F806,"n/a")</f>
        <v>-16.082999999999998</v>
      </c>
      <c r="H749" s="31">
        <f>+H806</f>
        <v>43.892000000000003</v>
      </c>
      <c r="I749" s="31">
        <f>+IFERROR(I806-H806,"n/a")</f>
        <v>42.997999999999998</v>
      </c>
      <c r="J749" s="31">
        <f>+IFERROR(J806-I806,"n/a")</f>
        <v>39.662999999999997</v>
      </c>
      <c r="K749" s="31">
        <f>+IFERROR(K806-J806,"n/a")</f>
        <v>38.896999999999991</v>
      </c>
      <c r="L749" s="31">
        <f>+L806</f>
        <v>40.235999999999997</v>
      </c>
      <c r="M749" s="31">
        <f>+IFERROR(M806-L806,"n/a")</f>
        <v>44.65</v>
      </c>
      <c r="N749" s="31">
        <f>+IFERROR(N806-M806,"n/a")</f>
        <v>51.301999999999992</v>
      </c>
      <c r="O749" s="31">
        <f>+IFERROR(O806-N806,"n/a")</f>
        <v>-136.18799999999999</v>
      </c>
      <c r="P749" s="31">
        <f>+P806</f>
        <v>53.557000000000002</v>
      </c>
      <c r="Q749" s="31">
        <f>+IFERROR(Q806-P806,"n/a")</f>
        <v>49.432999999999993</v>
      </c>
      <c r="R749" s="31">
        <f>+IFERROR(R806-Q806,"n/a")</f>
        <v>-102.99</v>
      </c>
      <c r="S749" s="31">
        <f>+IFERROR(S806-R806,"n/a")</f>
        <v>0</v>
      </c>
      <c r="T749" s="31">
        <f>+T806</f>
        <v>64.477000000000004</v>
      </c>
      <c r="U749" s="31">
        <f>+IFERROR(U806-T806,"n/a")</f>
        <v>68.13300000000001</v>
      </c>
      <c r="V749" s="31">
        <f>+IFERROR(V806-U806,"n/a")</f>
        <v>-132.61000000000001</v>
      </c>
      <c r="W749" s="31">
        <f>+IFERROR(W806-V806,"n/a")</f>
        <v>0</v>
      </c>
      <c r="X749" s="31">
        <f>+X806</f>
        <v>0</v>
      </c>
      <c r="Y749" s="31">
        <f>+IFERROR(Y806-X806,"n/a")</f>
        <v>0</v>
      </c>
      <c r="Z749" s="31">
        <f>+IFERROR(Z806-Y806,"n/a")</f>
        <v>0</v>
      </c>
      <c r="AA749" s="18"/>
      <c r="AB749" s="18"/>
      <c r="AC749" s="18"/>
      <c r="AD749" s="18"/>
      <c r="AE749" s="18"/>
      <c r="AF749" s="18"/>
      <c r="AG749" s="18"/>
      <c r="AH749" s="40">
        <f>+AH806</f>
        <v>176.33699999999999</v>
      </c>
      <c r="AI749" s="40">
        <f t="shared" ref="AI749:AL749" si="3115">+AI806</f>
        <v>163.876</v>
      </c>
      <c r="AJ749" s="40">
        <f t="shared" si="3115"/>
        <v>165.45</v>
      </c>
      <c r="AK749" s="40">
        <f t="shared" si="3115"/>
        <v>0</v>
      </c>
      <c r="AL749" s="40">
        <f t="shared" si="3115"/>
        <v>0</v>
      </c>
      <c r="AM749" s="40">
        <f t="shared" ref="AM749" si="3116">+AM806</f>
        <v>0</v>
      </c>
    </row>
    <row r="750" spans="2:41" x14ac:dyDescent="0.2">
      <c r="B750" t="s">
        <v>121</v>
      </c>
      <c r="D750" s="40" t="str">
        <f t="shared" ref="D750:D765" si="3117">+D807</f>
        <v>n/a</v>
      </c>
      <c r="E750" s="40" t="str">
        <f t="shared" ref="E750" si="3118">+IFERROR(E807-D807,"n/a")</f>
        <v>n/a</v>
      </c>
      <c r="F750" s="31">
        <f t="shared" ref="F750:G750" si="3119">+IFERROR(F807-E807,"n/a")</f>
        <v>0</v>
      </c>
      <c r="G750" s="31">
        <f t="shared" si="3119"/>
        <v>44.701000000000001</v>
      </c>
      <c r="H750" s="31">
        <f t="shared" ref="H750:H765" si="3120">+H807</f>
        <v>11.085000000000001</v>
      </c>
      <c r="I750" s="31">
        <f t="shared" ref="I750:J750" si="3121">+IFERROR(I807-H807,"n/a")</f>
        <v>7.0519999999999996</v>
      </c>
      <c r="J750" s="31">
        <f t="shared" si="3121"/>
        <v>15.217999999999996</v>
      </c>
      <c r="K750" s="31">
        <f t="shared" ref="K750" si="3122">+IFERROR(K807-J807,"n/a")</f>
        <v>29.833000000000006</v>
      </c>
      <c r="L750" s="31">
        <f t="shared" ref="L750:L765" si="3123">+L807</f>
        <v>22.652000000000001</v>
      </c>
      <c r="M750" s="31">
        <f t="shared" ref="M750:O760" si="3124">+IFERROR(M807-L807,"n/a")</f>
        <v>33.555</v>
      </c>
      <c r="N750" s="31">
        <f t="shared" si="3124"/>
        <v>40.341000000000001</v>
      </c>
      <c r="O750" s="31">
        <f t="shared" si="3124"/>
        <v>-96.548000000000002</v>
      </c>
      <c r="P750" s="31">
        <f t="shared" ref="P750:P765" si="3125">+P807</f>
        <v>32.08</v>
      </c>
      <c r="Q750" s="31">
        <f t="shared" ref="Q750:S760" si="3126">+IFERROR(Q807-P807,"n/a")</f>
        <v>47.713000000000008</v>
      </c>
      <c r="R750" s="31">
        <f t="shared" si="3126"/>
        <v>-79.793000000000006</v>
      </c>
      <c r="S750" s="31">
        <f t="shared" si="3126"/>
        <v>0</v>
      </c>
      <c r="T750" s="31">
        <f t="shared" ref="T750:T765" si="3127">+T807</f>
        <v>63.436</v>
      </c>
      <c r="U750" s="31">
        <f t="shared" ref="U750:Z750" si="3128">+IFERROR(U807-T807,"n/a")</f>
        <v>71.884999999999991</v>
      </c>
      <c r="V750" s="31">
        <f t="shared" si="3128"/>
        <v>-135.321</v>
      </c>
      <c r="W750" s="31">
        <f t="shared" si="3128"/>
        <v>0</v>
      </c>
      <c r="X750" s="31">
        <f t="shared" ref="X750:X779" si="3129">+X807</f>
        <v>0</v>
      </c>
      <c r="Y750" s="31">
        <f t="shared" si="3128"/>
        <v>0</v>
      </c>
      <c r="Z750" s="31">
        <f t="shared" si="3128"/>
        <v>0</v>
      </c>
      <c r="AA750" s="18"/>
      <c r="AB750" s="18"/>
      <c r="AC750" s="18"/>
      <c r="AD750" s="18"/>
      <c r="AE750" s="18"/>
      <c r="AF750" s="18"/>
      <c r="AG750" s="18"/>
      <c r="AH750" s="40">
        <f t="shared" ref="AH750:AH765" si="3130">+AH807</f>
        <v>0</v>
      </c>
      <c r="AI750" s="40">
        <f t="shared" ref="AI750:AL750" si="3131">+AI807</f>
        <v>44.701000000000001</v>
      </c>
      <c r="AJ750" s="40">
        <f t="shared" si="3131"/>
        <v>63.188000000000002</v>
      </c>
      <c r="AK750" s="40">
        <f t="shared" si="3131"/>
        <v>0</v>
      </c>
      <c r="AL750" s="40">
        <f t="shared" si="3131"/>
        <v>0</v>
      </c>
      <c r="AM750" s="40">
        <f t="shared" ref="AM750" si="3132">+AM807</f>
        <v>0</v>
      </c>
    </row>
    <row r="751" spans="2:41" x14ac:dyDescent="0.2">
      <c r="B751" t="s">
        <v>122</v>
      </c>
      <c r="D751" s="40" t="str">
        <f t="shared" si="3117"/>
        <v>n/a</v>
      </c>
      <c r="E751" s="40" t="str">
        <f t="shared" ref="E751" si="3133">+IFERROR(E808-D808,"n/a")</f>
        <v>n/a</v>
      </c>
      <c r="F751" s="31">
        <f t="shared" ref="F751:G751" si="3134">+IFERROR(F808-E808,"n/a")</f>
        <v>0</v>
      </c>
      <c r="G751" s="31">
        <f t="shared" si="3134"/>
        <v>30.29</v>
      </c>
      <c r="H751" s="31">
        <f t="shared" si="3120"/>
        <v>16.465</v>
      </c>
      <c r="I751" s="31">
        <f t="shared" ref="I751:J751" si="3135">+IFERROR(I808-H808,"n/a")</f>
        <v>16.794999999999998</v>
      </c>
      <c r="J751" s="31">
        <f t="shared" si="3135"/>
        <v>23.928000000000004</v>
      </c>
      <c r="K751" s="31">
        <f t="shared" ref="K751" si="3136">+IFERROR(K808-J808,"n/a")</f>
        <v>42.08</v>
      </c>
      <c r="L751" s="31">
        <f t="shared" si="3123"/>
        <v>30.728000000000002</v>
      </c>
      <c r="M751" s="31">
        <f t="shared" ref="M751:N751" si="3137">+IFERROR(M808-L808,"n/a")</f>
        <v>39.449999999999996</v>
      </c>
      <c r="N751" s="31">
        <f t="shared" si="3137"/>
        <v>45.313000000000002</v>
      </c>
      <c r="O751" s="31">
        <f t="shared" si="3124"/>
        <v>-115.491</v>
      </c>
      <c r="P751" s="31">
        <f t="shared" si="3125"/>
        <v>48.77</v>
      </c>
      <c r="Q751" s="31">
        <f t="shared" ref="Q751:R751" si="3138">+IFERROR(Q808-P808,"n/a")</f>
        <v>60.862000000000002</v>
      </c>
      <c r="R751" s="31">
        <f t="shared" si="3138"/>
        <v>-109.63200000000001</v>
      </c>
      <c r="S751" s="31">
        <f t="shared" si="3126"/>
        <v>0</v>
      </c>
      <c r="T751" s="31">
        <f t="shared" si="3127"/>
        <v>77.02</v>
      </c>
      <c r="U751" s="31">
        <f t="shared" ref="U751:Z751" si="3139">+IFERROR(U808-T808,"n/a")</f>
        <v>88.351000000000013</v>
      </c>
      <c r="V751" s="31">
        <f t="shared" si="3139"/>
        <v>-165.37100000000001</v>
      </c>
      <c r="W751" s="31">
        <f t="shared" si="3139"/>
        <v>0</v>
      </c>
      <c r="X751" s="31">
        <f t="shared" si="3129"/>
        <v>0</v>
      </c>
      <c r="Y751" s="31">
        <f t="shared" si="3139"/>
        <v>0</v>
      </c>
      <c r="Z751" s="31">
        <f t="shared" si="3139"/>
        <v>0</v>
      </c>
      <c r="AA751" s="18"/>
      <c r="AB751" s="18"/>
      <c r="AC751" s="18"/>
      <c r="AD751" s="18"/>
      <c r="AE751" s="18"/>
      <c r="AF751" s="18"/>
      <c r="AG751" s="18"/>
      <c r="AH751" s="40">
        <f t="shared" si="3130"/>
        <v>0</v>
      </c>
      <c r="AI751" s="40">
        <f t="shared" ref="AI751:AL751" si="3140">+AI808</f>
        <v>30.29</v>
      </c>
      <c r="AJ751" s="40">
        <f t="shared" si="3140"/>
        <v>99.268000000000001</v>
      </c>
      <c r="AK751" s="40">
        <f t="shared" si="3140"/>
        <v>0</v>
      </c>
      <c r="AL751" s="40">
        <f t="shared" si="3140"/>
        <v>0</v>
      </c>
      <c r="AM751" s="40">
        <f t="shared" ref="AM751" si="3141">+AM808</f>
        <v>0</v>
      </c>
    </row>
    <row r="752" spans="2:41" x14ac:dyDescent="0.2">
      <c r="B752" t="s">
        <v>162</v>
      </c>
      <c r="D752" s="40" t="str">
        <f t="shared" si="3117"/>
        <v>n/a</v>
      </c>
      <c r="E752" s="40" t="str">
        <f t="shared" ref="E752" si="3142">+IFERROR(E809-D809,"n/a")</f>
        <v>n/a</v>
      </c>
      <c r="F752" s="31">
        <f t="shared" ref="F752:G752" si="3143">+IFERROR(F809-E809,"n/a")</f>
        <v>0</v>
      </c>
      <c r="G752" s="31">
        <f t="shared" si="3143"/>
        <v>0</v>
      </c>
      <c r="H752" s="31">
        <f t="shared" si="3120"/>
        <v>0</v>
      </c>
      <c r="I752" s="31">
        <f t="shared" ref="I752:J752" si="3144">+IFERROR(I809-H809,"n/a")</f>
        <v>0</v>
      </c>
      <c r="J752" s="31">
        <f t="shared" si="3144"/>
        <v>0</v>
      </c>
      <c r="K752" s="31">
        <f t="shared" ref="K752" si="3145">+IFERROR(K809-J809,"n/a")</f>
        <v>0</v>
      </c>
      <c r="L752" s="31">
        <f t="shared" si="3123"/>
        <v>0</v>
      </c>
      <c r="M752" s="31">
        <f t="shared" ref="M752:N752" si="3146">+IFERROR(M809-L809,"n/a")</f>
        <v>0</v>
      </c>
      <c r="N752" s="31">
        <f t="shared" si="3146"/>
        <v>0</v>
      </c>
      <c r="O752" s="31">
        <f t="shared" si="3124"/>
        <v>467.32</v>
      </c>
      <c r="P752" s="31">
        <f t="shared" si="3125"/>
        <v>0</v>
      </c>
      <c r="Q752" s="31">
        <f t="shared" ref="Q752:R752" si="3147">+IFERROR(Q809-P809,"n/a")</f>
        <v>0</v>
      </c>
      <c r="R752" s="31">
        <f t="shared" si="3147"/>
        <v>452.57</v>
      </c>
      <c r="S752" s="31">
        <f t="shared" si="3126"/>
        <v>220.71899999999999</v>
      </c>
      <c r="T752" s="31">
        <f t="shared" si="3127"/>
        <v>0</v>
      </c>
      <c r="U752" s="31">
        <f t="shared" ref="U752:Z752" si="3148">+IFERROR(U809-T809,"n/a")</f>
        <v>0</v>
      </c>
      <c r="V752" s="31">
        <f t="shared" si="3148"/>
        <v>693.92200000000003</v>
      </c>
      <c r="W752" s="31">
        <f t="shared" si="3148"/>
        <v>308.68200000000002</v>
      </c>
      <c r="X752" s="31">
        <f t="shared" si="3129"/>
        <v>275.62900000000002</v>
      </c>
      <c r="Y752" s="31">
        <f t="shared" si="3148"/>
        <v>308.63800000000003</v>
      </c>
      <c r="Z752" s="31">
        <f t="shared" si="3148"/>
        <v>332.85199999999998</v>
      </c>
      <c r="AA752" s="18"/>
      <c r="AB752" s="18"/>
      <c r="AC752" s="18"/>
      <c r="AD752" s="18"/>
      <c r="AE752" s="18"/>
      <c r="AF752" s="18"/>
      <c r="AG752" s="18"/>
      <c r="AH752" s="40">
        <f t="shared" si="3130"/>
        <v>0</v>
      </c>
      <c r="AI752" s="40">
        <f t="shared" ref="AI752:AL752" si="3149">+AI809</f>
        <v>0</v>
      </c>
      <c r="AJ752" s="40">
        <f t="shared" si="3149"/>
        <v>0</v>
      </c>
      <c r="AK752" s="40">
        <f t="shared" si="3149"/>
        <v>467.32</v>
      </c>
      <c r="AL752" s="40">
        <f t="shared" si="3149"/>
        <v>673.28899999999999</v>
      </c>
      <c r="AM752" s="40">
        <f t="shared" ref="AM752" si="3150">+AM809</f>
        <v>1002.604</v>
      </c>
    </row>
    <row r="753" spans="2:39" x14ac:dyDescent="0.2">
      <c r="B753" t="s">
        <v>158</v>
      </c>
      <c r="D753" s="40" t="str">
        <f t="shared" si="3117"/>
        <v>n/a</v>
      </c>
      <c r="E753" s="40" t="str">
        <f t="shared" ref="E753" si="3151">+IFERROR(E810-D810,"n/a")</f>
        <v>n/a</v>
      </c>
      <c r="F753" s="31">
        <f t="shared" ref="F753:G753" si="3152">+IFERROR(F810-E810,"n/a")</f>
        <v>0</v>
      </c>
      <c r="G753" s="31">
        <f t="shared" si="3152"/>
        <v>0</v>
      </c>
      <c r="H753" s="31">
        <f t="shared" si="3120"/>
        <v>0</v>
      </c>
      <c r="I753" s="31">
        <f t="shared" ref="I753:J753" si="3153">+IFERROR(I810-H810,"n/a")</f>
        <v>0</v>
      </c>
      <c r="J753" s="31">
        <f t="shared" si="3153"/>
        <v>0</v>
      </c>
      <c r="K753" s="31">
        <f t="shared" ref="K753" si="3154">+IFERROR(K810-J810,"n/a")</f>
        <v>0</v>
      </c>
      <c r="L753" s="31">
        <f t="shared" si="3123"/>
        <v>67.975999999999999</v>
      </c>
      <c r="M753" s="31">
        <f t="shared" ref="M753:N753" si="3155">+IFERROR(M810-L810,"n/a")</f>
        <v>74.289999999999992</v>
      </c>
      <c r="N753" s="31">
        <f t="shared" si="3155"/>
        <v>87.825000000000017</v>
      </c>
      <c r="O753" s="31">
        <f t="shared" si="3124"/>
        <v>104.209</v>
      </c>
      <c r="P753" s="31">
        <f t="shared" si="3125"/>
        <v>110.762</v>
      </c>
      <c r="Q753" s="31">
        <f t="shared" ref="Q753:R753" si="3156">+IFERROR(Q810-P810,"n/a")</f>
        <v>110.80699999999999</v>
      </c>
      <c r="R753" s="31">
        <f t="shared" si="3156"/>
        <v>117.59299999999999</v>
      </c>
      <c r="S753" s="31">
        <f t="shared" si="3126"/>
        <v>126.827</v>
      </c>
      <c r="T753" s="31">
        <f t="shared" si="3127"/>
        <v>133.12200000000001</v>
      </c>
      <c r="U753" s="31">
        <f t="shared" ref="U753:Z753" si="3157">+IFERROR(U810-T810,"n/a")</f>
        <v>142.01599999999996</v>
      </c>
      <c r="V753" s="31">
        <f t="shared" si="3157"/>
        <v>149.12100000000004</v>
      </c>
      <c r="W753" s="31">
        <f t="shared" si="3157"/>
        <v>173.74599999999998</v>
      </c>
      <c r="X753" s="31">
        <f t="shared" si="3129"/>
        <v>169.93799999999999</v>
      </c>
      <c r="Y753" s="31">
        <f t="shared" si="3157"/>
        <v>198.798</v>
      </c>
      <c r="Z753" s="31">
        <f t="shared" si="3157"/>
        <v>216.85599999999999</v>
      </c>
      <c r="AH753" s="40">
        <f t="shared" si="3130"/>
        <v>0</v>
      </c>
      <c r="AI753" s="40">
        <f t="shared" ref="AI753:AL753" si="3158">+AI810</f>
        <v>0</v>
      </c>
      <c r="AJ753" s="40">
        <f t="shared" si="3158"/>
        <v>0</v>
      </c>
      <c r="AK753" s="40">
        <f t="shared" si="3158"/>
        <v>334.3</v>
      </c>
      <c r="AL753" s="40">
        <f t="shared" si="3158"/>
        <v>465.98899999999998</v>
      </c>
      <c r="AM753" s="40">
        <f t="shared" ref="AM753" si="3159">+AM810</f>
        <v>598.005</v>
      </c>
    </row>
    <row r="754" spans="2:39" x14ac:dyDescent="0.2">
      <c r="B754" t="s">
        <v>159</v>
      </c>
      <c r="D754" s="40" t="str">
        <f t="shared" si="3117"/>
        <v>n/a</v>
      </c>
      <c r="E754" s="40" t="str">
        <f t="shared" ref="E754" si="3160">+IFERROR(E811-D811,"n/a")</f>
        <v>n/a</v>
      </c>
      <c r="F754" s="31">
        <f t="shared" ref="F754:G754" si="3161">+IFERROR(F811-E811,"n/a")</f>
        <v>0</v>
      </c>
      <c r="G754" s="31">
        <f t="shared" si="3161"/>
        <v>0</v>
      </c>
      <c r="H754" s="31">
        <f t="shared" si="3120"/>
        <v>0</v>
      </c>
      <c r="I754" s="31">
        <f t="shared" ref="I754:J754" si="3162">+IFERROR(I811-H811,"n/a")</f>
        <v>0</v>
      </c>
      <c r="J754" s="31">
        <f t="shared" si="3162"/>
        <v>0</v>
      </c>
      <c r="K754" s="31">
        <f t="shared" ref="K754" si="3163">+IFERROR(K811-J811,"n/a")</f>
        <v>0</v>
      </c>
      <c r="L754" s="31">
        <f t="shared" si="3123"/>
        <v>7.0389999999999997</v>
      </c>
      <c r="M754" s="31">
        <f t="shared" ref="M754:N754" si="3164">+IFERROR(M811-L811,"n/a")</f>
        <v>7.3460000000000001</v>
      </c>
      <c r="N754" s="31">
        <f t="shared" si="3164"/>
        <v>9.7769999999999992</v>
      </c>
      <c r="O754" s="31">
        <f t="shared" si="3124"/>
        <v>6.5850000000000009</v>
      </c>
      <c r="P754" s="31">
        <f t="shared" si="3125"/>
        <v>6.992</v>
      </c>
      <c r="Q754" s="31">
        <f t="shared" ref="Q754:R754" si="3165">+IFERROR(Q811-P811,"n/a")</f>
        <v>11.689999999999998</v>
      </c>
      <c r="R754" s="31">
        <f t="shared" si="3165"/>
        <v>13.188000000000002</v>
      </c>
      <c r="S754" s="31">
        <f t="shared" si="3126"/>
        <v>14.516999999999999</v>
      </c>
      <c r="T754" s="31">
        <f t="shared" si="3127"/>
        <v>21.524000000000001</v>
      </c>
      <c r="U754" s="31">
        <f t="shared" ref="U754:Z754" si="3166">+IFERROR(U811-T811,"n/a")</f>
        <v>16.086999999999996</v>
      </c>
      <c r="V754" s="31">
        <f t="shared" si="3166"/>
        <v>-0.47799999999999443</v>
      </c>
      <c r="W754" s="31">
        <f t="shared" si="3166"/>
        <v>33.996000000000002</v>
      </c>
      <c r="X754" s="31">
        <f t="shared" si="3129"/>
        <v>54.185000000000002</v>
      </c>
      <c r="Y754" s="31">
        <f t="shared" si="3166"/>
        <v>44.959999999999994</v>
      </c>
      <c r="Z754" s="31">
        <f t="shared" si="3166"/>
        <v>40.768000000000015</v>
      </c>
      <c r="AH754" s="40">
        <f t="shared" si="3130"/>
        <v>0</v>
      </c>
      <c r="AI754" s="40">
        <f t="shared" ref="AI754:AL754" si="3167">+AI811</f>
        <v>0</v>
      </c>
      <c r="AJ754" s="40">
        <f t="shared" si="3167"/>
        <v>0</v>
      </c>
      <c r="AK754" s="40">
        <f t="shared" si="3167"/>
        <v>30.747</v>
      </c>
      <c r="AL754" s="40">
        <f t="shared" si="3167"/>
        <v>46.387</v>
      </c>
      <c r="AM754" s="40">
        <f t="shared" ref="AM754" si="3168">+AM811</f>
        <v>71.129000000000005</v>
      </c>
    </row>
    <row r="755" spans="2:39" x14ac:dyDescent="0.2">
      <c r="B755" t="s">
        <v>117</v>
      </c>
      <c r="D755" s="40" t="str">
        <f t="shared" si="3117"/>
        <v>n/a</v>
      </c>
      <c r="E755" s="40" t="str">
        <f t="shared" ref="E755" si="3169">+IFERROR(E812-D812,"n/a")</f>
        <v>n/a</v>
      </c>
      <c r="F755" s="31">
        <f t="shared" ref="F755:G755" si="3170">+IFERROR(F812-E812,"n/a")</f>
        <v>63.680000000000007</v>
      </c>
      <c r="G755" s="31">
        <f t="shared" si="3170"/>
        <v>64.048000000000002</v>
      </c>
      <c r="H755" s="31">
        <f t="shared" si="3120"/>
        <v>67.900999999999996</v>
      </c>
      <c r="I755" s="31">
        <f t="shared" ref="I755:J755" si="3171">+IFERROR(I812-H812,"n/a")</f>
        <v>71.843000000000004</v>
      </c>
      <c r="J755" s="31">
        <f t="shared" si="3171"/>
        <v>64.746000000000009</v>
      </c>
      <c r="K755" s="31">
        <f t="shared" ref="K755" si="3172">+IFERROR(K812-J812,"n/a")</f>
        <v>68.942000000000007</v>
      </c>
      <c r="L755" s="31">
        <f t="shared" si="3123"/>
        <v>0</v>
      </c>
      <c r="M755" s="31">
        <f t="shared" ref="M755:N755" si="3173">+IFERROR(M812-L812,"n/a")</f>
        <v>0</v>
      </c>
      <c r="N755" s="31">
        <f t="shared" si="3173"/>
        <v>0</v>
      </c>
      <c r="O755" s="31">
        <f t="shared" si="3124"/>
        <v>0</v>
      </c>
      <c r="P755" s="31">
        <f t="shared" si="3125"/>
        <v>0</v>
      </c>
      <c r="Q755" s="31">
        <f t="shared" ref="Q755:R755" si="3174">+IFERROR(Q812-P812,"n/a")</f>
        <v>0</v>
      </c>
      <c r="R755" s="31">
        <f t="shared" si="3174"/>
        <v>0</v>
      </c>
      <c r="S755" s="31">
        <f t="shared" si="3126"/>
        <v>0</v>
      </c>
      <c r="T755" s="31">
        <f t="shared" si="3127"/>
        <v>0</v>
      </c>
      <c r="U755" s="31">
        <f t="shared" ref="U755:Z755" si="3175">+IFERROR(U812-T812,"n/a")</f>
        <v>0</v>
      </c>
      <c r="V755" s="31">
        <f t="shared" si="3175"/>
        <v>0</v>
      </c>
      <c r="W755" s="31">
        <f t="shared" si="3175"/>
        <v>0</v>
      </c>
      <c r="X755" s="31">
        <f t="shared" si="3129"/>
        <v>0</v>
      </c>
      <c r="Y755" s="31">
        <f t="shared" si="3175"/>
        <v>0</v>
      </c>
      <c r="Z755" s="31">
        <f t="shared" si="3175"/>
        <v>0</v>
      </c>
      <c r="AA755" s="18"/>
      <c r="AB755" s="18"/>
      <c r="AC755" s="18"/>
      <c r="AD755" s="18"/>
      <c r="AE755" s="18"/>
      <c r="AF755" s="18"/>
      <c r="AG755" s="18"/>
      <c r="AH755" s="40">
        <f t="shared" si="3130"/>
        <v>182.34899999999999</v>
      </c>
      <c r="AI755" s="40">
        <f t="shared" ref="AI755:AL755" si="3176">+AI812</f>
        <v>237.19800000000001</v>
      </c>
      <c r="AJ755" s="40">
        <f t="shared" si="3176"/>
        <v>273.43200000000002</v>
      </c>
      <c r="AK755" s="40">
        <f t="shared" si="3176"/>
        <v>0</v>
      </c>
      <c r="AL755" s="40">
        <f t="shared" si="3176"/>
        <v>0</v>
      </c>
      <c r="AM755" s="40">
        <f t="shared" ref="AM755" si="3177">+AM812</f>
        <v>0</v>
      </c>
    </row>
    <row r="756" spans="2:39" x14ac:dyDescent="0.2">
      <c r="B756" t="s">
        <v>123</v>
      </c>
      <c r="D756" s="40" t="str">
        <f t="shared" si="3117"/>
        <v>n/a</v>
      </c>
      <c r="E756" s="40" t="str">
        <f t="shared" ref="E756" si="3178">+IFERROR(E813-D813,"n/a")</f>
        <v>n/a</v>
      </c>
      <c r="F756" s="31">
        <f t="shared" ref="F756:G756" si="3179">+IFERROR(F813-E813,"n/a")</f>
        <v>0</v>
      </c>
      <c r="G756" s="31">
        <f t="shared" si="3179"/>
        <v>0</v>
      </c>
      <c r="H756" s="31">
        <f t="shared" si="3120"/>
        <v>0</v>
      </c>
      <c r="I756" s="31">
        <f t="shared" ref="I756:J756" si="3180">+IFERROR(I813-H813,"n/a")</f>
        <v>0</v>
      </c>
      <c r="J756" s="31">
        <f t="shared" si="3180"/>
        <v>0</v>
      </c>
      <c r="K756" s="31">
        <f t="shared" ref="K756" si="3181">+IFERROR(K813-J813,"n/a")</f>
        <v>0</v>
      </c>
      <c r="L756" s="31">
        <f t="shared" si="3123"/>
        <v>0</v>
      </c>
      <c r="M756" s="31">
        <f t="shared" ref="M756:N756" si="3182">+IFERROR(M813-L813,"n/a")</f>
        <v>0</v>
      </c>
      <c r="N756" s="31">
        <f t="shared" si="3182"/>
        <v>0</v>
      </c>
      <c r="O756" s="31">
        <f t="shared" si="3124"/>
        <v>0</v>
      </c>
      <c r="P756" s="31">
        <f t="shared" si="3125"/>
        <v>0</v>
      </c>
      <c r="Q756" s="31">
        <f t="shared" ref="Q756:R756" si="3183">+IFERROR(Q813-P813,"n/a")</f>
        <v>0</v>
      </c>
      <c r="R756" s="31">
        <f t="shared" si="3183"/>
        <v>0</v>
      </c>
      <c r="S756" s="31">
        <f t="shared" si="3126"/>
        <v>0</v>
      </c>
      <c r="T756" s="31">
        <f t="shared" si="3127"/>
        <v>7.0250000000000004</v>
      </c>
      <c r="U756" s="31">
        <f t="shared" ref="U756:Z756" si="3184">+IFERROR(U813-T813,"n/a")</f>
        <v>11.06</v>
      </c>
      <c r="V756" s="31">
        <f t="shared" si="3184"/>
        <v>19.048000000000002</v>
      </c>
      <c r="W756" s="31">
        <f t="shared" si="3184"/>
        <v>31.673999999999999</v>
      </c>
      <c r="X756" s="31">
        <f t="shared" si="3129"/>
        <v>35.57</v>
      </c>
      <c r="Y756" s="31">
        <f t="shared" si="3184"/>
        <v>40.104000000000006</v>
      </c>
      <c r="Z756" s="31">
        <f t="shared" si="3184"/>
        <v>39.541999999999987</v>
      </c>
      <c r="AA756" s="18"/>
      <c r="AB756" s="18"/>
      <c r="AC756" s="18"/>
      <c r="AD756" s="18"/>
      <c r="AE756" s="18"/>
      <c r="AF756" s="18"/>
      <c r="AG756" s="18"/>
      <c r="AH756" s="40">
        <f t="shared" si="3130"/>
        <v>0</v>
      </c>
      <c r="AI756" s="40">
        <f t="shared" ref="AI756:AL756" si="3185">+AI813</f>
        <v>0</v>
      </c>
      <c r="AJ756" s="40">
        <f t="shared" si="3185"/>
        <v>0</v>
      </c>
      <c r="AK756" s="40">
        <f t="shared" si="3185"/>
        <v>0</v>
      </c>
      <c r="AL756" s="40">
        <f t="shared" si="3185"/>
        <v>0</v>
      </c>
      <c r="AM756" s="40">
        <f t="shared" ref="AM756" si="3186">+AM813</f>
        <v>68.807000000000002</v>
      </c>
    </row>
    <row r="757" spans="2:39" x14ac:dyDescent="0.2">
      <c r="B757" t="s">
        <v>124</v>
      </c>
      <c r="D757" s="40" t="str">
        <f t="shared" si="3117"/>
        <v>n/a</v>
      </c>
      <c r="E757" s="40" t="str">
        <f t="shared" ref="E757" si="3187">+IFERROR(E814-D814,"n/a")</f>
        <v>n/a</v>
      </c>
      <c r="F757" s="31">
        <f t="shared" ref="F757:G757" si="3188">+IFERROR(F814-E814,"n/a")</f>
        <v>1.4710000000000001</v>
      </c>
      <c r="G757" s="31">
        <f t="shared" si="3188"/>
        <v>3.6959999999999997</v>
      </c>
      <c r="H757" s="31">
        <f t="shared" si="3120"/>
        <v>4.8890000000000002</v>
      </c>
      <c r="I757" s="31">
        <f t="shared" ref="I757:J757" si="3189">+IFERROR(I814-H814,"n/a")</f>
        <v>3.1669999999999989</v>
      </c>
      <c r="J757" s="31">
        <f t="shared" si="3189"/>
        <v>4.6900000000000013</v>
      </c>
      <c r="K757" s="31">
        <f t="shared" ref="K757" si="3190">+IFERROR(K814-J814,"n/a")</f>
        <v>-4.9680000000000009</v>
      </c>
      <c r="L757" s="31">
        <f t="shared" si="3123"/>
        <v>3.569</v>
      </c>
      <c r="M757" s="31">
        <f t="shared" ref="M757:N757" si="3191">+IFERROR(M814-L814,"n/a")</f>
        <v>3.5910000000000002</v>
      </c>
      <c r="N757" s="31">
        <f t="shared" si="3191"/>
        <v>0.34999999999999964</v>
      </c>
      <c r="O757" s="31">
        <f t="shared" si="3124"/>
        <v>3.0750000000000011</v>
      </c>
      <c r="P757" s="31">
        <f t="shared" si="3125"/>
        <v>12.069000000000001</v>
      </c>
      <c r="Q757" s="31">
        <f t="shared" ref="Q757:R757" si="3192">+IFERROR(Q814-P814,"n/a")</f>
        <v>10.139999999999999</v>
      </c>
      <c r="R757" s="31">
        <f t="shared" si="3192"/>
        <v>6.7590000000000003</v>
      </c>
      <c r="S757" s="31">
        <f t="shared" si="3126"/>
        <v>-1.9499999999999993</v>
      </c>
      <c r="T757" s="31">
        <f t="shared" si="3127"/>
        <v>6.0910000000000002</v>
      </c>
      <c r="U757" s="31">
        <f t="shared" ref="U757:Z757" si="3193">+IFERROR(U814-T814,"n/a")</f>
        <v>7.133</v>
      </c>
      <c r="V757" s="31">
        <f t="shared" si="3193"/>
        <v>8.0650000000000013</v>
      </c>
      <c r="W757" s="31">
        <f t="shared" si="3193"/>
        <v>0.29499999999999815</v>
      </c>
      <c r="X757" s="31">
        <f t="shared" si="3129"/>
        <v>1.6719999999999999</v>
      </c>
      <c r="Y757" s="31">
        <f t="shared" si="3193"/>
        <v>6.0209999999999999</v>
      </c>
      <c r="Z757" s="31">
        <f t="shared" si="3193"/>
        <v>-2.7379999999999995</v>
      </c>
      <c r="AA757" s="18"/>
      <c r="AB757" s="18"/>
      <c r="AC757" s="18"/>
      <c r="AD757" s="18"/>
      <c r="AE757" s="18"/>
      <c r="AF757" s="18"/>
      <c r="AG757" s="18"/>
      <c r="AH757" s="40">
        <f t="shared" si="3130"/>
        <v>3.4140000000000001</v>
      </c>
      <c r="AI757" s="40">
        <f t="shared" ref="AI757:AL757" si="3194">+AI814</f>
        <v>8.01</v>
      </c>
      <c r="AJ757" s="40">
        <f t="shared" si="3194"/>
        <v>7.7779999999999996</v>
      </c>
      <c r="AK757" s="40">
        <f t="shared" si="3194"/>
        <v>10.585000000000001</v>
      </c>
      <c r="AL757" s="40">
        <f t="shared" si="3194"/>
        <v>27.018000000000001</v>
      </c>
      <c r="AM757" s="40">
        <f t="shared" ref="AM757" si="3195">+AM814</f>
        <v>21.584</v>
      </c>
    </row>
    <row r="758" spans="2:39" x14ac:dyDescent="0.2">
      <c r="B758" t="s">
        <v>118</v>
      </c>
      <c r="D758" s="40" t="str">
        <f t="shared" si="3117"/>
        <v>n/a</v>
      </c>
      <c r="E758" s="40" t="str">
        <f t="shared" ref="E758" si="3196">+IFERROR(E815-D815,"n/a")</f>
        <v>n/a</v>
      </c>
      <c r="F758" s="31">
        <f t="shared" ref="F758:G758" si="3197">+IFERROR(F815-E815,"n/a")</f>
        <v>-33.67</v>
      </c>
      <c r="G758" s="31">
        <f t="shared" si="3197"/>
        <v>-24.03</v>
      </c>
      <c r="H758" s="31">
        <f t="shared" si="3120"/>
        <v>-34.186</v>
      </c>
      <c r="I758" s="31">
        <f t="shared" ref="I758:J758" si="3198">+IFERROR(I815-H815,"n/a")</f>
        <v>-25.875</v>
      </c>
      <c r="J758" s="31">
        <f t="shared" si="3198"/>
        <v>-37.922999999999995</v>
      </c>
      <c r="K758" s="31">
        <f t="shared" ref="K758" si="3199">+IFERROR(K815-J815,"n/a")</f>
        <v>-31.271000000000001</v>
      </c>
      <c r="L758" s="31">
        <f t="shared" si="3123"/>
        <v>-43.37</v>
      </c>
      <c r="M758" s="31">
        <f t="shared" ref="M758:N758" si="3200">+IFERROR(M815-L815,"n/a")</f>
        <v>-33.675000000000004</v>
      </c>
      <c r="N758" s="31">
        <f t="shared" si="3200"/>
        <v>-45.355999999999995</v>
      </c>
      <c r="O758" s="31">
        <f t="shared" si="3124"/>
        <v>-38.968000000000004</v>
      </c>
      <c r="P758" s="31">
        <f t="shared" si="3125"/>
        <v>-49.963999999999999</v>
      </c>
      <c r="Q758" s="31">
        <f t="shared" ref="Q758:R758" si="3201">+IFERROR(Q815-P815,"n/a")</f>
        <v>-56.975999999999999</v>
      </c>
      <c r="R758" s="31">
        <f t="shared" si="3201"/>
        <v>-73.876000000000005</v>
      </c>
      <c r="S758" s="31">
        <f t="shared" si="3126"/>
        <v>-76.21399999999997</v>
      </c>
      <c r="T758" s="31">
        <f t="shared" si="3127"/>
        <v>-106.625</v>
      </c>
      <c r="U758" s="31">
        <f t="shared" ref="U758:Z758" si="3202">+IFERROR(U815-T815,"n/a")</f>
        <v>-102.828</v>
      </c>
      <c r="V758" s="31">
        <f t="shared" si="3202"/>
        <v>-121.38000000000002</v>
      </c>
      <c r="W758" s="31">
        <f t="shared" si="3202"/>
        <v>-123.66899999999998</v>
      </c>
      <c r="X758" s="31">
        <f t="shared" si="3129"/>
        <v>-144.78200000000001</v>
      </c>
      <c r="Y758" s="31">
        <f t="shared" si="3202"/>
        <v>-139.63199999999998</v>
      </c>
      <c r="Z758" s="31">
        <f t="shared" si="3202"/>
        <v>-155.18400000000003</v>
      </c>
      <c r="AA758" s="18"/>
      <c r="AB758" s="18"/>
      <c r="AC758" s="18"/>
      <c r="AD758" s="18"/>
      <c r="AE758" s="18"/>
      <c r="AF758" s="18"/>
      <c r="AG758" s="18"/>
      <c r="AH758" s="40">
        <f t="shared" si="3130"/>
        <v>-101.40900000000001</v>
      </c>
      <c r="AI758" s="40">
        <f t="shared" ref="AI758:AL758" si="3203">+AI815</f>
        <v>-112.661</v>
      </c>
      <c r="AJ758" s="40">
        <f t="shared" si="3203"/>
        <v>-129.255</v>
      </c>
      <c r="AK758" s="40">
        <f t="shared" si="3203"/>
        <v>-161.369</v>
      </c>
      <c r="AL758" s="40">
        <f t="shared" si="3203"/>
        <v>-257.02999999999997</v>
      </c>
      <c r="AM758" s="40">
        <f t="shared" ref="AM758" si="3204">+AM815</f>
        <v>-454.50200000000001</v>
      </c>
    </row>
    <row r="759" spans="2:39" x14ac:dyDescent="0.2">
      <c r="B759" t="s">
        <v>119</v>
      </c>
      <c r="D759" s="40" t="str">
        <f t="shared" si="3117"/>
        <v>n/a</v>
      </c>
      <c r="E759" s="40" t="str">
        <f t="shared" ref="E759" si="3205">+IFERROR(E816-D816,"n/a")</f>
        <v>n/a</v>
      </c>
      <c r="F759" s="31">
        <f t="shared" ref="F759:G759" si="3206">+IFERROR(F816-E816,"n/a")</f>
        <v>-1.1180000000000003</v>
      </c>
      <c r="G759" s="31">
        <f t="shared" si="3206"/>
        <v>-1.2309999999999999</v>
      </c>
      <c r="H759" s="31">
        <f t="shared" si="3120"/>
        <v>-1.2370000000000001</v>
      </c>
      <c r="I759" s="31">
        <f t="shared" ref="I759:J759" si="3207">+IFERROR(I816-H816,"n/a")</f>
        <v>-1.3599999999999999</v>
      </c>
      <c r="J759" s="31">
        <f t="shared" si="3207"/>
        <v>-1.4929999999999999</v>
      </c>
      <c r="K759" s="31">
        <f t="shared" ref="K759" si="3208">+IFERROR(K816-J816,"n/a")</f>
        <v>-1.6310000000000002</v>
      </c>
      <c r="L759" s="31">
        <f t="shared" si="3123"/>
        <v>-1.6930000000000001</v>
      </c>
      <c r="M759" s="31">
        <f t="shared" ref="M759:N759" si="3209">+IFERROR(M816-L816,"n/a")</f>
        <v>-1.9169999999999998</v>
      </c>
      <c r="N759" s="31">
        <f t="shared" si="3209"/>
        <v>-1.5150000000000001</v>
      </c>
      <c r="O759" s="31">
        <f t="shared" si="3124"/>
        <v>-1.5629999999999997</v>
      </c>
      <c r="P759" s="31">
        <f t="shared" si="3125"/>
        <v>-1.472</v>
      </c>
      <c r="Q759" s="31">
        <f t="shared" ref="Q759:R759" si="3210">+IFERROR(Q816-P816,"n/a")</f>
        <v>-1.7330000000000001</v>
      </c>
      <c r="R759" s="31">
        <f t="shared" si="3210"/>
        <v>-1.8849999999999998</v>
      </c>
      <c r="S759" s="31">
        <f t="shared" si="3126"/>
        <v>-2.1610000000000005</v>
      </c>
      <c r="T759" s="31">
        <f t="shared" si="3127"/>
        <v>-2.3530000000000002</v>
      </c>
      <c r="U759" s="31">
        <f t="shared" ref="U759:Z759" si="3211">+IFERROR(U816-T816,"n/a")</f>
        <v>-2.5499999999999994</v>
      </c>
      <c r="V759" s="31">
        <f t="shared" si="3211"/>
        <v>-2.7010000000000005</v>
      </c>
      <c r="W759" s="31">
        <f t="shared" si="3211"/>
        <v>-3.0179999999999998</v>
      </c>
      <c r="X759" s="31">
        <f t="shared" si="3129"/>
        <v>-3.37</v>
      </c>
      <c r="Y759" s="31">
        <f t="shared" si="3211"/>
        <v>-2.7030000000000003</v>
      </c>
      <c r="Z759" s="31">
        <f t="shared" si="3211"/>
        <v>-3.5350000000000001</v>
      </c>
      <c r="AA759" s="18"/>
      <c r="AB759" s="18"/>
      <c r="AC759" s="18"/>
      <c r="AD759" s="18"/>
      <c r="AE759" s="18"/>
      <c r="AF759" s="18"/>
      <c r="AG759" s="18"/>
      <c r="AH759" s="40">
        <f t="shared" si="3130"/>
        <v>-3.2149999999999999</v>
      </c>
      <c r="AI759" s="40">
        <f t="shared" ref="AI759:AL759" si="3212">+AI816</f>
        <v>-4.391</v>
      </c>
      <c r="AJ759" s="40">
        <f t="shared" si="3212"/>
        <v>-5.7210000000000001</v>
      </c>
      <c r="AK759" s="40">
        <f t="shared" si="3212"/>
        <v>-6.6879999999999997</v>
      </c>
      <c r="AL759" s="40">
        <f t="shared" si="3212"/>
        <v>-7.2510000000000003</v>
      </c>
      <c r="AM759" s="40">
        <f t="shared" ref="AM759" si="3213">+AM816</f>
        <v>-10.622</v>
      </c>
    </row>
    <row r="760" spans="2:39" x14ac:dyDescent="0.2">
      <c r="B760" t="s">
        <v>160</v>
      </c>
      <c r="D760" s="40" t="str">
        <f t="shared" si="3117"/>
        <v>n/a</v>
      </c>
      <c r="E760" s="40" t="str">
        <f t="shared" ref="E760" si="3214">+IFERROR(E817-D817,"n/a")</f>
        <v>n/a</v>
      </c>
      <c r="F760" s="31">
        <f t="shared" ref="F760:G760" si="3215">+IFERROR(F817-E817,"n/a")</f>
        <v>-9.6259999999999994</v>
      </c>
      <c r="G760" s="31">
        <f t="shared" si="3215"/>
        <v>-12.491999999999997</v>
      </c>
      <c r="H760" s="31">
        <f t="shared" si="3120"/>
        <v>-3.464</v>
      </c>
      <c r="I760" s="31">
        <f t="shared" ref="I760:J760" si="3216">+IFERROR(I817-H817,"n/a")</f>
        <v>-19.068000000000001</v>
      </c>
      <c r="J760" s="31">
        <f t="shared" si="3216"/>
        <v>-14.77</v>
      </c>
      <c r="K760" s="31">
        <f t="shared" ref="K760" si="3217">+IFERROR(K817-J817,"n/a")</f>
        <v>-16.006999999999998</v>
      </c>
      <c r="L760" s="31">
        <f t="shared" si="3123"/>
        <v>-3.2429999999999999</v>
      </c>
      <c r="M760" s="31">
        <f t="shared" ref="M760:N760" si="3218">+IFERROR(M817-L817,"n/a")</f>
        <v>-4.2319999999999993</v>
      </c>
      <c r="N760" s="31">
        <f t="shared" si="3218"/>
        <v>-4.6430000000000007</v>
      </c>
      <c r="O760" s="31">
        <f t="shared" si="3124"/>
        <v>12.118</v>
      </c>
      <c r="P760" s="31">
        <f t="shared" si="3125"/>
        <v>-6.8529999999999998</v>
      </c>
      <c r="Q760" s="31">
        <f t="shared" ref="Q760:R760" si="3219">+IFERROR(Q817-P817,"n/a")</f>
        <v>-6.4920000000000009</v>
      </c>
      <c r="R760" s="31">
        <f t="shared" si="3219"/>
        <v>-6.7249999999999996</v>
      </c>
      <c r="S760" s="31">
        <f t="shared" si="3126"/>
        <v>20.07</v>
      </c>
      <c r="T760" s="31">
        <f t="shared" si="3127"/>
        <v>-7.5759999999999996</v>
      </c>
      <c r="U760" s="31">
        <f t="shared" ref="U760:Z765" si="3220">+IFERROR(U817-T817,"n/a")</f>
        <v>-8.6899999999999977</v>
      </c>
      <c r="V760" s="31">
        <f t="shared" si="3220"/>
        <v>-8.8490000000000002</v>
      </c>
      <c r="W760" s="31">
        <f t="shared" si="3220"/>
        <v>25.114999999999998</v>
      </c>
      <c r="X760" s="31">
        <f t="shared" si="3129"/>
        <v>0</v>
      </c>
      <c r="Y760" s="31">
        <f t="shared" si="3220"/>
        <v>0</v>
      </c>
      <c r="Z760" s="31">
        <f t="shared" si="3220"/>
        <v>0</v>
      </c>
      <c r="AA760" s="18"/>
      <c r="AB760" s="18"/>
      <c r="AC760" s="18"/>
      <c r="AD760" s="18"/>
      <c r="AE760" s="18"/>
      <c r="AF760" s="18"/>
      <c r="AG760" s="18"/>
      <c r="AH760" s="40">
        <f t="shared" si="3130"/>
        <v>-13.141</v>
      </c>
      <c r="AI760" s="40">
        <f t="shared" ref="AI760:AL760" si="3221">+AI817</f>
        <v>-37.598999999999997</v>
      </c>
      <c r="AJ760" s="40">
        <f t="shared" si="3221"/>
        <v>-53.308999999999997</v>
      </c>
      <c r="AK760" s="40">
        <f t="shared" si="3221"/>
        <v>0</v>
      </c>
      <c r="AL760" s="40">
        <f t="shared" si="3221"/>
        <v>0</v>
      </c>
      <c r="AM760" s="40">
        <f t="shared" ref="AM760" si="3222">+AM817</f>
        <v>0</v>
      </c>
    </row>
    <row r="761" spans="2:39" x14ac:dyDescent="0.2">
      <c r="B761" t="s">
        <v>336</v>
      </c>
      <c r="D761" s="40" t="str">
        <f t="shared" si="3117"/>
        <v>n/a</v>
      </c>
      <c r="E761" s="40" t="str">
        <f t="shared" ref="E761:E765" si="3223">+IFERROR(E818-D818,"n/a")</f>
        <v>n/a</v>
      </c>
      <c r="F761" s="31">
        <f t="shared" ref="F761:F765" si="3224">+IFERROR(F818-E818,"n/a")</f>
        <v>0</v>
      </c>
      <c r="G761" s="31">
        <f t="shared" ref="G761:G765" si="3225">+IFERROR(G818-F818,"n/a")</f>
        <v>0</v>
      </c>
      <c r="H761" s="31">
        <f t="shared" si="3120"/>
        <v>0</v>
      </c>
      <c r="I761" s="31">
        <f t="shared" ref="I761:I765" si="3226">+IFERROR(I818-H818,"n/a")</f>
        <v>0</v>
      </c>
      <c r="J761" s="31">
        <f t="shared" ref="J761:J765" si="3227">+IFERROR(J818-I818,"n/a")</f>
        <v>0</v>
      </c>
      <c r="K761" s="31">
        <f t="shared" ref="K761:K765" si="3228">+IFERROR(K818-J818,"n/a")</f>
        <v>0</v>
      </c>
      <c r="L761" s="31">
        <f t="shared" si="3123"/>
        <v>0</v>
      </c>
      <c r="M761" s="31">
        <f t="shared" ref="M761:M765" si="3229">+IFERROR(M818-L818,"n/a")</f>
        <v>0</v>
      </c>
      <c r="N761" s="31">
        <f t="shared" ref="N761:N765" si="3230">+IFERROR(N818-M818,"n/a")</f>
        <v>0</v>
      </c>
      <c r="O761" s="31">
        <f t="shared" ref="O761:O765" si="3231">+IFERROR(O818-N818,"n/a")</f>
        <v>-12.112</v>
      </c>
      <c r="P761" s="31">
        <f t="shared" si="3125"/>
        <v>0</v>
      </c>
      <c r="Q761" s="31">
        <f t="shared" ref="Q761:Q765" si="3232">+IFERROR(Q818-P818,"n/a")</f>
        <v>0</v>
      </c>
      <c r="R761" s="31">
        <f t="shared" ref="R761:R765" si="3233">+IFERROR(R818-Q818,"n/a")</f>
        <v>0</v>
      </c>
      <c r="S761" s="31">
        <f t="shared" ref="S761:S765" si="3234">+IFERROR(S818-R818,"n/a")</f>
        <v>-24.44</v>
      </c>
      <c r="T761" s="31">
        <f t="shared" si="3127"/>
        <v>0</v>
      </c>
      <c r="U761" s="31">
        <f t="shared" ref="U761:U765" si="3235">+IFERROR(U818-T818,"n/a")</f>
        <v>0</v>
      </c>
      <c r="V761" s="31">
        <f t="shared" ref="V761:W765" si="3236">+IFERROR(V818-U818,"n/a")</f>
        <v>0</v>
      </c>
      <c r="W761" s="31">
        <f t="shared" si="3236"/>
        <v>-34.753</v>
      </c>
      <c r="X761" s="31">
        <f t="shared" si="3129"/>
        <v>-8.5489999999999995</v>
      </c>
      <c r="Y761" s="31">
        <f t="shared" si="3220"/>
        <v>-11.711000000000002</v>
      </c>
      <c r="Z761" s="31">
        <f t="shared" si="3220"/>
        <v>-10.675999999999998</v>
      </c>
      <c r="AA761" s="18"/>
      <c r="AB761" s="18"/>
      <c r="AC761" s="18"/>
      <c r="AD761" s="18"/>
      <c r="AE761" s="18"/>
      <c r="AF761" s="18"/>
      <c r="AG761" s="18"/>
      <c r="AH761" s="40">
        <f t="shared" si="3130"/>
        <v>0</v>
      </c>
      <c r="AI761" s="40">
        <f t="shared" ref="AI761:AL761" si="3237">+AI818</f>
        <v>0</v>
      </c>
      <c r="AJ761" s="40">
        <f t="shared" si="3237"/>
        <v>0</v>
      </c>
      <c r="AK761" s="40">
        <f t="shared" si="3237"/>
        <v>-12.112</v>
      </c>
      <c r="AL761" s="40">
        <f t="shared" si="3237"/>
        <v>-24.44</v>
      </c>
      <c r="AM761" s="40">
        <f t="shared" ref="AM761" si="3238">+AM818</f>
        <v>-34.753</v>
      </c>
    </row>
    <row r="762" spans="2:39" x14ac:dyDescent="0.2">
      <c r="B762" t="s">
        <v>337</v>
      </c>
      <c r="D762" s="40" t="str">
        <f t="shared" si="3117"/>
        <v>n/a</v>
      </c>
      <c r="E762" s="40" t="str">
        <f t="shared" si="3223"/>
        <v>n/a</v>
      </c>
      <c r="F762" s="31">
        <f t="shared" si="3224"/>
        <v>0</v>
      </c>
      <c r="G762" s="31">
        <f t="shared" si="3225"/>
        <v>0</v>
      </c>
      <c r="H762" s="31">
        <f t="shared" si="3120"/>
        <v>0</v>
      </c>
      <c r="I762" s="31">
        <f t="shared" si="3226"/>
        <v>0</v>
      </c>
      <c r="J762" s="31">
        <f t="shared" si="3227"/>
        <v>0</v>
      </c>
      <c r="K762" s="31">
        <f t="shared" si="3228"/>
        <v>0</v>
      </c>
      <c r="L762" s="31">
        <f t="shared" si="3123"/>
        <v>0</v>
      </c>
      <c r="M762" s="31">
        <f t="shared" si="3229"/>
        <v>0</v>
      </c>
      <c r="N762" s="31">
        <f t="shared" si="3230"/>
        <v>0</v>
      </c>
      <c r="O762" s="31">
        <f t="shared" si="3231"/>
        <v>-16.542000000000002</v>
      </c>
      <c r="P762" s="31">
        <f t="shared" si="3125"/>
        <v>0</v>
      </c>
      <c r="Q762" s="31">
        <f t="shared" si="3232"/>
        <v>0</v>
      </c>
      <c r="R762" s="31">
        <f t="shared" si="3233"/>
        <v>0</v>
      </c>
      <c r="S762" s="31">
        <f t="shared" si="3234"/>
        <v>-22.187999999999999</v>
      </c>
      <c r="T762" s="31">
        <f t="shared" si="3127"/>
        <v>0</v>
      </c>
      <c r="U762" s="31">
        <f t="shared" si="3235"/>
        <v>0</v>
      </c>
      <c r="V762" s="31">
        <f t="shared" si="3236"/>
        <v>0</v>
      </c>
      <c r="W762" s="31">
        <f t="shared" si="3236"/>
        <v>-27.47</v>
      </c>
      <c r="X762" s="31">
        <f t="shared" si="3129"/>
        <v>-6.3310000000000004</v>
      </c>
      <c r="Y762" s="31">
        <f t="shared" si="3220"/>
        <v>-7.0780000000000003</v>
      </c>
      <c r="Z762" s="31">
        <f t="shared" si="3220"/>
        <v>-8.0089999999999986</v>
      </c>
      <c r="AA762" s="18"/>
      <c r="AB762" s="18"/>
      <c r="AC762" s="18"/>
      <c r="AD762" s="18"/>
      <c r="AE762" s="18"/>
      <c r="AF762" s="18"/>
      <c r="AG762" s="18"/>
      <c r="AH762" s="40">
        <f t="shared" si="3130"/>
        <v>0</v>
      </c>
      <c r="AI762" s="40">
        <f t="shared" ref="AI762:AL762" si="3239">+AI819</f>
        <v>0</v>
      </c>
      <c r="AJ762" s="40">
        <f t="shared" si="3239"/>
        <v>0</v>
      </c>
      <c r="AK762" s="40">
        <f t="shared" si="3239"/>
        <v>-16.542000000000002</v>
      </c>
      <c r="AL762" s="40">
        <f t="shared" si="3239"/>
        <v>-22.187999999999999</v>
      </c>
      <c r="AM762" s="40">
        <f t="shared" ref="AM762" si="3240">+AM819</f>
        <v>-27.47</v>
      </c>
    </row>
    <row r="763" spans="2:39" x14ac:dyDescent="0.2">
      <c r="B763" t="s">
        <v>335</v>
      </c>
      <c r="D763" s="40" t="str">
        <f t="shared" si="3117"/>
        <v>n/a</v>
      </c>
      <c r="E763" s="40" t="str">
        <f t="shared" si="3223"/>
        <v>n/a</v>
      </c>
      <c r="F763" s="31">
        <f t="shared" si="3224"/>
        <v>0</v>
      </c>
      <c r="G763" s="31">
        <f t="shared" si="3225"/>
        <v>0</v>
      </c>
      <c r="H763" s="31">
        <f t="shared" si="3120"/>
        <v>0</v>
      </c>
      <c r="I763" s="31">
        <f t="shared" si="3226"/>
        <v>0</v>
      </c>
      <c r="J763" s="31">
        <f t="shared" si="3227"/>
        <v>0</v>
      </c>
      <c r="K763" s="31">
        <f t="shared" si="3228"/>
        <v>0</v>
      </c>
      <c r="L763" s="31">
        <f t="shared" si="3123"/>
        <v>0</v>
      </c>
      <c r="M763" s="31">
        <f t="shared" si="3229"/>
        <v>0</v>
      </c>
      <c r="N763" s="31">
        <f t="shared" si="3230"/>
        <v>0</v>
      </c>
      <c r="O763" s="31">
        <f t="shared" si="3231"/>
        <v>-56.158000000000001</v>
      </c>
      <c r="P763" s="31">
        <f t="shared" si="3125"/>
        <v>0</v>
      </c>
      <c r="Q763" s="31">
        <f t="shared" si="3232"/>
        <v>0</v>
      </c>
      <c r="R763" s="31">
        <f t="shared" si="3233"/>
        <v>0</v>
      </c>
      <c r="S763" s="31">
        <f t="shared" si="3234"/>
        <v>-78.287000000000006</v>
      </c>
      <c r="T763" s="31">
        <f t="shared" si="3127"/>
        <v>-9.8230000000000004</v>
      </c>
      <c r="U763" s="31">
        <f t="shared" si="3235"/>
        <v>-4.57</v>
      </c>
      <c r="V763" s="31">
        <f t="shared" si="3236"/>
        <v>-92.429000000000002</v>
      </c>
      <c r="W763" s="31">
        <f t="shared" si="3236"/>
        <v>-57.550000000000011</v>
      </c>
      <c r="X763" s="31">
        <f t="shared" si="3129"/>
        <v>-62.749000000000002</v>
      </c>
      <c r="Y763" s="31">
        <f t="shared" si="3220"/>
        <v>-72.188999999999993</v>
      </c>
      <c r="Z763" s="31">
        <f t="shared" si="3220"/>
        <v>-76.103000000000009</v>
      </c>
      <c r="AA763" s="18"/>
      <c r="AB763" s="18"/>
      <c r="AC763" s="18"/>
      <c r="AD763" s="18"/>
      <c r="AE763" s="18"/>
      <c r="AF763" s="18"/>
      <c r="AG763" s="18"/>
      <c r="AH763" s="40">
        <f t="shared" si="3130"/>
        <v>0</v>
      </c>
      <c r="AI763" s="40">
        <f t="shared" ref="AI763:AL763" si="3241">+AI820</f>
        <v>0</v>
      </c>
      <c r="AJ763" s="40">
        <f t="shared" si="3241"/>
        <v>0</v>
      </c>
      <c r="AK763" s="40">
        <f t="shared" si="3241"/>
        <v>-56.158000000000001</v>
      </c>
      <c r="AL763" s="40">
        <f t="shared" si="3241"/>
        <v>-78.287000000000006</v>
      </c>
      <c r="AM763" s="40">
        <f t="shared" ref="AM763" si="3242">+AM820</f>
        <v>-164.37200000000001</v>
      </c>
    </row>
    <row r="764" spans="2:39" x14ac:dyDescent="0.2">
      <c r="B764" t="s">
        <v>338</v>
      </c>
      <c r="D764" s="40" t="str">
        <f t="shared" si="3117"/>
        <v>n/a</v>
      </c>
      <c r="E764" s="40" t="str">
        <f t="shared" si="3223"/>
        <v>n/a</v>
      </c>
      <c r="F764" s="31">
        <f t="shared" si="3224"/>
        <v>0</v>
      </c>
      <c r="G764" s="31">
        <f t="shared" si="3225"/>
        <v>0</v>
      </c>
      <c r="H764" s="31">
        <f t="shared" si="3120"/>
        <v>0</v>
      </c>
      <c r="I764" s="31">
        <f t="shared" si="3226"/>
        <v>0</v>
      </c>
      <c r="J764" s="31">
        <f t="shared" si="3227"/>
        <v>0</v>
      </c>
      <c r="K764" s="31">
        <f t="shared" si="3228"/>
        <v>0</v>
      </c>
      <c r="L764" s="31">
        <f t="shared" si="3123"/>
        <v>0</v>
      </c>
      <c r="M764" s="31">
        <f t="shared" si="3229"/>
        <v>0</v>
      </c>
      <c r="N764" s="31">
        <f t="shared" si="3230"/>
        <v>0</v>
      </c>
      <c r="O764" s="31">
        <f t="shared" si="3231"/>
        <v>-26.009</v>
      </c>
      <c r="P764" s="31">
        <f t="shared" si="3125"/>
        <v>0</v>
      </c>
      <c r="Q764" s="31">
        <f t="shared" si="3232"/>
        <v>0</v>
      </c>
      <c r="R764" s="31">
        <f t="shared" si="3233"/>
        <v>0</v>
      </c>
      <c r="S764" s="31">
        <f t="shared" si="3234"/>
        <v>-38.81</v>
      </c>
      <c r="T764" s="31">
        <f t="shared" si="3127"/>
        <v>0</v>
      </c>
      <c r="U764" s="31">
        <f t="shared" si="3235"/>
        <v>0</v>
      </c>
      <c r="V764" s="31">
        <f t="shared" si="3236"/>
        <v>0</v>
      </c>
      <c r="W764" s="31">
        <f t="shared" si="3236"/>
        <v>-50.892000000000003</v>
      </c>
      <c r="X764" s="31">
        <f t="shared" si="3129"/>
        <v>-17.672000000000001</v>
      </c>
      <c r="Y764" s="31">
        <f t="shared" si="3220"/>
        <v>-18.077000000000002</v>
      </c>
      <c r="Z764" s="31">
        <f t="shared" si="3220"/>
        <v>-18.754999999999995</v>
      </c>
      <c r="AA764" s="18"/>
      <c r="AB764" s="18"/>
      <c r="AC764" s="18"/>
      <c r="AD764" s="18"/>
      <c r="AE764" s="18"/>
      <c r="AF764" s="18"/>
      <c r="AG764" s="18"/>
      <c r="AH764" s="40">
        <f t="shared" si="3130"/>
        <v>0</v>
      </c>
      <c r="AI764" s="40">
        <f t="shared" ref="AI764:AL764" si="3243">+AI821</f>
        <v>0</v>
      </c>
      <c r="AJ764" s="40">
        <f t="shared" si="3243"/>
        <v>0</v>
      </c>
      <c r="AK764" s="40">
        <f t="shared" si="3243"/>
        <v>-26.009</v>
      </c>
      <c r="AL764" s="40">
        <f t="shared" si="3243"/>
        <v>-38.81</v>
      </c>
      <c r="AM764" s="40">
        <f t="shared" ref="AM764" si="3244">+AM821</f>
        <v>-50.892000000000003</v>
      </c>
    </row>
    <row r="765" spans="2:39" x14ac:dyDescent="0.2">
      <c r="B765" t="s">
        <v>339</v>
      </c>
      <c r="D765" s="40" t="str">
        <f t="shared" si="3117"/>
        <v>n/a</v>
      </c>
      <c r="E765" s="40" t="str">
        <f t="shared" si="3223"/>
        <v>n/a</v>
      </c>
      <c r="F765" s="31">
        <f t="shared" si="3224"/>
        <v>0</v>
      </c>
      <c r="G765" s="31">
        <f t="shared" si="3225"/>
        <v>0</v>
      </c>
      <c r="H765" s="31">
        <f t="shared" si="3120"/>
        <v>0</v>
      </c>
      <c r="I765" s="31">
        <f t="shared" si="3226"/>
        <v>0</v>
      </c>
      <c r="J765" s="31">
        <f t="shared" si="3227"/>
        <v>0</v>
      </c>
      <c r="K765" s="31">
        <f t="shared" si="3228"/>
        <v>0</v>
      </c>
      <c r="L765" s="31">
        <f t="shared" si="3123"/>
        <v>0</v>
      </c>
      <c r="M765" s="31">
        <f t="shared" si="3229"/>
        <v>0</v>
      </c>
      <c r="N765" s="31">
        <f t="shared" si="3230"/>
        <v>0</v>
      </c>
      <c r="O765" s="31">
        <f t="shared" si="3231"/>
        <v>-12.345000000000001</v>
      </c>
      <c r="P765" s="31">
        <f t="shared" si="3125"/>
        <v>0</v>
      </c>
      <c r="Q765" s="31">
        <f t="shared" si="3232"/>
        <v>0</v>
      </c>
      <c r="R765" s="31">
        <f t="shared" si="3233"/>
        <v>0</v>
      </c>
      <c r="S765" s="31">
        <f t="shared" si="3234"/>
        <v>-12.749000000000001</v>
      </c>
      <c r="T765" s="31">
        <f t="shared" si="3127"/>
        <v>0</v>
      </c>
      <c r="U765" s="31">
        <f t="shared" si="3235"/>
        <v>0</v>
      </c>
      <c r="V765" s="31">
        <f t="shared" si="3236"/>
        <v>0</v>
      </c>
      <c r="W765" s="31">
        <f t="shared" si="3236"/>
        <v>-16.542999999999999</v>
      </c>
      <c r="X765" s="31">
        <f t="shared" si="3129"/>
        <v>-10.476000000000001</v>
      </c>
      <c r="Y765" s="31">
        <f t="shared" si="3220"/>
        <v>-0.28199999999999825</v>
      </c>
      <c r="Z765" s="31">
        <f t="shared" si="3220"/>
        <v>-5.0980000000000008</v>
      </c>
      <c r="AA765" s="18"/>
      <c r="AB765" s="18"/>
      <c r="AC765" s="18"/>
      <c r="AD765" s="18"/>
      <c r="AE765" s="18"/>
      <c r="AF765" s="18"/>
      <c r="AG765" s="18"/>
      <c r="AH765" s="40">
        <f t="shared" si="3130"/>
        <v>0</v>
      </c>
      <c r="AI765" s="40">
        <f t="shared" ref="AI765:AL765" si="3245">+AI822</f>
        <v>0</v>
      </c>
      <c r="AJ765" s="40">
        <f t="shared" si="3245"/>
        <v>0</v>
      </c>
      <c r="AK765" s="40">
        <f t="shared" si="3245"/>
        <v>-12.345000000000001</v>
      </c>
      <c r="AL765" s="40">
        <f t="shared" si="3245"/>
        <v>-12.749000000000001</v>
      </c>
      <c r="AM765" s="40">
        <f t="shared" ref="AM765" si="3246">+AM822</f>
        <v>-16.542999999999999</v>
      </c>
    </row>
    <row r="766" spans="2:39" ht="13.5" x14ac:dyDescent="0.35">
      <c r="B766" t="s">
        <v>161</v>
      </c>
      <c r="D766" s="41" t="str">
        <f t="shared" ref="D766:D779" si="3247">+D823</f>
        <v>n/a</v>
      </c>
      <c r="E766" s="41" t="str">
        <f t="shared" ref="E766" si="3248">+IFERROR(E823-D823,"n/a")</f>
        <v>n/a</v>
      </c>
      <c r="F766" s="32">
        <f t="shared" ref="F766:G766" si="3249">+IFERROR(F823-E823,"n/a")</f>
        <v>-17.057000000000002</v>
      </c>
      <c r="G766" s="32">
        <f t="shared" si="3249"/>
        <v>-22.054999999999993</v>
      </c>
      <c r="H766" s="32">
        <f t="shared" ref="H766:H779" si="3250">+H823</f>
        <v>-25.024999999999999</v>
      </c>
      <c r="I766" s="32">
        <f t="shared" ref="I766:J766" si="3251">+IFERROR(I823-H823,"n/a")</f>
        <v>-13.152999999999999</v>
      </c>
      <c r="J766" s="32">
        <f t="shared" si="3251"/>
        <v>-22.626000000000005</v>
      </c>
      <c r="K766" s="32">
        <f t="shared" ref="K766" si="3252">+IFERROR(K823-J823,"n/a")</f>
        <v>-26.396000000000001</v>
      </c>
      <c r="L766" s="32">
        <f t="shared" ref="L766:L779" si="3253">+L823</f>
        <v>-42.122999999999998</v>
      </c>
      <c r="M766" s="32">
        <f t="shared" ref="M766:N766" si="3254">+IFERROR(M823-L823,"n/a")</f>
        <v>-36.973999999999997</v>
      </c>
      <c r="N766" s="32">
        <f t="shared" si="3254"/>
        <v>-27.605000000000004</v>
      </c>
      <c r="O766" s="32">
        <f>+IFERROR(O823-N823,"n/a")</f>
        <v>106.702</v>
      </c>
      <c r="P766" s="32">
        <f t="shared" ref="P766:P779" si="3255">+P823</f>
        <v>-47.694000000000003</v>
      </c>
      <c r="Q766" s="32">
        <f t="shared" ref="Q766:R766" si="3256">+IFERROR(Q823-P823,"n/a")</f>
        <v>-41.204999999999998</v>
      </c>
      <c r="R766" s="32">
        <f t="shared" si="3256"/>
        <v>-48.733000000000004</v>
      </c>
      <c r="S766" s="32">
        <f>+IFERROR(S823-R823,"n/a")</f>
        <v>137.63200000000001</v>
      </c>
      <c r="T766" s="32">
        <f t="shared" ref="T766:T779" si="3257">+T823</f>
        <v>-51.542999999999999</v>
      </c>
      <c r="U766" s="32">
        <f t="shared" ref="U766:Z766" si="3258">+IFERROR(U823-T823,"n/a")</f>
        <v>-51.601999999999997</v>
      </c>
      <c r="V766" s="32">
        <f t="shared" si="3258"/>
        <v>20.355000000000004</v>
      </c>
      <c r="W766" s="32">
        <f t="shared" si="3258"/>
        <v>82.789999999999992</v>
      </c>
      <c r="X766" s="32">
        <f t="shared" si="3129"/>
        <v>0</v>
      </c>
      <c r="Y766" s="32">
        <f t="shared" si="3258"/>
        <v>0</v>
      </c>
      <c r="Z766" s="32">
        <f t="shared" si="3258"/>
        <v>0</v>
      </c>
      <c r="AA766" s="21"/>
      <c r="AB766" s="21"/>
      <c r="AC766" s="21"/>
      <c r="AD766" s="21"/>
      <c r="AE766" s="21"/>
      <c r="AF766" s="21"/>
      <c r="AG766" s="21"/>
      <c r="AH766" s="41">
        <f t="shared" ref="AH766:AH779" si="3259">+AH823</f>
        <v>-63.491</v>
      </c>
      <c r="AI766" s="41">
        <f t="shared" ref="AI766:AL766" si="3260">+AI823</f>
        <v>-71.962999999999994</v>
      </c>
      <c r="AJ766" s="41">
        <f t="shared" si="3260"/>
        <v>-87.2</v>
      </c>
      <c r="AK766" s="41">
        <f t="shared" si="3260"/>
        <v>0</v>
      </c>
      <c r="AL766" s="41">
        <f t="shared" si="3260"/>
        <v>0</v>
      </c>
      <c r="AM766" s="41">
        <f t="shared" ref="AM766" si="3261">+AM823</f>
        <v>0</v>
      </c>
    </row>
    <row r="767" spans="2:39" x14ac:dyDescent="0.2">
      <c r="B767" s="3" t="s">
        <v>125</v>
      </c>
      <c r="D767" s="40" t="str">
        <f t="shared" si="3247"/>
        <v>n/a</v>
      </c>
      <c r="E767" s="40" t="str">
        <f t="shared" ref="E767" si="3262">+IFERROR(E824-D824,"n/a")</f>
        <v>n/a</v>
      </c>
      <c r="F767" s="31">
        <f t="shared" ref="F767:G767" si="3263">+IFERROR(F824-E824,"n/a")</f>
        <v>71.15500000000003</v>
      </c>
      <c r="G767" s="31">
        <f t="shared" si="3263"/>
        <v>66.843999999999994</v>
      </c>
      <c r="H767" s="31">
        <f t="shared" si="3250"/>
        <v>80.320000000000007</v>
      </c>
      <c r="I767" s="31">
        <f t="shared" ref="I767:J767" si="3264">+IFERROR(I824-H824,"n/a")</f>
        <v>82.398999999999987</v>
      </c>
      <c r="J767" s="31">
        <f t="shared" si="3264"/>
        <v>71.433000000000021</v>
      </c>
      <c r="K767" s="31">
        <f t="shared" ref="K767" si="3265">+IFERROR(K824-J824,"n/a")</f>
        <v>99.479000000000013</v>
      </c>
      <c r="L767" s="31">
        <f t="shared" si="3253"/>
        <v>81.770999999999972</v>
      </c>
      <c r="M767" s="31">
        <f t="shared" ref="M767:N767" si="3266">+IFERROR(M824-L824,"n/a")</f>
        <v>126.08399999999999</v>
      </c>
      <c r="N767" s="31">
        <f t="shared" si="3266"/>
        <v>155.78899999999999</v>
      </c>
      <c r="O767" s="31">
        <f>+IFERROR(O824-N824,"n/a")</f>
        <v>188.08499999999998</v>
      </c>
      <c r="P767" s="31">
        <f t="shared" si="3255"/>
        <v>158.24699999999996</v>
      </c>
      <c r="Q767" s="31">
        <f t="shared" ref="Q767:R767" si="3267">+IFERROR(Q824-P824,"n/a")</f>
        <v>184.23900000000009</v>
      </c>
      <c r="R767" s="31">
        <f t="shared" si="3267"/>
        <v>166.47599999999977</v>
      </c>
      <c r="S767" s="31">
        <f>+IFERROR(S824-R824,"n/a")</f>
        <v>262.96600000000007</v>
      </c>
      <c r="T767" s="31">
        <f t="shared" si="3257"/>
        <v>194.77499999999995</v>
      </c>
      <c r="U767" s="31">
        <f t="shared" ref="U767:Z767" si="3268">+IFERROR(U824-T824,"n/a")</f>
        <v>234.4250000000001</v>
      </c>
      <c r="V767" s="31">
        <f t="shared" si="3268"/>
        <v>231.37199999999996</v>
      </c>
      <c r="W767" s="31">
        <f t="shared" si="3268"/>
        <v>342.40299999999979</v>
      </c>
      <c r="X767" s="31">
        <f t="shared" si="3129"/>
        <v>283.06499999999994</v>
      </c>
      <c r="Y767" s="31">
        <f t="shared" si="3268"/>
        <v>346.84900000000016</v>
      </c>
      <c r="Z767" s="31">
        <f t="shared" si="3268"/>
        <v>349.92000000000007</v>
      </c>
      <c r="AH767" s="40">
        <f t="shared" si="3259"/>
        <v>180.84399999999994</v>
      </c>
      <c r="AI767" s="40">
        <f t="shared" ref="AI767:AL767" si="3269">+AI824</f>
        <v>257.46100000000001</v>
      </c>
      <c r="AJ767" s="40">
        <f t="shared" si="3269"/>
        <v>333.63100000000003</v>
      </c>
      <c r="AK767" s="40">
        <f t="shared" si="3269"/>
        <v>551.72899999999993</v>
      </c>
      <c r="AL767" s="40">
        <f t="shared" si="3269"/>
        <v>771.92799999999988</v>
      </c>
      <c r="AM767" s="40">
        <f t="shared" ref="AM767" si="3270">+AM824</f>
        <v>1002.9749999999998</v>
      </c>
    </row>
    <row r="768" spans="2:39" x14ac:dyDescent="0.2">
      <c r="B768" t="s">
        <v>126</v>
      </c>
      <c r="D768" s="40" t="str">
        <f t="shared" si="3247"/>
        <v>n/a</v>
      </c>
      <c r="E768" s="40" t="str">
        <f t="shared" ref="E768" si="3271">+IFERROR(E825-D825,"n/a")</f>
        <v>n/a</v>
      </c>
      <c r="F768" s="31">
        <f t="shared" ref="F768:G768" si="3272">+IFERROR(F825-E825,"n/a")</f>
        <v>-4.7789999999999999</v>
      </c>
      <c r="G768" s="31">
        <f t="shared" si="3272"/>
        <v>0.32199999999999918</v>
      </c>
      <c r="H768" s="31">
        <f t="shared" si="3250"/>
        <v>-0.623</v>
      </c>
      <c r="I768" s="31">
        <f t="shared" ref="I768:J768" si="3273">+IFERROR(I825-H825,"n/a")</f>
        <v>0.80800000000000005</v>
      </c>
      <c r="J768" s="31">
        <f t="shared" si="3273"/>
        <v>-0.93799999999999994</v>
      </c>
      <c r="K768" s="31">
        <f t="shared" ref="K768" si="3274">+IFERROR(K825-J825,"n/a")</f>
        <v>-1.6629999999999998</v>
      </c>
      <c r="L768" s="31">
        <f t="shared" si="3253"/>
        <v>-1.865</v>
      </c>
      <c r="M768" s="31">
        <f t="shared" ref="M768:N768" si="3275">+IFERROR(M825-L825,"n/a")</f>
        <v>-1.7630000000000001</v>
      </c>
      <c r="N768" s="31">
        <f t="shared" si="3275"/>
        <v>-1.5819999999999999</v>
      </c>
      <c r="O768" s="31">
        <f>+IFERROR(O825-N825,"n/a")</f>
        <v>0.13499999999999979</v>
      </c>
      <c r="P768" s="31">
        <f t="shared" si="3255"/>
        <v>-4.2309999999999999</v>
      </c>
      <c r="Q768" s="31">
        <f t="shared" ref="Q768:R768" si="3276">+IFERROR(Q825-P825,"n/a")</f>
        <v>-1.5259999999999998</v>
      </c>
      <c r="R768" s="31">
        <f t="shared" si="3276"/>
        <v>-2.8209999999999997</v>
      </c>
      <c r="S768" s="31">
        <f>+IFERROR(S825-R825,"n/a")</f>
        <v>-1.6050000000000004</v>
      </c>
      <c r="T768" s="31">
        <f t="shared" si="3257"/>
        <v>-2.036</v>
      </c>
      <c r="U768" s="31">
        <f t="shared" ref="U768:Z768" si="3277">+IFERROR(U825-T825,"n/a")</f>
        <v>0.49399999999999999</v>
      </c>
      <c r="V768" s="31">
        <f t="shared" si="3277"/>
        <v>-2.4720000000000004</v>
      </c>
      <c r="W768" s="31">
        <f t="shared" si="3277"/>
        <v>-0.17899999999999938</v>
      </c>
      <c r="X768" s="31">
        <f t="shared" si="3129"/>
        <v>-3.0640000000000001</v>
      </c>
      <c r="Y768" s="31">
        <f t="shared" si="3277"/>
        <v>1.752</v>
      </c>
      <c r="Z768" s="31">
        <f t="shared" si="3277"/>
        <v>-4.2569999999999997</v>
      </c>
      <c r="AA768" s="18"/>
      <c r="AB768" s="18"/>
      <c r="AC768" s="18"/>
      <c r="AD768" s="18"/>
      <c r="AE768" s="18"/>
      <c r="AF768" s="18"/>
      <c r="AG768" s="18"/>
      <c r="AH768" s="40">
        <f t="shared" si="3259"/>
        <v>-6.3449999999999998</v>
      </c>
      <c r="AI768" s="40">
        <f t="shared" ref="AI768:AL768" si="3278">+AI825</f>
        <v>-8.0280000000000005</v>
      </c>
      <c r="AJ768" s="40">
        <f t="shared" si="3278"/>
        <v>-2.4159999999999999</v>
      </c>
      <c r="AK768" s="40">
        <f t="shared" si="3278"/>
        <v>-5.0750000000000002</v>
      </c>
      <c r="AL768" s="40">
        <f t="shared" si="3278"/>
        <v>-10.183</v>
      </c>
      <c r="AM768" s="40">
        <f t="shared" ref="AM768" si="3279">+AM825</f>
        <v>-4.1929999999999996</v>
      </c>
    </row>
    <row r="769" spans="2:39" x14ac:dyDescent="0.2">
      <c r="B769" t="s">
        <v>128</v>
      </c>
      <c r="D769" s="40" t="str">
        <f t="shared" si="3247"/>
        <v>n/a</v>
      </c>
      <c r="E769" s="40" t="str">
        <f t="shared" ref="E769" si="3280">+IFERROR(E826-D826,"n/a")</f>
        <v>n/a</v>
      </c>
      <c r="F769" s="31">
        <f t="shared" ref="F769:G769" si="3281">+IFERROR(F826-E826,"n/a")</f>
        <v>-9.254999999999999</v>
      </c>
      <c r="G769" s="31">
        <f t="shared" si="3281"/>
        <v>-5.0510000000000002</v>
      </c>
      <c r="H769" s="31">
        <f t="shared" si="3250"/>
        <v>-7.2999999999999995E-2</v>
      </c>
      <c r="I769" s="31">
        <f t="shared" ref="I769:J769" si="3282">+IFERROR(I826-H826,"n/a")</f>
        <v>4.1740000000000004</v>
      </c>
      <c r="J769" s="31">
        <f t="shared" si="3282"/>
        <v>2.0389999999999997</v>
      </c>
      <c r="K769" s="31">
        <f t="shared" ref="K769" si="3283">+IFERROR(K826-J826,"n/a")</f>
        <v>-3.2709999999999995</v>
      </c>
      <c r="L769" s="31">
        <f t="shared" si="3253"/>
        <v>-2.0030000000000001</v>
      </c>
      <c r="M769" s="31">
        <f t="shared" ref="M769:N769" si="3284">+IFERROR(M826-L826,"n/a")</f>
        <v>-2.0069999999999997</v>
      </c>
      <c r="N769" s="31">
        <f t="shared" si="3284"/>
        <v>-5.7740000000000009</v>
      </c>
      <c r="O769" s="31">
        <f>+IFERROR(O826-N826,"n/a")</f>
        <v>4.2640000000000011</v>
      </c>
      <c r="P769" s="31">
        <f t="shared" si="3255"/>
        <v>2.8690000000000002</v>
      </c>
      <c r="Q769" s="31">
        <f t="shared" ref="Q769:R769" si="3285">+IFERROR(Q826-P826,"n/a")</f>
        <v>2.2570000000000001</v>
      </c>
      <c r="R769" s="31">
        <f t="shared" si="3285"/>
        <v>13.366999999999997</v>
      </c>
      <c r="S769" s="31">
        <f>+IFERROR(S826-R826,"n/a")</f>
        <v>8.8260000000000005</v>
      </c>
      <c r="T769" s="31">
        <f t="shared" si="3257"/>
        <v>-0.221</v>
      </c>
      <c r="U769" s="31">
        <f t="shared" ref="U769:Z769" si="3286">+IFERROR(U826-T826,"n/a")</f>
        <v>4.2869999999999999</v>
      </c>
      <c r="V769" s="31">
        <f t="shared" si="3286"/>
        <v>-7.4909999999999997</v>
      </c>
      <c r="W769" s="31">
        <f t="shared" si="3286"/>
        <v>-1.3460000000000001</v>
      </c>
      <c r="X769" s="31">
        <f t="shared" si="3129"/>
        <v>1.369</v>
      </c>
      <c r="Y769" s="31">
        <f t="shared" si="3286"/>
        <v>-5.4390000000000001</v>
      </c>
      <c r="Z769" s="31">
        <f t="shared" si="3286"/>
        <v>-1.907</v>
      </c>
      <c r="AA769" s="18"/>
      <c r="AB769" s="18"/>
      <c r="AC769" s="18"/>
      <c r="AD769" s="18"/>
      <c r="AE769" s="18"/>
      <c r="AF769" s="18"/>
      <c r="AG769" s="18"/>
      <c r="AH769" s="40">
        <f t="shared" si="3259"/>
        <v>-13.147</v>
      </c>
      <c r="AI769" s="40">
        <f t="shared" ref="AI769:AL769" si="3287">+AI826</f>
        <v>-20.657</v>
      </c>
      <c r="AJ769" s="40">
        <f t="shared" si="3287"/>
        <v>2.8690000000000002</v>
      </c>
      <c r="AK769" s="40">
        <f t="shared" si="3287"/>
        <v>-5.52</v>
      </c>
      <c r="AL769" s="40">
        <f t="shared" si="3287"/>
        <v>27.318999999999999</v>
      </c>
      <c r="AM769" s="40">
        <f t="shared" ref="AM769" si="3288">+AM826</f>
        <v>-4.7709999999999999</v>
      </c>
    </row>
    <row r="770" spans="2:39" x14ac:dyDescent="0.2">
      <c r="B770" t="s">
        <v>127</v>
      </c>
      <c r="D770" s="40" t="str">
        <f t="shared" si="3247"/>
        <v>n/a</v>
      </c>
      <c r="E770" s="40" t="str">
        <f t="shared" ref="E770" si="3289">+IFERROR(E827-D827,"n/a")</f>
        <v>n/a</v>
      </c>
      <c r="F770" s="31">
        <f t="shared" ref="F770:G770" si="3290">+IFERROR(F827-E827,"n/a")</f>
        <v>-0.193</v>
      </c>
      <c r="G770" s="31">
        <f t="shared" si="3290"/>
        <v>-6.9279999999999999</v>
      </c>
      <c r="H770" s="31">
        <f t="shared" si="3250"/>
        <v>4.1379999999999999</v>
      </c>
      <c r="I770" s="31">
        <f t="shared" ref="I770:J770" si="3291">+IFERROR(I827-H827,"n/a")</f>
        <v>0.99800000000000022</v>
      </c>
      <c r="J770" s="31">
        <f t="shared" si="3291"/>
        <v>1.2669999999999995</v>
      </c>
      <c r="K770" s="31">
        <f t="shared" ref="K770" si="3292">+IFERROR(K827-J827,"n/a")</f>
        <v>-2.5589999999999997</v>
      </c>
      <c r="L770" s="31">
        <f t="shared" si="3253"/>
        <v>1.952</v>
      </c>
      <c r="M770" s="31">
        <f t="shared" ref="M770:O779" si="3293">+IFERROR(M827-L827,"n/a")</f>
        <v>-1.361</v>
      </c>
      <c r="N770" s="31">
        <f t="shared" si="3293"/>
        <v>-4.5270000000000001</v>
      </c>
      <c r="O770" s="31">
        <f t="shared" si="3293"/>
        <v>-0.36000000000000032</v>
      </c>
      <c r="P770" s="31">
        <f t="shared" si="3255"/>
        <v>-23.375</v>
      </c>
      <c r="Q770" s="31">
        <f t="shared" ref="Q770:S779" si="3294">+IFERROR(Q827-P827,"n/a")</f>
        <v>45.609000000000002</v>
      </c>
      <c r="R770" s="31">
        <f t="shared" si="3294"/>
        <v>-12.455000000000002</v>
      </c>
      <c r="S770" s="31">
        <f t="shared" si="3294"/>
        <v>2.6170000000000009</v>
      </c>
      <c r="T770" s="31">
        <f t="shared" si="3257"/>
        <v>1.3280000000000001</v>
      </c>
      <c r="U770" s="31">
        <f t="shared" ref="U770:Z770" si="3295">+IFERROR(U827-T827,"n/a")</f>
        <v>-2.0630000000000002</v>
      </c>
      <c r="V770" s="31">
        <f t="shared" si="3295"/>
        <v>4.0380000000000003</v>
      </c>
      <c r="W770" s="31">
        <f t="shared" si="3295"/>
        <v>-8.3000000000000007</v>
      </c>
      <c r="X770" s="31">
        <f t="shared" si="3129"/>
        <v>-1.254</v>
      </c>
      <c r="Y770" s="31">
        <f t="shared" si="3295"/>
        <v>-6.0060000000000002</v>
      </c>
      <c r="Z770" s="31">
        <f t="shared" si="3295"/>
        <v>6.3709999999999996</v>
      </c>
      <c r="AA770" s="18"/>
      <c r="AB770" s="18"/>
      <c r="AC770" s="18"/>
      <c r="AD770" s="18"/>
      <c r="AE770" s="18"/>
      <c r="AF770" s="18"/>
      <c r="AG770" s="18"/>
      <c r="AH770" s="40">
        <f t="shared" si="3259"/>
        <v>-1.482</v>
      </c>
      <c r="AI770" s="40">
        <f t="shared" ref="AI770:AL770" si="3296">+AI827</f>
        <v>-6.46</v>
      </c>
      <c r="AJ770" s="40">
        <f t="shared" si="3296"/>
        <v>3.8439999999999999</v>
      </c>
      <c r="AK770" s="40">
        <f t="shared" si="3296"/>
        <v>-4.2960000000000003</v>
      </c>
      <c r="AL770" s="40">
        <f t="shared" si="3296"/>
        <v>12.396000000000001</v>
      </c>
      <c r="AM770" s="40">
        <f t="shared" ref="AM770" si="3297">+AM827</f>
        <v>-4.9969999999999999</v>
      </c>
    </row>
    <row r="771" spans="2:39" x14ac:dyDescent="0.2">
      <c r="B771" t="s">
        <v>129</v>
      </c>
      <c r="D771" s="40" t="str">
        <f t="shared" si="3247"/>
        <v>n/a</v>
      </c>
      <c r="E771" s="40" t="str">
        <f t="shared" ref="E771" si="3298">+IFERROR(E828-D828,"n/a")</f>
        <v>n/a</v>
      </c>
      <c r="F771" s="31">
        <f t="shared" ref="F771:G771" si="3299">+IFERROR(F828-E828,"n/a")</f>
        <v>-74.744</v>
      </c>
      <c r="G771" s="31">
        <f t="shared" si="3299"/>
        <v>-129.82799999999997</v>
      </c>
      <c r="H771" s="31">
        <f t="shared" si="3250"/>
        <v>-14.211</v>
      </c>
      <c r="I771" s="31">
        <f t="shared" ref="I771:J771" si="3300">+IFERROR(I828-H828,"n/a")</f>
        <v>41.938000000000002</v>
      </c>
      <c r="J771" s="31">
        <f t="shared" si="3300"/>
        <v>-23.119</v>
      </c>
      <c r="K771" s="31">
        <f t="shared" ref="K771" si="3301">+IFERROR(K828-J828,"n/a")</f>
        <v>-148.136</v>
      </c>
      <c r="L771" s="31">
        <f t="shared" si="3253"/>
        <v>-111.42100000000001</v>
      </c>
      <c r="M771" s="31">
        <f t="shared" ref="M771:N771" si="3302">+IFERROR(M828-L828,"n/a")</f>
        <v>-242.91300000000001</v>
      </c>
      <c r="N771" s="31">
        <f t="shared" si="3302"/>
        <v>-348.95800000000003</v>
      </c>
      <c r="O771" s="31">
        <f t="shared" si="3293"/>
        <v>-354.29799999999989</v>
      </c>
      <c r="P771" s="31">
        <f t="shared" si="3255"/>
        <v>46.768000000000001</v>
      </c>
      <c r="Q771" s="31">
        <f t="shared" ref="Q771:R771" si="3303">+IFERROR(Q828-P828,"n/a")</f>
        <v>-137.25799999999998</v>
      </c>
      <c r="R771" s="31">
        <f t="shared" si="3303"/>
        <v>-339.65800000000002</v>
      </c>
      <c r="S771" s="31">
        <f t="shared" si="3294"/>
        <v>-330.51199999999994</v>
      </c>
      <c r="T771" s="31">
        <f t="shared" si="3257"/>
        <v>-101.97799999999999</v>
      </c>
      <c r="U771" s="31">
        <f t="shared" ref="U771:Z771" si="3304">+IFERROR(U828-T828,"n/a")</f>
        <v>-95.265000000000001</v>
      </c>
      <c r="V771" s="31">
        <f t="shared" si="3304"/>
        <v>-472.30699999999996</v>
      </c>
      <c r="W771" s="31">
        <f t="shared" si="3304"/>
        <v>-462.54099999999994</v>
      </c>
      <c r="X771" s="31">
        <f t="shared" si="3129"/>
        <v>-299.08100000000002</v>
      </c>
      <c r="Y771" s="31">
        <f t="shared" si="3304"/>
        <v>-367.298</v>
      </c>
      <c r="Z771" s="31">
        <f t="shared" si="3304"/>
        <v>-410.92899999999997</v>
      </c>
      <c r="AA771" s="18"/>
      <c r="AB771" s="18"/>
      <c r="AC771" s="18"/>
      <c r="AD771" s="18"/>
      <c r="AE771" s="18"/>
      <c r="AF771" s="18"/>
      <c r="AG771" s="18"/>
      <c r="AH771" s="40">
        <f t="shared" si="3259"/>
        <v>-242.31899999999999</v>
      </c>
      <c r="AI771" s="40">
        <f t="shared" ref="AI771:AL771" si="3305">+AI828</f>
        <v>-301.01799999999997</v>
      </c>
      <c r="AJ771" s="40">
        <f t="shared" si="3305"/>
        <v>-143.52799999999999</v>
      </c>
      <c r="AK771" s="40">
        <f t="shared" si="3305"/>
        <v>-1057.5899999999999</v>
      </c>
      <c r="AL771" s="40">
        <f t="shared" si="3305"/>
        <v>-760.66</v>
      </c>
      <c r="AM771" s="40">
        <f t="shared" ref="AM771" si="3306">+AM828</f>
        <v>-1132.0909999999999</v>
      </c>
    </row>
    <row r="772" spans="2:39" x14ac:dyDescent="0.2">
      <c r="B772" t="s">
        <v>130</v>
      </c>
      <c r="D772" s="40" t="str">
        <f t="shared" si="3247"/>
        <v>n/a</v>
      </c>
      <c r="E772" s="40" t="str">
        <f t="shared" ref="E772" si="3307">+IFERROR(E829-D829,"n/a")</f>
        <v>n/a</v>
      </c>
      <c r="F772" s="31">
        <f t="shared" ref="F772:G772" si="3308">+IFERROR(F829-E829,"n/a")</f>
        <v>15.262999999999998</v>
      </c>
      <c r="G772" s="31">
        <f t="shared" si="3308"/>
        <v>3.8959999999999999</v>
      </c>
      <c r="H772" s="31">
        <f t="shared" si="3250"/>
        <v>-5.4870000000000001</v>
      </c>
      <c r="I772" s="31">
        <f t="shared" ref="I772:J772" si="3309">+IFERROR(I829-H829,"n/a")</f>
        <v>2.8820000000000001</v>
      </c>
      <c r="J772" s="31">
        <f t="shared" si="3309"/>
        <v>-8.4249999999999989</v>
      </c>
      <c r="K772" s="31">
        <f t="shared" ref="K772" si="3310">+IFERROR(K829-J829,"n/a")</f>
        <v>11.926</v>
      </c>
      <c r="L772" s="31">
        <f t="shared" si="3253"/>
        <v>-3.6379999999999999</v>
      </c>
      <c r="M772" s="31">
        <f t="shared" ref="M772:N772" si="3311">+IFERROR(M829-L829,"n/a")</f>
        <v>-2.9379999999999997</v>
      </c>
      <c r="N772" s="31">
        <f t="shared" si="3311"/>
        <v>-7.1749999999999998</v>
      </c>
      <c r="O772" s="31">
        <f t="shared" si="3293"/>
        <v>2.0879999999999992</v>
      </c>
      <c r="P772" s="31">
        <f t="shared" si="3255"/>
        <v>-31.387</v>
      </c>
      <c r="Q772" s="31">
        <f t="shared" ref="Q772:R772" si="3312">+IFERROR(Q829-P829,"n/a")</f>
        <v>5.8730000000000011</v>
      </c>
      <c r="R772" s="31">
        <f t="shared" si="3312"/>
        <v>1.8090000000000011</v>
      </c>
      <c r="S772" s="31">
        <f t="shared" si="3294"/>
        <v>-1.083000000000002</v>
      </c>
      <c r="T772" s="31">
        <f t="shared" si="3257"/>
        <v>-34.093000000000004</v>
      </c>
      <c r="U772" s="31">
        <f t="shared" ref="U772:Z772" si="3313">+IFERROR(U829-T829,"n/a")</f>
        <v>4.2660000000000018</v>
      </c>
      <c r="V772" s="31">
        <f t="shared" si="3313"/>
        <v>-1.4839999999999982</v>
      </c>
      <c r="W772" s="31">
        <f t="shared" si="3313"/>
        <v>25.904</v>
      </c>
      <c r="X772" s="31">
        <f t="shared" si="3129"/>
        <v>-11.417999999999999</v>
      </c>
      <c r="Y772" s="31">
        <f t="shared" si="3313"/>
        <v>-6.8279999999999994</v>
      </c>
      <c r="Z772" s="31">
        <f t="shared" si="3313"/>
        <v>13.640999999999998</v>
      </c>
      <c r="AA772" s="18"/>
      <c r="AB772" s="18"/>
      <c r="AC772" s="18"/>
      <c r="AD772" s="18"/>
      <c r="AE772" s="18"/>
      <c r="AF772" s="18"/>
      <c r="AG772" s="18"/>
      <c r="AH772" s="40">
        <f t="shared" si="3259"/>
        <v>-2.4249999999999998</v>
      </c>
      <c r="AI772" s="40">
        <f t="shared" ref="AI772:AL772" si="3314">+AI829</f>
        <v>-4.1740000000000004</v>
      </c>
      <c r="AJ772" s="40">
        <f t="shared" si="3314"/>
        <v>0.89600000000000002</v>
      </c>
      <c r="AK772" s="40">
        <f t="shared" si="3314"/>
        <v>-11.663</v>
      </c>
      <c r="AL772" s="40">
        <f t="shared" si="3314"/>
        <v>-24.788</v>
      </c>
      <c r="AM772" s="40">
        <f t="shared" ref="AM772" si="3315">+AM829</f>
        <v>-5.407</v>
      </c>
    </row>
    <row r="773" spans="2:39" x14ac:dyDescent="0.2">
      <c r="B773" t="s">
        <v>131</v>
      </c>
      <c r="D773" s="40" t="str">
        <f t="shared" si="3247"/>
        <v>n/a</v>
      </c>
      <c r="E773" s="40" t="str">
        <f t="shared" ref="E773" si="3316">+IFERROR(E830-D830,"n/a")</f>
        <v>n/a</v>
      </c>
      <c r="F773" s="31">
        <f t="shared" ref="F773:G773" si="3317">+IFERROR(F830-E830,"n/a")</f>
        <v>-0.17200000000000015</v>
      </c>
      <c r="G773" s="31">
        <f t="shared" si="3317"/>
        <v>1.9220000000000002</v>
      </c>
      <c r="H773" s="31">
        <f t="shared" si="3250"/>
        <v>-3</v>
      </c>
      <c r="I773" s="31">
        <f t="shared" ref="I773:J773" si="3318">+IFERROR(I830-H830,"n/a")</f>
        <v>0</v>
      </c>
      <c r="J773" s="31">
        <f t="shared" si="3318"/>
        <v>0</v>
      </c>
      <c r="K773" s="31">
        <f t="shared" ref="K773" si="3319">+IFERROR(K830-J830,"n/a")</f>
        <v>0</v>
      </c>
      <c r="L773" s="31">
        <f t="shared" si="3253"/>
        <v>0</v>
      </c>
      <c r="M773" s="31">
        <f t="shared" ref="M773:N773" si="3320">+IFERROR(M830-L830,"n/a")</f>
        <v>4</v>
      </c>
      <c r="N773" s="31">
        <f t="shared" si="3320"/>
        <v>22.318000000000001</v>
      </c>
      <c r="O773" s="31">
        <f t="shared" si="3293"/>
        <v>50.112000000000009</v>
      </c>
      <c r="P773" s="31">
        <f t="shared" si="3255"/>
        <v>-0.67900000000000005</v>
      </c>
      <c r="Q773" s="31">
        <f t="shared" ref="Q773:R773" si="3321">+IFERROR(Q830-P830,"n/a")</f>
        <v>-54.823999999999998</v>
      </c>
      <c r="R773" s="31">
        <f t="shared" si="3321"/>
        <v>86.043000000000006</v>
      </c>
      <c r="S773" s="31">
        <f t="shared" si="3294"/>
        <v>-90.597000000000008</v>
      </c>
      <c r="T773" s="31">
        <f t="shared" si="3257"/>
        <v>116.646</v>
      </c>
      <c r="U773" s="31">
        <f t="shared" ref="U773:Z773" si="3322">+IFERROR(U830-T830,"n/a")</f>
        <v>6.1370000000000005</v>
      </c>
      <c r="V773" s="31">
        <f t="shared" si="3322"/>
        <v>-134.15100000000001</v>
      </c>
      <c r="W773" s="31">
        <f t="shared" si="3322"/>
        <v>-16.222000000000001</v>
      </c>
      <c r="X773" s="31">
        <f t="shared" si="3129"/>
        <v>103.733</v>
      </c>
      <c r="Y773" s="31">
        <f t="shared" si="3322"/>
        <v>-76.873000000000005</v>
      </c>
      <c r="Z773" s="31">
        <f t="shared" si="3322"/>
        <v>23.819000000000003</v>
      </c>
      <c r="AA773" s="18"/>
      <c r="AB773" s="18"/>
      <c r="AC773" s="18"/>
      <c r="AD773" s="18"/>
      <c r="AE773" s="18"/>
      <c r="AF773" s="18"/>
      <c r="AG773" s="18"/>
      <c r="AH773" s="40">
        <f t="shared" si="3259"/>
        <v>-62.857999999999997</v>
      </c>
      <c r="AI773" s="40">
        <f t="shared" ref="AI773:AL773" si="3323">+AI830</f>
        <v>2.9510000000000001</v>
      </c>
      <c r="AJ773" s="40">
        <f t="shared" si="3323"/>
        <v>-3</v>
      </c>
      <c r="AK773" s="40">
        <f t="shared" si="3323"/>
        <v>76.430000000000007</v>
      </c>
      <c r="AL773" s="40">
        <f t="shared" si="3323"/>
        <v>-60.057000000000002</v>
      </c>
      <c r="AM773" s="40">
        <f t="shared" ref="AM773" si="3324">+AM830</f>
        <v>-27.59</v>
      </c>
    </row>
    <row r="774" spans="2:39" x14ac:dyDescent="0.2">
      <c r="B774" t="s">
        <v>132</v>
      </c>
      <c r="D774" s="40" t="str">
        <f t="shared" si="3247"/>
        <v>n/a</v>
      </c>
      <c r="E774" s="40" t="str">
        <f t="shared" ref="E774" si="3325">+IFERROR(E831-D831,"n/a")</f>
        <v>n/a</v>
      </c>
      <c r="F774" s="31">
        <f t="shared" ref="F774:G774" si="3326">+IFERROR(F831-E831,"n/a")</f>
        <v>98.097000000000008</v>
      </c>
      <c r="G774" s="31">
        <f t="shared" si="3326"/>
        <v>142.86700000000002</v>
      </c>
      <c r="H774" s="31">
        <f t="shared" si="3250"/>
        <v>-53.298000000000002</v>
      </c>
      <c r="I774" s="31">
        <f t="shared" ref="I774:J774" si="3327">+IFERROR(I831-H831,"n/a")</f>
        <v>224.011</v>
      </c>
      <c r="J774" s="31">
        <f t="shared" si="3327"/>
        <v>131.893</v>
      </c>
      <c r="K774" s="31">
        <f t="shared" ref="K774" si="3328">+IFERROR(K831-J831,"n/a")</f>
        <v>186.73700000000002</v>
      </c>
      <c r="L774" s="31">
        <f t="shared" si="3253"/>
        <v>113.878</v>
      </c>
      <c r="M774" s="31">
        <f t="shared" ref="M774:N774" si="3329">+IFERROR(M831-L831,"n/a")</f>
        <v>262.12700000000001</v>
      </c>
      <c r="N774" s="31">
        <f t="shared" si="3329"/>
        <v>115.44600000000003</v>
      </c>
      <c r="O774" s="31">
        <f t="shared" si="3293"/>
        <v>106.09100000000001</v>
      </c>
      <c r="P774" s="31">
        <f t="shared" si="3255"/>
        <v>-80.594999999999999</v>
      </c>
      <c r="Q774" s="31">
        <f t="shared" ref="Q774:R774" si="3330">+IFERROR(Q831-P831,"n/a")</f>
        <v>390.51</v>
      </c>
      <c r="R774" s="31">
        <f t="shared" si="3330"/>
        <v>249.92599999999999</v>
      </c>
      <c r="S774" s="31">
        <f t="shared" si="3294"/>
        <v>626.89</v>
      </c>
      <c r="T774" s="31">
        <f t="shared" si="3257"/>
        <v>89.325000000000003</v>
      </c>
      <c r="U774" s="31">
        <f t="shared" ref="U774:Z774" si="3331">+IFERROR(U831-T831,"n/a")</f>
        <v>435.06599999999997</v>
      </c>
      <c r="V774" s="31">
        <f t="shared" si="3331"/>
        <v>288.70000000000005</v>
      </c>
      <c r="W774" s="31">
        <f t="shared" si="3331"/>
        <v>621.16800000000001</v>
      </c>
      <c r="X774" s="31">
        <f t="shared" si="3129"/>
        <v>-179.64699999999999</v>
      </c>
      <c r="Y774" s="31">
        <f t="shared" si="3331"/>
        <v>424.49400000000003</v>
      </c>
      <c r="Z774" s="31">
        <f t="shared" si="3331"/>
        <v>250.36299999999997</v>
      </c>
      <c r="AA774" s="18"/>
      <c r="AB774" s="18"/>
      <c r="AC774" s="18"/>
      <c r="AD774" s="18"/>
      <c r="AE774" s="18"/>
      <c r="AF774" s="18"/>
      <c r="AG774" s="18"/>
      <c r="AH774" s="40">
        <f t="shared" si="3259"/>
        <v>211.05799999999999</v>
      </c>
      <c r="AI774" s="40">
        <f t="shared" ref="AI774:AL774" si="3332">+AI831</f>
        <v>417.29500000000002</v>
      </c>
      <c r="AJ774" s="40">
        <f t="shared" si="3332"/>
        <v>489.34300000000002</v>
      </c>
      <c r="AK774" s="40">
        <f t="shared" si="3332"/>
        <v>597.54200000000003</v>
      </c>
      <c r="AL774" s="40">
        <f t="shared" si="3332"/>
        <v>1186.731</v>
      </c>
      <c r="AM774" s="40">
        <f t="shared" ref="AM774" si="3333">+AM831</f>
        <v>1434.259</v>
      </c>
    </row>
    <row r="775" spans="2:39" x14ac:dyDescent="0.2">
      <c r="B775" t="s">
        <v>133</v>
      </c>
      <c r="D775" s="40" t="str">
        <f t="shared" si="3247"/>
        <v>n/a</v>
      </c>
      <c r="E775" s="40" t="str">
        <f t="shared" ref="E775" si="3334">+IFERROR(E832-D832,"n/a")</f>
        <v>n/a</v>
      </c>
      <c r="F775" s="31">
        <f t="shared" ref="F775:G775" si="3335">+IFERROR(F832-E832,"n/a")</f>
        <v>0.89200000000000035</v>
      </c>
      <c r="G775" s="31">
        <f t="shared" si="3335"/>
        <v>4.762999999999999</v>
      </c>
      <c r="H775" s="31">
        <f t="shared" si="3250"/>
        <v>-8.8379999999999992</v>
      </c>
      <c r="I775" s="31">
        <f t="shared" ref="I775:J775" si="3336">+IFERROR(I832-H832,"n/a")</f>
        <v>0.87099999999999955</v>
      </c>
      <c r="J775" s="31">
        <f t="shared" si="3336"/>
        <v>-0.15200000000000014</v>
      </c>
      <c r="K775" s="31">
        <f t="shared" ref="K775" si="3337">+IFERROR(K832-J832,"n/a")</f>
        <v>2.2729999999999997</v>
      </c>
      <c r="L775" s="31">
        <f t="shared" si="3253"/>
        <v>-0.74199999999999999</v>
      </c>
      <c r="M775" s="31">
        <f t="shared" ref="M775:N775" si="3338">+IFERROR(M832-L832,"n/a")</f>
        <v>0.96099999999999997</v>
      </c>
      <c r="N775" s="31">
        <f t="shared" si="3338"/>
        <v>2.9470000000000001</v>
      </c>
      <c r="O775" s="31">
        <f t="shared" si="3293"/>
        <v>-3.7509999999999999</v>
      </c>
      <c r="P775" s="31">
        <f t="shared" si="3255"/>
        <v>-1.37</v>
      </c>
      <c r="Q775" s="31">
        <f t="shared" ref="Q775:R775" si="3339">+IFERROR(Q832-P832,"n/a")</f>
        <v>-0.91199999999999992</v>
      </c>
      <c r="R775" s="31">
        <f t="shared" si="3339"/>
        <v>0.1419999999999999</v>
      </c>
      <c r="S775" s="31">
        <f t="shared" si="3294"/>
        <v>-0.121</v>
      </c>
      <c r="T775" s="31">
        <f t="shared" si="3257"/>
        <v>0.90500000000000003</v>
      </c>
      <c r="U775" s="31">
        <f t="shared" ref="U775:Z775" si="3340">+IFERROR(U832-T832,"n/a")</f>
        <v>-0.44700000000000001</v>
      </c>
      <c r="V775" s="31">
        <f t="shared" si="3340"/>
        <v>0.42299999999999999</v>
      </c>
      <c r="W775" s="31">
        <f t="shared" si="3340"/>
        <v>0.1379999999999999</v>
      </c>
      <c r="X775" s="31">
        <f t="shared" si="3129"/>
        <v>0.35</v>
      </c>
      <c r="Y775" s="31">
        <f t="shared" si="3340"/>
        <v>-0.89700000000000002</v>
      </c>
      <c r="Z775" s="31">
        <f t="shared" si="3340"/>
        <v>0.9850000000000001</v>
      </c>
      <c r="AA775" s="18"/>
      <c r="AB775" s="18"/>
      <c r="AC775" s="18"/>
      <c r="AD775" s="18"/>
      <c r="AE775" s="18"/>
      <c r="AF775" s="18"/>
      <c r="AG775" s="18"/>
      <c r="AH775" s="40">
        <f t="shared" si="3259"/>
        <v>-1.3120000000000001</v>
      </c>
      <c r="AI775" s="40">
        <f t="shared" ref="AI775:AL775" si="3341">+AI832</f>
        <v>8.8379999999999992</v>
      </c>
      <c r="AJ775" s="40">
        <f t="shared" si="3341"/>
        <v>-5.8460000000000001</v>
      </c>
      <c r="AK775" s="40">
        <f t="shared" si="3341"/>
        <v>-0.58499999999999996</v>
      </c>
      <c r="AL775" s="40">
        <f t="shared" si="3341"/>
        <v>-2.2610000000000001</v>
      </c>
      <c r="AM775" s="40">
        <f t="shared" ref="AM775" si="3342">+AM832</f>
        <v>1.0189999999999999</v>
      </c>
    </row>
    <row r="776" spans="2:39" ht="13.5" x14ac:dyDescent="0.35">
      <c r="B776" t="s">
        <v>134</v>
      </c>
      <c r="D776" s="41" t="str">
        <f t="shared" si="3247"/>
        <v>n/a</v>
      </c>
      <c r="E776" s="41" t="str">
        <f t="shared" ref="E776" si="3343">+IFERROR(E833-D833,"n/a")</f>
        <v>n/a</v>
      </c>
      <c r="F776" s="32">
        <f t="shared" ref="F776:G776" si="3344">+IFERROR(F833-E833,"n/a")</f>
        <v>7.972999999999999</v>
      </c>
      <c r="G776" s="32">
        <f t="shared" si="3344"/>
        <v>0.10999999999999943</v>
      </c>
      <c r="H776" s="32">
        <f t="shared" si="3250"/>
        <v>-1.139</v>
      </c>
      <c r="I776" s="32">
        <f t="shared" ref="I776:J776" si="3345">+IFERROR(I833-H833,"n/a")</f>
        <v>0.72900000000000009</v>
      </c>
      <c r="J776" s="32">
        <f t="shared" si="3345"/>
        <v>11.803000000000001</v>
      </c>
      <c r="K776" s="32">
        <f t="shared" ref="K776" si="3346">+IFERROR(K833-J833,"n/a")</f>
        <v>-13.682</v>
      </c>
      <c r="L776" s="32">
        <f t="shared" si="3253"/>
        <v>-7.3010000000000002</v>
      </c>
      <c r="M776" s="32">
        <f t="shared" ref="M776:N776" si="3347">+IFERROR(M833-L833,"n/a")</f>
        <v>9.838000000000001</v>
      </c>
      <c r="N776" s="32">
        <f t="shared" si="3347"/>
        <v>-1.5289999999999999</v>
      </c>
      <c r="O776" s="32">
        <f t="shared" si="3293"/>
        <v>13.492000000000001</v>
      </c>
      <c r="P776" s="32">
        <f t="shared" si="3255"/>
        <v>-9.73</v>
      </c>
      <c r="Q776" s="32">
        <f t="shared" ref="Q776:R776" si="3348">+IFERROR(Q833-P833,"n/a")</f>
        <v>3.2830000000000004</v>
      </c>
      <c r="R776" s="32">
        <f t="shared" si="3348"/>
        <v>4.0470000000000006</v>
      </c>
      <c r="S776" s="32">
        <f t="shared" si="3294"/>
        <v>16.381999999999998</v>
      </c>
      <c r="T776" s="32">
        <f t="shared" si="3257"/>
        <v>-4.5279999999999996</v>
      </c>
      <c r="U776" s="32">
        <f t="shared" ref="U776:Z776" si="3349">+IFERROR(U833-T833,"n/a")</f>
        <v>6.5749999999999993</v>
      </c>
      <c r="V776" s="32">
        <f t="shared" si="3349"/>
        <v>0.19599999999999973</v>
      </c>
      <c r="W776" s="32">
        <f t="shared" si="3349"/>
        <v>26.465</v>
      </c>
      <c r="X776" s="32">
        <f t="shared" si="3129"/>
        <v>-30.677</v>
      </c>
      <c r="Y776" s="32">
        <f t="shared" si="3349"/>
        <v>8.8159999999999989</v>
      </c>
      <c r="Z776" s="32">
        <f t="shared" si="3349"/>
        <v>16.227</v>
      </c>
      <c r="AA776" s="21"/>
      <c r="AB776" s="21"/>
      <c r="AC776" s="21"/>
      <c r="AD776" s="21"/>
      <c r="AE776" s="21"/>
      <c r="AF776" s="21"/>
      <c r="AG776" s="21"/>
      <c r="AH776" s="41">
        <f t="shared" si="3259"/>
        <v>-4.2889999999999997</v>
      </c>
      <c r="AI776" s="41">
        <f t="shared" ref="AI776:AL776" si="3350">+AI833</f>
        <v>-8.2270000000000003</v>
      </c>
      <c r="AJ776" s="41">
        <f t="shared" si="3350"/>
        <v>-2.2890000000000001</v>
      </c>
      <c r="AK776" s="41">
        <f t="shared" si="3350"/>
        <v>14.5</v>
      </c>
      <c r="AL776" s="41">
        <f t="shared" si="3350"/>
        <v>13.981999999999999</v>
      </c>
      <c r="AM776" s="41">
        <f t="shared" ref="AM776" si="3351">+AM833</f>
        <v>28.707999999999998</v>
      </c>
    </row>
    <row r="777" spans="2:39" x14ac:dyDescent="0.2">
      <c r="B777" s="3" t="s">
        <v>135</v>
      </c>
      <c r="D777" s="40" t="str">
        <f t="shared" si="3247"/>
        <v>n/a</v>
      </c>
      <c r="E777" s="40" t="str">
        <f t="shared" ref="E777" si="3352">+IFERROR(E834-D834,"n/a")</f>
        <v>n/a</v>
      </c>
      <c r="F777" s="31">
        <f t="shared" ref="F777:G777" si="3353">+IFERROR(F834-E834,"n/a")</f>
        <v>104.23700000000002</v>
      </c>
      <c r="G777" s="31">
        <f t="shared" si="3353"/>
        <v>78.917000000000087</v>
      </c>
      <c r="H777" s="31">
        <f t="shared" si="3250"/>
        <v>-2.2109999999999843</v>
      </c>
      <c r="I777" s="31">
        <f t="shared" ref="I777:J777" si="3354">+IFERROR(I834-H834,"n/a")</f>
        <v>358.80999999999995</v>
      </c>
      <c r="J777" s="31">
        <f t="shared" si="3354"/>
        <v>185.8010000000001</v>
      </c>
      <c r="K777" s="31">
        <f t="shared" ref="K777" si="3355">+IFERROR(K834-J834,"n/a")</f>
        <v>131.10400000000004</v>
      </c>
      <c r="L777" s="31">
        <f t="shared" si="3253"/>
        <v>70.630999999999972</v>
      </c>
      <c r="M777" s="31">
        <f t="shared" ref="M777:N777" si="3356">+IFERROR(M834-L834,"n/a")</f>
        <v>152.02799999999993</v>
      </c>
      <c r="N777" s="31">
        <f t="shared" si="3356"/>
        <v>-73.044999999999902</v>
      </c>
      <c r="O777" s="31">
        <f t="shared" si="3293"/>
        <v>5.8580000000000325</v>
      </c>
      <c r="P777" s="31">
        <f t="shared" si="3255"/>
        <v>56.516999999999953</v>
      </c>
      <c r="Q777" s="31">
        <f t="shared" ref="Q777:R777" si="3357">+IFERROR(Q834-P834,"n/a")</f>
        <v>437.25100000000009</v>
      </c>
      <c r="R777" s="31">
        <f t="shared" si="3357"/>
        <v>166.87599999999986</v>
      </c>
      <c r="S777" s="31">
        <f t="shared" si="3294"/>
        <v>493.76300000000003</v>
      </c>
      <c r="T777" s="31">
        <f t="shared" si="3257"/>
        <v>260.12299999999993</v>
      </c>
      <c r="U777" s="31">
        <f t="shared" ref="U777:Z777" si="3358">+IFERROR(U834-T834,"n/a")</f>
        <v>593.47500000000014</v>
      </c>
      <c r="V777" s="31">
        <f t="shared" si="3358"/>
        <v>-93.176000000000045</v>
      </c>
      <c r="W777" s="31">
        <f t="shared" si="3358"/>
        <v>527.49</v>
      </c>
      <c r="X777" s="31">
        <f t="shared" si="3129"/>
        <v>-136.62400000000008</v>
      </c>
      <c r="Y777" s="31">
        <f t="shared" si="3358"/>
        <v>318.57000000000011</v>
      </c>
      <c r="Z777" s="31">
        <f t="shared" si="3358"/>
        <v>244.23300000000029</v>
      </c>
      <c r="AH777" s="40">
        <f t="shared" si="3259"/>
        <v>57.724999999999909</v>
      </c>
      <c r="AI777" s="40">
        <f t="shared" ref="AI777:AL777" si="3359">+AI834</f>
        <v>337.98100000000011</v>
      </c>
      <c r="AJ777" s="40">
        <f t="shared" si="3359"/>
        <v>673.50400000000013</v>
      </c>
      <c r="AK777" s="40">
        <f t="shared" si="3359"/>
        <v>155.47200000000004</v>
      </c>
      <c r="AL777" s="40">
        <f t="shared" si="3359"/>
        <v>1154.4069999999999</v>
      </c>
      <c r="AM777" s="40">
        <f t="shared" ref="AM777" si="3360">+AM834</f>
        <v>1287.912</v>
      </c>
    </row>
    <row r="778" spans="2:39" ht="13.5" x14ac:dyDescent="0.35">
      <c r="B778" t="s">
        <v>136</v>
      </c>
      <c r="D778" s="41" t="str">
        <f t="shared" si="3247"/>
        <v>n/a</v>
      </c>
      <c r="E778" s="41" t="str">
        <f t="shared" ref="E778" si="3361">+IFERROR(E835-D835,"n/a")</f>
        <v>n/a</v>
      </c>
      <c r="F778" s="32">
        <f t="shared" ref="F778:G778" si="3362">+IFERROR(F835-E835,"n/a")</f>
        <v>-7.5059999999999993</v>
      </c>
      <c r="G778" s="32">
        <f t="shared" si="3362"/>
        <v>-27.207000000000001</v>
      </c>
      <c r="H778" s="32">
        <f t="shared" si="3250"/>
        <v>-11.228</v>
      </c>
      <c r="I778" s="32">
        <f t="shared" ref="I778:J778" si="3363">+IFERROR(I835-H835,"n/a")</f>
        <v>-10.583</v>
      </c>
      <c r="J778" s="32">
        <f t="shared" si="3363"/>
        <v>-10.823</v>
      </c>
      <c r="K778" s="32">
        <f t="shared" ref="K778" si="3364">+IFERROR(K835-J835,"n/a")</f>
        <v>-23.140999999999998</v>
      </c>
      <c r="L778" s="32">
        <f t="shared" si="3253"/>
        <v>-13.755000000000001</v>
      </c>
      <c r="M778" s="32">
        <f t="shared" ref="M778:N778" si="3365">+IFERROR(M835-L835,"n/a")</f>
        <v>-15.534999999999998</v>
      </c>
      <c r="N778" s="32">
        <f t="shared" si="3365"/>
        <v>-17.878999999999998</v>
      </c>
      <c r="O778" s="32">
        <f t="shared" si="3293"/>
        <v>-37.951999999999998</v>
      </c>
      <c r="P778" s="32">
        <f t="shared" si="3255"/>
        <v>-23.138000000000002</v>
      </c>
      <c r="Q778" s="32">
        <f t="shared" ref="Q778:R778" si="3366">+IFERROR(Q835-P835,"n/a")</f>
        <v>-32.414000000000001</v>
      </c>
      <c r="R778" s="32">
        <f t="shared" si="3366"/>
        <v>-31.344000000000001</v>
      </c>
      <c r="S778" s="32">
        <f t="shared" si="3294"/>
        <v>-46.525999999999996</v>
      </c>
      <c r="T778" s="32">
        <f t="shared" si="3257"/>
        <v>-32.185000000000002</v>
      </c>
      <c r="U778" s="32">
        <f t="shared" ref="U778:Z778" si="3367">+IFERROR(U835-T835,"n/a")</f>
        <v>-39.024999999999991</v>
      </c>
      <c r="V778" s="32">
        <f t="shared" si="3367"/>
        <v>-39.225000000000009</v>
      </c>
      <c r="W778" s="32">
        <f t="shared" si="3367"/>
        <v>-71.34899999999999</v>
      </c>
      <c r="X778" s="32">
        <f t="shared" si="3129"/>
        <v>-42.234000000000002</v>
      </c>
      <c r="Y778" s="32">
        <f t="shared" si="3367"/>
        <v>-39.919000000000004</v>
      </c>
      <c r="Z778" s="32">
        <f t="shared" si="3367"/>
        <v>-48.48099999999998</v>
      </c>
      <c r="AH778" s="41">
        <f t="shared" si="3259"/>
        <v>-22.068000000000001</v>
      </c>
      <c r="AI778" s="41">
        <f t="shared" ref="AI778:AL778" si="3368">+AI835</f>
        <v>-41.634</v>
      </c>
      <c r="AJ778" s="41">
        <f t="shared" si="3368"/>
        <v>-55.774999999999999</v>
      </c>
      <c r="AK778" s="41">
        <f t="shared" si="3368"/>
        <v>-85.120999999999995</v>
      </c>
      <c r="AL778" s="41">
        <f t="shared" si="3368"/>
        <v>-133.422</v>
      </c>
      <c r="AM778" s="41">
        <f t="shared" ref="AM778" si="3369">+AM835</f>
        <v>-181.78399999999999</v>
      </c>
    </row>
    <row r="779" spans="2:39" x14ac:dyDescent="0.2">
      <c r="B779" s="6" t="s">
        <v>137</v>
      </c>
      <c r="D779" s="38" t="str">
        <f t="shared" si="3247"/>
        <v>n/a</v>
      </c>
      <c r="E779" s="38" t="str">
        <f t="shared" ref="E779" si="3370">+IFERROR(E836-D836,"n/a")</f>
        <v>n/a</v>
      </c>
      <c r="F779" s="20">
        <f t="shared" ref="F779:G779" si="3371">+IFERROR(F836-E836,"n/a")</f>
        <v>96.731000000000023</v>
      </c>
      <c r="G779" s="20">
        <f t="shared" si="3371"/>
        <v>51.710000000000065</v>
      </c>
      <c r="H779" s="20">
        <f t="shared" si="3250"/>
        <v>-13.438999999999984</v>
      </c>
      <c r="I779" s="20">
        <f t="shared" ref="I779:J779" si="3372">+IFERROR(I836-H836,"n/a")</f>
        <v>348.22699999999998</v>
      </c>
      <c r="J779" s="20">
        <f t="shared" si="3372"/>
        <v>174.97800000000007</v>
      </c>
      <c r="K779" s="20">
        <f t="shared" ref="K779" si="3373">+IFERROR(K836-J836,"n/a")</f>
        <v>107.96300000000008</v>
      </c>
      <c r="L779" s="20">
        <f t="shared" si="3253"/>
        <v>56.875999999999969</v>
      </c>
      <c r="M779" s="20">
        <f t="shared" ref="M779:N779" si="3374">+IFERROR(M836-L836,"n/a")</f>
        <v>136.49299999999994</v>
      </c>
      <c r="N779" s="20">
        <f t="shared" si="3374"/>
        <v>-90.923999999999907</v>
      </c>
      <c r="O779" s="20">
        <f t="shared" si="3293"/>
        <v>-32.093999999999966</v>
      </c>
      <c r="P779" s="20">
        <f t="shared" si="3255"/>
        <v>33.378999999999948</v>
      </c>
      <c r="Q779" s="20">
        <f t="shared" ref="Q779:R779" si="3375">+IFERROR(Q836-P836,"n/a")</f>
        <v>404.83700000000005</v>
      </c>
      <c r="R779" s="20">
        <f t="shared" si="3375"/>
        <v>135.53199999999993</v>
      </c>
      <c r="S779" s="20">
        <f t="shared" si="3294"/>
        <v>447.23699999999997</v>
      </c>
      <c r="T779" s="20">
        <f t="shared" si="3257"/>
        <v>227.93799999999993</v>
      </c>
      <c r="U779" s="20">
        <f t="shared" ref="U779:Z779" si="3376">+IFERROR(U836-T836,"n/a")</f>
        <v>554.45000000000005</v>
      </c>
      <c r="V779" s="20">
        <f t="shared" si="3376"/>
        <v>-132.40099999999995</v>
      </c>
      <c r="W779" s="20">
        <f t="shared" si="3376"/>
        <v>456.14100000000008</v>
      </c>
      <c r="X779" s="20">
        <f t="shared" si="3129"/>
        <v>-178.85800000000009</v>
      </c>
      <c r="Y779" s="20">
        <f t="shared" si="3376"/>
        <v>278.65100000000012</v>
      </c>
      <c r="Z779" s="20">
        <f t="shared" si="3376"/>
        <v>195.75200000000029</v>
      </c>
      <c r="AA779" s="4"/>
      <c r="AB779" s="4"/>
      <c r="AC779" s="4"/>
      <c r="AD779" s="4"/>
      <c r="AE779" s="4"/>
      <c r="AF779" s="4"/>
      <c r="AG779" s="4"/>
      <c r="AH779" s="38">
        <f t="shared" si="3259"/>
        <v>35.656999999999911</v>
      </c>
      <c r="AI779" s="38">
        <f t="shared" ref="AI779:AL779" si="3377">+AI836</f>
        <v>296.34700000000009</v>
      </c>
      <c r="AJ779" s="38">
        <f t="shared" si="3377"/>
        <v>617.72900000000016</v>
      </c>
      <c r="AK779" s="38">
        <f t="shared" si="3377"/>
        <v>70.351000000000042</v>
      </c>
      <c r="AL779" s="38">
        <f t="shared" si="3377"/>
        <v>1020.9849999999999</v>
      </c>
      <c r="AM779" s="38">
        <f t="shared" ref="AM779" si="3378">+AM836</f>
        <v>1106.1280000000002</v>
      </c>
    </row>
    <row r="780" spans="2:39" x14ac:dyDescent="0.2">
      <c r="D780" s="100"/>
      <c r="E780" s="100"/>
      <c r="F780" s="76"/>
      <c r="G780" s="76"/>
      <c r="H780" s="76"/>
      <c r="I780" s="76"/>
      <c r="J780" s="76"/>
      <c r="K780" s="76"/>
      <c r="L780" s="76"/>
      <c r="M780" s="76"/>
      <c r="N780" s="76"/>
      <c r="O780" s="76"/>
      <c r="P780" s="76"/>
      <c r="Q780" s="76"/>
      <c r="R780" s="76"/>
      <c r="S780" s="76"/>
      <c r="T780" s="76"/>
      <c r="U780" s="76"/>
      <c r="V780" s="76"/>
      <c r="W780" s="76"/>
      <c r="X780" s="76"/>
      <c r="Y780" s="76"/>
      <c r="Z780" s="76"/>
      <c r="AH780" s="100"/>
      <c r="AI780" s="100"/>
      <c r="AJ780" s="100"/>
      <c r="AK780" s="100"/>
      <c r="AL780" s="100"/>
      <c r="AM780" s="100"/>
    </row>
    <row r="781" spans="2:39" x14ac:dyDescent="0.2">
      <c r="B781" t="s">
        <v>138</v>
      </c>
      <c r="D781" s="40" t="str">
        <f t="shared" ref="D781:D788" si="3379">+D838</f>
        <v>n/a</v>
      </c>
      <c r="E781" s="40" t="str">
        <f t="shared" ref="E781" si="3380">+IFERROR(E838-D838,"n/a")</f>
        <v>n/a</v>
      </c>
      <c r="F781" s="31">
        <f t="shared" ref="F781:G781" si="3381">+IFERROR(F838-E838,"n/a")</f>
        <v>-8.9410000000000007</v>
      </c>
      <c r="G781" s="31">
        <f t="shared" si="3381"/>
        <v>-4.6019999999999985</v>
      </c>
      <c r="H781" s="31">
        <f t="shared" ref="H781:H788" si="3382">+H838</f>
        <v>-4.1159999999999997</v>
      </c>
      <c r="I781" s="31">
        <f t="shared" ref="I781:J781" si="3383">+IFERROR(I838-H838,"n/a")</f>
        <v>-5.2490000000000006</v>
      </c>
      <c r="J781" s="31">
        <f t="shared" si="3383"/>
        <v>-9.9610000000000003</v>
      </c>
      <c r="K781" s="31">
        <f t="shared" ref="K781" si="3384">+IFERROR(K838-J838,"n/a")</f>
        <v>1.1370000000000005</v>
      </c>
      <c r="L781" s="31">
        <f t="shared" ref="L781:L788" si="3385">+L838</f>
        <v>-3.633</v>
      </c>
      <c r="M781" s="31">
        <f t="shared" ref="M781:O788" si="3386">+IFERROR(M838-L838,"n/a")</f>
        <v>-5.2670000000000003</v>
      </c>
      <c r="N781" s="31">
        <f t="shared" si="3386"/>
        <v>-4.9480000000000004</v>
      </c>
      <c r="O781" s="31">
        <f t="shared" si="3386"/>
        <v>-11.052999999999999</v>
      </c>
      <c r="P781" s="31">
        <f t="shared" ref="P781:P788" si="3387">+P838</f>
        <v>-6.1779999999999999</v>
      </c>
      <c r="Q781" s="31">
        <f t="shared" ref="Q781:S788" si="3388">+IFERROR(Q838-P838,"n/a")</f>
        <v>-14.690999999999999</v>
      </c>
      <c r="R781" s="31">
        <f t="shared" si="3388"/>
        <v>-13.786000000000001</v>
      </c>
      <c r="S781" s="31">
        <f t="shared" si="3388"/>
        <v>-24.813000000000002</v>
      </c>
      <c r="T781" s="31">
        <f t="shared" ref="T781:T788" si="3389">+T838</f>
        <v>-7.1929999999999996</v>
      </c>
      <c r="U781" s="31">
        <f t="shared" ref="U781:Z781" si="3390">+IFERROR(U838-T838,"n/a")</f>
        <v>-21.844000000000001</v>
      </c>
      <c r="V781" s="31">
        <f t="shared" si="3390"/>
        <v>-14.264000000000003</v>
      </c>
      <c r="W781" s="31">
        <f t="shared" si="3390"/>
        <v>-6.955999999999996</v>
      </c>
      <c r="X781" s="31">
        <f t="shared" ref="X781:X788" si="3391">+X838</f>
        <v>-9.1579999999999995</v>
      </c>
      <c r="Y781" s="31">
        <f t="shared" si="3390"/>
        <v>-23.235999999999997</v>
      </c>
      <c r="Z781" s="31">
        <f t="shared" si="3390"/>
        <v>-32.321999999999996</v>
      </c>
      <c r="AH781" s="40">
        <f t="shared" ref="AH781:AH788" si="3392">+AH838</f>
        <v>-10.991</v>
      </c>
      <c r="AI781" s="40">
        <f t="shared" ref="AI781:AL781" si="3393">+AI838</f>
        <v>-16.931999999999999</v>
      </c>
      <c r="AJ781" s="40">
        <f t="shared" si="3393"/>
        <v>-18.189</v>
      </c>
      <c r="AK781" s="40">
        <f t="shared" si="3393"/>
        <v>-24.901</v>
      </c>
      <c r="AL781" s="40">
        <f t="shared" si="3393"/>
        <v>-59.468000000000004</v>
      </c>
      <c r="AM781" s="40">
        <f t="shared" ref="AM781" si="3394">+AM838</f>
        <v>-50.256999999999998</v>
      </c>
    </row>
    <row r="782" spans="2:39" x14ac:dyDescent="0.2">
      <c r="B782" t="s">
        <v>139</v>
      </c>
      <c r="D782" s="40" t="str">
        <f t="shared" si="3379"/>
        <v>n/a</v>
      </c>
      <c r="E782" s="40" t="str">
        <f t="shared" ref="E782" si="3395">+IFERROR(E839-D839,"n/a")</f>
        <v>n/a</v>
      </c>
      <c r="F782" s="31">
        <f t="shared" ref="F782:G782" si="3396">+IFERROR(F839-E839,"n/a")</f>
        <v>3.7000000000000005E-2</v>
      </c>
      <c r="G782" s="31">
        <f t="shared" si="3396"/>
        <v>0.30000000000000004</v>
      </c>
      <c r="H782" s="31">
        <f t="shared" si="3382"/>
        <v>0.1</v>
      </c>
      <c r="I782" s="31">
        <f t="shared" ref="I782:J782" si="3397">+IFERROR(I839-H839,"n/a")</f>
        <v>0.45800000000000007</v>
      </c>
      <c r="J782" s="31">
        <f t="shared" si="3397"/>
        <v>4.9279999999999999</v>
      </c>
      <c r="K782" s="31">
        <f t="shared" ref="K782" si="3398">+IFERROR(K839-J839,"n/a")</f>
        <v>-4.7919999999999998</v>
      </c>
      <c r="L782" s="31">
        <f t="shared" si="3385"/>
        <v>1.4E-2</v>
      </c>
      <c r="M782" s="31">
        <f t="shared" ref="M782:N782" si="3399">+IFERROR(M839-L839,"n/a")</f>
        <v>0.217</v>
      </c>
      <c r="N782" s="31">
        <f t="shared" si="3399"/>
        <v>5.0999999999999962E-2</v>
      </c>
      <c r="O782" s="31">
        <f t="shared" si="3386"/>
        <v>0.10100000000000003</v>
      </c>
      <c r="P782" s="31">
        <f t="shared" si="3387"/>
        <v>0.316</v>
      </c>
      <c r="Q782" s="31">
        <f t="shared" ref="Q782:R782" si="3400">+IFERROR(Q839-P839,"n/a")</f>
        <v>3.1999999999999973E-2</v>
      </c>
      <c r="R782" s="31">
        <f t="shared" si="3400"/>
        <v>3.4590000000000001</v>
      </c>
      <c r="S782" s="31">
        <f t="shared" si="3388"/>
        <v>-3.2789999999999999</v>
      </c>
      <c r="T782" s="31">
        <f t="shared" si="3389"/>
        <v>3.5999999999999997E-2</v>
      </c>
      <c r="U782" s="31">
        <f t="shared" ref="U782:Z782" si="3401">+IFERROR(U839-T839,"n/a")</f>
        <v>0.10599999999999998</v>
      </c>
      <c r="V782" s="31">
        <f t="shared" si="3401"/>
        <v>1.3000000000000012E-2</v>
      </c>
      <c r="W782" s="31">
        <f t="shared" si="3401"/>
        <v>6.6000000000000003E-2</v>
      </c>
      <c r="X782" s="31">
        <f t="shared" si="3391"/>
        <v>4.4999999999999998E-2</v>
      </c>
      <c r="Y782" s="31">
        <f t="shared" si="3401"/>
        <v>0.10299999999999999</v>
      </c>
      <c r="Z782" s="31">
        <f t="shared" si="3401"/>
        <v>0.12500000000000003</v>
      </c>
      <c r="AH782" s="40">
        <f t="shared" si="3392"/>
        <v>0.436</v>
      </c>
      <c r="AI782" s="40">
        <f t="shared" ref="AI782:AL782" si="3402">+AI839</f>
        <v>0.55600000000000005</v>
      </c>
      <c r="AJ782" s="40">
        <f t="shared" si="3402"/>
        <v>0.69399999999999995</v>
      </c>
      <c r="AK782" s="40">
        <f t="shared" si="3402"/>
        <v>0.38300000000000001</v>
      </c>
      <c r="AL782" s="40">
        <f t="shared" si="3402"/>
        <v>0.52800000000000002</v>
      </c>
      <c r="AM782" s="40">
        <f t="shared" ref="AM782" si="3403">+AM839</f>
        <v>0.221</v>
      </c>
    </row>
    <row r="783" spans="2:39" x14ac:dyDescent="0.2">
      <c r="B783" t="s">
        <v>143</v>
      </c>
      <c r="D783" s="40" t="str">
        <f t="shared" si="3379"/>
        <v>n/a</v>
      </c>
      <c r="E783" s="40" t="str">
        <f t="shared" ref="E783" si="3404">+IFERROR(E840-D840,"n/a")</f>
        <v>n/a</v>
      </c>
      <c r="F783" s="31">
        <f t="shared" ref="F783:G783" si="3405">+IFERROR(F840-E840,"n/a")</f>
        <v>116.60400000000004</v>
      </c>
      <c r="G783" s="31">
        <f t="shared" si="3405"/>
        <v>-298.56600000000003</v>
      </c>
      <c r="H783" s="31">
        <f t="shared" si="3382"/>
        <v>191.703</v>
      </c>
      <c r="I783" s="31">
        <f t="shared" ref="I783:J783" si="3406">+IFERROR(I840-H840,"n/a")</f>
        <v>123.85999999999999</v>
      </c>
      <c r="J783" s="31">
        <f t="shared" si="3406"/>
        <v>25.228999999999985</v>
      </c>
      <c r="K783" s="31">
        <f t="shared" ref="K783" si="3407">+IFERROR(K840-J840,"n/a")</f>
        <v>55.823000000000036</v>
      </c>
      <c r="L783" s="31">
        <f t="shared" si="3385"/>
        <v>418.23899999999998</v>
      </c>
      <c r="M783" s="31">
        <f t="shared" ref="M783:N783" si="3408">+IFERROR(M840-L840,"n/a")</f>
        <v>119.00400000000008</v>
      </c>
      <c r="N783" s="31">
        <f t="shared" si="3408"/>
        <v>533.24799999999993</v>
      </c>
      <c r="O783" s="31">
        <f t="shared" si="3386"/>
        <v>291.81099999999992</v>
      </c>
      <c r="P783" s="31">
        <f t="shared" si="3387"/>
        <v>78.058000000000007</v>
      </c>
      <c r="Q783" s="31">
        <f t="shared" ref="Q783:R783" si="3409">+IFERROR(Q840-P840,"n/a")</f>
        <v>88.248000000000005</v>
      </c>
      <c r="R783" s="31">
        <f t="shared" si="3409"/>
        <v>443.24599999999998</v>
      </c>
      <c r="S783" s="31">
        <f t="shared" si="3388"/>
        <v>482.36599999999987</v>
      </c>
      <c r="T783" s="31">
        <f t="shared" si="3389"/>
        <v>225.46700000000001</v>
      </c>
      <c r="U783" s="31">
        <f t="shared" ref="U783:Z783" si="3410">+IFERROR(U840-T840,"n/a")</f>
        <v>772.38499999999999</v>
      </c>
      <c r="V783" s="31">
        <f t="shared" si="3410"/>
        <v>753.78699999999992</v>
      </c>
      <c r="W783" s="31">
        <f t="shared" si="3410"/>
        <v>729.59100000000012</v>
      </c>
      <c r="X783" s="31">
        <f t="shared" si="3391"/>
        <v>395.83800000000002</v>
      </c>
      <c r="Y783" s="31">
        <f t="shared" si="3410"/>
        <v>74.173000000000002</v>
      </c>
      <c r="Z783" s="31">
        <f t="shared" si="3410"/>
        <v>43.12599999999992</v>
      </c>
      <c r="AH783" s="40">
        <f t="shared" si="3392"/>
        <v>149.691</v>
      </c>
      <c r="AI783" s="40">
        <f t="shared" ref="AI783:AL783" si="3411">+AI840</f>
        <v>296.31799999999998</v>
      </c>
      <c r="AJ783" s="40">
        <f t="shared" si="3411"/>
        <v>396.61500000000001</v>
      </c>
      <c r="AK783" s="40">
        <f t="shared" si="3411"/>
        <v>1362.3019999999999</v>
      </c>
      <c r="AL783" s="40">
        <f t="shared" si="3411"/>
        <v>1091.9179999999999</v>
      </c>
      <c r="AM783" s="40">
        <f t="shared" ref="AM783" si="3412">+AM840</f>
        <v>2481.23</v>
      </c>
    </row>
    <row r="784" spans="2:39" x14ac:dyDescent="0.2">
      <c r="B784" t="s">
        <v>144</v>
      </c>
      <c r="D784" s="40" t="str">
        <f t="shared" si="3379"/>
        <v>n/a</v>
      </c>
      <c r="E784" s="40" t="str">
        <f t="shared" ref="E784" si="3413">+IFERROR(E841-D841,"n/a")</f>
        <v>n/a</v>
      </c>
      <c r="F784" s="31">
        <f t="shared" ref="F784:G784" si="3414">+IFERROR(F841-E841,"n/a")</f>
        <v>-95.505999999999972</v>
      </c>
      <c r="G784" s="31">
        <f t="shared" si="3414"/>
        <v>259.94299999999998</v>
      </c>
      <c r="H784" s="31">
        <f t="shared" si="3382"/>
        <v>-134.226</v>
      </c>
      <c r="I784" s="31">
        <f t="shared" ref="I784:J784" si="3415">+IFERROR(I841-H841,"n/a")</f>
        <v>-392.77300000000002</v>
      </c>
      <c r="J784" s="31">
        <f t="shared" si="3415"/>
        <v>-117.80499999999995</v>
      </c>
      <c r="K784" s="31">
        <f t="shared" ref="K784" si="3416">+IFERROR(K841-J841,"n/a")</f>
        <v>-98.365000000000009</v>
      </c>
      <c r="L784" s="31">
        <f t="shared" si="3385"/>
        <v>-382.89</v>
      </c>
      <c r="M784" s="31">
        <f t="shared" ref="M784:N784" si="3417">+IFERROR(M841-L841,"n/a")</f>
        <v>-301.71900000000005</v>
      </c>
      <c r="N784" s="31">
        <f t="shared" si="3417"/>
        <v>-313.31899999999996</v>
      </c>
      <c r="O784" s="31">
        <f t="shared" si="3386"/>
        <v>-49.497999999999934</v>
      </c>
      <c r="P784" s="31">
        <f t="shared" si="3387"/>
        <v>-19.210999999999999</v>
      </c>
      <c r="Q784" s="31">
        <f t="shared" ref="Q784:R784" si="3418">+IFERROR(Q841-P841,"n/a")</f>
        <v>-399.45400000000001</v>
      </c>
      <c r="R784" s="31">
        <f t="shared" si="3418"/>
        <v>-478.38299999999998</v>
      </c>
      <c r="S784" s="31">
        <f t="shared" si="3388"/>
        <v>-623.09099999999989</v>
      </c>
      <c r="T784" s="31">
        <f t="shared" si="3389"/>
        <v>-458.49799999999999</v>
      </c>
      <c r="U784" s="31">
        <f t="shared" ref="U784:Z784" si="3419">+IFERROR(U841-T841,"n/a")</f>
        <v>-1026.0149999999999</v>
      </c>
      <c r="V784" s="31">
        <f t="shared" si="3419"/>
        <v>-492.33600000000001</v>
      </c>
      <c r="W784" s="31">
        <f t="shared" si="3419"/>
        <v>-643.65300000000002</v>
      </c>
      <c r="X784" s="31">
        <f t="shared" si="3391"/>
        <v>-299.31200000000001</v>
      </c>
      <c r="Y784" s="31">
        <f t="shared" si="3419"/>
        <v>-94.831999999999994</v>
      </c>
      <c r="Z784" s="31">
        <f t="shared" si="3419"/>
        <v>-133.44200000000001</v>
      </c>
      <c r="AH784" s="40">
        <f t="shared" si="3392"/>
        <v>-268.42200000000003</v>
      </c>
      <c r="AI784" s="40">
        <f t="shared" ref="AI784:AL784" si="3420">+AI841</f>
        <v>-381.06700000000001</v>
      </c>
      <c r="AJ784" s="40">
        <f t="shared" si="3420"/>
        <v>-743.16899999999998</v>
      </c>
      <c r="AK784" s="40">
        <f t="shared" si="3420"/>
        <v>-1047.4259999999999</v>
      </c>
      <c r="AL784" s="40">
        <f t="shared" si="3420"/>
        <v>-1520.1389999999999</v>
      </c>
      <c r="AM784" s="40">
        <f t="shared" ref="AM784" si="3421">+AM841</f>
        <v>-2620.502</v>
      </c>
    </row>
    <row r="785" spans="2:39" x14ac:dyDescent="0.2">
      <c r="B785" t="s">
        <v>142</v>
      </c>
      <c r="D785" s="40" t="str">
        <f t="shared" si="3379"/>
        <v>n/a</v>
      </c>
      <c r="E785" s="40" t="str">
        <f t="shared" ref="E785" si="3422">+IFERROR(E842-D842,"n/a")</f>
        <v>n/a</v>
      </c>
      <c r="F785" s="31">
        <f t="shared" ref="F785:G785" si="3423">+IFERROR(F842-E842,"n/a")</f>
        <v>0</v>
      </c>
      <c r="G785" s="31">
        <f t="shared" si="3423"/>
        <v>0</v>
      </c>
      <c r="H785" s="31">
        <f t="shared" si="3382"/>
        <v>0</v>
      </c>
      <c r="I785" s="31">
        <f t="shared" ref="I785:J785" si="3424">+IFERROR(I842-H842,"n/a")</f>
        <v>0</v>
      </c>
      <c r="J785" s="31">
        <f t="shared" si="3424"/>
        <v>-0.66300000000000003</v>
      </c>
      <c r="K785" s="31">
        <f t="shared" ref="K785" si="3425">+IFERROR(K842-J842,"n/a")</f>
        <v>1.0000000000000009E-3</v>
      </c>
      <c r="L785" s="31">
        <f t="shared" si="3385"/>
        <v>0</v>
      </c>
      <c r="M785" s="31">
        <f t="shared" ref="M785:N785" si="3426">+IFERROR(M842-L842,"n/a")</f>
        <v>0</v>
      </c>
      <c r="N785" s="31">
        <f t="shared" si="3426"/>
        <v>0</v>
      </c>
      <c r="O785" s="31">
        <f t="shared" si="3386"/>
        <v>-5.1100000000000003</v>
      </c>
      <c r="P785" s="31">
        <f t="shared" si="3387"/>
        <v>0</v>
      </c>
      <c r="Q785" s="31">
        <f t="shared" ref="Q785:R785" si="3427">+IFERROR(Q842-P842,"n/a")</f>
        <v>0</v>
      </c>
      <c r="R785" s="31">
        <f t="shared" si="3427"/>
        <v>0</v>
      </c>
      <c r="S785" s="31">
        <f t="shared" si="3388"/>
        <v>0</v>
      </c>
      <c r="T785" s="31">
        <f t="shared" si="3389"/>
        <v>-5</v>
      </c>
      <c r="U785" s="31">
        <f t="shared" ref="U785:Z785" si="3428">+IFERROR(U842-T842,"n/a")</f>
        <v>0.17999999999999972</v>
      </c>
      <c r="V785" s="31">
        <f t="shared" si="3428"/>
        <v>0</v>
      </c>
      <c r="W785" s="31">
        <f t="shared" si="3428"/>
        <v>-24.231999999999999</v>
      </c>
      <c r="X785" s="31">
        <f t="shared" si="3391"/>
        <v>0</v>
      </c>
      <c r="Y785" s="31">
        <f t="shared" si="3428"/>
        <v>0</v>
      </c>
      <c r="Z785" s="31">
        <f t="shared" si="3428"/>
        <v>0</v>
      </c>
      <c r="AH785" s="40">
        <f t="shared" si="3392"/>
        <v>0</v>
      </c>
      <c r="AI785" s="40">
        <f t="shared" ref="AI785:AL785" si="3429">+AI842</f>
        <v>0</v>
      </c>
      <c r="AJ785" s="40">
        <f t="shared" si="3429"/>
        <v>-0.66200000000000003</v>
      </c>
      <c r="AK785" s="40">
        <f t="shared" si="3429"/>
        <v>-5.1100000000000003</v>
      </c>
      <c r="AL785" s="40">
        <f t="shared" si="3429"/>
        <v>0</v>
      </c>
      <c r="AM785" s="40">
        <f t="shared" ref="AM785" si="3430">+AM842</f>
        <v>-29.052</v>
      </c>
    </row>
    <row r="786" spans="2:39" x14ac:dyDescent="0.2">
      <c r="B786" t="s">
        <v>141</v>
      </c>
      <c r="D786" s="40" t="str">
        <f t="shared" si="3379"/>
        <v>n/a</v>
      </c>
      <c r="E786" s="40" t="str">
        <f t="shared" ref="E786" si="3431">+IFERROR(E843-D843,"n/a")</f>
        <v>n/a</v>
      </c>
      <c r="F786" s="31">
        <f t="shared" ref="F786:G786" si="3432">+IFERROR(F843-E843,"n/a")</f>
        <v>0</v>
      </c>
      <c r="G786" s="31">
        <f t="shared" si="3432"/>
        <v>0</v>
      </c>
      <c r="H786" s="31">
        <f t="shared" si="3382"/>
        <v>0</v>
      </c>
      <c r="I786" s="31">
        <f t="shared" ref="I786:J786" si="3433">+IFERROR(I843-H843,"n/a")</f>
        <v>0</v>
      </c>
      <c r="J786" s="31">
        <f t="shared" si="3433"/>
        <v>0</v>
      </c>
      <c r="K786" s="31">
        <f t="shared" ref="K786" si="3434">+IFERROR(K843-J843,"n/a")</f>
        <v>0</v>
      </c>
      <c r="L786" s="31">
        <f t="shared" si="3385"/>
        <v>4.5</v>
      </c>
      <c r="M786" s="31">
        <f t="shared" ref="M786:N786" si="3435">+IFERROR(M843-L843,"n/a")</f>
        <v>0</v>
      </c>
      <c r="N786" s="31">
        <f t="shared" si="3435"/>
        <v>0</v>
      </c>
      <c r="O786" s="31">
        <f t="shared" si="3386"/>
        <v>0</v>
      </c>
      <c r="P786" s="31">
        <f t="shared" si="3387"/>
        <v>0</v>
      </c>
      <c r="Q786" s="31">
        <f t="shared" ref="Q786:R786" si="3436">+IFERROR(Q843-P843,"n/a")</f>
        <v>0</v>
      </c>
      <c r="R786" s="31">
        <f t="shared" si="3436"/>
        <v>0</v>
      </c>
      <c r="S786" s="31">
        <f t="shared" si="3388"/>
        <v>0</v>
      </c>
      <c r="T786" s="31">
        <f t="shared" si="3389"/>
        <v>0</v>
      </c>
      <c r="U786" s="31">
        <f t="shared" ref="U786:Z786" si="3437">+IFERROR(U843-T843,"n/a")</f>
        <v>0</v>
      </c>
      <c r="V786" s="31">
        <f t="shared" si="3437"/>
        <v>0</v>
      </c>
      <c r="W786" s="31">
        <f t="shared" si="3437"/>
        <v>0</v>
      </c>
      <c r="X786" s="31">
        <f t="shared" si="3391"/>
        <v>0</v>
      </c>
      <c r="Y786" s="31">
        <f t="shared" si="3437"/>
        <v>0</v>
      </c>
      <c r="Z786" s="31">
        <f t="shared" si="3437"/>
        <v>0</v>
      </c>
      <c r="AH786" s="40">
        <f t="shared" si="3392"/>
        <v>0</v>
      </c>
      <c r="AI786" s="40">
        <f t="shared" ref="AI786:AL786" si="3438">+AI843</f>
        <v>0</v>
      </c>
      <c r="AJ786" s="40">
        <f t="shared" si="3438"/>
        <v>0</v>
      </c>
      <c r="AK786" s="40">
        <f t="shared" si="3438"/>
        <v>4.5</v>
      </c>
      <c r="AL786" s="40">
        <f t="shared" si="3438"/>
        <v>0</v>
      </c>
      <c r="AM786" s="40">
        <f t="shared" ref="AM786" si="3439">+AM843</f>
        <v>0</v>
      </c>
    </row>
    <row r="787" spans="2:39" ht="13.5" x14ac:dyDescent="0.35">
      <c r="B787" t="s">
        <v>140</v>
      </c>
      <c r="D787" s="41" t="str">
        <f t="shared" si="3379"/>
        <v>n/a</v>
      </c>
      <c r="E787" s="41" t="str">
        <f t="shared" ref="E787" si="3440">+IFERROR(E844-D844,"n/a")</f>
        <v>n/a</v>
      </c>
      <c r="F787" s="32">
        <f t="shared" ref="F787:G787" si="3441">+IFERROR(F844-E844,"n/a")</f>
        <v>-11.73</v>
      </c>
      <c r="G787" s="32">
        <f t="shared" si="3441"/>
        <v>0</v>
      </c>
      <c r="H787" s="32">
        <f t="shared" si="3382"/>
        <v>0</v>
      </c>
      <c r="I787" s="32">
        <f t="shared" ref="I787:J787" si="3442">+IFERROR(I844-H844,"n/a")</f>
        <v>0</v>
      </c>
      <c r="J787" s="32">
        <f t="shared" si="3442"/>
        <v>0</v>
      </c>
      <c r="K787" s="32">
        <f t="shared" ref="K787" si="3443">+IFERROR(K844-J844,"n/a")</f>
        <v>0</v>
      </c>
      <c r="L787" s="32">
        <f t="shared" si="3385"/>
        <v>0</v>
      </c>
      <c r="M787" s="32">
        <f t="shared" ref="M787:N787" si="3444">+IFERROR(M844-L844,"n/a")</f>
        <v>0</v>
      </c>
      <c r="N787" s="32">
        <f t="shared" si="3444"/>
        <v>0</v>
      </c>
      <c r="O787" s="32">
        <f t="shared" si="3386"/>
        <v>0</v>
      </c>
      <c r="P787" s="32">
        <f t="shared" si="3387"/>
        <v>0</v>
      </c>
      <c r="Q787" s="32">
        <f t="shared" ref="Q787:R787" si="3445">+IFERROR(Q844-P844,"n/a")</f>
        <v>0</v>
      </c>
      <c r="R787" s="32">
        <f t="shared" si="3445"/>
        <v>0</v>
      </c>
      <c r="S787" s="32">
        <f t="shared" si="3388"/>
        <v>0</v>
      </c>
      <c r="T787" s="32">
        <f t="shared" si="3389"/>
        <v>0</v>
      </c>
      <c r="U787" s="32">
        <f t="shared" ref="U787:Z787" si="3446">+IFERROR(U844-T844,"n/a")</f>
        <v>0</v>
      </c>
      <c r="V787" s="32">
        <f t="shared" si="3446"/>
        <v>0</v>
      </c>
      <c r="W787" s="32">
        <f t="shared" si="3446"/>
        <v>0</v>
      </c>
      <c r="X787" s="32">
        <f t="shared" si="3391"/>
        <v>0</v>
      </c>
      <c r="Y787" s="32">
        <f t="shared" si="3446"/>
        <v>0</v>
      </c>
      <c r="Z787" s="32">
        <f t="shared" si="3446"/>
        <v>0</v>
      </c>
      <c r="AA787" s="57"/>
      <c r="AB787" s="57"/>
      <c r="AC787" s="57"/>
      <c r="AD787" s="57"/>
      <c r="AE787" s="57"/>
      <c r="AF787" s="57"/>
      <c r="AG787" s="57"/>
      <c r="AH787" s="41">
        <f t="shared" si="3392"/>
        <v>0</v>
      </c>
      <c r="AI787" s="41">
        <f t="shared" ref="AI787:AL787" si="3447">+AI844</f>
        <v>-11.73</v>
      </c>
      <c r="AJ787" s="41">
        <f t="shared" si="3447"/>
        <v>0</v>
      </c>
      <c r="AK787" s="41">
        <f t="shared" si="3447"/>
        <v>0</v>
      </c>
      <c r="AL787" s="41">
        <f t="shared" si="3447"/>
        <v>0</v>
      </c>
      <c r="AM787" s="41">
        <f t="shared" ref="AM787" si="3448">+AM844</f>
        <v>0</v>
      </c>
    </row>
    <row r="788" spans="2:39" x14ac:dyDescent="0.2">
      <c r="B788" s="6" t="s">
        <v>145</v>
      </c>
      <c r="D788" s="38" t="str">
        <f t="shared" si="3379"/>
        <v>n/a</v>
      </c>
      <c r="E788" s="38" t="str">
        <f t="shared" ref="E788" si="3449">+IFERROR(E845-D845,"n/a")</f>
        <v>n/a</v>
      </c>
      <c r="F788" s="20">
        <f t="shared" ref="F788:G788" si="3450">+IFERROR(F845-E845,"n/a")</f>
        <v>0.46400000000004127</v>
      </c>
      <c r="G788" s="20">
        <f t="shared" si="3450"/>
        <v>-42.92500000000004</v>
      </c>
      <c r="H788" s="20">
        <f t="shared" si="3382"/>
        <v>53.460999999999999</v>
      </c>
      <c r="I788" s="20">
        <f t="shared" ref="I788:J788" si="3451">+IFERROR(I845-H845,"n/a")</f>
        <v>-273.70400000000006</v>
      </c>
      <c r="J788" s="20">
        <f t="shared" si="3451"/>
        <v>-98.271999999999991</v>
      </c>
      <c r="K788" s="20">
        <f t="shared" ref="K788" si="3452">+IFERROR(K845-J845,"n/a")</f>
        <v>-46.195999999999913</v>
      </c>
      <c r="L788" s="20">
        <f t="shared" si="3385"/>
        <v>36.229999999999997</v>
      </c>
      <c r="M788" s="20">
        <f t="shared" ref="M788:N788" si="3453">+IFERROR(M845-L845,"n/a")</f>
        <v>-187.76499999999999</v>
      </c>
      <c r="N788" s="20">
        <f t="shared" si="3453"/>
        <v>215.03199999999993</v>
      </c>
      <c r="O788" s="20">
        <f t="shared" si="3386"/>
        <v>226.25100000000009</v>
      </c>
      <c r="P788" s="20">
        <f t="shared" si="3387"/>
        <v>52.985000000000014</v>
      </c>
      <c r="Q788" s="20">
        <f t="shared" ref="Q788:R788" si="3454">+IFERROR(Q845-P845,"n/a")</f>
        <v>-325.86500000000001</v>
      </c>
      <c r="R788" s="20">
        <f t="shared" si="3454"/>
        <v>-45.463999999999942</v>
      </c>
      <c r="S788" s="20">
        <f t="shared" si="3388"/>
        <v>-168.81700000000006</v>
      </c>
      <c r="T788" s="20">
        <f t="shared" si="3389"/>
        <v>-245.18799999999999</v>
      </c>
      <c r="U788" s="20">
        <f t="shared" ref="U788:Z788" si="3455">+IFERROR(U845-T845,"n/a")</f>
        <v>-275.18799999999987</v>
      </c>
      <c r="V788" s="20">
        <f t="shared" si="3455"/>
        <v>247.19999999999982</v>
      </c>
      <c r="W788" s="20">
        <f t="shared" si="3455"/>
        <v>54.816000000000116</v>
      </c>
      <c r="X788" s="20">
        <f t="shared" si="3391"/>
        <v>87.413000000000025</v>
      </c>
      <c r="Y788" s="20">
        <f t="shared" si="3455"/>
        <v>-43.79199999999998</v>
      </c>
      <c r="Z788" s="20">
        <f t="shared" si="3455"/>
        <v>-122.51300000000009</v>
      </c>
      <c r="AH788" s="38">
        <f t="shared" si="3392"/>
        <v>-129.286</v>
      </c>
      <c r="AI788" s="38">
        <f t="shared" ref="AI788:AL788" si="3456">+AI845</f>
        <v>-112.85500000000005</v>
      </c>
      <c r="AJ788" s="38">
        <f t="shared" si="3456"/>
        <v>-364.71099999999996</v>
      </c>
      <c r="AK788" s="38">
        <f t="shared" si="3456"/>
        <v>289.74799999999999</v>
      </c>
      <c r="AL788" s="38">
        <f t="shared" si="3456"/>
        <v>-487.161</v>
      </c>
      <c r="AM788" s="38">
        <f t="shared" ref="AM788" si="3457">+AM845</f>
        <v>-218.35999999999993</v>
      </c>
    </row>
    <row r="789" spans="2:39" x14ac:dyDescent="0.2">
      <c r="D789" s="100"/>
      <c r="E789" s="100"/>
      <c r="F789" s="76"/>
      <c r="G789" s="76"/>
      <c r="H789" s="76"/>
      <c r="I789" s="76"/>
      <c r="J789" s="76"/>
      <c r="K789" s="76"/>
      <c r="L789" s="76"/>
      <c r="M789" s="76"/>
      <c r="N789" s="76"/>
      <c r="O789" s="76"/>
      <c r="P789" s="76"/>
      <c r="Q789" s="76"/>
      <c r="R789" s="76"/>
      <c r="S789" s="76"/>
      <c r="T789" s="76"/>
      <c r="U789" s="76"/>
      <c r="V789" s="76"/>
      <c r="W789" s="76"/>
      <c r="X789" s="76"/>
      <c r="Y789" s="76"/>
      <c r="Z789" s="76"/>
      <c r="AH789" s="100"/>
      <c r="AI789" s="100"/>
      <c r="AJ789" s="100"/>
      <c r="AK789" s="100"/>
      <c r="AL789" s="100"/>
      <c r="AM789" s="100"/>
    </row>
    <row r="790" spans="2:39" x14ac:dyDescent="0.2">
      <c r="B790" t="s">
        <v>150</v>
      </c>
      <c r="D790" s="40" t="str">
        <f t="shared" ref="D790:D798" si="3458">+D847</f>
        <v>n/a</v>
      </c>
      <c r="E790" s="40" t="str">
        <f t="shared" ref="E790" si="3459">+IFERROR(E847-D847,"n/a")</f>
        <v>n/a</v>
      </c>
      <c r="F790" s="31">
        <f t="shared" ref="F790:G790" si="3460">+IFERROR(F847-E847,"n/a")</f>
        <v>-33.466999999999999</v>
      </c>
      <c r="G790" s="31">
        <f t="shared" si="3460"/>
        <v>-33.566000000000003</v>
      </c>
      <c r="H790" s="31">
        <f t="shared" ref="H790:H798" si="3461">+H847</f>
        <v>0</v>
      </c>
      <c r="I790" s="31">
        <f t="shared" ref="I790:J790" si="3462">+IFERROR(I847-H847,"n/a")</f>
        <v>0</v>
      </c>
      <c r="J790" s="31">
        <f t="shared" si="3462"/>
        <v>-179.298</v>
      </c>
      <c r="K790" s="31">
        <f t="shared" ref="K790" si="3463">+IFERROR(K847-J847,"n/a")</f>
        <v>3.9300000000000068</v>
      </c>
      <c r="L790" s="31">
        <f t="shared" ref="L790:L798" si="3464">+L847</f>
        <v>-100</v>
      </c>
      <c r="M790" s="31">
        <f t="shared" ref="M790:O801" si="3465">+IFERROR(M847-L847,"n/a")</f>
        <v>-70.662000000000006</v>
      </c>
      <c r="N790" s="31">
        <f t="shared" si="3465"/>
        <v>-79.757999999999981</v>
      </c>
      <c r="O790" s="31">
        <f t="shared" si="3465"/>
        <v>-89.942000000000036</v>
      </c>
      <c r="P790" s="31">
        <f t="shared" ref="P790:P798" si="3466">+P847</f>
        <v>0</v>
      </c>
      <c r="Q790" s="31">
        <f t="shared" ref="Q790:S801" si="3467">+IFERROR(Q847-P847,"n/a")</f>
        <v>0</v>
      </c>
      <c r="R790" s="31">
        <f t="shared" si="3467"/>
        <v>-95.787000000000006</v>
      </c>
      <c r="S790" s="31">
        <f t="shared" si="3467"/>
        <v>-114.315</v>
      </c>
      <c r="T790" s="31">
        <f t="shared" ref="T790:T798" si="3468">+T847</f>
        <v>0</v>
      </c>
      <c r="U790" s="31">
        <f t="shared" ref="U790:Z790" si="3469">+IFERROR(U847-T847,"n/a")</f>
        <v>-256.726</v>
      </c>
      <c r="V790" s="31">
        <f t="shared" si="3469"/>
        <v>-142.34100000000001</v>
      </c>
      <c r="W790" s="31">
        <f t="shared" si="3469"/>
        <v>-161.06499999999994</v>
      </c>
      <c r="X790" s="31">
        <f t="shared" ref="X790:X798" si="3470">+X847</f>
        <v>-0.77400000000000002</v>
      </c>
      <c r="Y790" s="31">
        <f t="shared" si="3469"/>
        <v>-322.25400000000002</v>
      </c>
      <c r="Z790" s="31">
        <f t="shared" si="3469"/>
        <v>-161.51399999999995</v>
      </c>
      <c r="AH790" s="40">
        <f t="shared" ref="AH790:AH798" si="3471">+AH847</f>
        <v>0</v>
      </c>
      <c r="AI790" s="40">
        <f t="shared" ref="AI790:AL790" si="3472">+AI847</f>
        <v>-97.697000000000003</v>
      </c>
      <c r="AJ790" s="40">
        <f t="shared" si="3472"/>
        <v>-175.36799999999999</v>
      </c>
      <c r="AK790" s="40">
        <f t="shared" si="3472"/>
        <v>-340.36200000000002</v>
      </c>
      <c r="AL790" s="40">
        <f t="shared" si="3472"/>
        <v>-210.102</v>
      </c>
      <c r="AM790" s="40">
        <f t="shared" ref="AM790" si="3473">+AM847</f>
        <v>-560.13199999999995</v>
      </c>
    </row>
    <row r="791" spans="2:39" x14ac:dyDescent="0.2">
      <c r="B791" t="s">
        <v>148</v>
      </c>
      <c r="D791" s="40" t="str">
        <f t="shared" si="3458"/>
        <v>n/a</v>
      </c>
      <c r="E791" s="40" t="str">
        <f t="shared" ref="E791" si="3474">+IFERROR(E848-D848,"n/a")</f>
        <v>n/a</v>
      </c>
      <c r="F791" s="31">
        <f t="shared" ref="F791:G791" si="3475">+IFERROR(F848-E848,"n/a")</f>
        <v>0</v>
      </c>
      <c r="G791" s="31">
        <f t="shared" si="3475"/>
        <v>0</v>
      </c>
      <c r="H791" s="31">
        <f t="shared" si="3461"/>
        <v>0</v>
      </c>
      <c r="I791" s="31">
        <f t="shared" ref="I791:J791" si="3476">+IFERROR(I848-H848,"n/a")</f>
        <v>0</v>
      </c>
      <c r="J791" s="31">
        <f t="shared" si="3476"/>
        <v>0</v>
      </c>
      <c r="K791" s="31">
        <f t="shared" ref="K791" si="3477">+IFERROR(K848-J848,"n/a")</f>
        <v>0</v>
      </c>
      <c r="L791" s="31">
        <f t="shared" si="3464"/>
        <v>0</v>
      </c>
      <c r="M791" s="31">
        <f t="shared" ref="M791:N791" si="3478">+IFERROR(M848-L848,"n/a")</f>
        <v>0</v>
      </c>
      <c r="N791" s="31">
        <f t="shared" si="3478"/>
        <v>0</v>
      </c>
      <c r="O791" s="31">
        <f t="shared" si="3465"/>
        <v>0</v>
      </c>
      <c r="P791" s="31">
        <f t="shared" si="3466"/>
        <v>0</v>
      </c>
      <c r="Q791" s="31">
        <f t="shared" ref="Q791:R791" si="3479">+IFERROR(Q848-P848,"n/a")</f>
        <v>-16.963999999999999</v>
      </c>
      <c r="R791" s="31">
        <f t="shared" si="3479"/>
        <v>-19.380000000000003</v>
      </c>
      <c r="S791" s="31">
        <f t="shared" si="3467"/>
        <v>-27.327999999999996</v>
      </c>
      <c r="T791" s="31">
        <f t="shared" si="3468"/>
        <v>-20.131</v>
      </c>
      <c r="U791" s="31">
        <f t="shared" ref="U791:Z791" si="3480">+IFERROR(U848-T848,"n/a")</f>
        <v>-15.494</v>
      </c>
      <c r="V791" s="31">
        <f t="shared" si="3480"/>
        <v>-9.6090000000000018</v>
      </c>
      <c r="W791" s="31">
        <f t="shared" si="3480"/>
        <v>-15.469000000000001</v>
      </c>
      <c r="X791" s="31">
        <f t="shared" si="3470"/>
        <v>-2.8519999999999999</v>
      </c>
      <c r="Y791" s="31">
        <f t="shared" si="3480"/>
        <v>0</v>
      </c>
      <c r="Z791" s="31">
        <f t="shared" si="3480"/>
        <v>0</v>
      </c>
      <c r="AH791" s="40">
        <f t="shared" si="3471"/>
        <v>-75.287000000000006</v>
      </c>
      <c r="AI791" s="40">
        <f t="shared" ref="AI791:AL791" si="3481">+AI848</f>
        <v>0</v>
      </c>
      <c r="AJ791" s="40">
        <f t="shared" si="3481"/>
        <v>0</v>
      </c>
      <c r="AK791" s="40">
        <f t="shared" si="3481"/>
        <v>0</v>
      </c>
      <c r="AL791" s="40">
        <f t="shared" si="3481"/>
        <v>-63.671999999999997</v>
      </c>
      <c r="AM791" s="40">
        <f t="shared" ref="AM791" si="3482">+AM848</f>
        <v>-60.703000000000003</v>
      </c>
    </row>
    <row r="792" spans="2:39" x14ac:dyDescent="0.2">
      <c r="B792" t="s">
        <v>149</v>
      </c>
      <c r="D792" s="40" t="str">
        <f t="shared" si="3458"/>
        <v>n/a</v>
      </c>
      <c r="E792" s="40" t="str">
        <f t="shared" ref="E792" si="3483">+IFERROR(E849-D849,"n/a")</f>
        <v>n/a</v>
      </c>
      <c r="F792" s="31">
        <f t="shared" ref="F792:G792" si="3484">+IFERROR(F849-E849,"n/a")</f>
        <v>0.54399999999999982</v>
      </c>
      <c r="G792" s="31">
        <f t="shared" si="3484"/>
        <v>-1.2059999999999997</v>
      </c>
      <c r="H792" s="31">
        <f t="shared" si="3461"/>
        <v>-0.2</v>
      </c>
      <c r="I792" s="31">
        <f t="shared" ref="I792:J792" si="3485">+IFERROR(I849-H849,"n/a")</f>
        <v>-0.36200000000000004</v>
      </c>
      <c r="J792" s="31">
        <f t="shared" si="3485"/>
        <v>-0.5129999999999999</v>
      </c>
      <c r="K792" s="31">
        <f t="shared" ref="K792" si="3486">+IFERROR(K849-J849,"n/a")</f>
        <v>-1.05</v>
      </c>
      <c r="L792" s="31">
        <f t="shared" si="3464"/>
        <v>-0.184</v>
      </c>
      <c r="M792" s="31">
        <f t="shared" ref="M792:N792" si="3487">+IFERROR(M849-L849,"n/a")</f>
        <v>-0.73100000000000009</v>
      </c>
      <c r="N792" s="31">
        <f t="shared" si="3487"/>
        <v>-0.55299999999999994</v>
      </c>
      <c r="O792" s="31">
        <f t="shared" si="3465"/>
        <v>-0.379</v>
      </c>
      <c r="P792" s="31">
        <f t="shared" si="3466"/>
        <v>-0.52200000000000002</v>
      </c>
      <c r="Q792" s="31">
        <f t="shared" ref="Q792:R792" si="3488">+IFERROR(Q849-P849,"n/a")</f>
        <v>-0.57099999999999995</v>
      </c>
      <c r="R792" s="31">
        <f t="shared" si="3488"/>
        <v>-0.6100000000000001</v>
      </c>
      <c r="S792" s="31">
        <f t="shared" si="3467"/>
        <v>-0.43399999999999994</v>
      </c>
      <c r="T792" s="31">
        <f t="shared" si="3468"/>
        <v>-0.95299999999999996</v>
      </c>
      <c r="U792" s="31">
        <f t="shared" ref="U792:Z792" si="3489">+IFERROR(U849-T849,"n/a")</f>
        <v>-1.0049999999999999</v>
      </c>
      <c r="V792" s="31">
        <f t="shared" si="3489"/>
        <v>-0.59000000000000008</v>
      </c>
      <c r="W792" s="31">
        <f t="shared" si="3489"/>
        <v>-6.0259999999999998</v>
      </c>
      <c r="X792" s="31">
        <f t="shared" si="3470"/>
        <v>0</v>
      </c>
      <c r="Y792" s="31">
        <f t="shared" si="3489"/>
        <v>-1.1339999999999999</v>
      </c>
      <c r="Z792" s="31">
        <f t="shared" si="3489"/>
        <v>-1.2110000000000003</v>
      </c>
      <c r="AH792" s="40">
        <f t="shared" si="3471"/>
        <v>-3.2610000000000001</v>
      </c>
      <c r="AI792" s="40">
        <f t="shared" ref="AI792:AL792" si="3490">+AI849</f>
        <v>-3.1749999999999998</v>
      </c>
      <c r="AJ792" s="40">
        <f t="shared" si="3490"/>
        <v>-2.125</v>
      </c>
      <c r="AK792" s="40">
        <f t="shared" si="3490"/>
        <v>-1.847</v>
      </c>
      <c r="AL792" s="40">
        <f t="shared" si="3490"/>
        <v>-2.137</v>
      </c>
      <c r="AM792" s="40">
        <f t="shared" ref="AM792" si="3491">+AM849</f>
        <v>-8.5739999999999998</v>
      </c>
    </row>
    <row r="793" spans="2:39" x14ac:dyDescent="0.2">
      <c r="B793" t="s">
        <v>163</v>
      </c>
      <c r="D793" s="40" t="str">
        <f t="shared" si="3458"/>
        <v>n/a</v>
      </c>
      <c r="E793" s="40" t="str">
        <f t="shared" ref="E793" si="3492">+IFERROR(E850-D850,"n/a")</f>
        <v>n/a</v>
      </c>
      <c r="F793" s="31">
        <f t="shared" ref="F793:G793" si="3493">+IFERROR(F850-E850,"n/a")</f>
        <v>0</v>
      </c>
      <c r="G793" s="31">
        <f t="shared" si="3493"/>
        <v>0</v>
      </c>
      <c r="H793" s="31">
        <f t="shared" si="3461"/>
        <v>0</v>
      </c>
      <c r="I793" s="31">
        <f t="shared" ref="I793:J793" si="3494">+IFERROR(I850-H850,"n/a")</f>
        <v>0</v>
      </c>
      <c r="J793" s="31">
        <f t="shared" si="3494"/>
        <v>0</v>
      </c>
      <c r="K793" s="31">
        <f t="shared" ref="K793" si="3495">+IFERROR(K850-J850,"n/a")</f>
        <v>0</v>
      </c>
      <c r="L793" s="31">
        <f t="shared" si="3464"/>
        <v>0</v>
      </c>
      <c r="M793" s="31">
        <f t="shared" ref="M793:N793" si="3496">+IFERROR(M850-L850,"n/a")</f>
        <v>0</v>
      </c>
      <c r="N793" s="31">
        <f t="shared" si="3496"/>
        <v>0</v>
      </c>
      <c r="O793" s="31">
        <f t="shared" si="3465"/>
        <v>0</v>
      </c>
      <c r="P793" s="31">
        <f t="shared" si="3466"/>
        <v>0</v>
      </c>
      <c r="Q793" s="31">
        <f t="shared" ref="Q793:R793" si="3497">+IFERROR(Q850-P850,"n/a")</f>
        <v>0</v>
      </c>
      <c r="R793" s="31">
        <f t="shared" si="3497"/>
        <v>0</v>
      </c>
      <c r="S793" s="31">
        <f t="shared" si="3467"/>
        <v>0</v>
      </c>
      <c r="T793" s="31">
        <f t="shared" si="3468"/>
        <v>0</v>
      </c>
      <c r="U793" s="31">
        <f t="shared" ref="U793:Z793" si="3498">+IFERROR(U850-T850,"n/a")</f>
        <v>0</v>
      </c>
      <c r="V793" s="31">
        <f t="shared" si="3498"/>
        <v>0</v>
      </c>
      <c r="W793" s="31">
        <f t="shared" si="3498"/>
        <v>0</v>
      </c>
      <c r="X793" s="31">
        <f t="shared" si="3470"/>
        <v>0</v>
      </c>
      <c r="Y793" s="31">
        <f t="shared" si="3498"/>
        <v>0</v>
      </c>
      <c r="Z793" s="31">
        <f t="shared" si="3498"/>
        <v>0</v>
      </c>
      <c r="AH793" s="40">
        <f t="shared" si="3471"/>
        <v>38.107999999999997</v>
      </c>
      <c r="AI793" s="40">
        <f t="shared" ref="AI793:AL793" si="3499">+AI850</f>
        <v>0</v>
      </c>
      <c r="AJ793" s="40">
        <f t="shared" si="3499"/>
        <v>0</v>
      </c>
      <c r="AK793" s="40">
        <f t="shared" si="3499"/>
        <v>0</v>
      </c>
      <c r="AL793" s="40">
        <f t="shared" si="3499"/>
        <v>0</v>
      </c>
      <c r="AM793" s="40">
        <f t="shared" ref="AM793" si="3500">+AM850</f>
        <v>0</v>
      </c>
    </row>
    <row r="794" spans="2:39" x14ac:dyDescent="0.2">
      <c r="B794" t="s">
        <v>146</v>
      </c>
      <c r="D794" s="40" t="str">
        <f t="shared" si="3458"/>
        <v>n/a</v>
      </c>
      <c r="E794" s="40" t="str">
        <f t="shared" ref="E794" si="3501">+IFERROR(E851-D851,"n/a")</f>
        <v>n/a</v>
      </c>
      <c r="F794" s="31">
        <f t="shared" ref="F794:G794" si="3502">+IFERROR(F851-E851,"n/a")</f>
        <v>0</v>
      </c>
      <c r="G794" s="31">
        <f t="shared" si="3502"/>
        <v>0</v>
      </c>
      <c r="H794" s="31">
        <f t="shared" si="3461"/>
        <v>0</v>
      </c>
      <c r="I794" s="31">
        <f t="shared" ref="I794:J794" si="3503">+IFERROR(I851-H851,"n/a")</f>
        <v>0</v>
      </c>
      <c r="J794" s="31">
        <f t="shared" si="3503"/>
        <v>0</v>
      </c>
      <c r="K794" s="31">
        <f t="shared" ref="K794" si="3504">+IFERROR(K851-J851,"n/a")</f>
        <v>0</v>
      </c>
      <c r="L794" s="31">
        <f t="shared" si="3464"/>
        <v>0</v>
      </c>
      <c r="M794" s="31">
        <f t="shared" ref="M794:N794" si="3505">+IFERROR(M851-L851,"n/a")</f>
        <v>0</v>
      </c>
      <c r="N794" s="31">
        <f t="shared" si="3505"/>
        <v>0</v>
      </c>
      <c r="O794" s="31">
        <f t="shared" si="3465"/>
        <v>0</v>
      </c>
      <c r="P794" s="31">
        <f t="shared" si="3466"/>
        <v>0</v>
      </c>
      <c r="Q794" s="31">
        <f t="shared" ref="Q794:R794" si="3506">+IFERROR(Q851-P851,"n/a")</f>
        <v>0</v>
      </c>
      <c r="R794" s="31">
        <f t="shared" si="3506"/>
        <v>0</v>
      </c>
      <c r="S794" s="31">
        <f t="shared" si="3467"/>
        <v>0</v>
      </c>
      <c r="T794" s="31">
        <f t="shared" si="3468"/>
        <v>-41.261000000000003</v>
      </c>
      <c r="U794" s="31">
        <f t="shared" ref="U794:Z794" si="3507">+IFERROR(U851-T851,"n/a")</f>
        <v>0</v>
      </c>
      <c r="V794" s="31">
        <f t="shared" si="3507"/>
        <v>0</v>
      </c>
      <c r="W794" s="31">
        <f t="shared" si="3507"/>
        <v>0</v>
      </c>
      <c r="X794" s="31">
        <f t="shared" si="3470"/>
        <v>-51.195</v>
      </c>
      <c r="Y794" s="31">
        <f t="shared" si="3507"/>
        <v>0</v>
      </c>
      <c r="Z794" s="31">
        <f t="shared" si="3507"/>
        <v>0</v>
      </c>
      <c r="AH794" s="40">
        <f t="shared" si="3471"/>
        <v>-12.715</v>
      </c>
      <c r="AI794" s="40">
        <f t="shared" ref="AI794:AL794" si="3508">+AI851</f>
        <v>0</v>
      </c>
      <c r="AJ794" s="40">
        <f t="shared" si="3508"/>
        <v>0</v>
      </c>
      <c r="AK794" s="40">
        <f t="shared" si="3508"/>
        <v>0</v>
      </c>
      <c r="AL794" s="40">
        <f t="shared" si="3508"/>
        <v>0</v>
      </c>
      <c r="AM794" s="40">
        <f t="shared" ref="AM794" si="3509">+AM851</f>
        <v>-41.261000000000003</v>
      </c>
    </row>
    <row r="795" spans="2:39" x14ac:dyDescent="0.2">
      <c r="B795" t="s">
        <v>164</v>
      </c>
      <c r="D795" s="40" t="str">
        <f t="shared" si="3458"/>
        <v>n/a</v>
      </c>
      <c r="E795" s="40" t="str">
        <f t="shared" ref="E795" si="3510">+IFERROR(E852-D852,"n/a")</f>
        <v>n/a</v>
      </c>
      <c r="F795" s="31">
        <f t="shared" ref="F795:G795" si="3511">+IFERROR(F852-E852,"n/a")</f>
        <v>0</v>
      </c>
      <c r="G795" s="31">
        <f t="shared" si="3511"/>
        <v>0</v>
      </c>
      <c r="H795" s="31">
        <f t="shared" si="3461"/>
        <v>0</v>
      </c>
      <c r="I795" s="31">
        <f t="shared" ref="I795:J795" si="3512">+IFERROR(I852-H852,"n/a")</f>
        <v>0</v>
      </c>
      <c r="J795" s="31">
        <f t="shared" si="3512"/>
        <v>0</v>
      </c>
      <c r="K795" s="31">
        <f t="shared" ref="K795" si="3513">+IFERROR(K852-J852,"n/a")</f>
        <v>0</v>
      </c>
      <c r="L795" s="31">
        <f t="shared" si="3464"/>
        <v>0</v>
      </c>
      <c r="M795" s="31">
        <f t="shared" ref="M795:N795" si="3514">+IFERROR(M852-L852,"n/a")</f>
        <v>0</v>
      </c>
      <c r="N795" s="31">
        <f t="shared" si="3514"/>
        <v>0</v>
      </c>
      <c r="O795" s="31">
        <f t="shared" si="3465"/>
        <v>0</v>
      </c>
      <c r="P795" s="31">
        <f t="shared" si="3466"/>
        <v>0</v>
      </c>
      <c r="Q795" s="31">
        <f t="shared" ref="Q795:R795" si="3515">+IFERROR(Q852-P852,"n/a")</f>
        <v>0</v>
      </c>
      <c r="R795" s="31">
        <f t="shared" si="3515"/>
        <v>0</v>
      </c>
      <c r="S795" s="31">
        <f t="shared" si="3467"/>
        <v>0</v>
      </c>
      <c r="T795" s="31">
        <f t="shared" si="3468"/>
        <v>0</v>
      </c>
      <c r="U795" s="31">
        <f t="shared" ref="U795:Z795" si="3516">+IFERROR(U852-T852,"n/a")</f>
        <v>0</v>
      </c>
      <c r="V795" s="31">
        <f t="shared" si="3516"/>
        <v>0</v>
      </c>
      <c r="W795" s="31">
        <f t="shared" si="3516"/>
        <v>0</v>
      </c>
      <c r="X795" s="31">
        <f t="shared" si="3470"/>
        <v>0</v>
      </c>
      <c r="Y795" s="31">
        <f t="shared" si="3516"/>
        <v>0</v>
      </c>
      <c r="Z795" s="31">
        <f t="shared" si="3516"/>
        <v>0</v>
      </c>
      <c r="AH795" s="40">
        <f t="shared" si="3471"/>
        <v>0</v>
      </c>
      <c r="AI795" s="40">
        <f t="shared" ref="AI795:AL795" si="3517">+AI852</f>
        <v>0</v>
      </c>
      <c r="AJ795" s="40">
        <f t="shared" si="3517"/>
        <v>0</v>
      </c>
      <c r="AK795" s="40">
        <f t="shared" si="3517"/>
        <v>0</v>
      </c>
      <c r="AL795" s="40">
        <f t="shared" si="3517"/>
        <v>0</v>
      </c>
      <c r="AM795" s="40">
        <f t="shared" ref="AM795" si="3518">+AM852</f>
        <v>0</v>
      </c>
    </row>
    <row r="796" spans="2:39" x14ac:dyDescent="0.2">
      <c r="B796" t="s">
        <v>165</v>
      </c>
      <c r="D796" s="40" t="str">
        <f t="shared" si="3458"/>
        <v>n/a</v>
      </c>
      <c r="E796" s="40" t="str">
        <f t="shared" ref="E796" si="3519">+IFERROR(E853-D853,"n/a")</f>
        <v>n/a</v>
      </c>
      <c r="F796" s="31">
        <f t="shared" ref="F796:G796" si="3520">+IFERROR(F853-E853,"n/a")</f>
        <v>-11.368</v>
      </c>
      <c r="G796" s="31">
        <f t="shared" si="3520"/>
        <v>0</v>
      </c>
      <c r="H796" s="31">
        <f t="shared" si="3461"/>
        <v>0</v>
      </c>
      <c r="I796" s="31">
        <f t="shared" ref="I796:J796" si="3521">+IFERROR(I853-H853,"n/a")</f>
        <v>0</v>
      </c>
      <c r="J796" s="31">
        <f t="shared" si="3521"/>
        <v>0</v>
      </c>
      <c r="K796" s="31">
        <f t="shared" ref="K796" si="3522">+IFERROR(K853-J853,"n/a")</f>
        <v>0</v>
      </c>
      <c r="L796" s="31">
        <f t="shared" si="3464"/>
        <v>0</v>
      </c>
      <c r="M796" s="31">
        <f t="shared" ref="M796:N796" si="3523">+IFERROR(M853-L853,"n/a")</f>
        <v>0</v>
      </c>
      <c r="N796" s="31">
        <f t="shared" si="3523"/>
        <v>-9.9580000000000002</v>
      </c>
      <c r="O796" s="31">
        <f t="shared" si="3465"/>
        <v>-0.41300000000000026</v>
      </c>
      <c r="P796" s="31">
        <f t="shared" si="3466"/>
        <v>0</v>
      </c>
      <c r="Q796" s="31">
        <f t="shared" ref="Q796:R796" si="3524">+IFERROR(Q853-P853,"n/a")</f>
        <v>0</v>
      </c>
      <c r="R796" s="31">
        <f t="shared" si="3524"/>
        <v>0</v>
      </c>
      <c r="S796" s="31">
        <f t="shared" si="3467"/>
        <v>0</v>
      </c>
      <c r="T796" s="31">
        <f t="shared" si="3468"/>
        <v>-5.3</v>
      </c>
      <c r="U796" s="31">
        <f t="shared" ref="U796:Z796" si="3525">+IFERROR(U853-T853,"n/a")</f>
        <v>0</v>
      </c>
      <c r="V796" s="31">
        <f t="shared" si="3525"/>
        <v>0</v>
      </c>
      <c r="W796" s="31">
        <f t="shared" si="3525"/>
        <v>0</v>
      </c>
      <c r="X796" s="31">
        <f t="shared" si="3470"/>
        <v>0</v>
      </c>
      <c r="Y796" s="31">
        <f t="shared" si="3525"/>
        <v>0</v>
      </c>
      <c r="Z796" s="31">
        <f t="shared" si="3525"/>
        <v>0</v>
      </c>
      <c r="AH796" s="40">
        <f t="shared" si="3471"/>
        <v>-3.9239999999999999</v>
      </c>
      <c r="AI796" s="40">
        <f t="shared" ref="AI796:AL796" si="3526">+AI853</f>
        <v>-11.368</v>
      </c>
      <c r="AJ796" s="40">
        <f t="shared" si="3526"/>
        <v>0</v>
      </c>
      <c r="AK796" s="40">
        <f t="shared" si="3526"/>
        <v>-10.371</v>
      </c>
      <c r="AL796" s="40">
        <f t="shared" si="3526"/>
        <v>0</v>
      </c>
      <c r="AM796" s="40">
        <f t="shared" ref="AM796" si="3527">+AM853</f>
        <v>-5.3</v>
      </c>
    </row>
    <row r="797" spans="2:39" ht="13.5" x14ac:dyDescent="0.35">
      <c r="B797" t="s">
        <v>147</v>
      </c>
      <c r="D797" s="41" t="str">
        <f t="shared" si="3458"/>
        <v>n/a</v>
      </c>
      <c r="E797" s="41" t="str">
        <f t="shared" ref="E797" si="3528">+IFERROR(E854-D854,"n/a")</f>
        <v>n/a</v>
      </c>
      <c r="F797" s="32">
        <f t="shared" ref="F797:G797" si="3529">+IFERROR(F854-E854,"n/a")</f>
        <v>0</v>
      </c>
      <c r="G797" s="32">
        <f t="shared" si="3529"/>
        <v>0</v>
      </c>
      <c r="H797" s="32">
        <f t="shared" si="3461"/>
        <v>0</v>
      </c>
      <c r="I797" s="32">
        <f t="shared" ref="I797:J797" si="3530">+IFERROR(I854-H854,"n/a")</f>
        <v>0</v>
      </c>
      <c r="J797" s="32">
        <f t="shared" si="3530"/>
        <v>0</v>
      </c>
      <c r="K797" s="32">
        <f t="shared" ref="K797" si="3531">+IFERROR(K854-J854,"n/a")</f>
        <v>0</v>
      </c>
      <c r="L797" s="32">
        <f t="shared" si="3464"/>
        <v>0</v>
      </c>
      <c r="M797" s="32">
        <f t="shared" ref="M797:N797" si="3532">+IFERROR(M854-L854,"n/a")</f>
        <v>0</v>
      </c>
      <c r="N797" s="32">
        <f t="shared" si="3532"/>
        <v>0</v>
      </c>
      <c r="O797" s="32">
        <f t="shared" si="3465"/>
        <v>0</v>
      </c>
      <c r="P797" s="32">
        <f t="shared" si="3466"/>
        <v>0</v>
      </c>
      <c r="Q797" s="32">
        <f t="shared" ref="Q797:R797" si="3533">+IFERROR(Q854-P854,"n/a")</f>
        <v>0</v>
      </c>
      <c r="R797" s="32">
        <f t="shared" si="3533"/>
        <v>0</v>
      </c>
      <c r="S797" s="32">
        <f t="shared" si="3467"/>
        <v>0</v>
      </c>
      <c r="T797" s="32">
        <f t="shared" si="3468"/>
        <v>0</v>
      </c>
      <c r="U797" s="32">
        <f t="shared" ref="U797:Z797" si="3534">+IFERROR(U854-T854,"n/a")</f>
        <v>0</v>
      </c>
      <c r="V797" s="32">
        <f t="shared" si="3534"/>
        <v>0</v>
      </c>
      <c r="W797" s="32">
        <f t="shared" si="3534"/>
        <v>0</v>
      </c>
      <c r="X797" s="32">
        <f t="shared" si="3470"/>
        <v>0</v>
      </c>
      <c r="Y797" s="32">
        <f t="shared" si="3534"/>
        <v>0</v>
      </c>
      <c r="Z797" s="32">
        <f t="shared" si="3534"/>
        <v>0</v>
      </c>
      <c r="AA797" s="57"/>
      <c r="AB797" s="57"/>
      <c r="AC797" s="57"/>
      <c r="AD797" s="57"/>
      <c r="AE797" s="57"/>
      <c r="AF797" s="57"/>
      <c r="AG797" s="57"/>
      <c r="AH797" s="41">
        <f t="shared" si="3471"/>
        <v>0</v>
      </c>
      <c r="AI797" s="41">
        <f t="shared" ref="AI797:AL797" si="3535">+AI854</f>
        <v>0</v>
      </c>
      <c r="AJ797" s="41">
        <f t="shared" si="3535"/>
        <v>0</v>
      </c>
      <c r="AK797" s="41">
        <f t="shared" si="3535"/>
        <v>0</v>
      </c>
      <c r="AL797" s="41">
        <f t="shared" si="3535"/>
        <v>0</v>
      </c>
      <c r="AM797" s="41">
        <f t="shared" ref="AM797" si="3536">+AM854</f>
        <v>0</v>
      </c>
    </row>
    <row r="798" spans="2:39" x14ac:dyDescent="0.2">
      <c r="B798" s="6" t="s">
        <v>151</v>
      </c>
      <c r="D798" s="38" t="str">
        <f t="shared" si="3458"/>
        <v>n/a</v>
      </c>
      <c r="E798" s="38" t="str">
        <f t="shared" ref="E798" si="3537">+IFERROR(E855-D855,"n/a")</f>
        <v>n/a</v>
      </c>
      <c r="F798" s="20">
        <f t="shared" ref="F798:G798" si="3538">+IFERROR(F855-E855,"n/a")</f>
        <v>-44.291000000000004</v>
      </c>
      <c r="G798" s="20">
        <f t="shared" si="3538"/>
        <v>-34.772000000000006</v>
      </c>
      <c r="H798" s="20">
        <f t="shared" si="3461"/>
        <v>-0.2</v>
      </c>
      <c r="I798" s="20">
        <f t="shared" ref="I798:J798" si="3539">+IFERROR(I855-H855,"n/a")</f>
        <v>-0.36200000000000004</v>
      </c>
      <c r="J798" s="20">
        <f t="shared" si="3539"/>
        <v>-179.81099999999998</v>
      </c>
      <c r="K798" s="20">
        <f t="shared" ref="K798" si="3540">+IFERROR(K855-J855,"n/a")</f>
        <v>2.8799999999999955</v>
      </c>
      <c r="L798" s="20">
        <f t="shared" si="3464"/>
        <v>-100.184</v>
      </c>
      <c r="M798" s="20">
        <f t="shared" ref="M798:N798" si="3541">+IFERROR(M855-L855,"n/a")</f>
        <v>-71.393000000000001</v>
      </c>
      <c r="N798" s="20">
        <f t="shared" si="3541"/>
        <v>-90.269000000000005</v>
      </c>
      <c r="O798" s="20">
        <f t="shared" si="3465"/>
        <v>-90.734000000000037</v>
      </c>
      <c r="P798" s="20">
        <f t="shared" si="3466"/>
        <v>-0.52200000000000002</v>
      </c>
      <c r="Q798" s="20">
        <f t="shared" ref="Q798:R798" si="3542">+IFERROR(Q855-P855,"n/a")</f>
        <v>-17.535</v>
      </c>
      <c r="R798" s="20">
        <f t="shared" si="3542"/>
        <v>-115.777</v>
      </c>
      <c r="S798" s="20">
        <f t="shared" si="3467"/>
        <v>-142.077</v>
      </c>
      <c r="T798" s="20">
        <f t="shared" si="3468"/>
        <v>-67.644999999999996</v>
      </c>
      <c r="U798" s="20">
        <f t="shared" ref="U798:Z798" si="3543">+IFERROR(U855-T855,"n/a")</f>
        <v>-273.22500000000002</v>
      </c>
      <c r="V798" s="20">
        <f t="shared" si="3543"/>
        <v>-152.54000000000002</v>
      </c>
      <c r="W798" s="20">
        <f t="shared" si="3543"/>
        <v>-182.55999999999989</v>
      </c>
      <c r="X798" s="20">
        <f t="shared" si="3470"/>
        <v>-54.820999999999998</v>
      </c>
      <c r="Y798" s="20">
        <f t="shared" si="3543"/>
        <v>-323.38800000000003</v>
      </c>
      <c r="Z798" s="20">
        <f t="shared" si="3543"/>
        <v>-162.72499999999997</v>
      </c>
      <c r="AH798" s="38">
        <f t="shared" si="3471"/>
        <v>-57.079000000000001</v>
      </c>
      <c r="AI798" s="38">
        <f t="shared" ref="AI798:AL798" si="3544">+AI855</f>
        <v>-112.24000000000001</v>
      </c>
      <c r="AJ798" s="38">
        <f t="shared" si="3544"/>
        <v>-177.49299999999999</v>
      </c>
      <c r="AK798" s="38">
        <f t="shared" si="3544"/>
        <v>-352.58000000000004</v>
      </c>
      <c r="AL798" s="38">
        <f t="shared" si="3544"/>
        <v>-275.911</v>
      </c>
      <c r="AM798" s="38">
        <f t="shared" ref="AM798" si="3545">+AM855</f>
        <v>-675.96999999999991</v>
      </c>
    </row>
    <row r="799" spans="2:39" x14ac:dyDescent="0.2">
      <c r="D799" s="100"/>
      <c r="E799" s="100"/>
      <c r="F799" s="76"/>
      <c r="G799" s="76"/>
      <c r="H799" s="76"/>
      <c r="I799" s="76"/>
      <c r="J799" s="76"/>
      <c r="K799" s="76"/>
      <c r="L799" s="76"/>
      <c r="M799" s="76"/>
      <c r="N799" s="76"/>
      <c r="O799" s="76"/>
      <c r="P799" s="76"/>
      <c r="Q799" s="76"/>
      <c r="R799" s="76"/>
      <c r="S799" s="76"/>
      <c r="T799" s="76"/>
      <c r="U799" s="76"/>
      <c r="V799" s="76"/>
      <c r="W799" s="76"/>
      <c r="X799" s="76"/>
      <c r="Y799" s="76"/>
      <c r="Z799" s="76"/>
      <c r="AH799" s="100"/>
      <c r="AI799" s="100"/>
      <c r="AJ799" s="100"/>
      <c r="AK799" s="100"/>
      <c r="AL799" s="100"/>
      <c r="AM799" s="100"/>
    </row>
    <row r="800" spans="2:39" ht="13.5" x14ac:dyDescent="0.35">
      <c r="B800" t="s">
        <v>152</v>
      </c>
      <c r="D800" s="41" t="str">
        <f t="shared" ref="D800:D801" si="3546">+D857</f>
        <v>n/a</v>
      </c>
      <c r="E800" s="41" t="str">
        <f t="shared" ref="E800" si="3547">+IFERROR(E857-D857,"n/a")</f>
        <v>n/a</v>
      </c>
      <c r="F800" s="32">
        <f t="shared" ref="F800:G800" si="3548">+IFERROR(F857-E857,"n/a")</f>
        <v>1.3129999999999999</v>
      </c>
      <c r="G800" s="32">
        <f t="shared" si="3548"/>
        <v>-1.0249999999999999</v>
      </c>
      <c r="H800" s="32">
        <f t="shared" ref="H800:H801" si="3549">+H857</f>
        <v>1.5029999999999999</v>
      </c>
      <c r="I800" s="32">
        <f t="shared" ref="I800:J800" si="3550">+IFERROR(I857-H857,"n/a")</f>
        <v>7.1009999999999991</v>
      </c>
      <c r="J800" s="32">
        <f t="shared" si="3550"/>
        <v>11.004000000000001</v>
      </c>
      <c r="K800" s="32">
        <f t="shared" ref="K800" si="3551">+IFERROR(K857-J857,"n/a")</f>
        <v>-3.8640000000000008</v>
      </c>
      <c r="L800" s="32">
        <f t="shared" ref="L800:L801" si="3552">+L857</f>
        <v>1.5029999999999999</v>
      </c>
      <c r="M800" s="32">
        <f t="shared" ref="M800:N800" si="3553">+IFERROR(M857-L857,"n/a")</f>
        <v>0.45600000000000018</v>
      </c>
      <c r="N800" s="32">
        <f t="shared" si="3553"/>
        <v>-0.74399999999999999</v>
      </c>
      <c r="O800" s="32">
        <f t="shared" si="3465"/>
        <v>2.9590000000000005</v>
      </c>
      <c r="P800" s="32">
        <f t="shared" ref="P800:P801" si="3554">+P857</f>
        <v>17.404</v>
      </c>
      <c r="Q800" s="32">
        <f t="shared" ref="Q800:R800" si="3555">+IFERROR(Q857-P857,"n/a")</f>
        <v>1.7369999999999983</v>
      </c>
      <c r="R800" s="32">
        <f t="shared" si="3555"/>
        <v>2.892000000000003</v>
      </c>
      <c r="S800" s="32">
        <f t="shared" si="3467"/>
        <v>-6.6860000000000017</v>
      </c>
      <c r="T800" s="32">
        <f t="shared" ref="T800:T801" si="3556">+T857</f>
        <v>-9.6270000000000007</v>
      </c>
      <c r="U800" s="32">
        <f t="shared" ref="U800:Z800" si="3557">+IFERROR(U857-T857,"n/a")</f>
        <v>0.40500000000000114</v>
      </c>
      <c r="V800" s="32">
        <f t="shared" si="3557"/>
        <v>18.901</v>
      </c>
      <c r="W800" s="32">
        <f t="shared" si="3557"/>
        <v>-16.371000000000002</v>
      </c>
      <c r="X800" s="32">
        <f t="shared" ref="X800:X801" si="3558">+X857</f>
        <v>-6.1420000000000003</v>
      </c>
      <c r="Y800" s="32">
        <f t="shared" si="3557"/>
        <v>15.333000000000002</v>
      </c>
      <c r="Z800" s="32">
        <f t="shared" si="3557"/>
        <v>1.2579999999999991</v>
      </c>
      <c r="AH800" s="41">
        <f t="shared" ref="AH800:AH801" si="3559">+AH857</f>
        <v>14.34</v>
      </c>
      <c r="AI800" s="41">
        <f t="shared" ref="AI800:AL800" si="3560">+AI857</f>
        <v>-0.58299999999999996</v>
      </c>
      <c r="AJ800" s="41">
        <f t="shared" si="3560"/>
        <v>15.744</v>
      </c>
      <c r="AK800" s="41">
        <f t="shared" si="3560"/>
        <v>4.1740000000000004</v>
      </c>
      <c r="AL800" s="41">
        <f t="shared" si="3560"/>
        <v>15.347</v>
      </c>
      <c r="AM800" s="41">
        <f t="shared" ref="AM800" si="3561">+AM857</f>
        <v>-6.6920000000000002</v>
      </c>
    </row>
    <row r="801" spans="2:39" x14ac:dyDescent="0.2">
      <c r="B801" s="6" t="s">
        <v>153</v>
      </c>
      <c r="D801" s="38" t="str">
        <f t="shared" si="3546"/>
        <v>n/a</v>
      </c>
      <c r="E801" s="38" t="str">
        <f t="shared" ref="E801" si="3562">+IFERROR(E858-D858,"n/a")</f>
        <v>n/a</v>
      </c>
      <c r="F801" s="20">
        <f t="shared" ref="F801:G801" si="3563">+IFERROR(F858-E858,"n/a")</f>
        <v>54.217000000000056</v>
      </c>
      <c r="G801" s="20">
        <f t="shared" si="3563"/>
        <v>-27.011999999999972</v>
      </c>
      <c r="H801" s="20">
        <f t="shared" si="3549"/>
        <v>41.32500000000001</v>
      </c>
      <c r="I801" s="20">
        <f t="shared" ref="I801:J801" si="3564">+IFERROR(I858-H858,"n/a")</f>
        <v>81.261999999999944</v>
      </c>
      <c r="J801" s="20">
        <f t="shared" si="3564"/>
        <v>-92.100999999999914</v>
      </c>
      <c r="K801" s="20">
        <f t="shared" ref="K801" si="3565">+IFERROR(K858-J858,"n/a")</f>
        <v>60.783000000000158</v>
      </c>
      <c r="L801" s="20">
        <f t="shared" si="3552"/>
        <v>-5.5750000000000313</v>
      </c>
      <c r="M801" s="20">
        <f t="shared" ref="M801:N801" si="3566">+IFERROR(M858-L858,"n/a")</f>
        <v>-122.20900000000005</v>
      </c>
      <c r="N801" s="20">
        <f t="shared" si="3566"/>
        <v>33.094999999999999</v>
      </c>
      <c r="O801" s="20">
        <f t="shared" si="3465"/>
        <v>106.38200000000009</v>
      </c>
      <c r="P801" s="20">
        <f t="shared" si="3554"/>
        <v>103.24599999999995</v>
      </c>
      <c r="Q801" s="20">
        <f t="shared" ref="Q801:R801" si="3567">+IFERROR(Q858-P858,"n/a")</f>
        <v>63.174000000000063</v>
      </c>
      <c r="R801" s="20">
        <f t="shared" si="3567"/>
        <v>-22.817000000000007</v>
      </c>
      <c r="S801" s="20">
        <f t="shared" si="3467"/>
        <v>129.65699999999981</v>
      </c>
      <c r="T801" s="20">
        <f t="shared" si="3556"/>
        <v>-94.522000000000048</v>
      </c>
      <c r="U801" s="20">
        <f t="shared" ref="U801:Z801" si="3568">+IFERROR(U858-T858,"n/a")</f>
        <v>6.4420000000002204</v>
      </c>
      <c r="V801" s="20">
        <f t="shared" si="3568"/>
        <v>-18.84000000000016</v>
      </c>
      <c r="W801" s="20">
        <f t="shared" si="3568"/>
        <v>312.02600000000029</v>
      </c>
      <c r="X801" s="20">
        <f t="shared" si="3558"/>
        <v>-152.40800000000007</v>
      </c>
      <c r="Y801" s="20">
        <f t="shared" si="3568"/>
        <v>-73.195999999999856</v>
      </c>
      <c r="Z801" s="20">
        <f t="shared" si="3568"/>
        <v>-88.227999999999781</v>
      </c>
      <c r="AH801" s="38">
        <f t="shared" si="3559"/>
        <v>-136.36800000000008</v>
      </c>
      <c r="AI801" s="38">
        <f t="shared" ref="AI801:AL801" si="3569">+AI858</f>
        <v>70.66900000000004</v>
      </c>
      <c r="AJ801" s="38">
        <f t="shared" si="3569"/>
        <v>91.269000000000204</v>
      </c>
      <c r="AK801" s="38">
        <f t="shared" si="3569"/>
        <v>11.693000000000005</v>
      </c>
      <c r="AL801" s="38">
        <f t="shared" si="3569"/>
        <v>273.25999999999982</v>
      </c>
      <c r="AM801" s="38">
        <f t="shared" ref="AM801" si="3570">+AM858</f>
        <v>205.10600000000034</v>
      </c>
    </row>
    <row r="802" spans="2:39" x14ac:dyDescent="0.2">
      <c r="B802" s="6"/>
      <c r="E802" s="16"/>
      <c r="F802" s="16"/>
      <c r="G802" s="16"/>
      <c r="H802" s="16"/>
      <c r="I802" s="16"/>
      <c r="J802" s="16"/>
      <c r="K802" s="16"/>
      <c r="L802" s="16"/>
      <c r="M802" s="16"/>
      <c r="N802" s="16"/>
      <c r="O802" s="16"/>
      <c r="P802" s="16"/>
      <c r="Q802" s="16"/>
      <c r="R802" s="16"/>
      <c r="S802" s="16"/>
      <c r="T802" s="16"/>
      <c r="U802" s="16"/>
      <c r="V802" s="16"/>
      <c r="AH802" s="16"/>
      <c r="AI802" s="20"/>
      <c r="AJ802" s="20"/>
      <c r="AK802" s="20"/>
      <c r="AL802" s="20"/>
    </row>
    <row r="803" spans="2:39" x14ac:dyDescent="0.2">
      <c r="B803" s="2" t="s">
        <v>166</v>
      </c>
      <c r="C803" s="1"/>
    </row>
    <row r="805" spans="2:39" x14ac:dyDescent="0.2">
      <c r="B805" s="5" t="s">
        <v>116</v>
      </c>
    </row>
    <row r="806" spans="2:39" x14ac:dyDescent="0.2">
      <c r="B806" t="s">
        <v>120</v>
      </c>
      <c r="D806" s="36" t="s">
        <v>75</v>
      </c>
      <c r="E806" s="18">
        <v>112.48399999999999</v>
      </c>
      <c r="F806" s="18">
        <v>179.959</v>
      </c>
      <c r="G806" s="18">
        <v>163.876</v>
      </c>
      <c r="H806" s="18">
        <v>43.892000000000003</v>
      </c>
      <c r="I806" s="18">
        <v>86.89</v>
      </c>
      <c r="J806" s="18">
        <v>126.553</v>
      </c>
      <c r="K806" s="18">
        <v>165.45</v>
      </c>
      <c r="L806" s="18">
        <v>40.235999999999997</v>
      </c>
      <c r="M806" s="18">
        <v>84.885999999999996</v>
      </c>
      <c r="N806" s="18">
        <v>136.18799999999999</v>
      </c>
      <c r="O806" s="18">
        <v>0</v>
      </c>
      <c r="P806" s="18">
        <v>53.557000000000002</v>
      </c>
      <c r="Q806" s="18">
        <v>102.99</v>
      </c>
      <c r="R806" s="18">
        <v>0</v>
      </c>
      <c r="S806" s="18">
        <v>0</v>
      </c>
      <c r="T806" s="18">
        <v>64.477000000000004</v>
      </c>
      <c r="U806" s="18">
        <v>132.61000000000001</v>
      </c>
      <c r="V806" s="18">
        <v>0</v>
      </c>
      <c r="W806" s="18">
        <v>0</v>
      </c>
      <c r="X806" s="18">
        <v>0</v>
      </c>
      <c r="Y806" s="18">
        <v>0</v>
      </c>
      <c r="Z806" s="18">
        <v>0</v>
      </c>
      <c r="AA806" s="18"/>
      <c r="AB806" s="18"/>
      <c r="AC806" s="18"/>
      <c r="AD806" s="18"/>
      <c r="AE806" s="18"/>
      <c r="AF806" s="18"/>
      <c r="AG806" s="18"/>
      <c r="AH806" s="18">
        <v>176.33699999999999</v>
      </c>
      <c r="AI806" s="31">
        <f>+G806</f>
        <v>163.876</v>
      </c>
      <c r="AJ806" s="31">
        <f>+K806</f>
        <v>165.45</v>
      </c>
      <c r="AK806" s="31">
        <f>+O806</f>
        <v>0</v>
      </c>
      <c r="AL806" s="31">
        <f>+S806</f>
        <v>0</v>
      </c>
      <c r="AM806" s="31">
        <f t="shared" ref="AM806:AM836" si="3571">+W806</f>
        <v>0</v>
      </c>
    </row>
    <row r="807" spans="2:39" x14ac:dyDescent="0.2">
      <c r="B807" t="s">
        <v>121</v>
      </c>
      <c r="D807" s="36" t="s">
        <v>75</v>
      </c>
      <c r="E807" s="18">
        <v>0</v>
      </c>
      <c r="F807" s="18">
        <v>0</v>
      </c>
      <c r="G807" s="18">
        <v>44.701000000000001</v>
      </c>
      <c r="H807" s="18">
        <v>11.085000000000001</v>
      </c>
      <c r="I807" s="18">
        <v>18.137</v>
      </c>
      <c r="J807" s="18">
        <v>33.354999999999997</v>
      </c>
      <c r="K807" s="18">
        <v>63.188000000000002</v>
      </c>
      <c r="L807" s="18">
        <v>22.652000000000001</v>
      </c>
      <c r="M807" s="18">
        <v>56.207000000000001</v>
      </c>
      <c r="N807" s="18">
        <v>96.548000000000002</v>
      </c>
      <c r="O807" s="18">
        <v>0</v>
      </c>
      <c r="P807" s="18">
        <v>32.08</v>
      </c>
      <c r="Q807" s="18">
        <v>79.793000000000006</v>
      </c>
      <c r="R807" s="18">
        <v>0</v>
      </c>
      <c r="S807" s="18">
        <v>0</v>
      </c>
      <c r="T807" s="18">
        <v>63.436</v>
      </c>
      <c r="U807" s="18">
        <v>135.321</v>
      </c>
      <c r="V807" s="18">
        <v>0</v>
      </c>
      <c r="W807" s="18">
        <v>0</v>
      </c>
      <c r="X807" s="18">
        <v>0</v>
      </c>
      <c r="Y807" s="18">
        <v>0</v>
      </c>
      <c r="Z807" s="18">
        <v>0</v>
      </c>
      <c r="AA807" s="18"/>
      <c r="AB807" s="18"/>
      <c r="AC807" s="18"/>
      <c r="AD807" s="18"/>
      <c r="AE807" s="18"/>
      <c r="AF807" s="18"/>
      <c r="AG807" s="18"/>
      <c r="AH807" s="18">
        <v>0</v>
      </c>
      <c r="AI807" s="31">
        <f t="shared" ref="AI807:AI836" si="3572">+G807</f>
        <v>44.701000000000001</v>
      </c>
      <c r="AJ807" s="31">
        <f t="shared" ref="AJ807:AJ836" si="3573">+K807</f>
        <v>63.188000000000002</v>
      </c>
      <c r="AK807" s="31">
        <f t="shared" ref="AK807:AK836" si="3574">+O807</f>
        <v>0</v>
      </c>
      <c r="AL807" s="31">
        <f t="shared" ref="AL807:AL836" si="3575">+S807</f>
        <v>0</v>
      </c>
      <c r="AM807" s="31">
        <f t="shared" si="3571"/>
        <v>0</v>
      </c>
    </row>
    <row r="808" spans="2:39" x14ac:dyDescent="0.2">
      <c r="B808" t="s">
        <v>122</v>
      </c>
      <c r="D808" s="36" t="s">
        <v>75</v>
      </c>
      <c r="E808" s="18">
        <v>0</v>
      </c>
      <c r="F808" s="18">
        <v>0</v>
      </c>
      <c r="G808" s="18">
        <v>30.29</v>
      </c>
      <c r="H808" s="18">
        <v>16.465</v>
      </c>
      <c r="I808" s="18">
        <v>33.26</v>
      </c>
      <c r="J808" s="18">
        <v>57.188000000000002</v>
      </c>
      <c r="K808" s="18">
        <v>99.268000000000001</v>
      </c>
      <c r="L808" s="18">
        <v>30.728000000000002</v>
      </c>
      <c r="M808" s="18">
        <v>70.177999999999997</v>
      </c>
      <c r="N808" s="18">
        <v>115.491</v>
      </c>
      <c r="O808" s="18">
        <v>0</v>
      </c>
      <c r="P808" s="18">
        <v>48.77</v>
      </c>
      <c r="Q808" s="18">
        <v>109.63200000000001</v>
      </c>
      <c r="R808" s="18">
        <v>0</v>
      </c>
      <c r="S808" s="18">
        <v>0</v>
      </c>
      <c r="T808" s="18">
        <v>77.02</v>
      </c>
      <c r="U808" s="18">
        <v>165.37100000000001</v>
      </c>
      <c r="V808" s="18">
        <v>0</v>
      </c>
      <c r="W808" s="18">
        <v>0</v>
      </c>
      <c r="X808" s="18">
        <v>0</v>
      </c>
      <c r="Y808" s="18">
        <v>0</v>
      </c>
      <c r="Z808" s="18">
        <v>0</v>
      </c>
      <c r="AA808" s="18"/>
      <c r="AB808" s="18"/>
      <c r="AC808" s="18"/>
      <c r="AD808" s="18"/>
      <c r="AE808" s="18"/>
      <c r="AF808" s="18"/>
      <c r="AG808" s="18"/>
      <c r="AH808" s="18">
        <v>0</v>
      </c>
      <c r="AI808" s="31">
        <f t="shared" si="3572"/>
        <v>30.29</v>
      </c>
      <c r="AJ808" s="31">
        <f t="shared" si="3573"/>
        <v>99.268000000000001</v>
      </c>
      <c r="AK808" s="31">
        <f t="shared" si="3574"/>
        <v>0</v>
      </c>
      <c r="AL808" s="31">
        <f t="shared" si="3575"/>
        <v>0</v>
      </c>
      <c r="AM808" s="31">
        <f t="shared" si="3571"/>
        <v>0</v>
      </c>
    </row>
    <row r="809" spans="2:39" x14ac:dyDescent="0.2">
      <c r="B809" t="s">
        <v>162</v>
      </c>
      <c r="D809" s="36" t="s">
        <v>75</v>
      </c>
      <c r="E809" s="18">
        <v>0</v>
      </c>
      <c r="F809" s="18">
        <v>0</v>
      </c>
      <c r="G809" s="18">
        <v>0</v>
      </c>
      <c r="H809" s="18">
        <v>0</v>
      </c>
      <c r="I809" s="18">
        <v>0</v>
      </c>
      <c r="J809" s="18">
        <v>0</v>
      </c>
      <c r="K809" s="18">
        <v>0</v>
      </c>
      <c r="L809" s="18">
        <v>0</v>
      </c>
      <c r="M809" s="18">
        <v>0</v>
      </c>
      <c r="N809" s="18">
        <v>0</v>
      </c>
      <c r="O809" s="18">
        <v>467.32</v>
      </c>
      <c r="P809" s="18">
        <v>0</v>
      </c>
      <c r="Q809" s="18">
        <v>0</v>
      </c>
      <c r="R809" s="18">
        <v>452.57</v>
      </c>
      <c r="S809" s="18">
        <v>673.28899999999999</v>
      </c>
      <c r="T809" s="18">
        <v>0</v>
      </c>
      <c r="U809" s="18">
        <v>0</v>
      </c>
      <c r="V809" s="18">
        <v>693.92200000000003</v>
      </c>
      <c r="W809" s="18">
        <v>1002.604</v>
      </c>
      <c r="X809" s="18">
        <v>275.62900000000002</v>
      </c>
      <c r="Y809" s="18">
        <v>584.26700000000005</v>
      </c>
      <c r="Z809" s="18">
        <v>917.11900000000003</v>
      </c>
      <c r="AA809" s="18"/>
      <c r="AB809" s="18"/>
      <c r="AC809" s="18"/>
      <c r="AD809" s="18"/>
      <c r="AE809" s="18"/>
      <c r="AF809" s="18"/>
      <c r="AG809" s="18"/>
      <c r="AH809" s="18">
        <v>0</v>
      </c>
      <c r="AI809" s="31">
        <f t="shared" si="3572"/>
        <v>0</v>
      </c>
      <c r="AJ809" s="31">
        <f t="shared" si="3573"/>
        <v>0</v>
      </c>
      <c r="AK809" s="31">
        <f t="shared" si="3574"/>
        <v>467.32</v>
      </c>
      <c r="AL809" s="31">
        <f t="shared" si="3575"/>
        <v>673.28899999999999</v>
      </c>
      <c r="AM809" s="31">
        <f t="shared" si="3571"/>
        <v>1002.604</v>
      </c>
    </row>
    <row r="810" spans="2:39" x14ac:dyDescent="0.2">
      <c r="B810" t="s">
        <v>158</v>
      </c>
      <c r="D810" s="36" t="s">
        <v>75</v>
      </c>
      <c r="E810" s="18">
        <v>0</v>
      </c>
      <c r="F810" s="18">
        <v>0</v>
      </c>
      <c r="G810" s="18">
        <v>0</v>
      </c>
      <c r="H810" s="18">
        <v>0</v>
      </c>
      <c r="I810" s="18">
        <v>0</v>
      </c>
      <c r="J810" s="18">
        <v>0</v>
      </c>
      <c r="K810" s="18">
        <v>0</v>
      </c>
      <c r="L810" s="18">
        <v>67.975999999999999</v>
      </c>
      <c r="M810" s="18">
        <v>142.26599999999999</v>
      </c>
      <c r="N810" s="18">
        <v>230.09100000000001</v>
      </c>
      <c r="O810" s="18">
        <v>334.3</v>
      </c>
      <c r="P810" s="18">
        <v>110.762</v>
      </c>
      <c r="Q810" s="18">
        <v>221.56899999999999</v>
      </c>
      <c r="R810" s="18">
        <v>339.16199999999998</v>
      </c>
      <c r="S810" s="18">
        <v>465.98899999999998</v>
      </c>
      <c r="T810" s="18">
        <v>133.12200000000001</v>
      </c>
      <c r="U810" s="18">
        <v>275.13799999999998</v>
      </c>
      <c r="V810" s="18">
        <v>424.25900000000001</v>
      </c>
      <c r="W810" s="18">
        <v>598.005</v>
      </c>
      <c r="X810" s="18">
        <v>169.93799999999999</v>
      </c>
      <c r="Y810" s="18">
        <v>368.73599999999999</v>
      </c>
      <c r="Z810" s="18">
        <v>585.59199999999998</v>
      </c>
      <c r="AH810" s="18">
        <v>0</v>
      </c>
      <c r="AI810" s="31">
        <f t="shared" si="3572"/>
        <v>0</v>
      </c>
      <c r="AJ810" s="31">
        <f t="shared" si="3573"/>
        <v>0</v>
      </c>
      <c r="AK810" s="31">
        <f t="shared" si="3574"/>
        <v>334.3</v>
      </c>
      <c r="AL810" s="31">
        <f t="shared" si="3575"/>
        <v>465.98899999999998</v>
      </c>
      <c r="AM810" s="31">
        <f t="shared" si="3571"/>
        <v>598.005</v>
      </c>
    </row>
    <row r="811" spans="2:39" x14ac:dyDescent="0.2">
      <c r="B811" t="s">
        <v>159</v>
      </c>
      <c r="D811" s="36" t="s">
        <v>75</v>
      </c>
      <c r="E811" s="18">
        <v>0</v>
      </c>
      <c r="F811" s="18">
        <v>0</v>
      </c>
      <c r="G811" s="18">
        <v>0</v>
      </c>
      <c r="H811" s="18">
        <v>0</v>
      </c>
      <c r="I811" s="18">
        <v>0</v>
      </c>
      <c r="J811" s="18">
        <v>0</v>
      </c>
      <c r="K811" s="18">
        <v>0</v>
      </c>
      <c r="L811" s="18">
        <v>7.0389999999999997</v>
      </c>
      <c r="M811" s="18">
        <v>14.385</v>
      </c>
      <c r="N811" s="18">
        <v>24.161999999999999</v>
      </c>
      <c r="O811" s="18">
        <v>30.747</v>
      </c>
      <c r="P811" s="18">
        <v>6.992</v>
      </c>
      <c r="Q811" s="18">
        <v>18.681999999999999</v>
      </c>
      <c r="R811" s="18">
        <v>31.87</v>
      </c>
      <c r="S811" s="18">
        <v>46.387</v>
      </c>
      <c r="T811" s="18">
        <v>21.524000000000001</v>
      </c>
      <c r="U811" s="18">
        <v>37.610999999999997</v>
      </c>
      <c r="V811" s="18">
        <v>37.133000000000003</v>
      </c>
      <c r="W811" s="18">
        <v>71.129000000000005</v>
      </c>
      <c r="X811" s="18">
        <v>54.185000000000002</v>
      </c>
      <c r="Y811" s="18">
        <v>99.144999999999996</v>
      </c>
      <c r="Z811" s="18">
        <v>139.91300000000001</v>
      </c>
      <c r="AH811" s="18">
        <v>0</v>
      </c>
      <c r="AI811" s="31">
        <f t="shared" si="3572"/>
        <v>0</v>
      </c>
      <c r="AJ811" s="31">
        <f t="shared" si="3573"/>
        <v>0</v>
      </c>
      <c r="AK811" s="31">
        <f t="shared" si="3574"/>
        <v>30.747</v>
      </c>
      <c r="AL811" s="31">
        <f t="shared" si="3575"/>
        <v>46.387</v>
      </c>
      <c r="AM811" s="31">
        <f t="shared" si="3571"/>
        <v>71.129000000000005</v>
      </c>
    </row>
    <row r="812" spans="2:39" x14ac:dyDescent="0.2">
      <c r="B812" t="s">
        <v>117</v>
      </c>
      <c r="D812" s="36" t="s">
        <v>75</v>
      </c>
      <c r="E812" s="18">
        <v>109.47</v>
      </c>
      <c r="F812" s="18">
        <v>173.15</v>
      </c>
      <c r="G812" s="18">
        <v>237.19800000000001</v>
      </c>
      <c r="H812" s="18">
        <v>67.900999999999996</v>
      </c>
      <c r="I812" s="18">
        <v>139.744</v>
      </c>
      <c r="J812" s="18">
        <v>204.49</v>
      </c>
      <c r="K812" s="18">
        <v>273.43200000000002</v>
      </c>
      <c r="L812" s="18">
        <v>0</v>
      </c>
      <c r="M812" s="18">
        <v>0</v>
      </c>
      <c r="N812" s="18">
        <v>0</v>
      </c>
      <c r="O812" s="18">
        <v>0</v>
      </c>
      <c r="P812" s="18">
        <v>0</v>
      </c>
      <c r="Q812" s="18">
        <v>0</v>
      </c>
      <c r="R812" s="18">
        <v>0</v>
      </c>
      <c r="S812" s="18">
        <v>0</v>
      </c>
      <c r="T812" s="18">
        <v>0</v>
      </c>
      <c r="U812" s="18">
        <v>0</v>
      </c>
      <c r="V812" s="18">
        <v>0</v>
      </c>
      <c r="W812" s="18">
        <v>0</v>
      </c>
      <c r="X812" s="18">
        <v>0</v>
      </c>
      <c r="Y812" s="18">
        <v>0</v>
      </c>
      <c r="Z812" s="18">
        <v>0</v>
      </c>
      <c r="AA812" s="18"/>
      <c r="AB812" s="18"/>
      <c r="AC812" s="18"/>
      <c r="AD812" s="18"/>
      <c r="AE812" s="18"/>
      <c r="AF812" s="18"/>
      <c r="AG812" s="18"/>
      <c r="AH812" s="18">
        <v>182.34899999999999</v>
      </c>
      <c r="AI812" s="31">
        <f t="shared" si="3572"/>
        <v>237.19800000000001</v>
      </c>
      <c r="AJ812" s="31">
        <f t="shared" si="3573"/>
        <v>273.43200000000002</v>
      </c>
      <c r="AK812" s="31">
        <f t="shared" si="3574"/>
        <v>0</v>
      </c>
      <c r="AL812" s="31">
        <f t="shared" si="3575"/>
        <v>0</v>
      </c>
      <c r="AM812" s="31">
        <f t="shared" si="3571"/>
        <v>0</v>
      </c>
    </row>
    <row r="813" spans="2:39" x14ac:dyDescent="0.2">
      <c r="B813" t="s">
        <v>123</v>
      </c>
      <c r="D813" s="36" t="s">
        <v>75</v>
      </c>
      <c r="E813" s="18">
        <v>0</v>
      </c>
      <c r="F813" s="18">
        <v>0</v>
      </c>
      <c r="G813" s="18">
        <v>0</v>
      </c>
      <c r="H813" s="18">
        <v>0</v>
      </c>
      <c r="I813" s="18">
        <v>0</v>
      </c>
      <c r="J813" s="18">
        <v>0</v>
      </c>
      <c r="K813" s="18">
        <v>0</v>
      </c>
      <c r="L813" s="18">
        <v>0</v>
      </c>
      <c r="M813" s="18">
        <v>0</v>
      </c>
      <c r="N813" s="18">
        <v>0</v>
      </c>
      <c r="O813" s="18">
        <v>0</v>
      </c>
      <c r="P813" s="18">
        <v>0</v>
      </c>
      <c r="Q813" s="18">
        <v>0</v>
      </c>
      <c r="R813" s="18">
        <v>0</v>
      </c>
      <c r="S813" s="18">
        <v>0</v>
      </c>
      <c r="T813" s="18">
        <v>7.0250000000000004</v>
      </c>
      <c r="U813" s="18">
        <v>18.085000000000001</v>
      </c>
      <c r="V813" s="18">
        <v>37.133000000000003</v>
      </c>
      <c r="W813" s="18">
        <v>68.807000000000002</v>
      </c>
      <c r="X813" s="18">
        <v>35.57</v>
      </c>
      <c r="Y813" s="18">
        <v>75.674000000000007</v>
      </c>
      <c r="Z813" s="18">
        <v>115.21599999999999</v>
      </c>
      <c r="AA813" s="18"/>
      <c r="AB813" s="18"/>
      <c r="AC813" s="18"/>
      <c r="AD813" s="18"/>
      <c r="AE813" s="18"/>
      <c r="AF813" s="18"/>
      <c r="AG813" s="18"/>
      <c r="AH813" s="18">
        <v>0</v>
      </c>
      <c r="AI813" s="31">
        <f t="shared" si="3572"/>
        <v>0</v>
      </c>
      <c r="AJ813" s="31">
        <f t="shared" si="3573"/>
        <v>0</v>
      </c>
      <c r="AK813" s="31">
        <f t="shared" si="3574"/>
        <v>0</v>
      </c>
      <c r="AL813" s="31">
        <f t="shared" si="3575"/>
        <v>0</v>
      </c>
      <c r="AM813" s="31">
        <f t="shared" si="3571"/>
        <v>68.807000000000002</v>
      </c>
    </row>
    <row r="814" spans="2:39" x14ac:dyDescent="0.2">
      <c r="B814" t="s">
        <v>124</v>
      </c>
      <c r="D814" s="36" t="s">
        <v>75</v>
      </c>
      <c r="E814" s="18">
        <v>2.843</v>
      </c>
      <c r="F814" s="18">
        <v>4.3140000000000001</v>
      </c>
      <c r="G814" s="18">
        <v>8.01</v>
      </c>
      <c r="H814" s="18">
        <v>4.8890000000000002</v>
      </c>
      <c r="I814" s="18">
        <v>8.0559999999999992</v>
      </c>
      <c r="J814" s="18">
        <v>12.746</v>
      </c>
      <c r="K814" s="18">
        <v>7.7779999999999996</v>
      </c>
      <c r="L814" s="18">
        <v>3.569</v>
      </c>
      <c r="M814" s="18">
        <v>7.16</v>
      </c>
      <c r="N814" s="18">
        <v>7.51</v>
      </c>
      <c r="O814" s="18">
        <v>10.585000000000001</v>
      </c>
      <c r="P814" s="18">
        <v>12.069000000000001</v>
      </c>
      <c r="Q814" s="18">
        <v>22.209</v>
      </c>
      <c r="R814" s="18">
        <v>28.968</v>
      </c>
      <c r="S814" s="18">
        <v>27.018000000000001</v>
      </c>
      <c r="T814" s="18">
        <v>6.0910000000000002</v>
      </c>
      <c r="U814" s="18">
        <v>13.224</v>
      </c>
      <c r="V814" s="18">
        <v>21.289000000000001</v>
      </c>
      <c r="W814" s="18">
        <v>21.584</v>
      </c>
      <c r="X814" s="18">
        <v>1.6719999999999999</v>
      </c>
      <c r="Y814" s="18">
        <v>7.6929999999999996</v>
      </c>
      <c r="Z814" s="18">
        <v>4.9550000000000001</v>
      </c>
      <c r="AA814" s="18"/>
      <c r="AB814" s="18"/>
      <c r="AC814" s="18"/>
      <c r="AD814" s="18"/>
      <c r="AE814" s="18"/>
      <c r="AF814" s="18"/>
      <c r="AG814" s="18"/>
      <c r="AH814" s="18">
        <v>3.4140000000000001</v>
      </c>
      <c r="AI814" s="31">
        <f t="shared" si="3572"/>
        <v>8.01</v>
      </c>
      <c r="AJ814" s="31">
        <f t="shared" si="3573"/>
        <v>7.7779999999999996</v>
      </c>
      <c r="AK814" s="31">
        <f t="shared" si="3574"/>
        <v>10.585000000000001</v>
      </c>
      <c r="AL814" s="31">
        <f t="shared" si="3575"/>
        <v>27.018000000000001</v>
      </c>
      <c r="AM814" s="31">
        <f t="shared" si="3571"/>
        <v>21.584</v>
      </c>
    </row>
    <row r="815" spans="2:39" x14ac:dyDescent="0.2">
      <c r="B815" t="s">
        <v>118</v>
      </c>
      <c r="D815" s="36" t="s">
        <v>75</v>
      </c>
      <c r="E815" s="18">
        <v>-54.960999999999999</v>
      </c>
      <c r="F815" s="18">
        <v>-88.631</v>
      </c>
      <c r="G815" s="18">
        <v>-112.661</v>
      </c>
      <c r="H815" s="18">
        <v>-34.186</v>
      </c>
      <c r="I815" s="18">
        <v>-60.061</v>
      </c>
      <c r="J815" s="18">
        <v>-97.983999999999995</v>
      </c>
      <c r="K815" s="18">
        <v>-129.255</v>
      </c>
      <c r="L815" s="18">
        <v>-43.37</v>
      </c>
      <c r="M815" s="18">
        <v>-77.045000000000002</v>
      </c>
      <c r="N815" s="18">
        <v>-122.401</v>
      </c>
      <c r="O815" s="18">
        <v>-161.369</v>
      </c>
      <c r="P815" s="18">
        <v>-49.963999999999999</v>
      </c>
      <c r="Q815" s="18">
        <v>-106.94</v>
      </c>
      <c r="R815" s="18">
        <v>-180.816</v>
      </c>
      <c r="S815" s="18">
        <v>-257.02999999999997</v>
      </c>
      <c r="T815" s="18">
        <v>-106.625</v>
      </c>
      <c r="U815" s="18">
        <v>-209.453</v>
      </c>
      <c r="V815" s="18">
        <v>-330.83300000000003</v>
      </c>
      <c r="W815" s="18">
        <v>-454.50200000000001</v>
      </c>
      <c r="X815" s="18">
        <v>-144.78200000000001</v>
      </c>
      <c r="Y815" s="18">
        <v>-284.41399999999999</v>
      </c>
      <c r="Z815" s="18">
        <v>-439.59800000000001</v>
      </c>
      <c r="AA815" s="18"/>
      <c r="AB815" s="18"/>
      <c r="AC815" s="18"/>
      <c r="AD815" s="18"/>
      <c r="AE815" s="18"/>
      <c r="AF815" s="18"/>
      <c r="AG815" s="18"/>
      <c r="AH815" s="18">
        <v>-101.40900000000001</v>
      </c>
      <c r="AI815" s="31">
        <f t="shared" si="3572"/>
        <v>-112.661</v>
      </c>
      <c r="AJ815" s="31">
        <f t="shared" si="3573"/>
        <v>-129.255</v>
      </c>
      <c r="AK815" s="31">
        <f t="shared" si="3574"/>
        <v>-161.369</v>
      </c>
      <c r="AL815" s="31">
        <f t="shared" si="3575"/>
        <v>-257.02999999999997</v>
      </c>
      <c r="AM815" s="31">
        <f t="shared" si="3571"/>
        <v>-454.50200000000001</v>
      </c>
    </row>
    <row r="816" spans="2:39" x14ac:dyDescent="0.2">
      <c r="B816" t="s">
        <v>119</v>
      </c>
      <c r="D816" s="36" t="s">
        <v>75</v>
      </c>
      <c r="E816" s="18">
        <v>-2.0419999999999998</v>
      </c>
      <c r="F816" s="18">
        <v>-3.16</v>
      </c>
      <c r="G816" s="18">
        <v>-4.391</v>
      </c>
      <c r="H816" s="18">
        <v>-1.2370000000000001</v>
      </c>
      <c r="I816" s="18">
        <v>-2.597</v>
      </c>
      <c r="J816" s="18">
        <v>-4.09</v>
      </c>
      <c r="K816" s="18">
        <v>-5.7210000000000001</v>
      </c>
      <c r="L816" s="18">
        <v>-1.6930000000000001</v>
      </c>
      <c r="M816" s="18">
        <v>-3.61</v>
      </c>
      <c r="N816" s="18">
        <v>-5.125</v>
      </c>
      <c r="O816" s="18">
        <v>-6.6879999999999997</v>
      </c>
      <c r="P816" s="18">
        <v>-1.472</v>
      </c>
      <c r="Q816" s="18">
        <v>-3.2050000000000001</v>
      </c>
      <c r="R816" s="18">
        <v>-5.09</v>
      </c>
      <c r="S816" s="18">
        <v>-7.2510000000000003</v>
      </c>
      <c r="T816" s="18">
        <v>-2.3530000000000002</v>
      </c>
      <c r="U816" s="18">
        <v>-4.9029999999999996</v>
      </c>
      <c r="V816" s="18">
        <v>-7.6040000000000001</v>
      </c>
      <c r="W816" s="18">
        <v>-10.622</v>
      </c>
      <c r="X816" s="18">
        <v>-3.37</v>
      </c>
      <c r="Y816" s="18">
        <v>-6.0730000000000004</v>
      </c>
      <c r="Z816" s="18">
        <v>-9.6080000000000005</v>
      </c>
      <c r="AA816" s="18"/>
      <c r="AB816" s="18"/>
      <c r="AC816" s="18"/>
      <c r="AD816" s="18"/>
      <c r="AE816" s="18"/>
      <c r="AF816" s="18"/>
      <c r="AG816" s="18"/>
      <c r="AH816" s="18">
        <v>-3.2149999999999999</v>
      </c>
      <c r="AI816" s="31">
        <f t="shared" si="3572"/>
        <v>-4.391</v>
      </c>
      <c r="AJ816" s="31">
        <f t="shared" si="3573"/>
        <v>-5.7210000000000001</v>
      </c>
      <c r="AK816" s="31">
        <f t="shared" si="3574"/>
        <v>-6.6879999999999997</v>
      </c>
      <c r="AL816" s="31">
        <f t="shared" si="3575"/>
        <v>-7.2510000000000003</v>
      </c>
      <c r="AM816" s="31">
        <f t="shared" si="3571"/>
        <v>-10.622</v>
      </c>
    </row>
    <row r="817" spans="2:39" x14ac:dyDescent="0.2">
      <c r="B817" t="s">
        <v>160</v>
      </c>
      <c r="D817" s="36" t="s">
        <v>75</v>
      </c>
      <c r="E817" s="18">
        <v>-15.481</v>
      </c>
      <c r="F817" s="18">
        <v>-25.106999999999999</v>
      </c>
      <c r="G817" s="18">
        <v>-37.598999999999997</v>
      </c>
      <c r="H817" s="18">
        <v>-3.464</v>
      </c>
      <c r="I817" s="18">
        <v>-22.532</v>
      </c>
      <c r="J817" s="18">
        <v>-37.302</v>
      </c>
      <c r="K817" s="18">
        <v>-53.308999999999997</v>
      </c>
      <c r="L817" s="18">
        <v>-3.2429999999999999</v>
      </c>
      <c r="M817" s="18">
        <v>-7.4749999999999996</v>
      </c>
      <c r="N817" s="18">
        <v>-12.118</v>
      </c>
      <c r="O817" s="18">
        <v>0</v>
      </c>
      <c r="P817" s="18">
        <v>-6.8529999999999998</v>
      </c>
      <c r="Q817" s="18">
        <v>-13.345000000000001</v>
      </c>
      <c r="R817" s="18">
        <v>-20.07</v>
      </c>
      <c r="S817" s="18">
        <v>0</v>
      </c>
      <c r="T817" s="18">
        <v>-7.5759999999999996</v>
      </c>
      <c r="U817" s="18">
        <v>-16.265999999999998</v>
      </c>
      <c r="V817" s="18">
        <v>-25.114999999999998</v>
      </c>
      <c r="W817" s="18">
        <v>0</v>
      </c>
      <c r="X817" s="18">
        <v>0</v>
      </c>
      <c r="Y817" s="18">
        <v>0</v>
      </c>
      <c r="Z817" s="18">
        <v>0</v>
      </c>
      <c r="AA817" s="18"/>
      <c r="AB817" s="18"/>
      <c r="AC817" s="18"/>
      <c r="AD817" s="18"/>
      <c r="AE817" s="18"/>
      <c r="AF817" s="18"/>
      <c r="AG817" s="18"/>
      <c r="AH817" s="18">
        <v>-13.141</v>
      </c>
      <c r="AI817" s="31">
        <f t="shared" si="3572"/>
        <v>-37.598999999999997</v>
      </c>
      <c r="AJ817" s="31">
        <f t="shared" si="3573"/>
        <v>-53.308999999999997</v>
      </c>
      <c r="AK817" s="31">
        <f t="shared" si="3574"/>
        <v>0</v>
      </c>
      <c r="AL817" s="31">
        <f t="shared" si="3575"/>
        <v>0</v>
      </c>
      <c r="AM817" s="31">
        <f t="shared" si="3571"/>
        <v>0</v>
      </c>
    </row>
    <row r="818" spans="2:39" x14ac:dyDescent="0.2">
      <c r="B818" t="s">
        <v>336</v>
      </c>
      <c r="D818" s="36" t="s">
        <v>75</v>
      </c>
      <c r="E818" s="18">
        <v>0</v>
      </c>
      <c r="F818" s="18">
        <v>0</v>
      </c>
      <c r="G818" s="18">
        <v>0</v>
      </c>
      <c r="H818" s="18">
        <v>0</v>
      </c>
      <c r="I818" s="18">
        <v>0</v>
      </c>
      <c r="J818" s="18">
        <v>0</v>
      </c>
      <c r="K818" s="18">
        <v>0</v>
      </c>
      <c r="L818" s="18">
        <v>0</v>
      </c>
      <c r="M818" s="18">
        <v>0</v>
      </c>
      <c r="N818" s="18">
        <v>0</v>
      </c>
      <c r="O818" s="18">
        <v>-12.112</v>
      </c>
      <c r="P818" s="18">
        <v>0</v>
      </c>
      <c r="Q818" s="18">
        <v>0</v>
      </c>
      <c r="R818" s="18">
        <v>0</v>
      </c>
      <c r="S818" s="18">
        <v>-24.44</v>
      </c>
      <c r="T818" s="18">
        <v>0</v>
      </c>
      <c r="U818" s="18">
        <v>0</v>
      </c>
      <c r="V818" s="18">
        <v>0</v>
      </c>
      <c r="W818" s="18">
        <v>-34.753</v>
      </c>
      <c r="X818" s="18">
        <v>-8.5489999999999995</v>
      </c>
      <c r="Y818" s="18">
        <v>-20.260000000000002</v>
      </c>
      <c r="Z818" s="18">
        <v>-30.936</v>
      </c>
      <c r="AA818" s="18"/>
      <c r="AB818" s="18"/>
      <c r="AC818" s="18"/>
      <c r="AD818" s="18"/>
      <c r="AE818" s="18"/>
      <c r="AF818" s="18"/>
      <c r="AG818" s="18"/>
      <c r="AH818" s="18">
        <v>0</v>
      </c>
      <c r="AI818" s="31">
        <f t="shared" ref="AI818:AI819" si="3576">+G818</f>
        <v>0</v>
      </c>
      <c r="AJ818" s="31">
        <f t="shared" ref="AJ818:AJ819" si="3577">+K818</f>
        <v>0</v>
      </c>
      <c r="AK818" s="31">
        <f t="shared" ref="AK818:AK819" si="3578">+O818</f>
        <v>-12.112</v>
      </c>
      <c r="AL818" s="31">
        <f t="shared" ref="AL818:AL819" si="3579">+S818</f>
        <v>-24.44</v>
      </c>
      <c r="AM818" s="31">
        <f t="shared" si="3571"/>
        <v>-34.753</v>
      </c>
    </row>
    <row r="819" spans="2:39" x14ac:dyDescent="0.2">
      <c r="B819" t="s">
        <v>337</v>
      </c>
      <c r="D819" s="36" t="s">
        <v>75</v>
      </c>
      <c r="E819" s="18">
        <v>0</v>
      </c>
      <c r="F819" s="18">
        <v>0</v>
      </c>
      <c r="G819" s="18">
        <v>0</v>
      </c>
      <c r="H819" s="18">
        <v>0</v>
      </c>
      <c r="I819" s="18">
        <v>0</v>
      </c>
      <c r="J819" s="18">
        <v>0</v>
      </c>
      <c r="K819" s="18">
        <v>0</v>
      </c>
      <c r="L819" s="18">
        <v>0</v>
      </c>
      <c r="M819" s="18">
        <v>0</v>
      </c>
      <c r="N819" s="18">
        <v>0</v>
      </c>
      <c r="O819" s="18">
        <v>-16.542000000000002</v>
      </c>
      <c r="P819" s="18">
        <v>0</v>
      </c>
      <c r="Q819" s="18">
        <v>0</v>
      </c>
      <c r="R819" s="18">
        <v>0</v>
      </c>
      <c r="S819" s="18">
        <v>-22.187999999999999</v>
      </c>
      <c r="T819" s="18">
        <v>0</v>
      </c>
      <c r="U819" s="18">
        <v>0</v>
      </c>
      <c r="V819" s="18">
        <v>0</v>
      </c>
      <c r="W819" s="18">
        <v>-27.47</v>
      </c>
      <c r="X819" s="18">
        <v>-6.3310000000000004</v>
      </c>
      <c r="Y819" s="18">
        <v>-13.409000000000001</v>
      </c>
      <c r="Z819" s="18">
        <v>-21.417999999999999</v>
      </c>
      <c r="AA819" s="18"/>
      <c r="AB819" s="18"/>
      <c r="AC819" s="18"/>
      <c r="AD819" s="18"/>
      <c r="AE819" s="18"/>
      <c r="AF819" s="18"/>
      <c r="AG819" s="18"/>
      <c r="AH819" s="18">
        <v>0</v>
      </c>
      <c r="AI819" s="31">
        <f t="shared" si="3576"/>
        <v>0</v>
      </c>
      <c r="AJ819" s="31">
        <f t="shared" si="3577"/>
        <v>0</v>
      </c>
      <c r="AK819" s="31">
        <f t="shared" si="3578"/>
        <v>-16.542000000000002</v>
      </c>
      <c r="AL819" s="31">
        <f t="shared" si="3579"/>
        <v>-22.187999999999999</v>
      </c>
      <c r="AM819" s="31">
        <f t="shared" si="3571"/>
        <v>-27.47</v>
      </c>
    </row>
    <row r="820" spans="2:39" x14ac:dyDescent="0.2">
      <c r="B820" t="s">
        <v>335</v>
      </c>
      <c r="D820" s="36" t="s">
        <v>75</v>
      </c>
      <c r="E820" s="18">
        <v>0</v>
      </c>
      <c r="F820" s="18">
        <v>0</v>
      </c>
      <c r="G820" s="18">
        <v>0</v>
      </c>
      <c r="H820" s="18">
        <v>0</v>
      </c>
      <c r="I820" s="18">
        <v>0</v>
      </c>
      <c r="J820" s="18">
        <v>0</v>
      </c>
      <c r="K820" s="18">
        <v>0</v>
      </c>
      <c r="L820" s="18">
        <v>0</v>
      </c>
      <c r="M820" s="18">
        <v>0</v>
      </c>
      <c r="N820" s="18">
        <v>0</v>
      </c>
      <c r="O820" s="18">
        <v>-56.158000000000001</v>
      </c>
      <c r="P820" s="18">
        <v>0</v>
      </c>
      <c r="Q820" s="18">
        <v>0</v>
      </c>
      <c r="R820" s="18">
        <v>0</v>
      </c>
      <c r="S820" s="18">
        <v>-78.287000000000006</v>
      </c>
      <c r="T820" s="18">
        <v>-9.8230000000000004</v>
      </c>
      <c r="U820" s="18">
        <v>-14.393000000000001</v>
      </c>
      <c r="V820" s="18">
        <v>-106.822</v>
      </c>
      <c r="W820" s="18">
        <v>-164.37200000000001</v>
      </c>
      <c r="X820" s="18">
        <v>-62.749000000000002</v>
      </c>
      <c r="Y820" s="18">
        <v>-134.93799999999999</v>
      </c>
      <c r="Z820" s="18">
        <v>-211.041</v>
      </c>
      <c r="AA820" s="18"/>
      <c r="AB820" s="18"/>
      <c r="AC820" s="18"/>
      <c r="AD820" s="18"/>
      <c r="AE820" s="18"/>
      <c r="AF820" s="18"/>
      <c r="AG820" s="18"/>
      <c r="AH820" s="18">
        <v>0</v>
      </c>
      <c r="AI820" s="31">
        <f t="shared" si="3572"/>
        <v>0</v>
      </c>
      <c r="AJ820" s="31">
        <f t="shared" si="3573"/>
        <v>0</v>
      </c>
      <c r="AK820" s="31">
        <f t="shared" si="3574"/>
        <v>-56.158000000000001</v>
      </c>
      <c r="AL820" s="31">
        <f t="shared" si="3575"/>
        <v>-78.287000000000006</v>
      </c>
      <c r="AM820" s="31">
        <f t="shared" si="3571"/>
        <v>-164.37200000000001</v>
      </c>
    </row>
    <row r="821" spans="2:39" x14ac:dyDescent="0.2">
      <c r="B821" t="s">
        <v>338</v>
      </c>
      <c r="D821" s="36" t="s">
        <v>75</v>
      </c>
      <c r="E821" s="18">
        <v>0</v>
      </c>
      <c r="F821" s="18">
        <v>0</v>
      </c>
      <c r="G821" s="18">
        <v>0</v>
      </c>
      <c r="H821" s="18">
        <v>0</v>
      </c>
      <c r="I821" s="18">
        <v>0</v>
      </c>
      <c r="J821" s="18">
        <v>0</v>
      </c>
      <c r="K821" s="18">
        <v>0</v>
      </c>
      <c r="L821" s="18">
        <v>0</v>
      </c>
      <c r="M821" s="18">
        <v>0</v>
      </c>
      <c r="N821" s="18">
        <v>0</v>
      </c>
      <c r="O821" s="18">
        <v>-26.009</v>
      </c>
      <c r="P821" s="18">
        <v>0</v>
      </c>
      <c r="Q821" s="18">
        <v>0</v>
      </c>
      <c r="R821" s="18">
        <v>0</v>
      </c>
      <c r="S821" s="18">
        <v>-38.81</v>
      </c>
      <c r="T821" s="18">
        <v>0</v>
      </c>
      <c r="U821" s="18">
        <v>0</v>
      </c>
      <c r="V821" s="18">
        <v>0</v>
      </c>
      <c r="W821" s="18">
        <v>-50.892000000000003</v>
      </c>
      <c r="X821" s="18">
        <v>-17.672000000000001</v>
      </c>
      <c r="Y821" s="18">
        <v>-35.749000000000002</v>
      </c>
      <c r="Z821" s="18">
        <v>-54.503999999999998</v>
      </c>
      <c r="AA821" s="18"/>
      <c r="AB821" s="18"/>
      <c r="AC821" s="18"/>
      <c r="AD821" s="18"/>
      <c r="AE821" s="18"/>
      <c r="AF821" s="18"/>
      <c r="AG821" s="18"/>
      <c r="AH821" s="18">
        <v>0</v>
      </c>
      <c r="AI821" s="31">
        <f t="shared" ref="AI821:AI822" si="3580">+G821</f>
        <v>0</v>
      </c>
      <c r="AJ821" s="31">
        <f t="shared" ref="AJ821:AJ822" si="3581">+K821</f>
        <v>0</v>
      </c>
      <c r="AK821" s="31">
        <f t="shared" ref="AK821:AK822" si="3582">+O821</f>
        <v>-26.009</v>
      </c>
      <c r="AL821" s="31">
        <f t="shared" ref="AL821:AL822" si="3583">+S821</f>
        <v>-38.81</v>
      </c>
      <c r="AM821" s="31">
        <f t="shared" si="3571"/>
        <v>-50.892000000000003</v>
      </c>
    </row>
    <row r="822" spans="2:39" x14ac:dyDescent="0.2">
      <c r="B822" t="s">
        <v>339</v>
      </c>
      <c r="D822" s="36" t="s">
        <v>75</v>
      </c>
      <c r="E822" s="18">
        <v>0</v>
      </c>
      <c r="F822" s="18">
        <v>0</v>
      </c>
      <c r="G822" s="18">
        <v>0</v>
      </c>
      <c r="H822" s="18">
        <v>0</v>
      </c>
      <c r="I822" s="18">
        <v>0</v>
      </c>
      <c r="J822" s="18">
        <v>0</v>
      </c>
      <c r="K822" s="18">
        <v>0</v>
      </c>
      <c r="L822" s="18">
        <v>0</v>
      </c>
      <c r="M822" s="18">
        <v>0</v>
      </c>
      <c r="N822" s="18">
        <v>0</v>
      </c>
      <c r="O822" s="18">
        <v>-12.345000000000001</v>
      </c>
      <c r="P822" s="18">
        <v>0</v>
      </c>
      <c r="Q822" s="18">
        <v>0</v>
      </c>
      <c r="R822" s="18">
        <v>0</v>
      </c>
      <c r="S822" s="18">
        <v>-12.749000000000001</v>
      </c>
      <c r="T822" s="18">
        <v>0</v>
      </c>
      <c r="U822" s="18">
        <v>0</v>
      </c>
      <c r="V822" s="18">
        <v>0</v>
      </c>
      <c r="W822" s="18">
        <v>-16.542999999999999</v>
      </c>
      <c r="X822" s="18">
        <v>-10.476000000000001</v>
      </c>
      <c r="Y822" s="18">
        <v>-10.757999999999999</v>
      </c>
      <c r="Z822" s="18">
        <v>-15.856</v>
      </c>
      <c r="AA822" s="18"/>
      <c r="AB822" s="18"/>
      <c r="AC822" s="18"/>
      <c r="AD822" s="18"/>
      <c r="AE822" s="18"/>
      <c r="AF822" s="18"/>
      <c r="AG822" s="18"/>
      <c r="AH822" s="18">
        <v>0</v>
      </c>
      <c r="AI822" s="31">
        <f t="shared" si="3580"/>
        <v>0</v>
      </c>
      <c r="AJ822" s="31">
        <f t="shared" si="3581"/>
        <v>0</v>
      </c>
      <c r="AK822" s="31">
        <f t="shared" si="3582"/>
        <v>-12.345000000000001</v>
      </c>
      <c r="AL822" s="31">
        <f t="shared" si="3583"/>
        <v>-12.749000000000001</v>
      </c>
      <c r="AM822" s="31">
        <f t="shared" si="3571"/>
        <v>-16.542999999999999</v>
      </c>
    </row>
    <row r="823" spans="2:39" ht="13.5" x14ac:dyDescent="0.35">
      <c r="B823" t="s">
        <v>161</v>
      </c>
      <c r="D823" s="37" t="s">
        <v>75</v>
      </c>
      <c r="E823" s="21">
        <v>-32.850999999999999</v>
      </c>
      <c r="F823" s="21">
        <v>-49.908000000000001</v>
      </c>
      <c r="G823" s="21">
        <v>-71.962999999999994</v>
      </c>
      <c r="H823" s="21">
        <v>-25.024999999999999</v>
      </c>
      <c r="I823" s="21">
        <v>-38.177999999999997</v>
      </c>
      <c r="J823" s="21">
        <v>-60.804000000000002</v>
      </c>
      <c r="K823" s="21">
        <v>-87.2</v>
      </c>
      <c r="L823" s="21">
        <v>-42.122999999999998</v>
      </c>
      <c r="M823" s="21">
        <v>-79.096999999999994</v>
      </c>
      <c r="N823" s="21">
        <v>-106.702</v>
      </c>
      <c r="O823" s="21">
        <v>0</v>
      </c>
      <c r="P823" s="21">
        <v>-47.694000000000003</v>
      </c>
      <c r="Q823" s="21">
        <v>-88.899000000000001</v>
      </c>
      <c r="R823" s="21">
        <v>-137.63200000000001</v>
      </c>
      <c r="S823" s="21">
        <v>0</v>
      </c>
      <c r="T823" s="21">
        <v>-51.542999999999999</v>
      </c>
      <c r="U823" s="21">
        <v>-103.145</v>
      </c>
      <c r="V823" s="21">
        <v>-82.789999999999992</v>
      </c>
      <c r="W823" s="21">
        <v>0</v>
      </c>
      <c r="X823" s="21">
        <v>0</v>
      </c>
      <c r="Y823" s="21">
        <v>0</v>
      </c>
      <c r="Z823" s="21">
        <v>0</v>
      </c>
      <c r="AA823" s="21"/>
      <c r="AB823" s="21"/>
      <c r="AC823" s="21"/>
      <c r="AD823" s="21"/>
      <c r="AE823" s="21"/>
      <c r="AF823" s="21"/>
      <c r="AG823" s="21"/>
      <c r="AH823" s="21">
        <v>-63.491</v>
      </c>
      <c r="AI823" s="32">
        <f t="shared" si="3572"/>
        <v>-71.962999999999994</v>
      </c>
      <c r="AJ823" s="32">
        <f t="shared" si="3573"/>
        <v>-87.2</v>
      </c>
      <c r="AK823" s="32">
        <f t="shared" si="3574"/>
        <v>0</v>
      </c>
      <c r="AL823" s="32">
        <f t="shared" si="3575"/>
        <v>0</v>
      </c>
      <c r="AM823" s="32">
        <f t="shared" si="3571"/>
        <v>0</v>
      </c>
    </row>
    <row r="824" spans="2:39" x14ac:dyDescent="0.2">
      <c r="B824" s="3" t="s">
        <v>125</v>
      </c>
      <c r="D824" s="45" t="str">
        <f t="shared" ref="D824:W824" si="3584">IFERROR(D806+SUM(D807:D823),"n/a")</f>
        <v>n/a</v>
      </c>
      <c r="E824" s="45">
        <f t="shared" si="3584"/>
        <v>119.46199999999999</v>
      </c>
      <c r="F824" s="45">
        <f t="shared" si="3584"/>
        <v>190.61700000000002</v>
      </c>
      <c r="G824" s="45">
        <f t="shared" si="3584"/>
        <v>257.46100000000001</v>
      </c>
      <c r="H824" s="45">
        <f t="shared" si="3584"/>
        <v>80.320000000000007</v>
      </c>
      <c r="I824" s="45">
        <f t="shared" si="3584"/>
        <v>162.71899999999999</v>
      </c>
      <c r="J824" s="45">
        <f t="shared" si="3584"/>
        <v>234.15200000000002</v>
      </c>
      <c r="K824" s="45">
        <f t="shared" si="3584"/>
        <v>333.63100000000003</v>
      </c>
      <c r="L824" s="45">
        <f t="shared" si="3584"/>
        <v>81.770999999999972</v>
      </c>
      <c r="M824" s="45">
        <f t="shared" si="3584"/>
        <v>207.85499999999996</v>
      </c>
      <c r="N824" s="45">
        <f t="shared" si="3584"/>
        <v>363.64399999999995</v>
      </c>
      <c r="O824" s="45">
        <f t="shared" si="3584"/>
        <v>551.72899999999993</v>
      </c>
      <c r="P824" s="45">
        <f t="shared" si="3584"/>
        <v>158.24699999999996</v>
      </c>
      <c r="Q824" s="45">
        <f t="shared" si="3584"/>
        <v>342.48600000000005</v>
      </c>
      <c r="R824" s="45">
        <f t="shared" si="3584"/>
        <v>508.96199999999982</v>
      </c>
      <c r="S824" s="45">
        <f t="shared" si="3584"/>
        <v>771.92799999999988</v>
      </c>
      <c r="T824" s="45">
        <f t="shared" si="3584"/>
        <v>194.77499999999995</v>
      </c>
      <c r="U824" s="45">
        <f t="shared" si="3584"/>
        <v>429.20000000000005</v>
      </c>
      <c r="V824" s="45">
        <f t="shared" si="3584"/>
        <v>660.572</v>
      </c>
      <c r="W824" s="45">
        <f t="shared" si="3584"/>
        <v>1002.9749999999998</v>
      </c>
      <c r="X824" s="45">
        <f t="shared" ref="X824:Y824" si="3585">IFERROR(X806+SUM(X807:X823),"n/a")</f>
        <v>283.06499999999994</v>
      </c>
      <c r="Y824" s="45">
        <f t="shared" si="3585"/>
        <v>629.9140000000001</v>
      </c>
      <c r="Z824" s="45">
        <f t="shared" ref="Z824" si="3586">IFERROR(Z806+SUM(Z807:Z823),"n/a")</f>
        <v>979.83400000000017</v>
      </c>
      <c r="AH824" s="45">
        <f>IFERROR(AH806+SUM(AH807:AH823),"n/a")</f>
        <v>180.84399999999994</v>
      </c>
      <c r="AI824" s="45">
        <f t="shared" si="3572"/>
        <v>257.46100000000001</v>
      </c>
      <c r="AJ824" s="45">
        <f t="shared" si="3573"/>
        <v>333.63100000000003</v>
      </c>
      <c r="AK824" s="45">
        <f t="shared" si="3574"/>
        <v>551.72899999999993</v>
      </c>
      <c r="AL824" s="45">
        <f t="shared" si="3575"/>
        <v>771.92799999999988</v>
      </c>
      <c r="AM824" s="45">
        <f t="shared" si="3571"/>
        <v>1002.9749999999998</v>
      </c>
    </row>
    <row r="825" spans="2:39" x14ac:dyDescent="0.2">
      <c r="B825" t="s">
        <v>126</v>
      </c>
      <c r="D825" s="36" t="s">
        <v>75</v>
      </c>
      <c r="E825" s="18">
        <v>-3.5710000000000002</v>
      </c>
      <c r="F825" s="18">
        <v>-8.35</v>
      </c>
      <c r="G825" s="18">
        <v>-8.0280000000000005</v>
      </c>
      <c r="H825" s="18">
        <v>-0.623</v>
      </c>
      <c r="I825" s="18">
        <v>0.185</v>
      </c>
      <c r="J825" s="18">
        <v>-0.753</v>
      </c>
      <c r="K825" s="18">
        <v>-2.4159999999999999</v>
      </c>
      <c r="L825" s="18">
        <v>-1.865</v>
      </c>
      <c r="M825" s="18">
        <v>-3.6280000000000001</v>
      </c>
      <c r="N825" s="18">
        <v>-5.21</v>
      </c>
      <c r="O825" s="18">
        <v>-5.0750000000000002</v>
      </c>
      <c r="P825" s="18">
        <v>-4.2309999999999999</v>
      </c>
      <c r="Q825" s="18">
        <v>-5.7569999999999997</v>
      </c>
      <c r="R825" s="18">
        <v>-8.5779999999999994</v>
      </c>
      <c r="S825" s="18">
        <v>-10.183</v>
      </c>
      <c r="T825" s="18">
        <v>-2.036</v>
      </c>
      <c r="U825" s="18">
        <v>-1.542</v>
      </c>
      <c r="V825" s="18">
        <v>-4.0140000000000002</v>
      </c>
      <c r="W825" s="18">
        <v>-4.1929999999999996</v>
      </c>
      <c r="X825" s="18">
        <v>-3.0640000000000001</v>
      </c>
      <c r="Y825" s="18">
        <v>-1.3120000000000001</v>
      </c>
      <c r="Z825" s="18">
        <v>-5.569</v>
      </c>
      <c r="AA825" s="18"/>
      <c r="AB825" s="18"/>
      <c r="AC825" s="18"/>
      <c r="AD825" s="18"/>
      <c r="AE825" s="18"/>
      <c r="AF825" s="18"/>
      <c r="AG825" s="18"/>
      <c r="AH825" s="18">
        <v>-6.3449999999999998</v>
      </c>
      <c r="AI825" s="31">
        <f t="shared" si="3572"/>
        <v>-8.0280000000000005</v>
      </c>
      <c r="AJ825" s="31">
        <f t="shared" si="3573"/>
        <v>-2.4159999999999999</v>
      </c>
      <c r="AK825" s="31">
        <f t="shared" si="3574"/>
        <v>-5.0750000000000002</v>
      </c>
      <c r="AL825" s="31">
        <f t="shared" si="3575"/>
        <v>-10.183</v>
      </c>
      <c r="AM825" s="31">
        <f t="shared" si="3571"/>
        <v>-4.1929999999999996</v>
      </c>
    </row>
    <row r="826" spans="2:39" x14ac:dyDescent="0.2">
      <c r="B826" t="s">
        <v>128</v>
      </c>
      <c r="D826" s="36" t="s">
        <v>75</v>
      </c>
      <c r="E826" s="18">
        <v>-6.351</v>
      </c>
      <c r="F826" s="18">
        <v>-15.606</v>
      </c>
      <c r="G826" s="18">
        <v>-20.657</v>
      </c>
      <c r="H826" s="18">
        <v>-7.2999999999999995E-2</v>
      </c>
      <c r="I826" s="18">
        <v>4.101</v>
      </c>
      <c r="J826" s="18">
        <v>6.14</v>
      </c>
      <c r="K826" s="18">
        <v>2.8690000000000002</v>
      </c>
      <c r="L826" s="18">
        <v>-2.0030000000000001</v>
      </c>
      <c r="M826" s="18">
        <v>-4.01</v>
      </c>
      <c r="N826" s="18">
        <v>-9.7840000000000007</v>
      </c>
      <c r="O826" s="18">
        <v>-5.52</v>
      </c>
      <c r="P826" s="18">
        <v>2.8690000000000002</v>
      </c>
      <c r="Q826" s="18">
        <v>5.1260000000000003</v>
      </c>
      <c r="R826" s="18">
        <v>18.492999999999999</v>
      </c>
      <c r="S826" s="18">
        <v>27.318999999999999</v>
      </c>
      <c r="T826" s="18">
        <v>-0.221</v>
      </c>
      <c r="U826" s="18">
        <v>4.0659999999999998</v>
      </c>
      <c r="V826" s="18">
        <v>-3.4249999999999998</v>
      </c>
      <c r="W826" s="18">
        <v>-4.7709999999999999</v>
      </c>
      <c r="X826" s="18">
        <v>1.369</v>
      </c>
      <c r="Y826" s="18">
        <v>-4.07</v>
      </c>
      <c r="Z826" s="18">
        <v>-5.9770000000000003</v>
      </c>
      <c r="AA826" s="18"/>
      <c r="AB826" s="18"/>
      <c r="AC826" s="18"/>
      <c r="AD826" s="18"/>
      <c r="AE826" s="18"/>
      <c r="AF826" s="18"/>
      <c r="AG826" s="18"/>
      <c r="AH826" s="18">
        <v>-13.147</v>
      </c>
      <c r="AI826" s="31">
        <f t="shared" si="3572"/>
        <v>-20.657</v>
      </c>
      <c r="AJ826" s="31">
        <f t="shared" si="3573"/>
        <v>2.8690000000000002</v>
      </c>
      <c r="AK826" s="31">
        <f t="shared" si="3574"/>
        <v>-5.52</v>
      </c>
      <c r="AL826" s="31">
        <f t="shared" si="3575"/>
        <v>27.318999999999999</v>
      </c>
      <c r="AM826" s="31">
        <f t="shared" si="3571"/>
        <v>-4.7709999999999999</v>
      </c>
    </row>
    <row r="827" spans="2:39" x14ac:dyDescent="0.2">
      <c r="B827" t="s">
        <v>127</v>
      </c>
      <c r="D827" s="36" t="s">
        <v>75</v>
      </c>
      <c r="E827" s="18">
        <v>0.66100000000000003</v>
      </c>
      <c r="F827" s="18">
        <v>0.46800000000000003</v>
      </c>
      <c r="G827" s="18">
        <v>-6.46</v>
      </c>
      <c r="H827" s="18">
        <v>4.1379999999999999</v>
      </c>
      <c r="I827" s="18">
        <v>5.1360000000000001</v>
      </c>
      <c r="J827" s="18">
        <v>6.4029999999999996</v>
      </c>
      <c r="K827" s="18">
        <v>3.8439999999999999</v>
      </c>
      <c r="L827" s="18">
        <v>1.952</v>
      </c>
      <c r="M827" s="18">
        <v>0.59099999999999997</v>
      </c>
      <c r="N827" s="18">
        <v>-3.9359999999999999</v>
      </c>
      <c r="O827" s="18">
        <v>-4.2960000000000003</v>
      </c>
      <c r="P827" s="18">
        <v>-23.375</v>
      </c>
      <c r="Q827" s="18">
        <v>22.234000000000002</v>
      </c>
      <c r="R827" s="18">
        <v>9.7789999999999999</v>
      </c>
      <c r="S827" s="18">
        <v>12.396000000000001</v>
      </c>
      <c r="T827" s="18">
        <v>1.3280000000000001</v>
      </c>
      <c r="U827" s="18">
        <v>-0.73499999999999999</v>
      </c>
      <c r="V827" s="18">
        <v>3.3029999999999999</v>
      </c>
      <c r="W827" s="18">
        <v>-4.9969999999999999</v>
      </c>
      <c r="X827" s="18">
        <v>-1.254</v>
      </c>
      <c r="Y827" s="18">
        <v>-7.26</v>
      </c>
      <c r="Z827" s="18">
        <v>-0.88900000000000001</v>
      </c>
      <c r="AA827" s="18"/>
      <c r="AB827" s="18"/>
      <c r="AC827" s="18"/>
      <c r="AD827" s="18"/>
      <c r="AE827" s="18"/>
      <c r="AF827" s="18"/>
      <c r="AG827" s="18"/>
      <c r="AH827" s="18">
        <v>-1.482</v>
      </c>
      <c r="AI827" s="31">
        <f t="shared" si="3572"/>
        <v>-6.46</v>
      </c>
      <c r="AJ827" s="31">
        <f t="shared" si="3573"/>
        <v>3.8439999999999999</v>
      </c>
      <c r="AK827" s="31">
        <f t="shared" si="3574"/>
        <v>-4.2960000000000003</v>
      </c>
      <c r="AL827" s="31">
        <f t="shared" si="3575"/>
        <v>12.396000000000001</v>
      </c>
      <c r="AM827" s="31">
        <f t="shared" si="3571"/>
        <v>-4.9969999999999999</v>
      </c>
    </row>
    <row r="828" spans="2:39" x14ac:dyDescent="0.2">
      <c r="B828" t="s">
        <v>129</v>
      </c>
      <c r="D828" s="36" t="s">
        <v>75</v>
      </c>
      <c r="E828" s="18">
        <v>-96.445999999999998</v>
      </c>
      <c r="F828" s="18">
        <v>-171.19</v>
      </c>
      <c r="G828" s="18">
        <v>-301.01799999999997</v>
      </c>
      <c r="H828" s="18">
        <v>-14.211</v>
      </c>
      <c r="I828" s="18">
        <v>27.727</v>
      </c>
      <c r="J828" s="18">
        <v>4.6079999999999997</v>
      </c>
      <c r="K828" s="18">
        <v>-143.52799999999999</v>
      </c>
      <c r="L828" s="18">
        <v>-111.42100000000001</v>
      </c>
      <c r="M828" s="18">
        <v>-354.334</v>
      </c>
      <c r="N828" s="18">
        <v>-703.29200000000003</v>
      </c>
      <c r="O828" s="18">
        <v>-1057.5899999999999</v>
      </c>
      <c r="P828" s="18">
        <v>46.768000000000001</v>
      </c>
      <c r="Q828" s="18">
        <v>-90.49</v>
      </c>
      <c r="R828" s="18">
        <v>-430.14800000000002</v>
      </c>
      <c r="S828" s="18">
        <v>-760.66</v>
      </c>
      <c r="T828" s="18">
        <v>-101.97799999999999</v>
      </c>
      <c r="U828" s="18">
        <v>-197.24299999999999</v>
      </c>
      <c r="V828" s="18">
        <v>-669.55</v>
      </c>
      <c r="W828" s="18">
        <v>-1132.0909999999999</v>
      </c>
      <c r="X828" s="18">
        <v>-299.08100000000002</v>
      </c>
      <c r="Y828" s="18">
        <v>-666.37900000000002</v>
      </c>
      <c r="Z828" s="18">
        <v>-1077.308</v>
      </c>
      <c r="AA828" s="18"/>
      <c r="AB828" s="18"/>
      <c r="AC828" s="18"/>
      <c r="AD828" s="18"/>
      <c r="AE828" s="18"/>
      <c r="AF828" s="18"/>
      <c r="AG828" s="18"/>
      <c r="AH828" s="18">
        <v>-242.31899999999999</v>
      </c>
      <c r="AI828" s="31">
        <f t="shared" si="3572"/>
        <v>-301.01799999999997</v>
      </c>
      <c r="AJ828" s="31">
        <f t="shared" si="3573"/>
        <v>-143.52799999999999</v>
      </c>
      <c r="AK828" s="31">
        <f t="shared" si="3574"/>
        <v>-1057.5899999999999</v>
      </c>
      <c r="AL828" s="31">
        <f t="shared" si="3575"/>
        <v>-760.66</v>
      </c>
      <c r="AM828" s="31">
        <f t="shared" si="3571"/>
        <v>-1132.0909999999999</v>
      </c>
    </row>
    <row r="829" spans="2:39" x14ac:dyDescent="0.2">
      <c r="B829" t="s">
        <v>130</v>
      </c>
      <c r="D829" s="36" t="s">
        <v>75</v>
      </c>
      <c r="E829" s="18">
        <v>-23.332999999999998</v>
      </c>
      <c r="F829" s="18">
        <v>-8.07</v>
      </c>
      <c r="G829" s="18">
        <v>-4.1740000000000004</v>
      </c>
      <c r="H829" s="18">
        <v>-5.4870000000000001</v>
      </c>
      <c r="I829" s="18">
        <v>-2.605</v>
      </c>
      <c r="J829" s="18">
        <v>-11.03</v>
      </c>
      <c r="K829" s="18">
        <v>0.89600000000000002</v>
      </c>
      <c r="L829" s="18">
        <v>-3.6379999999999999</v>
      </c>
      <c r="M829" s="18">
        <v>-6.5759999999999996</v>
      </c>
      <c r="N829" s="18">
        <v>-13.750999999999999</v>
      </c>
      <c r="O829" s="18">
        <v>-11.663</v>
      </c>
      <c r="P829" s="18">
        <v>-31.387</v>
      </c>
      <c r="Q829" s="18">
        <v>-25.513999999999999</v>
      </c>
      <c r="R829" s="18">
        <v>-23.704999999999998</v>
      </c>
      <c r="S829" s="18">
        <v>-24.788</v>
      </c>
      <c r="T829" s="18">
        <v>-34.093000000000004</v>
      </c>
      <c r="U829" s="18">
        <v>-29.827000000000002</v>
      </c>
      <c r="V829" s="18">
        <v>-31.311</v>
      </c>
      <c r="W829" s="18">
        <v>-5.407</v>
      </c>
      <c r="X829" s="18">
        <v>-11.417999999999999</v>
      </c>
      <c r="Y829" s="18">
        <v>-18.245999999999999</v>
      </c>
      <c r="Z829" s="18">
        <v>-4.6050000000000004</v>
      </c>
      <c r="AA829" s="18"/>
      <c r="AB829" s="18"/>
      <c r="AC829" s="18"/>
      <c r="AD829" s="18"/>
      <c r="AE829" s="18"/>
      <c r="AF829" s="18"/>
      <c r="AG829" s="18"/>
      <c r="AH829" s="18">
        <v>-2.4249999999999998</v>
      </c>
      <c r="AI829" s="31">
        <f t="shared" si="3572"/>
        <v>-4.1740000000000004</v>
      </c>
      <c r="AJ829" s="31">
        <f t="shared" si="3573"/>
        <v>0.89600000000000002</v>
      </c>
      <c r="AK829" s="31">
        <f t="shared" si="3574"/>
        <v>-11.663</v>
      </c>
      <c r="AL829" s="31">
        <f t="shared" si="3575"/>
        <v>-24.788</v>
      </c>
      <c r="AM829" s="31">
        <f t="shared" si="3571"/>
        <v>-5.407</v>
      </c>
    </row>
    <row r="830" spans="2:39" x14ac:dyDescent="0.2">
      <c r="B830" t="s">
        <v>131</v>
      </c>
      <c r="D830" s="36" t="s">
        <v>75</v>
      </c>
      <c r="E830" s="18">
        <v>1.2010000000000001</v>
      </c>
      <c r="F830" s="18">
        <v>1.0289999999999999</v>
      </c>
      <c r="G830" s="18">
        <v>2.9510000000000001</v>
      </c>
      <c r="H830" s="18">
        <v>-3</v>
      </c>
      <c r="I830" s="18">
        <v>-3</v>
      </c>
      <c r="J830" s="18">
        <v>-3</v>
      </c>
      <c r="K830" s="18">
        <v>-3</v>
      </c>
      <c r="L830" s="18">
        <v>0</v>
      </c>
      <c r="M830" s="18">
        <v>4</v>
      </c>
      <c r="N830" s="18">
        <v>26.318000000000001</v>
      </c>
      <c r="O830" s="18">
        <v>76.430000000000007</v>
      </c>
      <c r="P830" s="18">
        <v>-0.67900000000000005</v>
      </c>
      <c r="Q830" s="18">
        <v>-55.503</v>
      </c>
      <c r="R830" s="18">
        <v>30.54</v>
      </c>
      <c r="S830" s="18">
        <v>-60.057000000000002</v>
      </c>
      <c r="T830" s="18">
        <v>116.646</v>
      </c>
      <c r="U830" s="18">
        <v>122.783</v>
      </c>
      <c r="V830" s="18">
        <v>-11.368</v>
      </c>
      <c r="W830" s="18">
        <v>-27.59</v>
      </c>
      <c r="X830" s="18">
        <v>103.733</v>
      </c>
      <c r="Y830" s="18">
        <v>26.86</v>
      </c>
      <c r="Z830" s="18">
        <v>50.679000000000002</v>
      </c>
      <c r="AA830" s="18"/>
      <c r="AB830" s="18"/>
      <c r="AC830" s="18"/>
      <c r="AD830" s="18"/>
      <c r="AE830" s="18"/>
      <c r="AF830" s="18"/>
      <c r="AG830" s="18"/>
      <c r="AH830" s="18">
        <v>-62.857999999999997</v>
      </c>
      <c r="AI830" s="31">
        <f t="shared" si="3572"/>
        <v>2.9510000000000001</v>
      </c>
      <c r="AJ830" s="31">
        <f t="shared" si="3573"/>
        <v>-3</v>
      </c>
      <c r="AK830" s="31">
        <f t="shared" si="3574"/>
        <v>76.430000000000007</v>
      </c>
      <c r="AL830" s="31">
        <f t="shared" si="3575"/>
        <v>-60.057000000000002</v>
      </c>
      <c r="AM830" s="31">
        <f t="shared" si="3571"/>
        <v>-27.59</v>
      </c>
    </row>
    <row r="831" spans="2:39" x14ac:dyDescent="0.2">
      <c r="B831" t="s">
        <v>132</v>
      </c>
      <c r="D831" s="36" t="s">
        <v>75</v>
      </c>
      <c r="E831" s="18">
        <v>176.33099999999999</v>
      </c>
      <c r="F831" s="18">
        <v>274.428</v>
      </c>
      <c r="G831" s="18">
        <v>417.29500000000002</v>
      </c>
      <c r="H831" s="18">
        <v>-53.298000000000002</v>
      </c>
      <c r="I831" s="18">
        <v>170.71299999999999</v>
      </c>
      <c r="J831" s="18">
        <v>302.60599999999999</v>
      </c>
      <c r="K831" s="18">
        <v>489.34300000000002</v>
      </c>
      <c r="L831" s="18">
        <v>113.878</v>
      </c>
      <c r="M831" s="18">
        <v>376.005</v>
      </c>
      <c r="N831" s="18">
        <v>491.45100000000002</v>
      </c>
      <c r="O831" s="18">
        <v>597.54200000000003</v>
      </c>
      <c r="P831" s="18">
        <v>-80.594999999999999</v>
      </c>
      <c r="Q831" s="18">
        <v>309.91500000000002</v>
      </c>
      <c r="R831" s="18">
        <v>559.84100000000001</v>
      </c>
      <c r="S831" s="18">
        <v>1186.731</v>
      </c>
      <c r="T831" s="18">
        <v>89.325000000000003</v>
      </c>
      <c r="U831" s="18">
        <v>524.39099999999996</v>
      </c>
      <c r="V831" s="18">
        <v>813.09100000000001</v>
      </c>
      <c r="W831" s="18">
        <v>1434.259</v>
      </c>
      <c r="X831" s="18">
        <v>-179.64699999999999</v>
      </c>
      <c r="Y831" s="18">
        <v>244.84700000000001</v>
      </c>
      <c r="Z831" s="18">
        <v>495.21</v>
      </c>
      <c r="AA831" s="18"/>
      <c r="AB831" s="18"/>
      <c r="AC831" s="18"/>
      <c r="AD831" s="18"/>
      <c r="AE831" s="18"/>
      <c r="AF831" s="18"/>
      <c r="AG831" s="18"/>
      <c r="AH831" s="18">
        <v>211.05799999999999</v>
      </c>
      <c r="AI831" s="31">
        <f t="shared" si="3572"/>
        <v>417.29500000000002</v>
      </c>
      <c r="AJ831" s="31">
        <f t="shared" si="3573"/>
        <v>489.34300000000002</v>
      </c>
      <c r="AK831" s="31">
        <f t="shared" si="3574"/>
        <v>597.54200000000003</v>
      </c>
      <c r="AL831" s="31">
        <f t="shared" si="3575"/>
        <v>1186.731</v>
      </c>
      <c r="AM831" s="31">
        <f t="shared" si="3571"/>
        <v>1434.259</v>
      </c>
    </row>
    <row r="832" spans="2:39" x14ac:dyDescent="0.2">
      <c r="B832" t="s">
        <v>133</v>
      </c>
      <c r="D832" s="36" t="s">
        <v>75</v>
      </c>
      <c r="E832" s="18">
        <v>3.1829999999999998</v>
      </c>
      <c r="F832" s="18">
        <v>4.0750000000000002</v>
      </c>
      <c r="G832" s="18">
        <v>8.8379999999999992</v>
      </c>
      <c r="H832" s="18">
        <v>-8.8379999999999992</v>
      </c>
      <c r="I832" s="18">
        <v>-7.9669999999999996</v>
      </c>
      <c r="J832" s="18">
        <v>-8.1189999999999998</v>
      </c>
      <c r="K832" s="18">
        <v>-5.8460000000000001</v>
      </c>
      <c r="L832" s="18">
        <v>-0.74199999999999999</v>
      </c>
      <c r="M832" s="18">
        <v>0.219</v>
      </c>
      <c r="N832" s="18">
        <v>3.1659999999999999</v>
      </c>
      <c r="O832" s="18">
        <v>-0.58499999999999996</v>
      </c>
      <c r="P832" s="18">
        <v>-1.37</v>
      </c>
      <c r="Q832" s="18">
        <v>-2.282</v>
      </c>
      <c r="R832" s="18">
        <v>-2.14</v>
      </c>
      <c r="S832" s="18">
        <v>-2.2610000000000001</v>
      </c>
      <c r="T832" s="18">
        <v>0.90500000000000003</v>
      </c>
      <c r="U832" s="18">
        <v>0.45800000000000002</v>
      </c>
      <c r="V832" s="18">
        <v>0.88100000000000001</v>
      </c>
      <c r="W832" s="18">
        <v>1.0189999999999999</v>
      </c>
      <c r="X832" s="18">
        <v>0.35</v>
      </c>
      <c r="Y832" s="18">
        <v>-0.54700000000000004</v>
      </c>
      <c r="Z832" s="18">
        <v>0.438</v>
      </c>
      <c r="AA832" s="18"/>
      <c r="AB832" s="18"/>
      <c r="AC832" s="18"/>
      <c r="AD832" s="18"/>
      <c r="AE832" s="18"/>
      <c r="AF832" s="18"/>
      <c r="AG832" s="18"/>
      <c r="AH832" s="18">
        <v>-1.3120000000000001</v>
      </c>
      <c r="AI832" s="31">
        <f t="shared" si="3572"/>
        <v>8.8379999999999992</v>
      </c>
      <c r="AJ832" s="31">
        <f t="shared" si="3573"/>
        <v>-5.8460000000000001</v>
      </c>
      <c r="AK832" s="31">
        <f t="shared" si="3574"/>
        <v>-0.58499999999999996</v>
      </c>
      <c r="AL832" s="31">
        <f t="shared" si="3575"/>
        <v>-2.2610000000000001</v>
      </c>
      <c r="AM832" s="31">
        <f t="shared" si="3571"/>
        <v>1.0189999999999999</v>
      </c>
    </row>
    <row r="833" spans="2:39" ht="13.5" x14ac:dyDescent="0.35">
      <c r="B833" t="s">
        <v>134</v>
      </c>
      <c r="D833" s="37" t="s">
        <v>75</v>
      </c>
      <c r="E833" s="21">
        <v>-16.309999999999999</v>
      </c>
      <c r="F833" s="21">
        <v>-8.3369999999999997</v>
      </c>
      <c r="G833" s="21">
        <v>-8.2270000000000003</v>
      </c>
      <c r="H833" s="21">
        <v>-1.139</v>
      </c>
      <c r="I833" s="21">
        <v>-0.41</v>
      </c>
      <c r="J833" s="21">
        <v>11.393000000000001</v>
      </c>
      <c r="K833" s="21">
        <v>-2.2890000000000001</v>
      </c>
      <c r="L833" s="21">
        <v>-7.3010000000000002</v>
      </c>
      <c r="M833" s="21">
        <v>2.5369999999999999</v>
      </c>
      <c r="N833" s="21">
        <v>1.008</v>
      </c>
      <c r="O833" s="21">
        <v>14.5</v>
      </c>
      <c r="P833" s="21">
        <v>-9.73</v>
      </c>
      <c r="Q833" s="21">
        <v>-6.4470000000000001</v>
      </c>
      <c r="R833" s="21">
        <v>-2.4</v>
      </c>
      <c r="S833" s="21">
        <v>13.981999999999999</v>
      </c>
      <c r="T833" s="21">
        <v>-4.5279999999999996</v>
      </c>
      <c r="U833" s="21">
        <v>2.0470000000000002</v>
      </c>
      <c r="V833" s="21">
        <v>2.2429999999999999</v>
      </c>
      <c r="W833" s="21">
        <v>28.707999999999998</v>
      </c>
      <c r="X833" s="21">
        <v>-30.677</v>
      </c>
      <c r="Y833" s="21">
        <v>-21.861000000000001</v>
      </c>
      <c r="Z833" s="21">
        <v>-5.6340000000000003</v>
      </c>
      <c r="AA833" s="21"/>
      <c r="AB833" s="21"/>
      <c r="AC833" s="21"/>
      <c r="AD833" s="21"/>
      <c r="AE833" s="21"/>
      <c r="AF833" s="21"/>
      <c r="AG833" s="21"/>
      <c r="AH833" s="21">
        <v>-4.2889999999999997</v>
      </c>
      <c r="AI833" s="32">
        <f t="shared" si="3572"/>
        <v>-8.2270000000000003</v>
      </c>
      <c r="AJ833" s="32">
        <f t="shared" si="3573"/>
        <v>-2.2890000000000001</v>
      </c>
      <c r="AK833" s="32">
        <f t="shared" si="3574"/>
        <v>14.5</v>
      </c>
      <c r="AL833" s="32">
        <f t="shared" si="3575"/>
        <v>13.981999999999999</v>
      </c>
      <c r="AM833" s="32">
        <f t="shared" si="3571"/>
        <v>28.707999999999998</v>
      </c>
    </row>
    <row r="834" spans="2:39" x14ac:dyDescent="0.2">
      <c r="B834" s="3" t="s">
        <v>135</v>
      </c>
      <c r="D834" s="45" t="str">
        <f>IFERROR(D824+SUM(D825:D833),"n/a")</f>
        <v>n/a</v>
      </c>
      <c r="E834" s="45">
        <f t="shared" ref="E834:V834" si="3587">IFERROR(E824+SUM(E825:E833),"n/a")</f>
        <v>154.827</v>
      </c>
      <c r="F834" s="45">
        <f t="shared" si="3587"/>
        <v>259.06400000000002</v>
      </c>
      <c r="G834" s="45">
        <f t="shared" si="3587"/>
        <v>337.98100000000011</v>
      </c>
      <c r="H834" s="45">
        <f t="shared" si="3587"/>
        <v>-2.2109999999999843</v>
      </c>
      <c r="I834" s="45">
        <f t="shared" si="3587"/>
        <v>356.59899999999999</v>
      </c>
      <c r="J834" s="45">
        <f t="shared" si="3587"/>
        <v>542.40000000000009</v>
      </c>
      <c r="K834" s="45">
        <f t="shared" si="3587"/>
        <v>673.50400000000013</v>
      </c>
      <c r="L834" s="45">
        <f t="shared" si="3587"/>
        <v>70.630999999999972</v>
      </c>
      <c r="M834" s="45">
        <f t="shared" si="3587"/>
        <v>222.65899999999991</v>
      </c>
      <c r="N834" s="45">
        <f t="shared" si="3587"/>
        <v>149.614</v>
      </c>
      <c r="O834" s="45">
        <f t="shared" si="3587"/>
        <v>155.47200000000004</v>
      </c>
      <c r="P834" s="45">
        <f t="shared" si="3587"/>
        <v>56.516999999999953</v>
      </c>
      <c r="Q834" s="45">
        <f t="shared" si="3587"/>
        <v>493.76800000000003</v>
      </c>
      <c r="R834" s="45">
        <f t="shared" si="3587"/>
        <v>660.64399999999989</v>
      </c>
      <c r="S834" s="45">
        <f t="shared" si="3587"/>
        <v>1154.4069999999999</v>
      </c>
      <c r="T834" s="45">
        <f t="shared" si="3587"/>
        <v>260.12299999999993</v>
      </c>
      <c r="U834" s="45">
        <f t="shared" si="3587"/>
        <v>853.59800000000007</v>
      </c>
      <c r="V834" s="45">
        <f t="shared" si="3587"/>
        <v>760.42200000000003</v>
      </c>
      <c r="W834" s="45">
        <f t="shared" ref="W834:X834" si="3588">IFERROR(W824+SUM(W825:W833),"n/a")</f>
        <v>1287.912</v>
      </c>
      <c r="X834" s="45">
        <f t="shared" si="3588"/>
        <v>-136.62400000000008</v>
      </c>
      <c r="Y834" s="45">
        <f t="shared" ref="Y834:Z834" si="3589">IFERROR(Y824+SUM(Y825:Y833),"n/a")</f>
        <v>181.94600000000003</v>
      </c>
      <c r="Z834" s="45">
        <f t="shared" si="3589"/>
        <v>426.17900000000031</v>
      </c>
      <c r="AH834" s="45">
        <f t="shared" ref="AH834" si="3590">IFERROR(AH824+SUM(AH825:AH833),"n/a")</f>
        <v>57.724999999999909</v>
      </c>
      <c r="AI834" s="45">
        <f t="shared" si="3572"/>
        <v>337.98100000000011</v>
      </c>
      <c r="AJ834" s="45">
        <f t="shared" si="3573"/>
        <v>673.50400000000013</v>
      </c>
      <c r="AK834" s="45">
        <f t="shared" si="3574"/>
        <v>155.47200000000004</v>
      </c>
      <c r="AL834" s="45">
        <f t="shared" si="3575"/>
        <v>1154.4069999999999</v>
      </c>
      <c r="AM834" s="45">
        <f t="shared" si="3571"/>
        <v>1287.912</v>
      </c>
    </row>
    <row r="835" spans="2:39" ht="13.5" x14ac:dyDescent="0.35">
      <c r="B835" t="s">
        <v>136</v>
      </c>
      <c r="D835" s="37" t="s">
        <v>75</v>
      </c>
      <c r="E835" s="21">
        <v>-6.9210000000000003</v>
      </c>
      <c r="F835" s="21">
        <v>-14.427</v>
      </c>
      <c r="G835" s="21">
        <v>-41.634</v>
      </c>
      <c r="H835" s="21">
        <v>-11.228</v>
      </c>
      <c r="I835" s="21">
        <v>-21.811</v>
      </c>
      <c r="J835" s="21">
        <v>-32.634</v>
      </c>
      <c r="K835" s="21">
        <v>-55.774999999999999</v>
      </c>
      <c r="L835" s="21">
        <v>-13.755000000000001</v>
      </c>
      <c r="M835" s="21">
        <v>-29.29</v>
      </c>
      <c r="N835" s="21">
        <v>-47.168999999999997</v>
      </c>
      <c r="O835" s="21">
        <v>-85.120999999999995</v>
      </c>
      <c r="P835" s="21">
        <v>-23.138000000000002</v>
      </c>
      <c r="Q835" s="21">
        <v>-55.552</v>
      </c>
      <c r="R835" s="21">
        <v>-86.896000000000001</v>
      </c>
      <c r="S835" s="21">
        <v>-133.422</v>
      </c>
      <c r="T835" s="21">
        <v>-32.185000000000002</v>
      </c>
      <c r="U835" s="21">
        <v>-71.209999999999994</v>
      </c>
      <c r="V835" s="21">
        <v>-110.435</v>
      </c>
      <c r="W835" s="21">
        <v>-181.78399999999999</v>
      </c>
      <c r="X835" s="21">
        <v>-42.234000000000002</v>
      </c>
      <c r="Y835" s="21">
        <v>-82.153000000000006</v>
      </c>
      <c r="Z835" s="21">
        <v>-130.63399999999999</v>
      </c>
      <c r="AH835" s="21">
        <v>-22.068000000000001</v>
      </c>
      <c r="AI835" s="32">
        <f t="shared" si="3572"/>
        <v>-41.634</v>
      </c>
      <c r="AJ835" s="32">
        <f t="shared" si="3573"/>
        <v>-55.774999999999999</v>
      </c>
      <c r="AK835" s="32">
        <f t="shared" si="3574"/>
        <v>-85.120999999999995</v>
      </c>
      <c r="AL835" s="32">
        <f t="shared" si="3575"/>
        <v>-133.422</v>
      </c>
      <c r="AM835" s="32">
        <f t="shared" si="3571"/>
        <v>-181.78399999999999</v>
      </c>
    </row>
    <row r="836" spans="2:39" x14ac:dyDescent="0.2">
      <c r="B836" s="6" t="s">
        <v>137</v>
      </c>
      <c r="D836" s="42" t="str">
        <f>IFERROR(D834+D835,"n/a")</f>
        <v>n/a</v>
      </c>
      <c r="E836" s="42">
        <f t="shared" ref="E836:V836" si="3591">IFERROR(E834+E835,"n/a")</f>
        <v>147.90600000000001</v>
      </c>
      <c r="F836" s="42">
        <f t="shared" si="3591"/>
        <v>244.63700000000003</v>
      </c>
      <c r="G836" s="42">
        <f t="shared" si="3591"/>
        <v>296.34700000000009</v>
      </c>
      <c r="H836" s="42">
        <f t="shared" si="3591"/>
        <v>-13.438999999999984</v>
      </c>
      <c r="I836" s="42">
        <f t="shared" si="3591"/>
        <v>334.78800000000001</v>
      </c>
      <c r="J836" s="42">
        <f t="shared" si="3591"/>
        <v>509.76600000000008</v>
      </c>
      <c r="K836" s="42">
        <f t="shared" si="3591"/>
        <v>617.72900000000016</v>
      </c>
      <c r="L836" s="42">
        <f t="shared" si="3591"/>
        <v>56.875999999999969</v>
      </c>
      <c r="M836" s="42">
        <f t="shared" si="3591"/>
        <v>193.36899999999991</v>
      </c>
      <c r="N836" s="42">
        <f t="shared" si="3591"/>
        <v>102.44500000000001</v>
      </c>
      <c r="O836" s="42">
        <f t="shared" si="3591"/>
        <v>70.351000000000042</v>
      </c>
      <c r="P836" s="42">
        <f t="shared" si="3591"/>
        <v>33.378999999999948</v>
      </c>
      <c r="Q836" s="42">
        <f t="shared" si="3591"/>
        <v>438.21600000000001</v>
      </c>
      <c r="R836" s="42">
        <f t="shared" si="3591"/>
        <v>573.74799999999993</v>
      </c>
      <c r="S836" s="42">
        <f t="shared" si="3591"/>
        <v>1020.9849999999999</v>
      </c>
      <c r="T836" s="42">
        <f t="shared" si="3591"/>
        <v>227.93799999999993</v>
      </c>
      <c r="U836" s="42">
        <f t="shared" si="3591"/>
        <v>782.38800000000003</v>
      </c>
      <c r="V836" s="42">
        <f t="shared" si="3591"/>
        <v>649.98700000000008</v>
      </c>
      <c r="W836" s="42">
        <f t="shared" ref="W836:X836" si="3592">IFERROR(W834+W835,"n/a")</f>
        <v>1106.1280000000002</v>
      </c>
      <c r="X836" s="42">
        <f t="shared" si="3592"/>
        <v>-178.85800000000009</v>
      </c>
      <c r="Y836" s="42">
        <f t="shared" ref="Y836:Z836" si="3593">IFERROR(Y834+Y835,"n/a")</f>
        <v>99.793000000000021</v>
      </c>
      <c r="Z836" s="42">
        <f t="shared" si="3593"/>
        <v>295.5450000000003</v>
      </c>
      <c r="AA836" s="4"/>
      <c r="AB836" s="4"/>
      <c r="AC836" s="4"/>
      <c r="AD836" s="4"/>
      <c r="AE836" s="4"/>
      <c r="AF836" s="4"/>
      <c r="AG836" s="4"/>
      <c r="AH836" s="42">
        <f t="shared" ref="AH836" si="3594">IFERROR(AH834+AH835,"n/a")</f>
        <v>35.656999999999911</v>
      </c>
      <c r="AI836" s="42">
        <f t="shared" si="3572"/>
        <v>296.34700000000009</v>
      </c>
      <c r="AJ836" s="42">
        <f t="shared" si="3573"/>
        <v>617.72900000000016</v>
      </c>
      <c r="AK836" s="42">
        <f t="shared" si="3574"/>
        <v>70.351000000000042</v>
      </c>
      <c r="AL836" s="42">
        <f t="shared" si="3575"/>
        <v>1020.9849999999999</v>
      </c>
      <c r="AM836" s="42">
        <f t="shared" si="3571"/>
        <v>1106.1280000000002</v>
      </c>
    </row>
    <row r="837" spans="2:39" x14ac:dyDescent="0.2">
      <c r="AI837" s="76"/>
      <c r="AJ837" s="76"/>
      <c r="AK837" s="76"/>
      <c r="AL837" s="76"/>
      <c r="AM837" s="76"/>
    </row>
    <row r="838" spans="2:39" x14ac:dyDescent="0.2">
      <c r="B838" t="s">
        <v>138</v>
      </c>
      <c r="D838" s="36" t="s">
        <v>75</v>
      </c>
      <c r="E838" s="18">
        <v>-3.3889999999999998</v>
      </c>
      <c r="F838" s="18">
        <v>-12.33</v>
      </c>
      <c r="G838" s="18">
        <v>-16.931999999999999</v>
      </c>
      <c r="H838" s="18">
        <v>-4.1159999999999997</v>
      </c>
      <c r="I838" s="18">
        <v>-9.3650000000000002</v>
      </c>
      <c r="J838" s="18">
        <v>-19.326000000000001</v>
      </c>
      <c r="K838" s="18">
        <v>-18.189</v>
      </c>
      <c r="L838" s="18">
        <v>-3.633</v>
      </c>
      <c r="M838" s="18">
        <v>-8.9</v>
      </c>
      <c r="N838" s="18">
        <v>-13.848000000000001</v>
      </c>
      <c r="O838" s="18">
        <v>-24.901</v>
      </c>
      <c r="P838" s="18">
        <v>-6.1779999999999999</v>
      </c>
      <c r="Q838" s="18">
        <v>-20.869</v>
      </c>
      <c r="R838" s="18">
        <v>-34.655000000000001</v>
      </c>
      <c r="S838" s="18">
        <v>-59.468000000000004</v>
      </c>
      <c r="T838" s="18">
        <v>-7.1929999999999996</v>
      </c>
      <c r="U838" s="18">
        <v>-29.036999999999999</v>
      </c>
      <c r="V838" s="18">
        <v>-43.301000000000002</v>
      </c>
      <c r="W838" s="18">
        <v>-50.256999999999998</v>
      </c>
      <c r="X838" s="18">
        <v>-9.1579999999999995</v>
      </c>
      <c r="Y838" s="18">
        <v>-32.393999999999998</v>
      </c>
      <c r="Z838" s="18">
        <v>-64.715999999999994</v>
      </c>
      <c r="AH838" s="18">
        <v>-10.991</v>
      </c>
      <c r="AI838" s="31">
        <f t="shared" ref="AI838:AI858" si="3595">+G838</f>
        <v>-16.931999999999999</v>
      </c>
      <c r="AJ838" s="31">
        <f t="shared" ref="AJ838:AJ858" si="3596">+K838</f>
        <v>-18.189</v>
      </c>
      <c r="AK838" s="31">
        <f t="shared" ref="AK838:AK858" si="3597">+O838</f>
        <v>-24.901</v>
      </c>
      <c r="AL838" s="31">
        <f t="shared" ref="AL838:AL858" si="3598">+S838</f>
        <v>-59.468000000000004</v>
      </c>
      <c r="AM838" s="31">
        <f t="shared" ref="AM838:AM845" si="3599">+W838</f>
        <v>-50.256999999999998</v>
      </c>
    </row>
    <row r="839" spans="2:39" x14ac:dyDescent="0.2">
      <c r="B839" t="s">
        <v>139</v>
      </c>
      <c r="D839" s="36" t="s">
        <v>75</v>
      </c>
      <c r="E839" s="18">
        <v>0.219</v>
      </c>
      <c r="F839" s="18">
        <v>0.25600000000000001</v>
      </c>
      <c r="G839" s="18">
        <v>0.55600000000000005</v>
      </c>
      <c r="H839" s="18">
        <v>0.1</v>
      </c>
      <c r="I839" s="18">
        <v>0.55800000000000005</v>
      </c>
      <c r="J839" s="18">
        <v>5.4859999999999998</v>
      </c>
      <c r="K839" s="18">
        <v>0.69399999999999995</v>
      </c>
      <c r="L839" s="18">
        <v>1.4E-2</v>
      </c>
      <c r="M839" s="18">
        <v>0.23100000000000001</v>
      </c>
      <c r="N839" s="18">
        <v>0.28199999999999997</v>
      </c>
      <c r="O839" s="18">
        <v>0.38300000000000001</v>
      </c>
      <c r="P839" s="18">
        <v>0.316</v>
      </c>
      <c r="Q839" s="18">
        <v>0.34799999999999998</v>
      </c>
      <c r="R839" s="18">
        <v>3.8069999999999999</v>
      </c>
      <c r="S839" s="18">
        <v>0.52800000000000002</v>
      </c>
      <c r="T839" s="18">
        <v>3.5999999999999997E-2</v>
      </c>
      <c r="U839" s="18">
        <v>0.14199999999999999</v>
      </c>
      <c r="V839" s="18">
        <v>0.155</v>
      </c>
      <c r="W839" s="18">
        <v>0.221</v>
      </c>
      <c r="X839" s="18">
        <v>4.4999999999999998E-2</v>
      </c>
      <c r="Y839" s="18">
        <v>0.14799999999999999</v>
      </c>
      <c r="Z839" s="18">
        <v>0.27300000000000002</v>
      </c>
      <c r="AH839" s="18">
        <v>0.436</v>
      </c>
      <c r="AI839" s="31">
        <f t="shared" si="3595"/>
        <v>0.55600000000000005</v>
      </c>
      <c r="AJ839" s="31">
        <f t="shared" si="3596"/>
        <v>0.69399999999999995</v>
      </c>
      <c r="AK839" s="31">
        <f t="shared" si="3597"/>
        <v>0.38300000000000001</v>
      </c>
      <c r="AL839" s="31">
        <f t="shared" si="3598"/>
        <v>0.52800000000000002</v>
      </c>
      <c r="AM839" s="31">
        <f t="shared" si="3599"/>
        <v>0.221</v>
      </c>
    </row>
    <row r="840" spans="2:39" x14ac:dyDescent="0.2">
      <c r="B840" t="s">
        <v>143</v>
      </c>
      <c r="D840" s="36" t="s">
        <v>75</v>
      </c>
      <c r="E840" s="18">
        <v>478.28</v>
      </c>
      <c r="F840" s="18">
        <v>594.88400000000001</v>
      </c>
      <c r="G840" s="18">
        <v>296.31799999999998</v>
      </c>
      <c r="H840" s="18">
        <v>191.703</v>
      </c>
      <c r="I840" s="18">
        <v>315.56299999999999</v>
      </c>
      <c r="J840" s="18">
        <v>340.79199999999997</v>
      </c>
      <c r="K840" s="18">
        <v>396.61500000000001</v>
      </c>
      <c r="L840" s="18">
        <v>418.23899999999998</v>
      </c>
      <c r="M840" s="18">
        <v>537.24300000000005</v>
      </c>
      <c r="N840" s="18">
        <v>1070.491</v>
      </c>
      <c r="O840" s="18">
        <v>1362.3019999999999</v>
      </c>
      <c r="P840" s="18">
        <v>78.058000000000007</v>
      </c>
      <c r="Q840" s="18">
        <v>166.30600000000001</v>
      </c>
      <c r="R840" s="18">
        <v>609.55200000000002</v>
      </c>
      <c r="S840" s="18">
        <v>1091.9179999999999</v>
      </c>
      <c r="T840" s="18">
        <v>225.46700000000001</v>
      </c>
      <c r="U840" s="18">
        <v>997.85199999999998</v>
      </c>
      <c r="V840" s="18">
        <v>1751.6389999999999</v>
      </c>
      <c r="W840" s="18">
        <v>2481.23</v>
      </c>
      <c r="X840" s="18">
        <v>395.83800000000002</v>
      </c>
      <c r="Y840" s="18">
        <v>470.01100000000002</v>
      </c>
      <c r="Z840" s="18">
        <v>513.13699999999994</v>
      </c>
      <c r="AH840" s="18">
        <v>149.691</v>
      </c>
      <c r="AI840" s="31">
        <f t="shared" si="3595"/>
        <v>296.31799999999998</v>
      </c>
      <c r="AJ840" s="31">
        <f t="shared" si="3596"/>
        <v>396.61500000000001</v>
      </c>
      <c r="AK840" s="31">
        <f t="shared" si="3597"/>
        <v>1362.3019999999999</v>
      </c>
      <c r="AL840" s="31">
        <f t="shared" si="3598"/>
        <v>1091.9179999999999</v>
      </c>
      <c r="AM840" s="31">
        <f t="shared" si="3599"/>
        <v>2481.23</v>
      </c>
    </row>
    <row r="841" spans="2:39" x14ac:dyDescent="0.2">
      <c r="B841" t="s">
        <v>144</v>
      </c>
      <c r="D841" s="36" t="s">
        <v>75</v>
      </c>
      <c r="E841" s="18">
        <v>-545.50400000000002</v>
      </c>
      <c r="F841" s="18">
        <v>-641.01</v>
      </c>
      <c r="G841" s="18">
        <v>-381.06700000000001</v>
      </c>
      <c r="H841" s="18">
        <v>-134.226</v>
      </c>
      <c r="I841" s="18">
        <v>-526.99900000000002</v>
      </c>
      <c r="J841" s="18">
        <v>-644.80399999999997</v>
      </c>
      <c r="K841" s="18">
        <v>-743.16899999999998</v>
      </c>
      <c r="L841" s="18">
        <v>-382.89</v>
      </c>
      <c r="M841" s="18">
        <v>-684.60900000000004</v>
      </c>
      <c r="N841" s="18">
        <v>-997.928</v>
      </c>
      <c r="O841" s="18">
        <v>-1047.4259999999999</v>
      </c>
      <c r="P841" s="18">
        <v>-19.210999999999999</v>
      </c>
      <c r="Q841" s="18">
        <v>-418.66500000000002</v>
      </c>
      <c r="R841" s="18">
        <v>-897.048</v>
      </c>
      <c r="S841" s="18">
        <v>-1520.1389999999999</v>
      </c>
      <c r="T841" s="18">
        <v>-458.49799999999999</v>
      </c>
      <c r="U841" s="18">
        <v>-1484.5129999999999</v>
      </c>
      <c r="V841" s="18">
        <v>-1976.8489999999999</v>
      </c>
      <c r="W841" s="18">
        <v>-2620.502</v>
      </c>
      <c r="X841" s="18">
        <v>-299.31200000000001</v>
      </c>
      <c r="Y841" s="18">
        <v>-394.14400000000001</v>
      </c>
      <c r="Z841" s="18">
        <v>-527.58600000000001</v>
      </c>
      <c r="AH841" s="18">
        <v>-268.42200000000003</v>
      </c>
      <c r="AI841" s="31">
        <f t="shared" si="3595"/>
        <v>-381.06700000000001</v>
      </c>
      <c r="AJ841" s="31">
        <f t="shared" si="3596"/>
        <v>-743.16899999999998</v>
      </c>
      <c r="AK841" s="31">
        <f t="shared" si="3597"/>
        <v>-1047.4259999999999</v>
      </c>
      <c r="AL841" s="31">
        <f t="shared" si="3598"/>
        <v>-1520.1389999999999</v>
      </c>
      <c r="AM841" s="31">
        <f t="shared" si="3599"/>
        <v>-2620.502</v>
      </c>
    </row>
    <row r="842" spans="2:39" x14ac:dyDescent="0.2">
      <c r="B842" t="s">
        <v>142</v>
      </c>
      <c r="D842" s="36" t="s">
        <v>75</v>
      </c>
      <c r="E842" s="18">
        <v>0</v>
      </c>
      <c r="F842" s="18">
        <v>0</v>
      </c>
      <c r="G842" s="18">
        <v>0</v>
      </c>
      <c r="H842" s="18">
        <v>0</v>
      </c>
      <c r="I842" s="18">
        <v>0</v>
      </c>
      <c r="J842" s="18">
        <v>-0.66300000000000003</v>
      </c>
      <c r="K842" s="18">
        <v>-0.66200000000000003</v>
      </c>
      <c r="L842" s="18">
        <v>0</v>
      </c>
      <c r="M842" s="18">
        <v>0</v>
      </c>
      <c r="N842" s="18">
        <v>0</v>
      </c>
      <c r="O842" s="18">
        <v>-5.1100000000000003</v>
      </c>
      <c r="P842" s="18">
        <v>0</v>
      </c>
      <c r="Q842" s="18">
        <v>0</v>
      </c>
      <c r="R842" s="18">
        <v>0</v>
      </c>
      <c r="S842" s="18">
        <v>0</v>
      </c>
      <c r="T842" s="18">
        <v>-5</v>
      </c>
      <c r="U842" s="18">
        <v>-4.82</v>
      </c>
      <c r="V842" s="18">
        <v>-4.82</v>
      </c>
      <c r="W842" s="18">
        <v>-29.052</v>
      </c>
      <c r="X842" s="18">
        <v>0</v>
      </c>
      <c r="Y842" s="18">
        <v>0</v>
      </c>
      <c r="Z842" s="18">
        <v>0</v>
      </c>
      <c r="AH842" s="18">
        <v>0</v>
      </c>
      <c r="AI842" s="31">
        <f t="shared" si="3595"/>
        <v>0</v>
      </c>
      <c r="AJ842" s="31">
        <f t="shared" si="3596"/>
        <v>-0.66200000000000003</v>
      </c>
      <c r="AK842" s="31">
        <f t="shared" si="3597"/>
        <v>-5.1100000000000003</v>
      </c>
      <c r="AL842" s="31">
        <f t="shared" si="3598"/>
        <v>0</v>
      </c>
      <c r="AM842" s="31">
        <f t="shared" si="3599"/>
        <v>-29.052</v>
      </c>
    </row>
    <row r="843" spans="2:39" x14ac:dyDescent="0.2">
      <c r="B843" t="s">
        <v>141</v>
      </c>
      <c r="D843" s="36" t="s">
        <v>75</v>
      </c>
      <c r="E843" s="18">
        <v>0</v>
      </c>
      <c r="F843" s="18">
        <v>0</v>
      </c>
      <c r="G843" s="18">
        <v>0</v>
      </c>
      <c r="H843" s="18">
        <v>0</v>
      </c>
      <c r="I843" s="18">
        <v>0</v>
      </c>
      <c r="J843" s="18">
        <v>0</v>
      </c>
      <c r="K843" s="18">
        <v>0</v>
      </c>
      <c r="L843" s="18">
        <v>4.5</v>
      </c>
      <c r="M843" s="18">
        <v>4.5</v>
      </c>
      <c r="N843" s="18">
        <v>4.5</v>
      </c>
      <c r="O843" s="18">
        <v>4.5</v>
      </c>
      <c r="P843" s="18">
        <v>0</v>
      </c>
      <c r="Q843" s="18">
        <v>0</v>
      </c>
      <c r="R843" s="18">
        <v>0</v>
      </c>
      <c r="S843" s="18">
        <v>0</v>
      </c>
      <c r="T843" s="18">
        <v>0</v>
      </c>
      <c r="U843" s="18">
        <v>0</v>
      </c>
      <c r="V843" s="18">
        <v>0</v>
      </c>
      <c r="W843" s="18">
        <v>0</v>
      </c>
      <c r="X843" s="18">
        <v>0</v>
      </c>
      <c r="Y843" s="18">
        <v>0</v>
      </c>
      <c r="Z843" s="18">
        <v>0</v>
      </c>
      <c r="AH843" s="18">
        <v>0</v>
      </c>
      <c r="AI843" s="31">
        <f t="shared" si="3595"/>
        <v>0</v>
      </c>
      <c r="AJ843" s="31">
        <f t="shared" si="3596"/>
        <v>0</v>
      </c>
      <c r="AK843" s="31">
        <f t="shared" si="3597"/>
        <v>4.5</v>
      </c>
      <c r="AL843" s="31">
        <f t="shared" si="3598"/>
        <v>0</v>
      </c>
      <c r="AM843" s="31">
        <f t="shared" si="3599"/>
        <v>0</v>
      </c>
    </row>
    <row r="844" spans="2:39" ht="13.5" x14ac:dyDescent="0.35">
      <c r="B844" t="s">
        <v>140</v>
      </c>
      <c r="D844" s="37" t="s">
        <v>75</v>
      </c>
      <c r="E844" s="21">
        <v>0</v>
      </c>
      <c r="F844" s="21">
        <v>-11.73</v>
      </c>
      <c r="G844" s="21">
        <v>-11.73</v>
      </c>
      <c r="H844" s="21">
        <v>0</v>
      </c>
      <c r="I844" s="21">
        <v>0</v>
      </c>
      <c r="J844" s="21">
        <v>0</v>
      </c>
      <c r="K844" s="21">
        <v>0</v>
      </c>
      <c r="L844" s="21">
        <v>0</v>
      </c>
      <c r="M844" s="21">
        <v>0</v>
      </c>
      <c r="N844" s="21">
        <v>0</v>
      </c>
      <c r="O844" s="21">
        <v>0</v>
      </c>
      <c r="P844" s="21">
        <v>0</v>
      </c>
      <c r="Q844" s="21">
        <v>0</v>
      </c>
      <c r="R844" s="21">
        <v>0</v>
      </c>
      <c r="S844" s="21">
        <v>0</v>
      </c>
      <c r="T844" s="21">
        <v>0</v>
      </c>
      <c r="U844" s="21">
        <v>0</v>
      </c>
      <c r="V844" s="21">
        <v>0</v>
      </c>
      <c r="W844" s="21">
        <v>0</v>
      </c>
      <c r="X844" s="21">
        <v>0</v>
      </c>
      <c r="Y844" s="21">
        <v>0</v>
      </c>
      <c r="Z844" s="21">
        <v>0</v>
      </c>
      <c r="AA844" s="57"/>
      <c r="AB844" s="57"/>
      <c r="AC844" s="57"/>
      <c r="AD844" s="57"/>
      <c r="AE844" s="57"/>
      <c r="AF844" s="57"/>
      <c r="AG844" s="57"/>
      <c r="AH844" s="21">
        <v>0</v>
      </c>
      <c r="AI844" s="32">
        <f t="shared" si="3595"/>
        <v>-11.73</v>
      </c>
      <c r="AJ844" s="32">
        <f t="shared" si="3596"/>
        <v>0</v>
      </c>
      <c r="AK844" s="32">
        <f t="shared" si="3597"/>
        <v>0</v>
      </c>
      <c r="AL844" s="32">
        <f t="shared" si="3598"/>
        <v>0</v>
      </c>
      <c r="AM844" s="32">
        <f t="shared" si="3599"/>
        <v>0</v>
      </c>
    </row>
    <row r="845" spans="2:39" x14ac:dyDescent="0.2">
      <c r="B845" s="6" t="s">
        <v>145</v>
      </c>
      <c r="D845" s="42" t="str">
        <f>IFERROR(D838+SUM(D839:D844),"n/a")</f>
        <v>n/a</v>
      </c>
      <c r="E845" s="42">
        <f t="shared" ref="E845:V845" si="3600">IFERROR(E838+SUM(E839:E844),"n/a")</f>
        <v>-70.394000000000048</v>
      </c>
      <c r="F845" s="42">
        <f t="shared" si="3600"/>
        <v>-69.930000000000007</v>
      </c>
      <c r="G845" s="42">
        <f t="shared" si="3600"/>
        <v>-112.85500000000005</v>
      </c>
      <c r="H845" s="42">
        <f t="shared" si="3600"/>
        <v>53.460999999999999</v>
      </c>
      <c r="I845" s="42">
        <f t="shared" si="3600"/>
        <v>-220.24300000000005</v>
      </c>
      <c r="J845" s="42">
        <f t="shared" si="3600"/>
        <v>-318.51500000000004</v>
      </c>
      <c r="K845" s="42">
        <f t="shared" si="3600"/>
        <v>-364.71099999999996</v>
      </c>
      <c r="L845" s="42">
        <f t="shared" si="3600"/>
        <v>36.229999999999997</v>
      </c>
      <c r="M845" s="42">
        <f t="shared" si="3600"/>
        <v>-151.535</v>
      </c>
      <c r="N845" s="42">
        <f t="shared" si="3600"/>
        <v>63.496999999999915</v>
      </c>
      <c r="O845" s="42">
        <f t="shared" si="3600"/>
        <v>289.74799999999999</v>
      </c>
      <c r="P845" s="42">
        <f t="shared" si="3600"/>
        <v>52.985000000000014</v>
      </c>
      <c r="Q845" s="42">
        <f t="shared" si="3600"/>
        <v>-272.88</v>
      </c>
      <c r="R845" s="42">
        <f t="shared" si="3600"/>
        <v>-318.34399999999994</v>
      </c>
      <c r="S845" s="42">
        <f t="shared" si="3600"/>
        <v>-487.161</v>
      </c>
      <c r="T845" s="42">
        <f t="shared" si="3600"/>
        <v>-245.18799999999999</v>
      </c>
      <c r="U845" s="42">
        <f t="shared" si="3600"/>
        <v>-520.37599999999986</v>
      </c>
      <c r="V845" s="42">
        <f t="shared" si="3600"/>
        <v>-273.17600000000004</v>
      </c>
      <c r="W845" s="42">
        <f t="shared" ref="W845:X845" si="3601">IFERROR(W838+SUM(W839:W844),"n/a")</f>
        <v>-218.35999999999993</v>
      </c>
      <c r="X845" s="42">
        <f t="shared" si="3601"/>
        <v>87.413000000000025</v>
      </c>
      <c r="Y845" s="42">
        <f t="shared" ref="Y845:Z845" si="3602">IFERROR(Y838+SUM(Y839:Y844),"n/a")</f>
        <v>43.621000000000045</v>
      </c>
      <c r="Z845" s="42">
        <f t="shared" si="3602"/>
        <v>-78.892000000000039</v>
      </c>
      <c r="AH845" s="42">
        <f t="shared" ref="AH845" si="3603">IFERROR(AH838+SUM(AH839:AH844),"n/a")</f>
        <v>-129.286</v>
      </c>
      <c r="AI845" s="20">
        <f t="shared" si="3595"/>
        <v>-112.85500000000005</v>
      </c>
      <c r="AJ845" s="20">
        <f t="shared" si="3596"/>
        <v>-364.71099999999996</v>
      </c>
      <c r="AK845" s="20">
        <f t="shared" si="3597"/>
        <v>289.74799999999999</v>
      </c>
      <c r="AL845" s="20">
        <f t="shared" si="3598"/>
        <v>-487.161</v>
      </c>
      <c r="AM845" s="20">
        <f t="shared" si="3599"/>
        <v>-218.35999999999993</v>
      </c>
    </row>
    <row r="846" spans="2:39" x14ac:dyDescent="0.2">
      <c r="AI846" s="76"/>
      <c r="AJ846" s="76"/>
      <c r="AK846" s="76"/>
      <c r="AL846" s="76"/>
      <c r="AM846" s="76"/>
    </row>
    <row r="847" spans="2:39" x14ac:dyDescent="0.2">
      <c r="B847" t="s">
        <v>150</v>
      </c>
      <c r="D847" s="36" t="s">
        <v>75</v>
      </c>
      <c r="E847" s="18">
        <v>-30.664000000000001</v>
      </c>
      <c r="F847" s="18">
        <v>-64.131</v>
      </c>
      <c r="G847" s="18">
        <v>-97.697000000000003</v>
      </c>
      <c r="H847" s="18">
        <v>0</v>
      </c>
      <c r="I847" s="18">
        <v>0</v>
      </c>
      <c r="J847" s="18">
        <v>-179.298</v>
      </c>
      <c r="K847" s="18">
        <v>-175.36799999999999</v>
      </c>
      <c r="L847" s="18">
        <v>-100</v>
      </c>
      <c r="M847" s="18">
        <v>-170.66200000000001</v>
      </c>
      <c r="N847" s="18">
        <v>-250.42</v>
      </c>
      <c r="O847" s="18">
        <v>-340.36200000000002</v>
      </c>
      <c r="P847" s="18">
        <v>0</v>
      </c>
      <c r="Q847" s="18">
        <v>0</v>
      </c>
      <c r="R847" s="18">
        <v>-95.787000000000006</v>
      </c>
      <c r="S847" s="18">
        <v>-210.102</v>
      </c>
      <c r="T847" s="18">
        <v>0</v>
      </c>
      <c r="U847" s="18">
        <v>-256.726</v>
      </c>
      <c r="V847" s="18">
        <v>-399.06700000000001</v>
      </c>
      <c r="W847" s="18">
        <v>-560.13199999999995</v>
      </c>
      <c r="X847" s="18">
        <v>-0.77400000000000002</v>
      </c>
      <c r="Y847" s="18">
        <v>-323.02800000000002</v>
      </c>
      <c r="Z847" s="18">
        <v>-484.54199999999997</v>
      </c>
      <c r="AH847" s="18">
        <v>0</v>
      </c>
      <c r="AI847" s="31">
        <f t="shared" si="3595"/>
        <v>-97.697000000000003</v>
      </c>
      <c r="AJ847" s="31">
        <f t="shared" si="3596"/>
        <v>-175.36799999999999</v>
      </c>
      <c r="AK847" s="31">
        <f t="shared" si="3597"/>
        <v>-340.36200000000002</v>
      </c>
      <c r="AL847" s="31">
        <f t="shared" si="3598"/>
        <v>-210.102</v>
      </c>
      <c r="AM847" s="31">
        <f t="shared" ref="AM847:AM858" si="3604">+W847</f>
        <v>-560.13199999999995</v>
      </c>
    </row>
    <row r="848" spans="2:39" x14ac:dyDescent="0.2">
      <c r="B848" t="s">
        <v>148</v>
      </c>
      <c r="D848" s="36" t="s">
        <v>75</v>
      </c>
      <c r="E848" s="18">
        <v>0</v>
      </c>
      <c r="F848" s="18">
        <v>0</v>
      </c>
      <c r="G848" s="18">
        <v>0</v>
      </c>
      <c r="H848" s="18">
        <v>0</v>
      </c>
      <c r="I848" s="18">
        <v>0</v>
      </c>
      <c r="J848" s="18">
        <v>0</v>
      </c>
      <c r="K848" s="18">
        <v>0</v>
      </c>
      <c r="L848" s="18">
        <v>0</v>
      </c>
      <c r="M848" s="18">
        <v>0</v>
      </c>
      <c r="N848" s="18">
        <v>0</v>
      </c>
      <c r="O848" s="18">
        <v>0</v>
      </c>
      <c r="P848" s="18">
        <v>0</v>
      </c>
      <c r="Q848" s="18">
        <v>-16.963999999999999</v>
      </c>
      <c r="R848" s="18">
        <v>-36.344000000000001</v>
      </c>
      <c r="S848" s="18">
        <v>-63.671999999999997</v>
      </c>
      <c r="T848" s="18">
        <v>-20.131</v>
      </c>
      <c r="U848" s="18">
        <v>-35.625</v>
      </c>
      <c r="V848" s="18">
        <v>-45.234000000000002</v>
      </c>
      <c r="W848" s="18">
        <v>-60.703000000000003</v>
      </c>
      <c r="X848" s="18">
        <v>-2.8519999999999999</v>
      </c>
      <c r="Y848" s="18">
        <v>-2.8519999999999999</v>
      </c>
      <c r="Z848" s="18">
        <v>-2.8519999999999999</v>
      </c>
      <c r="AH848" s="18">
        <v>-75.287000000000006</v>
      </c>
      <c r="AI848" s="31">
        <f t="shared" si="3595"/>
        <v>0</v>
      </c>
      <c r="AJ848" s="31">
        <f t="shared" si="3596"/>
        <v>0</v>
      </c>
      <c r="AK848" s="31">
        <f t="shared" si="3597"/>
        <v>0</v>
      </c>
      <c r="AL848" s="31">
        <f t="shared" si="3598"/>
        <v>-63.671999999999997</v>
      </c>
      <c r="AM848" s="31">
        <f t="shared" si="3604"/>
        <v>-60.703000000000003</v>
      </c>
    </row>
    <row r="849" spans="2:39" x14ac:dyDescent="0.2">
      <c r="B849" t="s">
        <v>149</v>
      </c>
      <c r="D849" s="36" t="s">
        <v>75</v>
      </c>
      <c r="E849" s="18">
        <v>-2.5129999999999999</v>
      </c>
      <c r="F849" s="18">
        <v>-1.9690000000000001</v>
      </c>
      <c r="G849" s="18">
        <v>-3.1749999999999998</v>
      </c>
      <c r="H849" s="18">
        <v>-0.2</v>
      </c>
      <c r="I849" s="18">
        <v>-0.56200000000000006</v>
      </c>
      <c r="J849" s="18">
        <v>-1.075</v>
      </c>
      <c r="K849" s="18">
        <v>-2.125</v>
      </c>
      <c r="L849" s="18">
        <v>-0.184</v>
      </c>
      <c r="M849" s="18">
        <v>-0.91500000000000004</v>
      </c>
      <c r="N849" s="18">
        <v>-1.468</v>
      </c>
      <c r="O849" s="18">
        <v>-1.847</v>
      </c>
      <c r="P849" s="18">
        <v>-0.52200000000000002</v>
      </c>
      <c r="Q849" s="18">
        <v>-1.093</v>
      </c>
      <c r="R849" s="18">
        <v>-1.7030000000000001</v>
      </c>
      <c r="S849" s="18">
        <v>-2.137</v>
      </c>
      <c r="T849" s="18">
        <v>-0.95299999999999996</v>
      </c>
      <c r="U849" s="18">
        <v>-1.958</v>
      </c>
      <c r="V849" s="18">
        <v>-2.548</v>
      </c>
      <c r="W849" s="18">
        <v>-8.5739999999999998</v>
      </c>
      <c r="X849" s="18">
        <v>0</v>
      </c>
      <c r="Y849" s="18">
        <v>-1.1339999999999999</v>
      </c>
      <c r="Z849" s="18">
        <v>-2.3450000000000002</v>
      </c>
      <c r="AH849" s="18">
        <v>-3.2610000000000001</v>
      </c>
      <c r="AI849" s="31">
        <f t="shared" si="3595"/>
        <v>-3.1749999999999998</v>
      </c>
      <c r="AJ849" s="31">
        <f t="shared" si="3596"/>
        <v>-2.125</v>
      </c>
      <c r="AK849" s="31">
        <f t="shared" si="3597"/>
        <v>-1.847</v>
      </c>
      <c r="AL849" s="31">
        <f t="shared" si="3598"/>
        <v>-2.137</v>
      </c>
      <c r="AM849" s="31">
        <f t="shared" si="3604"/>
        <v>-8.5739999999999998</v>
      </c>
    </row>
    <row r="850" spans="2:39" x14ac:dyDescent="0.2">
      <c r="B850" t="s">
        <v>163</v>
      </c>
      <c r="D850" s="36" t="s">
        <v>75</v>
      </c>
      <c r="E850" s="18">
        <v>0</v>
      </c>
      <c r="F850" s="18">
        <v>0</v>
      </c>
      <c r="G850" s="18">
        <v>0</v>
      </c>
      <c r="H850" s="18">
        <v>0</v>
      </c>
      <c r="I850" s="18">
        <v>0</v>
      </c>
      <c r="J850" s="18">
        <v>0</v>
      </c>
      <c r="K850" s="18">
        <v>0</v>
      </c>
      <c r="L850" s="18">
        <v>0</v>
      </c>
      <c r="M850" s="18">
        <v>0</v>
      </c>
      <c r="N850" s="18">
        <v>0</v>
      </c>
      <c r="O850" s="18">
        <v>0</v>
      </c>
      <c r="P850" s="18">
        <v>0</v>
      </c>
      <c r="Q850" s="18">
        <v>0</v>
      </c>
      <c r="R850" s="18">
        <v>0</v>
      </c>
      <c r="S850" s="18">
        <v>0</v>
      </c>
      <c r="T850" s="18">
        <v>0</v>
      </c>
      <c r="U850" s="18">
        <v>0</v>
      </c>
      <c r="V850" s="18">
        <v>0</v>
      </c>
      <c r="W850" s="18">
        <v>0</v>
      </c>
      <c r="X850" s="18">
        <v>0</v>
      </c>
      <c r="Y850" s="18">
        <v>0</v>
      </c>
      <c r="Z850" s="18">
        <v>0</v>
      </c>
      <c r="AH850" s="18">
        <v>38.107999999999997</v>
      </c>
      <c r="AI850" s="31">
        <f t="shared" si="3595"/>
        <v>0</v>
      </c>
      <c r="AJ850" s="31">
        <f t="shared" si="3596"/>
        <v>0</v>
      </c>
      <c r="AK850" s="31">
        <f t="shared" si="3597"/>
        <v>0</v>
      </c>
      <c r="AL850" s="31">
        <f t="shared" si="3598"/>
        <v>0</v>
      </c>
      <c r="AM850" s="31">
        <f t="shared" si="3604"/>
        <v>0</v>
      </c>
    </row>
    <row r="851" spans="2:39" x14ac:dyDescent="0.2">
      <c r="B851" t="s">
        <v>146</v>
      </c>
      <c r="D851" s="36" t="s">
        <v>75</v>
      </c>
      <c r="E851" s="18">
        <v>0</v>
      </c>
      <c r="F851" s="18">
        <v>0</v>
      </c>
      <c r="G851" s="18">
        <v>0</v>
      </c>
      <c r="H851" s="18">
        <v>0</v>
      </c>
      <c r="I851" s="18">
        <v>0</v>
      </c>
      <c r="J851" s="18">
        <v>0</v>
      </c>
      <c r="K851" s="18">
        <v>0</v>
      </c>
      <c r="L851" s="18">
        <v>0</v>
      </c>
      <c r="M851" s="18">
        <v>0</v>
      </c>
      <c r="N851" s="18">
        <v>0</v>
      </c>
      <c r="O851" s="18">
        <v>0</v>
      </c>
      <c r="P851" s="18">
        <v>0</v>
      </c>
      <c r="Q851" s="18">
        <v>0</v>
      </c>
      <c r="R851" s="18">
        <v>0</v>
      </c>
      <c r="S851" s="18">
        <v>0</v>
      </c>
      <c r="T851" s="18">
        <v>-41.261000000000003</v>
      </c>
      <c r="U851" s="18">
        <v>-41.261000000000003</v>
      </c>
      <c r="V851" s="18">
        <v>-41.261000000000003</v>
      </c>
      <c r="W851" s="18">
        <v>-41.261000000000003</v>
      </c>
      <c r="X851" s="18">
        <v>-51.195</v>
      </c>
      <c r="Y851" s="18">
        <v>-51.195</v>
      </c>
      <c r="Z851" s="18">
        <v>-51.195</v>
      </c>
      <c r="AH851" s="18">
        <v>-12.715</v>
      </c>
      <c r="AI851" s="31">
        <f t="shared" si="3595"/>
        <v>0</v>
      </c>
      <c r="AJ851" s="31">
        <f t="shared" si="3596"/>
        <v>0</v>
      </c>
      <c r="AK851" s="31">
        <f t="shared" si="3597"/>
        <v>0</v>
      </c>
      <c r="AL851" s="31">
        <f t="shared" si="3598"/>
        <v>0</v>
      </c>
      <c r="AM851" s="31">
        <f t="shared" si="3604"/>
        <v>-41.261000000000003</v>
      </c>
    </row>
    <row r="852" spans="2:39" x14ac:dyDescent="0.2">
      <c r="B852" t="s">
        <v>164</v>
      </c>
      <c r="D852" s="36" t="s">
        <v>75</v>
      </c>
      <c r="E852" s="18">
        <v>0</v>
      </c>
      <c r="F852" s="18">
        <v>0</v>
      </c>
      <c r="G852" s="18">
        <v>0</v>
      </c>
      <c r="H852" s="18">
        <v>0</v>
      </c>
      <c r="I852" s="18">
        <v>0</v>
      </c>
      <c r="J852" s="18">
        <v>0</v>
      </c>
      <c r="K852" s="18">
        <v>0</v>
      </c>
      <c r="L852" s="18">
        <v>0</v>
      </c>
      <c r="M852" s="18">
        <v>0</v>
      </c>
      <c r="N852" s="18">
        <v>0</v>
      </c>
      <c r="O852" s="18">
        <v>0</v>
      </c>
      <c r="P852" s="18">
        <v>0</v>
      </c>
      <c r="Q852" s="18">
        <v>0</v>
      </c>
      <c r="R852" s="18">
        <v>0</v>
      </c>
      <c r="S852" s="18">
        <v>0</v>
      </c>
      <c r="T852" s="18">
        <v>0</v>
      </c>
      <c r="U852" s="18">
        <v>0</v>
      </c>
      <c r="V852" s="18">
        <v>0</v>
      </c>
      <c r="W852" s="18">
        <v>0</v>
      </c>
      <c r="X852" s="18">
        <v>0</v>
      </c>
      <c r="Y852" s="18">
        <v>0</v>
      </c>
      <c r="Z852" s="18">
        <v>0</v>
      </c>
      <c r="AH852" s="18">
        <v>0</v>
      </c>
      <c r="AI852" s="31">
        <f t="shared" si="3595"/>
        <v>0</v>
      </c>
      <c r="AJ852" s="31">
        <f t="shared" si="3596"/>
        <v>0</v>
      </c>
      <c r="AK852" s="31">
        <f t="shared" si="3597"/>
        <v>0</v>
      </c>
      <c r="AL852" s="31">
        <f t="shared" si="3598"/>
        <v>0</v>
      </c>
      <c r="AM852" s="31">
        <f t="shared" si="3604"/>
        <v>0</v>
      </c>
    </row>
    <row r="853" spans="2:39" x14ac:dyDescent="0.2">
      <c r="B853" t="s">
        <v>165</v>
      </c>
      <c r="D853" s="36" t="s">
        <v>75</v>
      </c>
      <c r="E853" s="18">
        <v>0</v>
      </c>
      <c r="F853" s="18">
        <v>-11.368</v>
      </c>
      <c r="G853" s="18">
        <v>-11.368</v>
      </c>
      <c r="H853" s="18">
        <v>0</v>
      </c>
      <c r="I853" s="18">
        <v>0</v>
      </c>
      <c r="J853" s="18">
        <v>0</v>
      </c>
      <c r="K853" s="18">
        <v>0</v>
      </c>
      <c r="L853" s="18">
        <v>0</v>
      </c>
      <c r="M853" s="18">
        <v>0</v>
      </c>
      <c r="N853" s="18">
        <v>-9.9580000000000002</v>
      </c>
      <c r="O853" s="18">
        <v>-10.371</v>
      </c>
      <c r="P853" s="18">
        <v>0</v>
      </c>
      <c r="Q853" s="18">
        <v>0</v>
      </c>
      <c r="R853" s="18">
        <v>0</v>
      </c>
      <c r="S853" s="18">
        <v>0</v>
      </c>
      <c r="T853" s="18">
        <v>-5.3</v>
      </c>
      <c r="U853" s="18">
        <v>-5.3</v>
      </c>
      <c r="V853" s="18">
        <v>-5.3</v>
      </c>
      <c r="W853" s="18">
        <v>-5.3</v>
      </c>
      <c r="X853" s="18">
        <v>0</v>
      </c>
      <c r="Y853" s="18">
        <v>0</v>
      </c>
      <c r="Z853" s="18">
        <v>0</v>
      </c>
      <c r="AH853" s="18">
        <v>-3.9239999999999999</v>
      </c>
      <c r="AI853" s="31">
        <f t="shared" si="3595"/>
        <v>-11.368</v>
      </c>
      <c r="AJ853" s="31">
        <f t="shared" si="3596"/>
        <v>0</v>
      </c>
      <c r="AK853" s="31">
        <f t="shared" si="3597"/>
        <v>-10.371</v>
      </c>
      <c r="AL853" s="31">
        <f t="shared" si="3598"/>
        <v>0</v>
      </c>
      <c r="AM853" s="31">
        <f t="shared" si="3604"/>
        <v>-5.3</v>
      </c>
    </row>
    <row r="854" spans="2:39" ht="13.5" x14ac:dyDescent="0.35">
      <c r="B854" t="s">
        <v>147</v>
      </c>
      <c r="D854" s="37" t="s">
        <v>75</v>
      </c>
      <c r="E854" s="21">
        <v>0</v>
      </c>
      <c r="F854" s="21">
        <v>0</v>
      </c>
      <c r="G854" s="21">
        <v>0</v>
      </c>
      <c r="H854" s="21">
        <v>0</v>
      </c>
      <c r="I854" s="21">
        <v>0</v>
      </c>
      <c r="J854" s="21">
        <v>0</v>
      </c>
      <c r="K854" s="21">
        <v>0</v>
      </c>
      <c r="L854" s="21">
        <v>0</v>
      </c>
      <c r="M854" s="21">
        <v>0</v>
      </c>
      <c r="N854" s="21">
        <v>0</v>
      </c>
      <c r="O854" s="21">
        <v>0</v>
      </c>
      <c r="P854" s="21">
        <v>0</v>
      </c>
      <c r="Q854" s="21">
        <v>0</v>
      </c>
      <c r="R854" s="21">
        <v>0</v>
      </c>
      <c r="S854" s="21">
        <v>0</v>
      </c>
      <c r="T854" s="21">
        <v>0</v>
      </c>
      <c r="U854" s="21">
        <v>0</v>
      </c>
      <c r="V854" s="21">
        <v>0</v>
      </c>
      <c r="W854" s="21">
        <v>0</v>
      </c>
      <c r="X854" s="21">
        <v>0</v>
      </c>
      <c r="Y854" s="21">
        <v>0</v>
      </c>
      <c r="Z854" s="21">
        <v>0</v>
      </c>
      <c r="AA854" s="57"/>
      <c r="AB854" s="57"/>
      <c r="AC854" s="57"/>
      <c r="AD854" s="57"/>
      <c r="AE854" s="57"/>
      <c r="AF854" s="57"/>
      <c r="AG854" s="57"/>
      <c r="AH854" s="21">
        <v>0</v>
      </c>
      <c r="AI854" s="32">
        <f t="shared" si="3595"/>
        <v>0</v>
      </c>
      <c r="AJ854" s="32">
        <f t="shared" si="3596"/>
        <v>0</v>
      </c>
      <c r="AK854" s="32">
        <f t="shared" si="3597"/>
        <v>0</v>
      </c>
      <c r="AL854" s="32">
        <f t="shared" si="3598"/>
        <v>0</v>
      </c>
      <c r="AM854" s="32">
        <f t="shared" si="3604"/>
        <v>0</v>
      </c>
    </row>
    <row r="855" spans="2:39" x14ac:dyDescent="0.2">
      <c r="B855" s="6" t="s">
        <v>151</v>
      </c>
      <c r="D855" s="42" t="str">
        <f>IFERROR(D847+SUM(D848:D854),"n/a")</f>
        <v>n/a</v>
      </c>
      <c r="E855" s="42">
        <f t="shared" ref="E855:V855" si="3605">IFERROR(E847+SUM(E848:E854),"n/a")</f>
        <v>-33.177</v>
      </c>
      <c r="F855" s="42">
        <f t="shared" si="3605"/>
        <v>-77.468000000000004</v>
      </c>
      <c r="G855" s="42">
        <f t="shared" si="3605"/>
        <v>-112.24000000000001</v>
      </c>
      <c r="H855" s="42">
        <f t="shared" si="3605"/>
        <v>-0.2</v>
      </c>
      <c r="I855" s="42">
        <f t="shared" si="3605"/>
        <v>-0.56200000000000006</v>
      </c>
      <c r="J855" s="42">
        <f t="shared" si="3605"/>
        <v>-180.37299999999999</v>
      </c>
      <c r="K855" s="42">
        <f t="shared" si="3605"/>
        <v>-177.49299999999999</v>
      </c>
      <c r="L855" s="42">
        <f t="shared" si="3605"/>
        <v>-100.184</v>
      </c>
      <c r="M855" s="42">
        <f t="shared" si="3605"/>
        <v>-171.577</v>
      </c>
      <c r="N855" s="42">
        <f t="shared" si="3605"/>
        <v>-261.846</v>
      </c>
      <c r="O855" s="42">
        <f t="shared" si="3605"/>
        <v>-352.58000000000004</v>
      </c>
      <c r="P855" s="42">
        <f t="shared" si="3605"/>
        <v>-0.52200000000000002</v>
      </c>
      <c r="Q855" s="42">
        <f t="shared" si="3605"/>
        <v>-18.056999999999999</v>
      </c>
      <c r="R855" s="42">
        <f t="shared" si="3605"/>
        <v>-133.834</v>
      </c>
      <c r="S855" s="42">
        <f t="shared" si="3605"/>
        <v>-275.911</v>
      </c>
      <c r="T855" s="42">
        <f t="shared" si="3605"/>
        <v>-67.644999999999996</v>
      </c>
      <c r="U855" s="42">
        <f t="shared" si="3605"/>
        <v>-340.87</v>
      </c>
      <c r="V855" s="42">
        <f t="shared" si="3605"/>
        <v>-493.41</v>
      </c>
      <c r="W855" s="42">
        <f t="shared" ref="W855:X855" si="3606">IFERROR(W847+SUM(W848:W854),"n/a")</f>
        <v>-675.96999999999991</v>
      </c>
      <c r="X855" s="42">
        <f t="shared" si="3606"/>
        <v>-54.820999999999998</v>
      </c>
      <c r="Y855" s="42">
        <f t="shared" ref="Y855:Z855" si="3607">IFERROR(Y847+SUM(Y848:Y854),"n/a")</f>
        <v>-378.209</v>
      </c>
      <c r="Z855" s="42">
        <f t="shared" si="3607"/>
        <v>-540.93399999999997</v>
      </c>
      <c r="AH855" s="42">
        <f t="shared" ref="AH855" si="3608">IFERROR(AH847+SUM(AH848:AH854),"n/a")</f>
        <v>-57.079000000000001</v>
      </c>
      <c r="AI855" s="20">
        <f t="shared" si="3595"/>
        <v>-112.24000000000001</v>
      </c>
      <c r="AJ855" s="20">
        <f t="shared" si="3596"/>
        <v>-177.49299999999999</v>
      </c>
      <c r="AK855" s="20">
        <f t="shared" si="3597"/>
        <v>-352.58000000000004</v>
      </c>
      <c r="AL855" s="20">
        <f t="shared" si="3598"/>
        <v>-275.911</v>
      </c>
      <c r="AM855" s="20">
        <f t="shared" si="3604"/>
        <v>-675.96999999999991</v>
      </c>
    </row>
    <row r="856" spans="2:39" x14ac:dyDescent="0.2">
      <c r="AI856" s="76">
        <f t="shared" si="3595"/>
        <v>0</v>
      </c>
      <c r="AJ856" s="76">
        <f t="shared" si="3596"/>
        <v>0</v>
      </c>
      <c r="AK856" s="76">
        <f t="shared" si="3597"/>
        <v>0</v>
      </c>
      <c r="AL856" s="76">
        <f t="shared" si="3598"/>
        <v>0</v>
      </c>
      <c r="AM856" s="76">
        <f t="shared" si="3604"/>
        <v>0</v>
      </c>
    </row>
    <row r="857" spans="2:39" ht="13.5" x14ac:dyDescent="0.35">
      <c r="B857" t="s">
        <v>152</v>
      </c>
      <c r="D857" s="37" t="s">
        <v>75</v>
      </c>
      <c r="E857" s="21">
        <v>-0.871</v>
      </c>
      <c r="F857" s="21">
        <v>0.442</v>
      </c>
      <c r="G857" s="21">
        <v>-0.58299999999999996</v>
      </c>
      <c r="H857" s="21">
        <v>1.5029999999999999</v>
      </c>
      <c r="I857" s="21">
        <v>8.6039999999999992</v>
      </c>
      <c r="J857" s="21">
        <v>19.608000000000001</v>
      </c>
      <c r="K857" s="21">
        <v>15.744</v>
      </c>
      <c r="L857" s="21">
        <v>1.5029999999999999</v>
      </c>
      <c r="M857" s="21">
        <v>1.9590000000000001</v>
      </c>
      <c r="N857" s="21">
        <v>1.2150000000000001</v>
      </c>
      <c r="O857" s="21">
        <v>4.1740000000000004</v>
      </c>
      <c r="P857" s="21">
        <v>17.404</v>
      </c>
      <c r="Q857" s="21">
        <v>19.140999999999998</v>
      </c>
      <c r="R857" s="21">
        <v>22.033000000000001</v>
      </c>
      <c r="S857" s="21">
        <v>15.347</v>
      </c>
      <c r="T857" s="21">
        <v>-9.6270000000000007</v>
      </c>
      <c r="U857" s="21">
        <v>-9.2219999999999995</v>
      </c>
      <c r="V857" s="21">
        <v>9.6790000000000003</v>
      </c>
      <c r="W857" s="21">
        <v>-6.6920000000000002</v>
      </c>
      <c r="X857" s="21">
        <v>-6.1420000000000003</v>
      </c>
      <c r="Y857" s="21">
        <v>9.1910000000000007</v>
      </c>
      <c r="Z857" s="21">
        <v>10.449</v>
      </c>
      <c r="AH857" s="21">
        <v>14.34</v>
      </c>
      <c r="AI857" s="32">
        <f t="shared" si="3595"/>
        <v>-0.58299999999999996</v>
      </c>
      <c r="AJ857" s="32">
        <f t="shared" si="3596"/>
        <v>15.744</v>
      </c>
      <c r="AK857" s="32">
        <f t="shared" si="3597"/>
        <v>4.1740000000000004</v>
      </c>
      <c r="AL857" s="32">
        <f t="shared" si="3598"/>
        <v>15.347</v>
      </c>
      <c r="AM857" s="32">
        <f t="shared" si="3604"/>
        <v>-6.6920000000000002</v>
      </c>
    </row>
    <row r="858" spans="2:39" x14ac:dyDescent="0.2">
      <c r="B858" s="6" t="s">
        <v>153</v>
      </c>
      <c r="D858" s="42" t="str">
        <f>IFERROR(D836+D845+D855+D857,"n/a")</f>
        <v>n/a</v>
      </c>
      <c r="E858" s="42">
        <f t="shared" ref="E858:V858" si="3609">IFERROR(E836+E845+E855+E857,"n/a")</f>
        <v>43.463999999999956</v>
      </c>
      <c r="F858" s="42">
        <f t="shared" si="3609"/>
        <v>97.681000000000012</v>
      </c>
      <c r="G858" s="42">
        <f t="shared" si="3609"/>
        <v>70.66900000000004</v>
      </c>
      <c r="H858" s="42">
        <f t="shared" si="3609"/>
        <v>41.32500000000001</v>
      </c>
      <c r="I858" s="42">
        <f t="shared" si="3609"/>
        <v>122.58699999999996</v>
      </c>
      <c r="J858" s="42">
        <f t="shared" si="3609"/>
        <v>30.486000000000043</v>
      </c>
      <c r="K858" s="42">
        <f t="shared" si="3609"/>
        <v>91.269000000000204</v>
      </c>
      <c r="L858" s="42">
        <f t="shared" si="3609"/>
        <v>-5.5750000000000313</v>
      </c>
      <c r="M858" s="42">
        <f t="shared" si="3609"/>
        <v>-127.78400000000008</v>
      </c>
      <c r="N858" s="42">
        <f t="shared" si="3609"/>
        <v>-94.689000000000078</v>
      </c>
      <c r="O858" s="42">
        <f t="shared" si="3609"/>
        <v>11.693000000000005</v>
      </c>
      <c r="P858" s="42">
        <f t="shared" si="3609"/>
        <v>103.24599999999995</v>
      </c>
      <c r="Q858" s="42">
        <f t="shared" si="3609"/>
        <v>166.42000000000002</v>
      </c>
      <c r="R858" s="42">
        <f t="shared" si="3609"/>
        <v>143.60300000000001</v>
      </c>
      <c r="S858" s="42">
        <f t="shared" si="3609"/>
        <v>273.25999999999982</v>
      </c>
      <c r="T858" s="42">
        <f t="shared" si="3609"/>
        <v>-94.522000000000048</v>
      </c>
      <c r="U858" s="42">
        <f t="shared" si="3609"/>
        <v>-88.079999999999828</v>
      </c>
      <c r="V858" s="42">
        <f t="shared" si="3609"/>
        <v>-106.91999999999999</v>
      </c>
      <c r="W858" s="42">
        <f t="shared" ref="W858:X858" si="3610">IFERROR(W836+W845+W855+W857,"n/a")</f>
        <v>205.10600000000034</v>
      </c>
      <c r="X858" s="42">
        <f t="shared" si="3610"/>
        <v>-152.40800000000007</v>
      </c>
      <c r="Y858" s="42">
        <f t="shared" ref="Y858:Z858" si="3611">IFERROR(Y836+Y845+Y855+Y857,"n/a")</f>
        <v>-225.60399999999993</v>
      </c>
      <c r="Z858" s="42">
        <f t="shared" si="3611"/>
        <v>-313.83199999999971</v>
      </c>
      <c r="AH858" s="42">
        <f t="shared" ref="AH858" si="3612">IFERROR(AH836+AH845+AH855+AH857,"n/a")</f>
        <v>-136.36800000000008</v>
      </c>
      <c r="AI858" s="20">
        <f t="shared" si="3595"/>
        <v>70.66900000000004</v>
      </c>
      <c r="AJ858" s="20">
        <f t="shared" si="3596"/>
        <v>91.269000000000204</v>
      </c>
      <c r="AK858" s="20">
        <f t="shared" si="3597"/>
        <v>11.693000000000005</v>
      </c>
      <c r="AL858" s="20">
        <f t="shared" si="3598"/>
        <v>273.25999999999982</v>
      </c>
      <c r="AM858" s="20">
        <f t="shared" si="3604"/>
        <v>205.10600000000034</v>
      </c>
    </row>
  </sheetData>
  <mergeCells count="1">
    <mergeCell ref="B744:AN745"/>
  </mergeCells>
  <phoneticPr fontId="7" type="noConversion"/>
  <pageMargins left="0.3" right="0.3" top="0.3" bottom="0.3" header="0.3" footer="0.3"/>
  <pageSetup scale="42" fitToHeight="9" orientation="landscape" r:id="rId1"/>
  <headerFooter>
    <oddFooter>Page &amp;P of &amp;N</oddFooter>
  </headerFooter>
  <rowBreaks count="10" manualBreakCount="10">
    <brk id="104" min="1" max="40" man="1"/>
    <brk id="168" min="1" max="40" man="1"/>
    <brk id="290" min="1" max="40" man="1"/>
    <brk id="357" min="1" max="40" man="1"/>
    <brk id="478" min="1" max="40" man="1"/>
    <brk id="569" min="1" max="40" man="1"/>
    <brk id="605" min="1" max="40" man="1"/>
    <brk id="672" min="1" max="40" man="1"/>
    <brk id="746" min="1" max="40" man="1"/>
    <brk id="802" min="1" max="40"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2890-A546-4FE9-BD57-BA6CAEA805D5}">
  <sheetPr>
    <pageSetUpPr fitToPage="1"/>
  </sheetPr>
  <dimension ref="B2:R6"/>
  <sheetViews>
    <sheetView view="pageBreakPreview" zoomScaleNormal="100" zoomScaleSheetLayoutView="100" workbookViewId="0">
      <selection activeCell="J84" sqref="J84"/>
    </sheetView>
  </sheetViews>
  <sheetFormatPr defaultRowHeight="11.25" x14ac:dyDescent="0.2"/>
  <cols>
    <col min="1" max="1" width="2.6640625" customWidth="1"/>
  </cols>
  <sheetData>
    <row r="2" spans="2:18" x14ac:dyDescent="0.2">
      <c r="B2" s="4" t="s">
        <v>293</v>
      </c>
      <c r="R2" s="102">
        <f ca="1">+TODAY()</f>
        <v>45796</v>
      </c>
    </row>
    <row r="3" spans="2:18" s="113" customFormat="1" x14ac:dyDescent="0.2">
      <c r="B3" s="67" t="s">
        <v>342</v>
      </c>
    </row>
    <row r="4" spans="2:18" x14ac:dyDescent="0.2">
      <c r="B4" s="66" t="s">
        <v>295</v>
      </c>
    </row>
    <row r="6" spans="2:18" x14ac:dyDescent="0.2">
      <c r="B6" s="114">
        <v>45348</v>
      </c>
    </row>
  </sheetData>
  <pageMargins left="0.3" right="0.3" top="0.3" bottom="0.3" header="0.3" footer="0.3"/>
  <pageSetup orientation="landscape" r:id="rId1"/>
  <headerFooter>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4008-509A-455E-8FD1-24ADBDCA4353}">
  <dimension ref="B2:E19"/>
  <sheetViews>
    <sheetView zoomScale="175" zoomScaleNormal="175" workbookViewId="0">
      <selection activeCell="E16" sqref="E16"/>
    </sheetView>
  </sheetViews>
  <sheetFormatPr defaultRowHeight="11.25" x14ac:dyDescent="0.2"/>
  <cols>
    <col min="1" max="1" width="2.6640625" customWidth="1"/>
    <col min="2" max="2" width="30.6640625" customWidth="1"/>
    <col min="3" max="3" width="2.6640625" customWidth="1"/>
    <col min="4" max="5" width="10.6640625" customWidth="1"/>
  </cols>
  <sheetData>
    <row r="2" spans="2:5" s="4" customFormat="1" x14ac:dyDescent="0.2">
      <c r="B2" s="4" t="s">
        <v>293</v>
      </c>
    </row>
    <row r="3" spans="2:5" s="67" customFormat="1" x14ac:dyDescent="0.2">
      <c r="B3" s="67" t="s">
        <v>432</v>
      </c>
    </row>
    <row r="4" spans="2:5" x14ac:dyDescent="0.2">
      <c r="B4" s="66" t="s">
        <v>421</v>
      </c>
      <c r="C4" s="66"/>
    </row>
    <row r="6" spans="2:5" ht="13.5" x14ac:dyDescent="0.35">
      <c r="D6" s="10" t="s">
        <v>46</v>
      </c>
      <c r="E6" s="10" t="s">
        <v>422</v>
      </c>
    </row>
    <row r="8" spans="2:5" x14ac:dyDescent="0.2">
      <c r="B8" t="s">
        <v>423</v>
      </c>
      <c r="D8" s="48">
        <v>0.10199999999999999</v>
      </c>
      <c r="E8" s="48">
        <v>0.111</v>
      </c>
    </row>
    <row r="9" spans="2:5" x14ac:dyDescent="0.2">
      <c r="B9" s="68" t="s">
        <v>424</v>
      </c>
      <c r="D9" s="52">
        <f>+-D17/D$16</f>
        <v>-1.1811023622047244E-2</v>
      </c>
      <c r="E9" s="52">
        <f>+-E17/E$16</f>
        <v>-1.5261350629530712E-2</v>
      </c>
    </row>
    <row r="10" spans="2:5" x14ac:dyDescent="0.2">
      <c r="B10" s="68" t="s">
        <v>425</v>
      </c>
      <c r="D10" s="52">
        <f t="shared" ref="D10:E11" si="0">+-D18/D$16</f>
        <v>-3.937007874015748E-3</v>
      </c>
      <c r="E10" s="52">
        <f t="shared" si="0"/>
        <v>-5.7230064860740171E-3</v>
      </c>
    </row>
    <row r="11" spans="2:5" ht="13.5" x14ac:dyDescent="0.35">
      <c r="B11" s="68" t="s">
        <v>426</v>
      </c>
      <c r="D11" s="56">
        <f t="shared" si="0"/>
        <v>0</v>
      </c>
      <c r="E11" s="56">
        <f t="shared" si="0"/>
        <v>-1.5261350629530712E-2</v>
      </c>
    </row>
    <row r="12" spans="2:5" x14ac:dyDescent="0.2">
      <c r="B12" s="243" t="s">
        <v>427</v>
      </c>
      <c r="C12" s="244"/>
      <c r="D12" s="245">
        <f>SUM(D8:D11)</f>
        <v>8.6251968503937015E-2</v>
      </c>
      <c r="E12" s="246">
        <f>SUM(E8:E11)</f>
        <v>7.475429225486456E-2</v>
      </c>
    </row>
    <row r="13" spans="2:5" x14ac:dyDescent="0.2">
      <c r="B13" s="9" t="s">
        <v>247</v>
      </c>
      <c r="C13" s="4"/>
      <c r="D13" s="99"/>
      <c r="E13" s="25">
        <f>+(E12-D12)*10000</f>
        <v>-114.97676249072455</v>
      </c>
    </row>
    <row r="15" spans="2:5" x14ac:dyDescent="0.2">
      <c r="B15" s="7" t="s">
        <v>70</v>
      </c>
    </row>
    <row r="16" spans="2:5" x14ac:dyDescent="0.2">
      <c r="B16" s="8" t="s">
        <v>428</v>
      </c>
      <c r="D16" s="24">
        <v>254</v>
      </c>
      <c r="E16" s="24">
        <v>524.20000000000005</v>
      </c>
    </row>
    <row r="17" spans="2:5" x14ac:dyDescent="0.2">
      <c r="B17" s="8" t="s">
        <v>429</v>
      </c>
      <c r="D17" s="24">
        <v>3</v>
      </c>
      <c r="E17" s="24">
        <v>8</v>
      </c>
    </row>
    <row r="18" spans="2:5" x14ac:dyDescent="0.2">
      <c r="B18" s="8" t="s">
        <v>430</v>
      </c>
      <c r="D18" s="24">
        <v>1</v>
      </c>
      <c r="E18" s="24">
        <v>3</v>
      </c>
    </row>
    <row r="19" spans="2:5" x14ac:dyDescent="0.2">
      <c r="B19" s="8" t="s">
        <v>431</v>
      </c>
      <c r="D19" s="24">
        <v>0</v>
      </c>
      <c r="E19" s="24">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1C80F-F85E-450A-B37F-D39310853BFE}">
  <dimension ref="B1:H11"/>
  <sheetViews>
    <sheetView workbookViewId="0">
      <selection activeCell="H2" sqref="H2"/>
    </sheetView>
  </sheetViews>
  <sheetFormatPr defaultRowHeight="11.25" x14ac:dyDescent="0.2"/>
  <sheetData>
    <row r="1" spans="2:8" x14ac:dyDescent="0.2">
      <c r="F1" t="s">
        <v>410</v>
      </c>
      <c r="G1" t="s">
        <v>411</v>
      </c>
      <c r="H1" s="231">
        <v>45404</v>
      </c>
    </row>
    <row r="2" spans="2:8" x14ac:dyDescent="0.2">
      <c r="B2" t="s">
        <v>403</v>
      </c>
      <c r="C2">
        <f>_xll.ciqfunctions.udf.CIQ(B2, "IQ_LASTSALEPRICE", H6, "TRADING")</f>
        <v>162.72</v>
      </c>
      <c r="D2">
        <f>_xll.ciqfunctions.udf.CIQ($B2, "IQ_EPS_REPORTED_EST", IQ_NTM, $H$1, , , "TRADING")</f>
        <v>0.74475999999999998</v>
      </c>
      <c r="E2">
        <f>_xll.ciqfunctions.udf.CIQ($B2, "IQ_EPS_REPORTED_EST", "CY2026", $H$1, , , "TRADING")</f>
        <v>2.59598</v>
      </c>
      <c r="F2" s="232">
        <f>+$C2/D2</f>
        <v>218.48649229281918</v>
      </c>
      <c r="G2" s="232">
        <f>+$C2/E2</f>
        <v>62.681530674350341</v>
      </c>
    </row>
    <row r="3" spans="2:8" x14ac:dyDescent="0.2">
      <c r="B3" t="s">
        <v>404</v>
      </c>
      <c r="C3">
        <f>_xll.ciqfunctions.udf.CIQ(B3, "IQ_LASTSALEPRICE", H2, "TRADING")</f>
        <v>27.16</v>
      </c>
      <c r="D3">
        <f>_xll.ciqfunctions.udf.CIQ($B3, "IQ_EPS_REPORTED_EST", IQ_NTM, $H$1, , , "TRADING")</f>
        <v>0.28036</v>
      </c>
      <c r="E3">
        <f>_xll.ciqfunctions.udf.CIQ($B3, "IQ_EPS_REPORTED_EST", "CY2026", $H$1, , , "TRADING")</f>
        <v>1.0082899999999999</v>
      </c>
      <c r="F3" s="232">
        <f t="shared" ref="F3:F11" si="0">+C3/D3</f>
        <v>96.875445855328863</v>
      </c>
      <c r="G3" s="232">
        <f t="shared" ref="G3:G11" si="1">+$C3/E3</f>
        <v>26.936694800107116</v>
      </c>
    </row>
    <row r="4" spans="2:8" x14ac:dyDescent="0.2">
      <c r="B4" t="s">
        <v>405</v>
      </c>
      <c r="C4">
        <f>_xll.ciqfunctions.udf.CIQ(B4, "IQ_LASTSALEPRICE", H3, "TRADING")</f>
        <v>92.46</v>
      </c>
      <c r="D4">
        <f>_xll.ciqfunctions.udf.CIQ($B4, "IQ_EPS_REPORTED_EST", IQ_NTM, $H$1, , , "TRADING")</f>
        <v>1.24254</v>
      </c>
      <c r="E4">
        <f>_xll.ciqfunctions.udf.CIQ($B4, "IQ_EPS_REPORTED_EST", "CY2026", $H$1, , , "TRADING")</f>
        <v>2.86476</v>
      </c>
      <c r="F4" s="232">
        <f t="shared" si="0"/>
        <v>74.412091361243895</v>
      </c>
      <c r="G4" s="232">
        <f t="shared" si="1"/>
        <v>32.274954970049848</v>
      </c>
    </row>
    <row r="5" spans="2:8" x14ac:dyDescent="0.2">
      <c r="B5" t="s">
        <v>401</v>
      </c>
      <c r="C5">
        <f>_xll.ciqfunctions.udf.CIQ(B5, "IQ_LASTSALEPRICE", H1, "TRADING")</f>
        <v>177.23</v>
      </c>
      <c r="D5">
        <f>_xll.ciqfunctions.udf.CIQ($B5, "IQ_EPS_REPORTED_EST", IQ_NTM, $H$1, , , "TRADING")</f>
        <v>4.1508500000000002</v>
      </c>
      <c r="E5">
        <f>_xll.ciqfunctions.udf.CIQ($B5, "IQ_EPS_REPORTED_EST", "CY2026", $H$1, , , "TRADING")</f>
        <v>6.7191599999999996</v>
      </c>
      <c r="F5" s="232">
        <f>+C5/D5</f>
        <v>42.697278870592768</v>
      </c>
      <c r="G5" s="232">
        <f t="shared" si="1"/>
        <v>26.37680900588764</v>
      </c>
    </row>
    <row r="6" spans="2:8" x14ac:dyDescent="0.2">
      <c r="B6" t="s">
        <v>402</v>
      </c>
      <c r="C6">
        <f>_xll.ciqfunctions.udf.CIQ(B6, "IQ_LASTSALEPRICE", H5, "TRADING")</f>
        <v>2578.35</v>
      </c>
      <c r="D6">
        <f>_xll.ciqfunctions.udf.CIQ($B6, "IQ_EPS_REPORTED_EST", IQ_NTM, $H$1, , , "TRADING")</f>
        <v>34.051859999999998</v>
      </c>
      <c r="E6">
        <f>_xll.ciqfunctions.udf.CIQ($B6, "IQ_EPS_REPORTED_EST", "CY2026", $H$1, , , "TRADING")</f>
        <v>63.061950000000003</v>
      </c>
      <c r="F6" s="232">
        <f>+C6/D6</f>
        <v>75.718330804837095</v>
      </c>
      <c r="G6" s="232">
        <f t="shared" si="1"/>
        <v>40.88598592336583</v>
      </c>
    </row>
    <row r="7" spans="2:8" x14ac:dyDescent="0.2">
      <c r="B7" t="s">
        <v>406</v>
      </c>
      <c r="C7">
        <f>_xll.ciqfunctions.udf.CIQ(B7, "IQ_LASTSALEPRICE", H4, "TRADING")</f>
        <v>33.33</v>
      </c>
      <c r="D7">
        <f>_xll.ciqfunctions.udf.CIQ($B7, "IQ_EPS_REPORTED_EST", IQ_NTM, $H$1, , , "TRADING")</f>
        <v>1.24234</v>
      </c>
      <c r="E7">
        <f>_xll.ciqfunctions.udf.CIQ($B7, "IQ_EPS_REPORTED_EST", "CY2026", $H$1, , , "TRADING")</f>
        <v>2.1317200000000001</v>
      </c>
      <c r="F7" s="232">
        <f t="shared" si="0"/>
        <v>26.828404462546484</v>
      </c>
      <c r="G7" s="232">
        <f t="shared" si="1"/>
        <v>15.635261666635392</v>
      </c>
    </row>
    <row r="8" spans="2:8" x14ac:dyDescent="0.2">
      <c r="B8" t="s">
        <v>408</v>
      </c>
      <c r="C8">
        <f>_xll.ciqfunctions.udf.CIQ(B8, "IQ_LASTSALEPRICE", H10, "TRADING")</f>
        <v>640.42999999999995</v>
      </c>
      <c r="D8">
        <f>_xll.ciqfunctions.udf.CIQ($B8, "IQ_EPS_REPORTED_EST", IQ_NTM, $H$1, , , "TRADING")</f>
        <v>20.042619999999999</v>
      </c>
      <c r="E8">
        <f>_xll.ciqfunctions.udf.CIQ($B8, "IQ_EPS_REPORTED_EST", "CY2026", $H$1, , , "TRADING")</f>
        <v>26.763940000000002</v>
      </c>
      <c r="F8" s="232">
        <f>+C8/D8</f>
        <v>31.953407289066998</v>
      </c>
      <c r="G8" s="232">
        <f t="shared" si="1"/>
        <v>23.928838579073183</v>
      </c>
    </row>
    <row r="9" spans="2:8" x14ac:dyDescent="0.2">
      <c r="B9" t="s">
        <v>409</v>
      </c>
      <c r="C9">
        <f>_xll.ciqfunctions.udf.CIQ(B9, "IQ_LASTSALEPRICE", H8, "TRADING")</f>
        <v>166.54</v>
      </c>
      <c r="D9">
        <f>_xll.ciqfunctions.udf.CIQ($B9, "IQ_EPS_REPORTED_EST", IQ_NTM, $H$1, , , "TRADING")</f>
        <v>6.8221299999999996</v>
      </c>
      <c r="E9">
        <f>_xll.ciqfunctions.udf.CIQ($B9, "IQ_EPS_REPORTED_EST", "CY2026", $H$1, , , "TRADING")</f>
        <v>9.0493100000000002</v>
      </c>
      <c r="F9" s="232">
        <f>+C9/D9</f>
        <v>24.411730647173243</v>
      </c>
      <c r="G9" s="232">
        <f t="shared" si="1"/>
        <v>18.403613093152959</v>
      </c>
    </row>
    <row r="10" spans="2:8" x14ac:dyDescent="0.2">
      <c r="B10" t="s">
        <v>407</v>
      </c>
      <c r="C10">
        <f>_xll.ciqfunctions.udf.CIQ(B10, "IQ_LASTSALEPRICE", H7, "TRADING")</f>
        <v>5378</v>
      </c>
      <c r="D10">
        <f>_xll.ciqfunctions.udf.CIQ($B10, "IQ_EPS_REPORTED_EST", IQ_NTM, $H$1, , , "TRADING")</f>
        <v>169.06640999999999</v>
      </c>
      <c r="E10">
        <f>_xll.ciqfunctions.udf.CIQ($B10, "IQ_EPS_REPORTED_EST", "CY2026", $H$1, , , "TRADING")</f>
        <v>234.88506000000001</v>
      </c>
      <c r="F10" s="232">
        <f t="shared" si="0"/>
        <v>31.809985200490154</v>
      </c>
      <c r="G10" s="232">
        <f t="shared" si="1"/>
        <v>22.896305111955609</v>
      </c>
    </row>
    <row r="11" spans="2:8" x14ac:dyDescent="0.2">
      <c r="B11" t="s">
        <v>293</v>
      </c>
      <c r="C11">
        <f>_xll.ciqfunctions.udf.CIQ(B11, "IQ_LASTSALEPRICE", H9, "TRADING")</f>
        <v>85.51</v>
      </c>
      <c r="D11">
        <f>_xll.ciqfunctions.udf.CIQ($B11, "IQ_EPS_REPORTED_EST", IQ_NTM, $H$1, , , "TRADING")</f>
        <v>13.197582000000001</v>
      </c>
      <c r="E11">
        <f>_xll.ciqfunctions.udf.CIQ($B11, "IQ_EPS_REPORTED_EST", "CY2026", $H$1, , , "TRADING")</f>
        <v>18.952893</v>
      </c>
      <c r="F11" s="232">
        <f t="shared" si="0"/>
        <v>6.4792171778133296</v>
      </c>
      <c r="G11" s="232">
        <f t="shared" si="1"/>
        <v>4.5117122752711163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84023ab-f3fa-4f75-8c85-aad38775666c" xsi:nil="true"/>
    <lcf76f155ced4ddcb4097134ff3c332f xmlns="700f816a-2d70-48f7-98b4-aa062cbdb16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7B54F80F9326D4AB5846AC1C3383526" ma:contentTypeVersion="18" ma:contentTypeDescription="Create a new document." ma:contentTypeScope="" ma:versionID="a429a91d62400243b3cba045310d747f">
  <xsd:schema xmlns:xsd="http://www.w3.org/2001/XMLSchema" xmlns:xs="http://www.w3.org/2001/XMLSchema" xmlns:p="http://schemas.microsoft.com/office/2006/metadata/properties" xmlns:ns2="700f816a-2d70-48f7-98b4-aa062cbdb163" xmlns:ns3="684023ab-f3fa-4f75-8c85-aad38775666c" targetNamespace="http://schemas.microsoft.com/office/2006/metadata/properties" ma:root="true" ma:fieldsID="9fd41046c3a9fbdd1121c909508001eb" ns2:_="" ns3:_="">
    <xsd:import namespace="700f816a-2d70-48f7-98b4-aa062cbdb163"/>
    <xsd:import namespace="684023ab-f3fa-4f75-8c85-aad3877566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0f816a-2d70-48f7-98b4-aa062cbdb1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ceb9303-a7f0-4f8a-8c8a-ed661295ba0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4023ab-f3fa-4f75-8c85-aad3877566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493c1c2-3348-4bb2-9cf0-bfee56a9355e}" ma:internalName="TaxCatchAll" ma:showField="CatchAllData" ma:web="684023ab-f3fa-4f75-8c85-aad3877566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BE5E50-279C-468B-B3E5-8F58B2F8297B}">
  <ds:schemaRefs>
    <ds:schemaRef ds:uri="http://schemas.microsoft.com/office/2006/metadata/properties"/>
    <ds:schemaRef ds:uri="http://schemas.microsoft.com/office/infopath/2007/PartnerControls"/>
    <ds:schemaRef ds:uri="684023ab-f3fa-4f75-8c85-aad38775666c"/>
    <ds:schemaRef ds:uri="700f816a-2d70-48f7-98b4-aa062cbdb163"/>
  </ds:schemaRefs>
</ds:datastoreItem>
</file>

<file path=customXml/itemProps2.xml><?xml version="1.0" encoding="utf-8"?>
<ds:datastoreItem xmlns:ds="http://schemas.openxmlformats.org/officeDocument/2006/customXml" ds:itemID="{901FA984-E539-486B-A436-90A9493D68C8}">
  <ds:schemaRefs>
    <ds:schemaRef ds:uri="http://schemas.microsoft.com/sharepoint/v3/contenttype/forms"/>
  </ds:schemaRefs>
</ds:datastoreItem>
</file>

<file path=customXml/itemProps3.xml><?xml version="1.0" encoding="utf-8"?>
<ds:datastoreItem xmlns:ds="http://schemas.openxmlformats.org/officeDocument/2006/customXml" ds:itemID="{CE67F87A-A363-4A46-87CC-2E58B985C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0f816a-2d70-48f7-98b4-aa062cbdb163"/>
    <ds:schemaRef ds:uri="684023ab-f3fa-4f75-8c85-aad3877566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Simple Model - Case 1</vt:lpstr>
      <vt:lpstr>Historical Financials</vt:lpstr>
      <vt:lpstr>Guidance</vt:lpstr>
      <vt:lpstr>Sheet2</vt:lpstr>
      <vt:lpstr>Sheet1</vt:lpstr>
      <vt:lpstr>Guidance!Print_Area</vt:lpstr>
      <vt:lpstr>'Historical Financials'!Print_Area</vt:lpstr>
      <vt:lpstr>'Simple Model - Case 1'!Print_Area</vt:lpstr>
      <vt:lpstr>'Historical Financials'!Print_Titles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Nicolau</dc:creator>
  <cp:lastModifiedBy>Alex Nicolau</cp:lastModifiedBy>
  <cp:lastPrinted>2024-10-25T14:21:56Z</cp:lastPrinted>
  <dcterms:created xsi:type="dcterms:W3CDTF">2024-02-26T17:06:51Z</dcterms:created>
  <dcterms:modified xsi:type="dcterms:W3CDTF">2025-05-19T21:08:58Z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0x01010097B54F80F9326D4AB5846AC1C3383526</vt:lpwstr>
  </property>
  <property fmtid="{D5CDD505-2E9C-101B-9397-08002B2CF9AE}" pid="3" name="MediaServiceImageTags">
    <vt:lpwstr/>
  </property>
</Properties>
</file>