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C\Semestre 2022-1\01 Metaheurísticas\Tareas\Tarea Practica 04-a\"/>
    </mc:Choice>
  </mc:AlternateContent>
  <xr:revisionPtr revIDLastSave="0" documentId="13_ncr:1_{54139D3F-3E4D-4B36-9006-0E96D3EB10B3}" xr6:coauthVersionLast="47" xr6:coauthVersionMax="47" xr10:uidLastSave="{00000000-0000-0000-0000-000000000000}"/>
  <bookViews>
    <workbookView xWindow="-120" yWindow="-120" windowWidth="20730" windowHeight="11760" xr2:uid="{522BEABA-7AB8-42FE-8556-B0A9A32ACD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F41" i="1"/>
  <c r="E41" i="1"/>
  <c r="D41" i="1"/>
  <c r="C41" i="1"/>
  <c r="B41" i="1"/>
  <c r="M40" i="1"/>
  <c r="L40" i="1"/>
  <c r="K40" i="1"/>
  <c r="J40" i="1"/>
  <c r="I40" i="1"/>
  <c r="F40" i="1"/>
  <c r="E40" i="1"/>
  <c r="D40" i="1"/>
  <c r="C40" i="1"/>
  <c r="B40" i="1"/>
  <c r="M39" i="1"/>
  <c r="L39" i="1"/>
  <c r="K39" i="1"/>
  <c r="J39" i="1"/>
  <c r="I39" i="1"/>
  <c r="F39" i="1"/>
  <c r="E39" i="1"/>
  <c r="D39" i="1"/>
  <c r="C39" i="1"/>
  <c r="B39" i="1"/>
  <c r="M38" i="1"/>
  <c r="L38" i="1"/>
  <c r="K38" i="1"/>
  <c r="J38" i="1"/>
  <c r="I38" i="1"/>
  <c r="F38" i="1"/>
  <c r="E38" i="1"/>
  <c r="D38" i="1"/>
  <c r="C38" i="1"/>
  <c r="B38" i="1"/>
  <c r="M37" i="1"/>
  <c r="L37" i="1"/>
  <c r="K37" i="1"/>
  <c r="J37" i="1"/>
  <c r="I37" i="1"/>
  <c r="F37" i="1"/>
  <c r="E37" i="1"/>
  <c r="D37" i="1"/>
  <c r="C37" i="1"/>
  <c r="B37" i="1"/>
  <c r="M36" i="1"/>
  <c r="L36" i="1"/>
  <c r="K36" i="1"/>
  <c r="J36" i="1"/>
  <c r="I36" i="1"/>
  <c r="F36" i="1"/>
  <c r="F42" i="1" s="1"/>
  <c r="E36" i="1"/>
  <c r="D36" i="1"/>
  <c r="C36" i="1"/>
  <c r="B36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J9" i="1" s="1"/>
  <c r="I5" i="1"/>
  <c r="M4" i="1"/>
  <c r="L4" i="1"/>
  <c r="K4" i="1"/>
  <c r="J4" i="1"/>
  <c r="I4" i="1"/>
  <c r="M3" i="1"/>
  <c r="M9" i="1" s="1"/>
  <c r="L3" i="1"/>
  <c r="K3" i="1"/>
  <c r="J3" i="1"/>
  <c r="I3" i="1"/>
  <c r="F8" i="1"/>
  <c r="F7" i="1"/>
  <c r="F6" i="1"/>
  <c r="F5" i="1"/>
  <c r="F4" i="1"/>
  <c r="F3" i="1"/>
  <c r="E8" i="1"/>
  <c r="E7" i="1"/>
  <c r="E6" i="1"/>
  <c r="E5" i="1"/>
  <c r="E4" i="1"/>
  <c r="E3" i="1"/>
  <c r="D8" i="1"/>
  <c r="D7" i="1"/>
  <c r="D6" i="1"/>
  <c r="D5" i="1"/>
  <c r="D4" i="1"/>
  <c r="D3" i="1"/>
  <c r="C8" i="1"/>
  <c r="C7" i="1"/>
  <c r="C6" i="1"/>
  <c r="C5" i="1"/>
  <c r="C4" i="1"/>
  <c r="C3" i="1"/>
  <c r="B3" i="1"/>
  <c r="B8" i="1"/>
  <c r="B7" i="1"/>
  <c r="B6" i="1"/>
  <c r="B5" i="1"/>
  <c r="B4" i="1"/>
  <c r="E42" i="1" l="1"/>
  <c r="B42" i="1"/>
  <c r="C42" i="1"/>
  <c r="K42" i="1"/>
  <c r="L42" i="1"/>
  <c r="I42" i="1"/>
  <c r="M42" i="1"/>
  <c r="D42" i="1"/>
  <c r="J42" i="1"/>
  <c r="K9" i="1"/>
  <c r="L9" i="1"/>
  <c r="I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<sst xmlns="http://schemas.openxmlformats.org/spreadsheetml/2006/main" count="80" uniqueCount="16">
  <si>
    <t>Función</t>
  </si>
  <si>
    <t>Mejor</t>
  </si>
  <si>
    <t>Peor</t>
  </si>
  <si>
    <t>Promedio</t>
  </si>
  <si>
    <t>Mediana</t>
  </si>
  <si>
    <t>Desviación Estándar</t>
  </si>
  <si>
    <t>F1</t>
  </si>
  <si>
    <t>F2</t>
  </si>
  <si>
    <t>F3</t>
  </si>
  <si>
    <t>F4</t>
  </si>
  <si>
    <t>F5</t>
  </si>
  <si>
    <t>F6</t>
  </si>
  <si>
    <t>Tabla de Fitness para D = 10</t>
  </si>
  <si>
    <t>Tabla de Tiempos (segundos) para D = 10</t>
  </si>
  <si>
    <t>Tabla de Fitness para D = 30</t>
  </si>
  <si>
    <t>Tabla de Tiempos (segundos) para D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</si>
</sst>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0"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01421-1688-4CF3-9EAF-57D41CAF8606}" name="Tabla1" displayName="Tabla1" ref="A2:F9" totalsRowCount="1" headerRowDxfId="59" dataDxfId="58" totalsRowDxfId="57">
  <autoFilter ref="A2:F8" xr:uid="{A7B01421-1688-4CF3-9EAF-57D41CAF86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367842A-7ABC-4EB8-9E16-D14A36300072}" name="Función" totalsRowLabel="Promedio" dataDxfId="56" totalsRowDxfId="55"/>
    <tableColumn id="2" xr3:uid="{06C5B8E5-415D-4060-AD17-9B21701D8BE8}" name="Mejor" totalsRowFunction="average" dataDxfId="54" totalsRowDxfId="53"/>
    <tableColumn id="3" xr3:uid="{A9B5A6A8-DE09-407F-92B9-1578BF1B1817}" name="Peor" totalsRowFunction="average" dataDxfId="52" totalsRowDxfId="51"/>
    <tableColumn id="4" xr3:uid="{93D7B156-1225-45B5-9F85-98809790364C}" name="Promedio" totalsRowFunction="average" dataDxfId="50" totalsRowDxfId="49"/>
    <tableColumn id="5" xr3:uid="{EA03744F-03CB-4765-BF58-932E0CB8F2E7}" name="Mediana" totalsRowFunction="average" dataDxfId="48" totalsRowDxfId="47"/>
    <tableColumn id="6" xr3:uid="{E4CF79FD-8F8F-458E-AD17-1CE4AA2677D0}" name="Desviación Estándar" totalsRowFunction="average" dataDxfId="46" totalsRowDxfId="4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B5EBD-8F9D-4829-BFC3-4C43C444BB65}" name="Tabla2" displayName="Tabla2" ref="A11:F31" totalsRowShown="0">
  <autoFilter ref="A11:F31" xr:uid="{02BB5EBD-8F9D-4829-BFC3-4C43C444BB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C6A8FCF-6E6F-4650-A64B-4DE630FAFB81}" name="F1"/>
    <tableColumn id="2" xr3:uid="{C316B17C-B7C9-4635-994D-189B21CB4F0C}" name="F2"/>
    <tableColumn id="3" xr3:uid="{FD230383-87E1-476B-9AC8-FAE640BD9C49}" name="F3"/>
    <tableColumn id="4" xr3:uid="{C7CFC7E4-086C-4B70-8DA2-DC03615A2EFB}" name="F4"/>
    <tableColumn id="5" xr3:uid="{9CB7C383-ED0E-4F5F-B6D0-5EFA7A3EB2D1}" name="F5"/>
    <tableColumn id="6" xr3:uid="{3502CB20-52D8-4ABB-BB45-8806F41B35E5}" name="F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DADAB-D764-4987-B63A-AEA05D97F700}" name="Tabla14" displayName="Tabla14" ref="H2:M9" totalsRowCount="1" headerRowDxfId="44" dataDxfId="43" totalsRowDxfId="42">
  <autoFilter ref="H2:M8" xr:uid="{543DADAB-D764-4987-B63A-AEA05D97F7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E700E10-B700-4219-8CEA-42D7609BED96}" name="Función" totalsRowLabel="Promedio" dataDxfId="41" totalsRowDxfId="40"/>
    <tableColumn id="2" xr3:uid="{33598416-90DF-4565-9A40-7CB4DD15EF38}" name="Mejor" totalsRowFunction="average" dataDxfId="39" totalsRowDxfId="38"/>
    <tableColumn id="3" xr3:uid="{DB990451-37F1-42DF-A94D-B3CAB7D88727}" name="Peor" totalsRowFunction="average" dataDxfId="37" totalsRowDxfId="36"/>
    <tableColumn id="4" xr3:uid="{1E331427-D358-44F9-83A3-604F74ED67FE}" name="Promedio" totalsRowFunction="average" dataDxfId="35" totalsRowDxfId="34"/>
    <tableColumn id="5" xr3:uid="{5F749E50-C9F4-4C4E-89E0-DF559CF27D50}" name="Mediana" totalsRowFunction="average" dataDxfId="33" totalsRowDxfId="32"/>
    <tableColumn id="6" xr3:uid="{532E47CC-B670-4129-B68B-0BFA15B69808}" name="Desviación Estándar" totalsRowFunction="average" dataDxfId="31" totalsRowDxfId="3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857EF6-F0E0-4EA2-9BE7-F722AAC433D0}" name="Tabla25" displayName="Tabla25" ref="H11:M31" totalsRowShown="0">
  <autoFilter ref="H11:M31" xr:uid="{98857EF6-F0E0-4EA2-9BE7-F722AAC433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442C5F7-44B3-4922-83B1-BEBCD92FECDB}" name="F1"/>
    <tableColumn id="2" xr3:uid="{88CAC239-38E3-4C6C-95B4-4F6132167D32}" name="F2"/>
    <tableColumn id="3" xr3:uid="{B8018050-5BEB-4D29-B238-1C40B3568915}" name="F3"/>
    <tableColumn id="4" xr3:uid="{1F2330D5-6C98-440B-8E5C-265BF98113DF}" name="F4"/>
    <tableColumn id="5" xr3:uid="{383658B7-AD12-482C-933F-FE67C2E81F27}" name="F5"/>
    <tableColumn id="6" xr3:uid="{52D98921-9DC9-414A-900C-6FE303D552FA}" name="F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32846D-0EE4-4207-8BC2-A3C5CA1A1866}" name="Tabla16" displayName="Tabla16" ref="A35:F42" totalsRowCount="1" headerRowDxfId="29" dataDxfId="28" totalsRowDxfId="27">
  <autoFilter ref="A35:F41" xr:uid="{5232846D-0EE4-4207-8BC2-A3C5CA1A186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2BE3250-39D9-4C3F-AECF-6DA4236A97F0}" name="Función" totalsRowLabel="Promedio" dataDxfId="25" totalsRowDxfId="26"/>
    <tableColumn id="2" xr3:uid="{095810F3-3935-4B61-8266-53D9C7CCFA3F}" name="Mejor" totalsRowFunction="average" dataDxfId="23" totalsRowDxfId="24"/>
    <tableColumn id="3" xr3:uid="{EAA400D2-B843-46D3-B23A-1E3B5A72F957}" name="Peor" totalsRowFunction="average" dataDxfId="21" totalsRowDxfId="22"/>
    <tableColumn id="4" xr3:uid="{80A93DA7-BFE7-4D7D-9C8F-C071B93DC15E}" name="Promedio" totalsRowFunction="average" dataDxfId="19" totalsRowDxfId="20"/>
    <tableColumn id="5" xr3:uid="{B70D001C-4138-4C12-A21C-78FCDD3F0B48}" name="Mediana" totalsRowFunction="average" dataDxfId="17" totalsRowDxfId="18"/>
    <tableColumn id="6" xr3:uid="{B10A4C8C-AF99-4257-86CF-FF1F628CC93E}" name="Desviación Estándar" totalsRowFunction="average" dataDxfId="15" totalsRowDxfId="16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FE52A2-BDA4-4075-B339-E396DFAC9D5E}" name="Tabla27" displayName="Tabla27" ref="A44:F64" totalsRowShown="0">
  <autoFilter ref="A44:F64" xr:uid="{68FE52A2-BDA4-4075-B339-E396DFAC9D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22EC277-1D1F-427E-9C7F-D0FC54E8DF26}" name="F1"/>
    <tableColumn id="2" xr3:uid="{76466D4D-D2E0-4F62-8C82-9FEB5BAE8747}" name="F2"/>
    <tableColumn id="3" xr3:uid="{F444B081-22B1-48D3-8F5C-9381F59FE3B1}" name="F3"/>
    <tableColumn id="4" xr3:uid="{029E4151-D3E3-468D-8D65-DA3C272FE553}" name="F4"/>
    <tableColumn id="5" xr3:uid="{BCCB0622-F828-437B-8AD5-0986FB95167D}" name="F5"/>
    <tableColumn id="6" xr3:uid="{7A879542-C8A1-4022-BAD2-3F316BB82F86}" name="F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4A512F-727B-405F-897C-3F27CD7C0246}" name="Tabla148" displayName="Tabla148" ref="H35:M42" totalsRowCount="1" headerRowDxfId="14" dataDxfId="13" totalsRowDxfId="12">
  <autoFilter ref="H35:M41" xr:uid="{794A512F-727B-405F-897C-3F27CD7C02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7395FAC-8FBB-4E1E-A8B0-3A8EA4D9222C}" name="Función" totalsRowLabel="Promedio" dataDxfId="10" totalsRowDxfId="11"/>
    <tableColumn id="2" xr3:uid="{5F1B2C79-B92E-491E-824C-06B804E36071}" name="Mejor" totalsRowFunction="average" dataDxfId="8" totalsRowDxfId="9"/>
    <tableColumn id="3" xr3:uid="{04070D0B-F215-43BF-98C5-AEDBA27E22BE}" name="Peor" totalsRowFunction="average" dataDxfId="6" totalsRowDxfId="7"/>
    <tableColumn id="4" xr3:uid="{3F6591DF-2911-4AEF-99CE-83A564BD9A36}" name="Promedio" totalsRowFunction="average" dataDxfId="4" totalsRowDxfId="5"/>
    <tableColumn id="5" xr3:uid="{709D9D5C-27D3-4F87-82EA-B3B7B35B448B}" name="Mediana" totalsRowFunction="average" dataDxfId="2" totalsRowDxfId="3"/>
    <tableColumn id="6" xr3:uid="{F0DBA9B6-68A4-46FC-9757-2F28C6E0B8C4}" name="Desviación Estándar" totalsRowFunction="average" dataDxfId="0" totalsRowDxfId="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A293D8-88EA-4EB0-9B78-DDD37AF90B41}" name="Tabla259" displayName="Tabla259" ref="H44:M64" totalsRowShown="0">
  <autoFilter ref="H44:M64" xr:uid="{F8A293D8-88EA-4EB0-9B78-DDD37AF90B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6A37BA-F4E7-4F8D-8A69-B90C107DCC94}" name="F1"/>
    <tableColumn id="2" xr3:uid="{06F9E3DE-F0A1-46A0-9AA2-E6FBCB568E3C}" name="F2"/>
    <tableColumn id="3" xr3:uid="{8C6DE083-88FB-4498-86D7-0E2AB312919A}" name="F3"/>
    <tableColumn id="4" xr3:uid="{DC299FA5-4437-4819-BDDE-A14265072BC6}" name="F4"/>
    <tableColumn id="5" xr3:uid="{6CD281E4-254A-40AD-88CB-820ADC811EFC}" name="F5"/>
    <tableColumn id="6" xr3:uid="{9C3C86CB-711E-4A26-A053-859A77B7232A}" name="F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9207-CA59-4379-A388-87DC08D6A52D}">
  <dimension ref="A1:M64"/>
  <sheetViews>
    <sheetView tabSelected="1" topLeftCell="A37" workbookViewId="0">
      <selection activeCell="G51" sqref="G51"/>
    </sheetView>
  </sheetViews>
  <sheetFormatPr baseColWidth="10" defaultRowHeight="15" x14ac:dyDescent="0.25"/>
  <cols>
    <col min="1" max="5" width="12" customWidth="1"/>
    <col min="6" max="6" width="20.7109375" customWidth="1"/>
    <col min="13" max="13" width="19" customWidth="1"/>
  </cols>
  <sheetData>
    <row r="1" spans="1:13" x14ac:dyDescent="0.25">
      <c r="A1" s="4" t="s">
        <v>12</v>
      </c>
      <c r="B1" s="4"/>
      <c r="C1" s="4"/>
      <c r="D1" s="4"/>
      <c r="E1" s="4"/>
      <c r="F1" s="4"/>
      <c r="H1" s="4" t="s">
        <v>13</v>
      </c>
      <c r="I1" s="4"/>
      <c r="J1" s="4"/>
      <c r="K1" s="4"/>
      <c r="L1" s="4"/>
      <c r="M1" s="4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 s="1" t="s">
        <v>6</v>
      </c>
      <c r="B3" s="1">
        <f>MAX(Tabla2[F1])</f>
        <v>1.21759674114903</v>
      </c>
      <c r="C3" s="1">
        <f>MIN(Tabla2[F1])</f>
        <v>9.0578948503282894E-2</v>
      </c>
      <c r="D3" s="1">
        <f>AVERAGE(Tabla2[F1])</f>
        <v>0.44264778413844763</v>
      </c>
      <c r="E3" s="1">
        <f>MEDIAN(Tabla2[F1])</f>
        <v>0.39293625001861399</v>
      </c>
      <c r="F3" s="1">
        <f>STDEVA(Tabla2[F1])</f>
        <v>0.27235721718021594</v>
      </c>
      <c r="H3" s="1" t="s">
        <v>6</v>
      </c>
      <c r="I3" s="1">
        <f>MAX(Tabla25[F1])</f>
        <v>1.0038375854492101E-2</v>
      </c>
      <c r="J3" s="1">
        <f>MIN(Tabla25[F1])</f>
        <v>1.9876956939697201E-3</v>
      </c>
      <c r="K3" s="1">
        <f>AVERAGE(Tabla25[F1])</f>
        <v>4.7552585601806554E-3</v>
      </c>
      <c r="L3" s="1">
        <f>MEDIAN(Tabla25[F1])</f>
        <v>4.987001419067375E-3</v>
      </c>
      <c r="M3" s="1">
        <f>STDEVA(Tabla25[F1])</f>
        <v>1.9055387763068485E-3</v>
      </c>
    </row>
    <row r="4" spans="1:13" x14ac:dyDescent="0.25">
      <c r="A4" s="1" t="s">
        <v>7</v>
      </c>
      <c r="B4" s="1">
        <f>MAX(Tabla2[F2])</f>
        <v>55.689145302719801</v>
      </c>
      <c r="C4" s="1">
        <f>MIN(Tabla2[F2])</f>
        <v>1.9053157398942699</v>
      </c>
      <c r="D4" s="1">
        <f>AVERAGE(Tabla2[F2])</f>
        <v>20.329914615113189</v>
      </c>
      <c r="E4" s="1">
        <f>MEDIAN(Tabla2[F2])</f>
        <v>16.124226271424448</v>
      </c>
      <c r="F4" s="1">
        <f>STDEVA(Tabla2[F2])</f>
        <v>13.983608066149582</v>
      </c>
      <c r="H4" s="1" t="s">
        <v>7</v>
      </c>
      <c r="I4" s="1">
        <f>MAX(Tabla25[F2])</f>
        <v>1.2963533401489201E-2</v>
      </c>
      <c r="J4" s="1">
        <f>MIN(Tabla25[F2])</f>
        <v>4.9839019775390599E-3</v>
      </c>
      <c r="K4" s="1">
        <f>AVERAGE(Tabla25[F2])</f>
        <v>8.1788182258605863E-3</v>
      </c>
      <c r="L4" s="1">
        <f>MEDIAN(Tabla25[F2])</f>
        <v>7.9783201217651298E-3</v>
      </c>
      <c r="M4" s="1">
        <f>STDEVA(Tabla25[F2])</f>
        <v>2.0864183921200335E-3</v>
      </c>
    </row>
    <row r="5" spans="1:13" x14ac:dyDescent="0.25">
      <c r="A5" s="1" t="s">
        <v>8</v>
      </c>
      <c r="B5" s="1">
        <f>MAX(Tabla2[F3])</f>
        <v>30.411823590832601</v>
      </c>
      <c r="C5" s="1">
        <f>MIN(Tabla2[F3])</f>
        <v>1.1417538057544601</v>
      </c>
      <c r="D5" s="1">
        <f>AVERAGE(Tabla2[F3])</f>
        <v>8.8155773495714449</v>
      </c>
      <c r="E5" s="1">
        <f>MEDIAN(Tabla2[F3])</f>
        <v>7.2886635668743693</v>
      </c>
      <c r="F5" s="1">
        <f>STDEVA(Tabla2[F3])</f>
        <v>6.2207291895060477</v>
      </c>
      <c r="H5" s="1" t="s">
        <v>8</v>
      </c>
      <c r="I5" s="1">
        <f>MAX(Tabla25[F3])</f>
        <v>2.3936271667480399E-2</v>
      </c>
      <c r="J5" s="1">
        <f>MIN(Tabla25[F3])</f>
        <v>9.9711418151855399E-3</v>
      </c>
      <c r="K5" s="1">
        <f>AVERAGE(Tabla25[F3])</f>
        <v>1.4959490299224798E-2</v>
      </c>
      <c r="L5" s="1">
        <f>MEDIAN(Tabla25[F3])</f>
        <v>1.29666328430175E-2</v>
      </c>
      <c r="M5" s="1">
        <f>STDEVA(Tabla25[F3])</f>
        <v>3.8700666817677405E-3</v>
      </c>
    </row>
    <row r="6" spans="1:13" x14ac:dyDescent="0.25">
      <c r="A6" s="1" t="s">
        <v>9</v>
      </c>
      <c r="B6" s="1">
        <f>MAX(Tabla2[F4])</f>
        <v>0.10354054124119499</v>
      </c>
      <c r="C6" s="1">
        <f>MIN(Tabla2[F4])</f>
        <v>3.10861813628545E-6</v>
      </c>
      <c r="D6" s="1">
        <f>AVERAGE(Tabla2[F4])</f>
        <v>1.2208823478213098E-2</v>
      </c>
      <c r="E6" s="1">
        <f>MEDIAN(Tabla2[F4])</f>
        <v>9.8446273932459956E-4</v>
      </c>
      <c r="F6" s="1">
        <f>STDEVA(Tabla2[F4])</f>
        <v>2.459325819421182E-2</v>
      </c>
      <c r="H6" s="1" t="s">
        <v>9</v>
      </c>
      <c r="I6" s="1">
        <f>MAX(Tabla25[F4])</f>
        <v>5.9847831726074201E-3</v>
      </c>
      <c r="J6" s="1">
        <f>MIN(Tabla25[F4])</f>
        <v>1.99484825134277E-3</v>
      </c>
      <c r="K6" s="1">
        <f>AVERAGE(Tabla25[F4])</f>
        <v>3.7147164344787558E-3</v>
      </c>
      <c r="L6" s="1">
        <f>MEDIAN(Tabla25[F4])</f>
        <v>3.7432909011840751E-3</v>
      </c>
      <c r="M6" s="1">
        <f>STDEVA(Tabla25[F4])</f>
        <v>9.6429105393131497E-4</v>
      </c>
    </row>
    <row r="7" spans="1:13" x14ac:dyDescent="0.25">
      <c r="A7" s="1" t="s">
        <v>10</v>
      </c>
      <c r="B7" s="1">
        <f>MAX(Tabla2[F5])</f>
        <v>2.7019237231022801</v>
      </c>
      <c r="C7" s="1">
        <f>MIN(Tabla2[F5])</f>
        <v>1.3852161069561399</v>
      </c>
      <c r="D7" s="1">
        <f>AVERAGE(Tabla2[F5])</f>
        <v>2.1027105113011997</v>
      </c>
      <c r="E7" s="1">
        <f>MEDIAN(Tabla2[F5])</f>
        <v>2.1042192003344251</v>
      </c>
      <c r="F7" s="1">
        <f>STDEVA(Tabla2[F5])</f>
        <v>0.38372881382670787</v>
      </c>
      <c r="H7" s="1" t="s">
        <v>10</v>
      </c>
      <c r="I7" s="1">
        <f>MAX(Tabla25[F5])</f>
        <v>3.2906293869018499E-2</v>
      </c>
      <c r="J7" s="1">
        <f>MIN(Tabla25[F5])</f>
        <v>1.19674205780029E-2</v>
      </c>
      <c r="K7" s="1">
        <f>AVERAGE(Tabla25[F5])</f>
        <v>2.1751141548156695E-2</v>
      </c>
      <c r="L7" s="1">
        <f>MEDIAN(Tabla25[F5])</f>
        <v>2.2439837455749501E-2</v>
      </c>
      <c r="M7" s="1">
        <f>STDEVA(Tabla25[F5])</f>
        <v>6.1702650430474652E-3</v>
      </c>
    </row>
    <row r="8" spans="1:13" ht="20.25" customHeight="1" x14ac:dyDescent="0.25">
      <c r="A8" s="1" t="s">
        <v>11</v>
      </c>
      <c r="B8" s="1">
        <f>MAX(Tabla2[F6])</f>
        <v>13.6436245343788</v>
      </c>
      <c r="C8" s="1">
        <f>MIN(Tabla2[F6])</f>
        <v>0.58077409945840197</v>
      </c>
      <c r="D8" s="1">
        <f>AVERAGE(Tabla2[F6])</f>
        <v>3.2805790062654205</v>
      </c>
      <c r="E8" s="1">
        <f>MEDIAN(Tabla2[F6])</f>
        <v>2.7566635091792353</v>
      </c>
      <c r="F8" s="1">
        <f>STDEVA(Tabla2[F6])</f>
        <v>2.851170742553478</v>
      </c>
      <c r="H8" s="1" t="s">
        <v>11</v>
      </c>
      <c r="I8" s="1">
        <f>MAX(Tabla25[F6])</f>
        <v>7.9803466796875E-3</v>
      </c>
      <c r="J8" s="1">
        <f>MIN(Tabla25[F6])</f>
        <v>2.9911994934082001E-3</v>
      </c>
      <c r="K8" s="1">
        <f>AVERAGE(Tabla25[F6])</f>
        <v>5.1861405372619594E-3</v>
      </c>
      <c r="L8" s="1">
        <f>MEDIAN(Tabla25[F6])</f>
        <v>4.9881935119628854E-3</v>
      </c>
      <c r="M8" s="1">
        <f>STDEVA(Tabla25[F6])</f>
        <v>1.4328097588101358E-3</v>
      </c>
    </row>
    <row r="9" spans="1:13" x14ac:dyDescent="0.25">
      <c r="A9" s="2" t="s">
        <v>3</v>
      </c>
      <c r="B9" s="2">
        <f>SUBTOTAL(101,Tabla1[Mejor])</f>
        <v>17.294609072237286</v>
      </c>
      <c r="C9" s="2">
        <f>SUBTOTAL(101,Tabla1[Peor])</f>
        <v>0.85060696819744852</v>
      </c>
      <c r="D9" s="2">
        <f>SUBTOTAL(101,Tabla1[Promedio])</f>
        <v>5.8306063483113197</v>
      </c>
      <c r="E9" s="2">
        <f>SUBTOTAL(101,Tabla1[Mediana])</f>
        <v>4.7779488767617364</v>
      </c>
      <c r="F9" s="2">
        <f>SUBTOTAL(101,Tabla1[Desviación Estándar])</f>
        <v>3.9560312145683736</v>
      </c>
      <c r="H9" s="2" t="s">
        <v>3</v>
      </c>
      <c r="I9" s="2">
        <f>SUBTOTAL(101,Tabla14[Mejor])</f>
        <v>1.5634934107462518E-2</v>
      </c>
      <c r="J9" s="2">
        <f>SUBTOTAL(101,Tabla14[Peor])</f>
        <v>5.6493679682413653E-3</v>
      </c>
      <c r="K9" s="2">
        <f>SUBTOTAL(101,Tabla14[Promedio])</f>
        <v>9.7575942675272431E-3</v>
      </c>
      <c r="L9" s="2">
        <f>SUBTOTAL(101,Tabla14[Mediana])</f>
        <v>9.5172127087910768E-3</v>
      </c>
      <c r="M9" s="2">
        <f>SUBTOTAL(101,Tabla14[Desviación Estándar])</f>
        <v>2.7382316176639229E-3</v>
      </c>
    </row>
    <row r="11" spans="1:13" x14ac:dyDescent="0.2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25">
      <c r="A12">
        <v>0.31190806343907101</v>
      </c>
      <c r="B12">
        <v>13.8626748887615</v>
      </c>
      <c r="C12">
        <v>1.1417538057544601</v>
      </c>
      <c r="D12">
        <v>1.09919721856617E-2</v>
      </c>
      <c r="E12">
        <v>2.66009598266763</v>
      </c>
      <c r="F12">
        <v>4.6301023801286103</v>
      </c>
      <c r="H12">
        <v>1.0038375854492101E-2</v>
      </c>
      <c r="I12">
        <v>4.9839019775390599E-3</v>
      </c>
      <c r="J12">
        <v>1.29644870758056E-2</v>
      </c>
      <c r="K12">
        <v>2.9914379119872999E-3</v>
      </c>
      <c r="L12">
        <v>1.19674205780029E-2</v>
      </c>
      <c r="M12">
        <v>5.9823989868164002E-3</v>
      </c>
    </row>
    <row r="13" spans="1:13" x14ac:dyDescent="0.25">
      <c r="A13">
        <v>0.31302756107188801</v>
      </c>
      <c r="B13">
        <v>17.2367136450525</v>
      </c>
      <c r="C13">
        <v>6.6885860656498597</v>
      </c>
      <c r="D13">
        <v>1.5030192430013399E-3</v>
      </c>
      <c r="E13">
        <v>2.3909787450504201</v>
      </c>
      <c r="F13">
        <v>5.0551833037164098</v>
      </c>
      <c r="H13">
        <v>5.7053565979003898E-3</v>
      </c>
      <c r="I13">
        <v>6.9832801818847604E-3</v>
      </c>
      <c r="J13">
        <v>9.9735260009765608E-3</v>
      </c>
      <c r="K13">
        <v>2.9902458190917899E-3</v>
      </c>
      <c r="L13">
        <v>1.2965440750121999E-2</v>
      </c>
      <c r="M13">
        <v>3.9894580841064401E-3</v>
      </c>
    </row>
    <row r="14" spans="1:13" x14ac:dyDescent="0.25">
      <c r="A14">
        <v>0.19802173647114699</v>
      </c>
      <c r="B14">
        <v>16.164263040657499</v>
      </c>
      <c r="C14">
        <v>9.4542370451619906</v>
      </c>
      <c r="D14">
        <v>3.5277550436831298E-2</v>
      </c>
      <c r="E14">
        <v>2.1525132820394202</v>
      </c>
      <c r="F14">
        <v>3.5866142112296799</v>
      </c>
      <c r="H14">
        <v>5.9831142425537101E-3</v>
      </c>
      <c r="I14">
        <v>6.9837570190429601E-3</v>
      </c>
      <c r="J14">
        <v>1.29644870758056E-2</v>
      </c>
      <c r="K14">
        <v>3.9894580841064401E-3</v>
      </c>
      <c r="L14">
        <v>1.4961719512939399E-2</v>
      </c>
      <c r="M14">
        <v>2.9923915863037101E-3</v>
      </c>
    </row>
    <row r="15" spans="1:13" x14ac:dyDescent="0.25">
      <c r="A15">
        <v>0.25038831343548501</v>
      </c>
      <c r="B15">
        <v>26.768380015749202</v>
      </c>
      <c r="C15">
        <v>13.081331310504799</v>
      </c>
      <c r="D15" s="3">
        <v>6.2440312961816095E-5</v>
      </c>
      <c r="E15">
        <v>1.9311982195839801</v>
      </c>
      <c r="F15">
        <v>3.7805910870859099</v>
      </c>
      <c r="H15">
        <v>2.9904842376708902E-3</v>
      </c>
      <c r="I15">
        <v>6.9787502288818299E-3</v>
      </c>
      <c r="J15">
        <v>9.9711418151855399E-3</v>
      </c>
      <c r="K15" s="3">
        <v>1.99484825134277E-3</v>
      </c>
      <c r="L15">
        <v>1.49636268615722E-2</v>
      </c>
      <c r="M15">
        <v>4.9889087677001901E-3</v>
      </c>
    </row>
    <row r="16" spans="1:13" x14ac:dyDescent="0.25">
      <c r="A16">
        <v>0.44337928418628603</v>
      </c>
      <c r="B16">
        <v>32.946046341085903</v>
      </c>
      <c r="C16">
        <v>11.0149188474157</v>
      </c>
      <c r="D16" s="3">
        <v>8.4880075701428199E-5</v>
      </c>
      <c r="E16">
        <v>2.3577244979336598</v>
      </c>
      <c r="F16">
        <v>13.6436245343788</v>
      </c>
      <c r="H16">
        <v>2.9919147491455E-3</v>
      </c>
      <c r="I16">
        <v>6.9816112518310504E-3</v>
      </c>
      <c r="J16">
        <v>1.29673480987548E-2</v>
      </c>
      <c r="K16" s="3">
        <v>2.9904842376708902E-3</v>
      </c>
      <c r="L16">
        <v>1.71430110931396E-2</v>
      </c>
      <c r="M16">
        <v>4.9879550933837804E-3</v>
      </c>
    </row>
    <row r="17" spans="1:13" x14ac:dyDescent="0.25">
      <c r="A17">
        <v>0.32123818809388799</v>
      </c>
      <c r="B17">
        <v>11.273226999392699</v>
      </c>
      <c r="C17">
        <v>11.373246064435801</v>
      </c>
      <c r="D17">
        <v>9.4589257244843505E-4</v>
      </c>
      <c r="E17">
        <v>2.10346688928162</v>
      </c>
      <c r="F17">
        <v>3.09185913038029</v>
      </c>
      <c r="H17">
        <v>6.9849491119384696E-3</v>
      </c>
      <c r="I17">
        <v>4.9979686737060504E-3</v>
      </c>
      <c r="J17">
        <v>1.1968612670898399E-2</v>
      </c>
      <c r="K17">
        <v>3.9911270141601502E-3</v>
      </c>
      <c r="L17">
        <v>1.69594287872314E-2</v>
      </c>
      <c r="M17">
        <v>4.9788951873779297E-3</v>
      </c>
    </row>
    <row r="18" spans="1:13" x14ac:dyDescent="0.25">
      <c r="A18">
        <v>0.68655925111457405</v>
      </c>
      <c r="B18">
        <v>28.4834110081575</v>
      </c>
      <c r="C18">
        <v>9.5715683860749596</v>
      </c>
      <c r="D18">
        <v>2.2813036256066001E-3</v>
      </c>
      <c r="E18">
        <v>2.5789926277088102</v>
      </c>
      <c r="F18">
        <v>1.2910843125911999</v>
      </c>
      <c r="H18">
        <v>3.9865970611572196E-3</v>
      </c>
      <c r="I18">
        <v>8.9640617370605399E-3</v>
      </c>
      <c r="J18">
        <v>1.19655132293701E-2</v>
      </c>
      <c r="K18">
        <v>3.9894580841064401E-3</v>
      </c>
      <c r="L18">
        <v>1.89435482025146E-2</v>
      </c>
      <c r="M18">
        <v>2.9933452606201098E-3</v>
      </c>
    </row>
    <row r="19" spans="1:13" x14ac:dyDescent="0.25">
      <c r="A19">
        <v>0.499064890359181</v>
      </c>
      <c r="B19">
        <v>43.063343668558197</v>
      </c>
      <c r="C19">
        <v>6.7654942023489699</v>
      </c>
      <c r="D19">
        <v>2.0059781542038298E-2</v>
      </c>
      <c r="E19">
        <v>1.8499494967719301</v>
      </c>
      <c r="F19">
        <v>1.17744691191165</v>
      </c>
      <c r="H19">
        <v>4.9860477447509696E-3</v>
      </c>
      <c r="I19">
        <v>5.9840679168701102E-3</v>
      </c>
      <c r="J19">
        <v>1.2965917587280201E-2</v>
      </c>
      <c r="K19">
        <v>2.9914379119872999E-3</v>
      </c>
      <c r="L19">
        <v>1.6953706741333001E-2</v>
      </c>
      <c r="M19">
        <v>3.9899349212646398E-3</v>
      </c>
    </row>
    <row r="20" spans="1:13" x14ac:dyDescent="0.25">
      <c r="A20">
        <v>0.33772862542547899</v>
      </c>
      <c r="B20">
        <v>8.3022850737974103</v>
      </c>
      <c r="C20">
        <v>30.411823590832601</v>
      </c>
      <c r="D20">
        <v>2.06563470201305E-4</v>
      </c>
      <c r="E20">
        <v>1.7659203043741001</v>
      </c>
      <c r="F20">
        <v>4.7155268720340597</v>
      </c>
      <c r="H20">
        <v>2.9916763305664002E-3</v>
      </c>
      <c r="I20">
        <v>7.9798698425292899E-3</v>
      </c>
      <c r="J20">
        <v>1.09710693359375E-2</v>
      </c>
      <c r="K20">
        <v>2.9792785644531198E-3</v>
      </c>
      <c r="L20">
        <v>1.69551372528076E-2</v>
      </c>
      <c r="M20">
        <v>4.9860477447509696E-3</v>
      </c>
    </row>
    <row r="21" spans="1:13" x14ac:dyDescent="0.25">
      <c r="A21">
        <v>0.463905285746253</v>
      </c>
      <c r="B21">
        <v>8.3485030201754498</v>
      </c>
      <c r="C21">
        <v>1.87618516630716</v>
      </c>
      <c r="D21">
        <v>1.0004490571168399E-3</v>
      </c>
      <c r="E21">
        <v>1.74164118425826</v>
      </c>
      <c r="F21">
        <v>3.1388542357389402</v>
      </c>
      <c r="H21">
        <v>4.9879550933837804E-3</v>
      </c>
      <c r="I21">
        <v>6.9806575775146398E-3</v>
      </c>
      <c r="J21">
        <v>1.19595527648925E-2</v>
      </c>
      <c r="K21">
        <v>3.9908885955810504E-3</v>
      </c>
      <c r="L21">
        <v>1.9946098327636701E-2</v>
      </c>
      <c r="M21">
        <v>2.9911994934082001E-3</v>
      </c>
    </row>
    <row r="22" spans="1:13" x14ac:dyDescent="0.25">
      <c r="A22">
        <v>0.72972000815921301</v>
      </c>
      <c r="B22">
        <v>2.51044738023342</v>
      </c>
      <c r="C22">
        <v>7.8118329313997696</v>
      </c>
      <c r="D22">
        <v>6.8569591984284702E-4</v>
      </c>
      <c r="E22">
        <v>2.1049715113872298</v>
      </c>
      <c r="F22">
        <v>3.2317157265240999</v>
      </c>
      <c r="H22">
        <v>3.9892196655273403E-3</v>
      </c>
      <c r="I22">
        <v>8.9819431304931606E-3</v>
      </c>
      <c r="J22">
        <v>1.29644870758056E-2</v>
      </c>
      <c r="K22">
        <v>2.9919147491455E-3</v>
      </c>
      <c r="L22">
        <v>2.5932312011718701E-2</v>
      </c>
      <c r="M22">
        <v>4.9884319305419896E-3</v>
      </c>
    </row>
    <row r="23" spans="1:13" x14ac:dyDescent="0.25">
      <c r="A23">
        <v>0.42470162642606701</v>
      </c>
      <c r="B23">
        <v>16.0841895021914</v>
      </c>
      <c r="C23">
        <v>3.9426143441638599</v>
      </c>
      <c r="D23" s="3">
        <v>3.10861813628545E-6</v>
      </c>
      <c r="E23">
        <v>1.6134721072278699</v>
      </c>
      <c r="F23">
        <v>2.3079824974747098</v>
      </c>
      <c r="H23">
        <v>1.9876956939697201E-3</v>
      </c>
      <c r="I23">
        <v>6.9799423217773403E-3</v>
      </c>
      <c r="J23">
        <v>1.4960050582885701E-2</v>
      </c>
      <c r="K23" s="3">
        <v>3.4985542297363199E-3</v>
      </c>
      <c r="L23">
        <v>2.6927471160888599E-2</v>
      </c>
      <c r="M23">
        <v>4.9867630004882804E-3</v>
      </c>
    </row>
    <row r="24" spans="1:13" x14ac:dyDescent="0.25">
      <c r="A24">
        <v>0.37407345106236201</v>
      </c>
      <c r="B24">
        <v>16.0068265435341</v>
      </c>
      <c r="C24">
        <v>10.031363918232699</v>
      </c>
      <c r="D24" s="3">
        <v>9.4762963309769096E-6</v>
      </c>
      <c r="E24">
        <v>1.3852161069561399</v>
      </c>
      <c r="F24">
        <v>1.33786772894037</v>
      </c>
      <c r="H24">
        <v>5.9857368469238203E-3</v>
      </c>
      <c r="I24">
        <v>9.9730491638183594E-3</v>
      </c>
      <c r="J24">
        <v>1.8949508666992101E-2</v>
      </c>
      <c r="K24" s="3">
        <v>2.9911994934082001E-3</v>
      </c>
      <c r="L24">
        <v>2.4933576583862301E-2</v>
      </c>
      <c r="M24">
        <v>5.9821605682373004E-3</v>
      </c>
    </row>
    <row r="25" spans="1:13" x14ac:dyDescent="0.25">
      <c r="A25">
        <v>0.13320755695367401</v>
      </c>
      <c r="B25">
        <v>27.680513107415798</v>
      </c>
      <c r="C25">
        <v>6.1480398942743104</v>
      </c>
      <c r="D25" s="3">
        <v>4.4408030457569998E-5</v>
      </c>
      <c r="E25">
        <v>1.8748319440258701</v>
      </c>
      <c r="F25">
        <v>0.58077409945840197</v>
      </c>
      <c r="H25">
        <v>5.9840679168701102E-3</v>
      </c>
      <c r="I25">
        <v>7.9767704010009696E-3</v>
      </c>
      <c r="J25">
        <v>1.59575939178466E-2</v>
      </c>
      <c r="K25" s="3">
        <v>3.9906501770019497E-3</v>
      </c>
      <c r="L25">
        <v>2.6927709579467701E-2</v>
      </c>
      <c r="M25">
        <v>6.9832801818847604E-3</v>
      </c>
    </row>
    <row r="26" spans="1:13" x14ac:dyDescent="0.25">
      <c r="A26">
        <v>0.41179904897486602</v>
      </c>
      <c r="B26">
        <v>11.762230827103499</v>
      </c>
      <c r="C26">
        <v>6.2408304310877396</v>
      </c>
      <c r="D26">
        <v>9.6847642153235895E-4</v>
      </c>
      <c r="E26">
        <v>2.59236754956224</v>
      </c>
      <c r="F26">
        <v>5.4888316149721996</v>
      </c>
      <c r="H26">
        <v>5.9826374053955E-3</v>
      </c>
      <c r="I26">
        <v>7.9801082611083898E-3</v>
      </c>
      <c r="J26">
        <v>1.79522037506103E-2</v>
      </c>
      <c r="K26">
        <v>5.9847831726074201E-3</v>
      </c>
      <c r="L26">
        <v>2.5931358337402299E-2</v>
      </c>
      <c r="M26">
        <v>6.98089599609375E-3</v>
      </c>
    </row>
    <row r="27" spans="1:13" x14ac:dyDescent="0.25">
      <c r="A27">
        <v>1.21759674114903</v>
      </c>
      <c r="B27">
        <v>1.9053157398942699</v>
      </c>
      <c r="C27">
        <v>8.7450937278813097</v>
      </c>
      <c r="D27">
        <v>0.10354054124119499</v>
      </c>
      <c r="E27">
        <v>2.21887545796762</v>
      </c>
      <c r="F27">
        <v>2.4214678879781801</v>
      </c>
      <c r="H27">
        <v>4.5678615570068299E-3</v>
      </c>
      <c r="I27">
        <v>9.9728107452392491E-3</v>
      </c>
      <c r="J27">
        <v>1.89499855041503E-2</v>
      </c>
      <c r="K27">
        <v>4.9850940704345703E-3</v>
      </c>
      <c r="L27">
        <v>3.2906293869018499E-2</v>
      </c>
      <c r="M27">
        <v>3.9892196655273403E-3</v>
      </c>
    </row>
    <row r="28" spans="1:13" x14ac:dyDescent="0.25">
      <c r="A28">
        <v>0.176205583436157</v>
      </c>
      <c r="B28">
        <v>10.0249941980065</v>
      </c>
      <c r="C28">
        <v>6.5992943391933903</v>
      </c>
      <c r="D28">
        <v>3.2232370432373002E-2</v>
      </c>
      <c r="E28">
        <v>1.69179271129246</v>
      </c>
      <c r="F28">
        <v>2.1187405507552701</v>
      </c>
      <c r="H28">
        <v>4.9901008605956997E-3</v>
      </c>
      <c r="I28">
        <v>8.9766979217529297E-3</v>
      </c>
      <c r="J28">
        <v>1.9947052001953101E-2</v>
      </c>
      <c r="K28">
        <v>4.9884319305419896E-3</v>
      </c>
      <c r="L28">
        <v>2.7924299240112301E-2</v>
      </c>
      <c r="M28">
        <v>5.9852600097656198E-3</v>
      </c>
    </row>
    <row r="29" spans="1:13" x14ac:dyDescent="0.25">
      <c r="A29">
        <v>0.875160947741221</v>
      </c>
      <c r="B29">
        <v>55.689145302719801</v>
      </c>
      <c r="C29">
        <v>4.8414211053685596</v>
      </c>
      <c r="D29">
        <v>3.0315936278439499E-2</v>
      </c>
      <c r="E29">
        <v>2.4661155838824</v>
      </c>
      <c r="F29">
        <v>0.80889263590472804</v>
      </c>
      <c r="H29">
        <v>2.9878616333007799E-3</v>
      </c>
      <c r="I29">
        <v>9.9875926971435495E-3</v>
      </c>
      <c r="J29">
        <v>2.3936271667480399E-2</v>
      </c>
      <c r="K29">
        <v>3.9880275726318299E-3</v>
      </c>
      <c r="L29">
        <v>2.8927326202392498E-2</v>
      </c>
      <c r="M29">
        <v>5.9812068939208898E-3</v>
      </c>
    </row>
    <row r="30" spans="1:13" x14ac:dyDescent="0.25">
      <c r="A30">
        <v>0.59469057101982703</v>
      </c>
      <c r="B30">
        <v>38.071490844979799</v>
      </c>
      <c r="C30">
        <v>15.648711677871001</v>
      </c>
      <c r="D30" s="3">
        <v>3.5884548522881701E-6</v>
      </c>
      <c r="E30">
        <v>2.7019237231022801</v>
      </c>
      <c r="F30">
        <v>1.08613427754112</v>
      </c>
      <c r="H30">
        <v>1.99484825134277E-3</v>
      </c>
      <c r="I30">
        <v>1.1965990066528299E-2</v>
      </c>
      <c r="J30">
        <v>1.79512500762939E-2</v>
      </c>
      <c r="K30" s="3">
        <v>4.9850940704345703E-3</v>
      </c>
      <c r="L30">
        <v>2.5925636291503899E-2</v>
      </c>
      <c r="M30">
        <v>7.9803466796875E-3</v>
      </c>
    </row>
    <row r="31" spans="1:13" x14ac:dyDescent="0.25">
      <c r="A31">
        <v>9.0578948503282894E-2</v>
      </c>
      <c r="B31">
        <v>20.4142911547974</v>
      </c>
      <c r="C31">
        <v>4.9232001374699701</v>
      </c>
      <c r="D31">
        <v>3.9590153495330897E-3</v>
      </c>
      <c r="E31">
        <v>1.8721623009500501</v>
      </c>
      <c r="F31">
        <v>2.1182861265637798</v>
      </c>
      <c r="H31">
        <v>4.9886703491210903E-3</v>
      </c>
      <c r="I31">
        <v>1.2963533401489201E-2</v>
      </c>
      <c r="J31">
        <v>1.8949747085571199E-2</v>
      </c>
      <c r="K31">
        <v>2.9919147491455E-3</v>
      </c>
      <c r="L31">
        <v>2.6927709579467701E-2</v>
      </c>
      <c r="M31">
        <v>6.9847106933593698E-3</v>
      </c>
    </row>
    <row r="34" spans="1:13" x14ac:dyDescent="0.25">
      <c r="A34" s="4" t="s">
        <v>14</v>
      </c>
      <c r="B34" s="4"/>
      <c r="C34" s="4"/>
      <c r="D34" s="4"/>
      <c r="E34" s="4"/>
      <c r="F34" s="4"/>
      <c r="H34" s="4" t="s">
        <v>15</v>
      </c>
      <c r="I34" s="4"/>
      <c r="J34" s="4"/>
      <c r="K34" s="4"/>
      <c r="L34" s="4"/>
      <c r="M34" s="4"/>
    </row>
    <row r="35" spans="1:13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H35" s="1" t="s">
        <v>0</v>
      </c>
      <c r="I35" s="1" t="s">
        <v>1</v>
      </c>
      <c r="J35" s="1" t="s">
        <v>2</v>
      </c>
      <c r="K35" s="1" t="s">
        <v>3</v>
      </c>
      <c r="L35" s="1" t="s">
        <v>4</v>
      </c>
      <c r="M35" s="1" t="s">
        <v>5</v>
      </c>
    </row>
    <row r="36" spans="1:13" x14ac:dyDescent="0.25">
      <c r="A36" s="1" t="s">
        <v>6</v>
      </c>
      <c r="B36" s="1">
        <f>MAX(Tabla27[F1])</f>
        <v>10.3653518272159</v>
      </c>
      <c r="C36" s="1">
        <f>MIN(Tabla27[F1])</f>
        <v>3.66302417897802</v>
      </c>
      <c r="D36" s="1">
        <f>AVERAGE(Tabla27[F1])</f>
        <v>5.7982599356967066</v>
      </c>
      <c r="E36" s="1">
        <f>MEDIAN(Tabla27[F1])</f>
        <v>5.2242251735060501</v>
      </c>
      <c r="F36" s="1">
        <f>STDEVA(Tabla27[F1])</f>
        <v>1.7501468095320369</v>
      </c>
      <c r="H36" s="1" t="s">
        <v>6</v>
      </c>
      <c r="I36" s="1">
        <f>MAX(Tabla259[F1])</f>
        <v>1.0971784591674799E-2</v>
      </c>
      <c r="J36" s="1">
        <f>MIN(Tabla259[F1])</f>
        <v>3.9918422698974601E-3</v>
      </c>
      <c r="K36" s="1">
        <f>AVERAGE(Tabla259[F1])</f>
        <v>7.457828521728509E-3</v>
      </c>
      <c r="L36" s="1">
        <f>MEDIAN(Tabla259[F1])</f>
        <v>6.9819688796997001E-3</v>
      </c>
      <c r="M36" s="1">
        <f>STDEVA(Tabla259[F1])</f>
        <v>2.0179845633385564E-3</v>
      </c>
    </row>
    <row r="37" spans="1:13" x14ac:dyDescent="0.25">
      <c r="A37" s="1" t="s">
        <v>7</v>
      </c>
      <c r="B37" s="1">
        <f>MAX(Tabla27[F2])</f>
        <v>1076.81361494162</v>
      </c>
      <c r="C37" s="1">
        <f>MIN(Tabla27[F2])</f>
        <v>409.83930351960498</v>
      </c>
      <c r="D37" s="1">
        <f>AVERAGE(Tabla27[F2])</f>
        <v>663.34972520201393</v>
      </c>
      <c r="E37" s="1">
        <f>MEDIAN(Tabla27[F2])</f>
        <v>607.81080202120995</v>
      </c>
      <c r="F37" s="1">
        <f>STDEVA(Tabla27[F2])</f>
        <v>213.26723474035768</v>
      </c>
      <c r="H37" s="1" t="s">
        <v>7</v>
      </c>
      <c r="I37" s="1">
        <f>MAX(Tabla259[F2])</f>
        <v>1.9947290420532199E-2</v>
      </c>
      <c r="J37" s="1">
        <f>MIN(Tabla259[F2])</f>
        <v>8.9695453643798793E-3</v>
      </c>
      <c r="K37" s="1">
        <f>AVERAGE(Tabla259[F2])</f>
        <v>1.5060544013976999E-2</v>
      </c>
      <c r="L37" s="1">
        <f>MEDIAN(Tabla259[F2])</f>
        <v>1.54600143432617E-2</v>
      </c>
      <c r="M37" s="1">
        <f>STDEVA(Tabla259[F2])</f>
        <v>3.4845484785897803E-3</v>
      </c>
    </row>
    <row r="38" spans="1:13" x14ac:dyDescent="0.25">
      <c r="A38" s="1" t="s">
        <v>8</v>
      </c>
      <c r="B38" s="1">
        <f>MAX(Tabla27[F3])</f>
        <v>629.07939991268597</v>
      </c>
      <c r="C38" s="1">
        <f>MIN(Tabla27[F3])</f>
        <v>104.885010633278</v>
      </c>
      <c r="D38" s="1">
        <f>AVERAGE(Tabla27[F3])</f>
        <v>175.9581074652188</v>
      </c>
      <c r="E38" s="1">
        <f>MEDIAN(Tabla27[F3])</f>
        <v>143.08528470268749</v>
      </c>
      <c r="F38" s="1">
        <f>STDEVA(Tabla27[F3])</f>
        <v>118.05293813757228</v>
      </c>
      <c r="H38" s="1" t="s">
        <v>8</v>
      </c>
      <c r="I38" s="1">
        <f>MAX(Tabla259[F3])</f>
        <v>3.4909248352050698E-2</v>
      </c>
      <c r="J38" s="1">
        <f>MIN(Tabla259[F3])</f>
        <v>2.09429264068603E-2</v>
      </c>
      <c r="K38" s="1">
        <f>AVERAGE(Tabla259[F3])</f>
        <v>2.812731266021724E-2</v>
      </c>
      <c r="L38" s="1">
        <f>MEDIAN(Tabla259[F3])</f>
        <v>2.8426289558410603E-2</v>
      </c>
      <c r="M38" s="1">
        <f>STDEVA(Tabla259[F3])</f>
        <v>4.4174765580672617E-3</v>
      </c>
    </row>
    <row r="39" spans="1:13" x14ac:dyDescent="0.25">
      <c r="A39" s="1" t="s">
        <v>9</v>
      </c>
      <c r="B39" s="1">
        <f>MAX(Tabla27[F4])</f>
        <v>100997.223566976</v>
      </c>
      <c r="C39" s="1">
        <f>MIN(Tabla27[F4])</f>
        <v>4.2459460766031496</v>
      </c>
      <c r="D39" s="1">
        <f>AVERAGE(Tabla27[F4])</f>
        <v>14667.109521854061</v>
      </c>
      <c r="E39" s="1">
        <f>MEDIAN(Tabla27[F4])</f>
        <v>1339.9307865523936</v>
      </c>
      <c r="F39" s="1">
        <f>STDEVA(Tabla27[F4])</f>
        <v>29082.768130498225</v>
      </c>
      <c r="H39" s="1" t="s">
        <v>9</v>
      </c>
      <c r="I39" s="1">
        <f>MAX(Tabla259[F4])</f>
        <v>2.59289741516113E-2</v>
      </c>
      <c r="J39" s="1">
        <f>MIN(Tabla259[F4])</f>
        <v>3.9932727813720703E-3</v>
      </c>
      <c r="K39" s="1">
        <f>AVERAGE(Tabla259[F4])</f>
        <v>1.0870838165283185E-2</v>
      </c>
      <c r="L39" s="1">
        <f>MEDIAN(Tabla259[F4])</f>
        <v>9.4785690307617153E-3</v>
      </c>
      <c r="M39" s="1">
        <f>STDEVA(Tabla259[F4])</f>
        <v>4.6654737162960987E-3</v>
      </c>
    </row>
    <row r="40" spans="1:13" x14ac:dyDescent="0.25">
      <c r="A40" s="1" t="s">
        <v>10</v>
      </c>
      <c r="B40" s="1">
        <f>MAX(Tabla27[F5])</f>
        <v>13.4246168370771</v>
      </c>
      <c r="C40" s="1">
        <f>MIN(Tabla27[F5])</f>
        <v>8.3713259428459494</v>
      </c>
      <c r="D40" s="1">
        <f>AVERAGE(Tabla27[F5])</f>
        <v>9.9076795970130362</v>
      </c>
      <c r="E40" s="1">
        <f>MEDIAN(Tabla27[F5])</f>
        <v>9.6527214900731515</v>
      </c>
      <c r="F40" s="1">
        <f>STDEVA(Tabla27[F5])</f>
        <v>1.2933326053044722</v>
      </c>
      <c r="H40" s="1" t="s">
        <v>10</v>
      </c>
      <c r="I40" s="1">
        <f>MAX(Tabla259[F5])</f>
        <v>4.8866271972656201E-2</v>
      </c>
      <c r="J40" s="1">
        <f>MIN(Tabla259[F5])</f>
        <v>3.19061279296875E-2</v>
      </c>
      <c r="K40" s="1">
        <f>AVERAGE(Tabla259[F5])</f>
        <v>3.8164091110229434E-2</v>
      </c>
      <c r="L40" s="1">
        <f>MEDIAN(Tabla259[F5])</f>
        <v>3.5562992095947196E-2</v>
      </c>
      <c r="M40" s="1">
        <f>STDEVA(Tabla259[F5])</f>
        <v>5.9655801782371393E-3</v>
      </c>
    </row>
    <row r="41" spans="1:13" x14ac:dyDescent="0.25">
      <c r="A41" s="1" t="s">
        <v>11</v>
      </c>
      <c r="B41" s="1">
        <f>MAX(Tabla27[F6])</f>
        <v>514.70202291589999</v>
      </c>
      <c r="C41" s="1">
        <f>MIN(Tabla27[F6])</f>
        <v>124.149734212778</v>
      </c>
      <c r="D41" s="1">
        <f>AVERAGE(Tabla27[F6])</f>
        <v>277.15114671405746</v>
      </c>
      <c r="E41" s="1">
        <f>MEDIAN(Tabla27[F6])</f>
        <v>256.44725231765904</v>
      </c>
      <c r="F41" s="1">
        <f>STDEVA(Tabla27[F6])</f>
        <v>115.18602809221883</v>
      </c>
      <c r="H41" s="1" t="s">
        <v>11</v>
      </c>
      <c r="I41" s="1">
        <f>MAX(Tabla259[F6])</f>
        <v>2.79231071472167E-2</v>
      </c>
      <c r="J41" s="1">
        <f>MIN(Tabla259[F6])</f>
        <v>4.9846172332763602E-3</v>
      </c>
      <c r="K41" s="1">
        <f>AVERAGE(Tabla259[F6])</f>
        <v>1.3117218017578083E-2</v>
      </c>
      <c r="L41" s="1">
        <f>MEDIAN(Tabla259[F6])</f>
        <v>1.1481642723083451E-2</v>
      </c>
      <c r="M41" s="1">
        <f>STDEVA(Tabla259[F6])</f>
        <v>5.8498778090528098E-3</v>
      </c>
    </row>
    <row r="42" spans="1:13" x14ac:dyDescent="0.25">
      <c r="A42" s="2" t="s">
        <v>3</v>
      </c>
      <c r="B42" s="2">
        <f>SUBTOTAL(101,Tabla16[Mejor])</f>
        <v>17206.93476223508</v>
      </c>
      <c r="C42" s="2">
        <f>SUBTOTAL(101,Tabla16[Peor])</f>
        <v>109.19239076068133</v>
      </c>
      <c r="D42" s="2">
        <f>SUBTOTAL(101,Tabla16[Promedio])</f>
        <v>2633.2124067946766</v>
      </c>
      <c r="E42" s="2">
        <f>SUBTOTAL(101,Tabla16[Mediana])</f>
        <v>393.69184537625483</v>
      </c>
      <c r="F42" s="2">
        <f>SUBTOTAL(101,Tabla16[Desviación Estándar])</f>
        <v>4922.0529684805351</v>
      </c>
      <c r="H42" s="2" t="s">
        <v>3</v>
      </c>
      <c r="I42" s="2">
        <f>SUBTOTAL(101,Tabla148[Mejor])</f>
        <v>2.8091112772623651E-2</v>
      </c>
      <c r="J42" s="2">
        <f>SUBTOTAL(101,Tabla148[Peor])</f>
        <v>1.2464721997578929E-2</v>
      </c>
      <c r="K42" s="2">
        <f>SUBTOTAL(101,Tabla148[Promedio])</f>
        <v>1.8799638748168906E-2</v>
      </c>
      <c r="L42" s="2">
        <f>SUBTOTAL(101,Tabla148[Mediana])</f>
        <v>1.7898579438527396E-2</v>
      </c>
      <c r="M42" s="2">
        <f>SUBTOTAL(101,Tabla148[Desviación Estándar])</f>
        <v>4.4001568839302741E-3</v>
      </c>
    </row>
    <row r="44" spans="1:13" x14ac:dyDescent="0.25">
      <c r="A44" t="s">
        <v>6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</row>
    <row r="45" spans="1:13" x14ac:dyDescent="0.25">
      <c r="A45">
        <v>4.08239638667097</v>
      </c>
      <c r="B45">
        <v>767.80653579040097</v>
      </c>
      <c r="C45">
        <v>152.32997669861899</v>
      </c>
      <c r="D45">
        <v>987.91153997375704</v>
      </c>
      <c r="E45">
        <v>9.3619888151008404</v>
      </c>
      <c r="F45">
        <v>303.15569619151898</v>
      </c>
      <c r="H45">
        <v>4.9839019775390599E-3</v>
      </c>
      <c r="I45">
        <v>1.096773147583E-2</v>
      </c>
      <c r="J45">
        <v>2.09429264068603E-2</v>
      </c>
      <c r="K45">
        <v>3.9932727813720703E-3</v>
      </c>
      <c r="L45">
        <v>3.5229206085205002E-2</v>
      </c>
      <c r="M45">
        <v>4.9846172332763602E-3</v>
      </c>
    </row>
    <row r="46" spans="1:13" x14ac:dyDescent="0.25">
      <c r="A46">
        <v>4.4897944430358603</v>
      </c>
      <c r="B46">
        <v>608.99702161625396</v>
      </c>
      <c r="C46">
        <v>307.58501742521003</v>
      </c>
      <c r="D46">
        <v>923.20033419175104</v>
      </c>
      <c r="E46">
        <v>10.0958917913058</v>
      </c>
      <c r="F46">
        <v>181.56734936799</v>
      </c>
      <c r="H46">
        <v>6.36649131774902E-3</v>
      </c>
      <c r="I46">
        <v>1.1965274810791E-2</v>
      </c>
      <c r="J46">
        <v>2.3977041244506801E-2</v>
      </c>
      <c r="K46">
        <v>7.9803466796875E-3</v>
      </c>
      <c r="L46">
        <v>3.8895130157470703E-2</v>
      </c>
      <c r="M46">
        <v>6.9792270660400304E-3</v>
      </c>
    </row>
    <row r="47" spans="1:13" x14ac:dyDescent="0.25">
      <c r="A47">
        <v>7.1358025422209597</v>
      </c>
      <c r="B47">
        <v>433.48417401673203</v>
      </c>
      <c r="C47">
        <v>122.83093582348</v>
      </c>
      <c r="D47">
        <v>4.2459460766031496</v>
      </c>
      <c r="E47">
        <v>9.7838674027342005</v>
      </c>
      <c r="F47">
        <v>282.09844580947799</v>
      </c>
      <c r="H47">
        <v>6.0141086578369097E-3</v>
      </c>
      <c r="I47">
        <v>1.79517269134521E-2</v>
      </c>
      <c r="J47">
        <v>2.1945953369140601E-2</v>
      </c>
      <c r="K47">
        <v>8.9743137359619106E-3</v>
      </c>
      <c r="L47">
        <v>4.5878887176513602E-2</v>
      </c>
      <c r="M47">
        <v>5.0225257873535104E-3</v>
      </c>
    </row>
    <row r="48" spans="1:13" x14ac:dyDescent="0.25">
      <c r="A48">
        <v>7.6823112209856497</v>
      </c>
      <c r="B48">
        <v>975.07198492580699</v>
      </c>
      <c r="C48">
        <v>111.94013304665501</v>
      </c>
      <c r="D48" s="3">
        <v>539.76092816878804</v>
      </c>
      <c r="E48">
        <v>9.5215755774121007</v>
      </c>
      <c r="F48">
        <v>181.02643451737501</v>
      </c>
      <c r="H48">
        <v>3.9918422698974601E-3</v>
      </c>
      <c r="I48">
        <v>1.7954587936401301E-2</v>
      </c>
      <c r="J48">
        <v>2.7933359146118102E-2</v>
      </c>
      <c r="K48" s="3">
        <v>9.97519493103027E-3</v>
      </c>
      <c r="L48">
        <v>4.6874284744262598E-2</v>
      </c>
      <c r="M48">
        <v>1.19881629943847E-2</v>
      </c>
    </row>
    <row r="49" spans="1:13" x14ac:dyDescent="0.25">
      <c r="A49">
        <v>4.4942960302487096</v>
      </c>
      <c r="B49">
        <v>956.45930635218201</v>
      </c>
      <c r="C49">
        <v>165.96120311071601</v>
      </c>
      <c r="D49" s="3">
        <v>526.25155196968399</v>
      </c>
      <c r="E49">
        <v>9.1952927823898705</v>
      </c>
      <c r="F49">
        <v>188.557730787157</v>
      </c>
      <c r="H49">
        <v>5.9881210327148403E-3</v>
      </c>
      <c r="I49">
        <v>1.79517269134521E-2</v>
      </c>
      <c r="J49">
        <v>2.79278755187988E-2</v>
      </c>
      <c r="K49" s="3">
        <v>1.09713077545166E-2</v>
      </c>
      <c r="L49">
        <v>4.58796024322509E-2</v>
      </c>
      <c r="M49">
        <v>1.9932746887207E-2</v>
      </c>
    </row>
    <row r="50" spans="1:13" x14ac:dyDescent="0.25">
      <c r="A50">
        <v>5.34606698588758</v>
      </c>
      <c r="B50">
        <v>661.13445244172703</v>
      </c>
      <c r="C50">
        <v>115.139106858228</v>
      </c>
      <c r="D50">
        <v>58.519348741621897</v>
      </c>
      <c r="E50">
        <v>13.4246168370771</v>
      </c>
      <c r="F50">
        <v>180.56017393823299</v>
      </c>
      <c r="H50">
        <v>6.0281753540039002E-3</v>
      </c>
      <c r="I50">
        <v>1.89504623413085E-2</v>
      </c>
      <c r="J50">
        <v>2.7923822402954102E-2</v>
      </c>
      <c r="K50">
        <v>8.9740753173828108E-3</v>
      </c>
      <c r="L50">
        <v>4.8866271972656201E-2</v>
      </c>
      <c r="M50">
        <v>1.2965202331542899E-2</v>
      </c>
    </row>
    <row r="51" spans="1:13" x14ac:dyDescent="0.25">
      <c r="A51">
        <v>5.1023833611245202</v>
      </c>
      <c r="B51">
        <v>483.55642669818297</v>
      </c>
      <c r="C51">
        <v>247.13021442772001</v>
      </c>
      <c r="D51">
        <v>17520.648356449499</v>
      </c>
      <c r="E51">
        <v>10.641559627195701</v>
      </c>
      <c r="F51">
        <v>215.339423146228</v>
      </c>
      <c r="H51">
        <v>5.99026679992675E-3</v>
      </c>
      <c r="I51">
        <v>1.7953634262084898E-2</v>
      </c>
      <c r="J51">
        <v>2.8919219970703101E-2</v>
      </c>
      <c r="K51">
        <v>8.9759826660156198E-3</v>
      </c>
      <c r="L51">
        <v>4.6874046325683497E-2</v>
      </c>
      <c r="M51">
        <v>2.09429264068603E-2</v>
      </c>
    </row>
    <row r="52" spans="1:13" x14ac:dyDescent="0.25">
      <c r="A52">
        <v>6.52359772947566</v>
      </c>
      <c r="B52">
        <v>995.60755059765495</v>
      </c>
      <c r="C52">
        <v>136.10381779030601</v>
      </c>
      <c r="D52">
        <v>386.04840868057698</v>
      </c>
      <c r="E52">
        <v>8.4229580273081304</v>
      </c>
      <c r="F52">
        <v>514.70202291589999</v>
      </c>
      <c r="H52">
        <v>6.9773197174072196E-3</v>
      </c>
      <c r="I52">
        <v>1.99453830718994E-2</v>
      </c>
      <c r="J52">
        <v>2.9920339584350499E-2</v>
      </c>
      <c r="K52">
        <v>8.9766979217529297E-3</v>
      </c>
      <c r="L52">
        <v>4.0891170501708901E-2</v>
      </c>
      <c r="M52">
        <v>1.8948078155517498E-2</v>
      </c>
    </row>
    <row r="53" spans="1:13" x14ac:dyDescent="0.25">
      <c r="A53">
        <v>3.66302417897802</v>
      </c>
      <c r="B53">
        <v>835.30185873894595</v>
      </c>
      <c r="C53">
        <v>161.54110242452401</v>
      </c>
      <c r="D53">
        <v>45461.667214918401</v>
      </c>
      <c r="E53">
        <v>8.3996600242215003</v>
      </c>
      <c r="F53">
        <v>487.17509031214001</v>
      </c>
      <c r="H53">
        <v>5.0210952758789002E-3</v>
      </c>
      <c r="I53">
        <v>1.9947290420532199E-2</v>
      </c>
      <c r="J53">
        <v>3.0915975570678701E-2</v>
      </c>
      <c r="K53">
        <v>1.49588584899902E-2</v>
      </c>
      <c r="L53">
        <v>4.2883634567260701E-2</v>
      </c>
      <c r="M53">
        <v>2.79231071472167E-2</v>
      </c>
    </row>
    <row r="54" spans="1:13" x14ac:dyDescent="0.25">
      <c r="A54">
        <v>6.1890391747493299</v>
      </c>
      <c r="B54">
        <v>499.56217091459098</v>
      </c>
      <c r="C54">
        <v>116.54607260578599</v>
      </c>
      <c r="D54">
        <v>1691.9500331310301</v>
      </c>
      <c r="E54">
        <v>8.3713259428459494</v>
      </c>
      <c r="F54">
        <v>318.60239375681601</v>
      </c>
      <c r="H54">
        <v>5.9864521026611302E-3</v>
      </c>
      <c r="I54">
        <v>1.69551372528076E-2</v>
      </c>
      <c r="J54">
        <v>3.0916213989257799E-2</v>
      </c>
      <c r="K54">
        <v>1.29666328430175E-2</v>
      </c>
      <c r="L54">
        <v>3.7907600402831997E-2</v>
      </c>
      <c r="M54">
        <v>1.4962434768676701E-2</v>
      </c>
    </row>
    <row r="55" spans="1:13" x14ac:dyDescent="0.25">
      <c r="A55">
        <v>7.2791509467308604</v>
      </c>
      <c r="B55">
        <v>606.62458242616594</v>
      </c>
      <c r="C55">
        <v>104.885010633278</v>
      </c>
      <c r="D55">
        <v>19845.3218601056</v>
      </c>
      <c r="E55">
        <v>8.8649970557808704</v>
      </c>
      <c r="F55">
        <v>124.149734212778</v>
      </c>
      <c r="H55">
        <v>8.9716911315917899E-3</v>
      </c>
      <c r="I55">
        <v>1.69551372528076E-2</v>
      </c>
      <c r="J55">
        <v>3.2914161682128899E-2</v>
      </c>
      <c r="K55">
        <v>1.89509391784667E-2</v>
      </c>
      <c r="L55">
        <v>3.5896778106689398E-2</v>
      </c>
      <c r="M55">
        <v>1.39603614807128E-2</v>
      </c>
    </row>
    <row r="56" spans="1:13" x14ac:dyDescent="0.25">
      <c r="A56">
        <v>4.4971969007465296</v>
      </c>
      <c r="B56">
        <v>484.39575614663801</v>
      </c>
      <c r="C56">
        <v>111.767799639827</v>
      </c>
      <c r="D56" s="3">
        <v>2572.7265840840601</v>
      </c>
      <c r="E56">
        <v>8.9222008823005794</v>
      </c>
      <c r="F56">
        <v>423.56905029109998</v>
      </c>
      <c r="H56">
        <v>1.00195407867431E-2</v>
      </c>
      <c r="I56">
        <v>1.7961978912353498E-2</v>
      </c>
      <c r="J56">
        <v>3.3907890319824198E-2</v>
      </c>
      <c r="K56" s="3">
        <v>2.59289741516113E-2</v>
      </c>
      <c r="L56">
        <v>3.1914472579955999E-2</v>
      </c>
      <c r="M56">
        <v>1.8949270248412999E-2</v>
      </c>
    </row>
    <row r="57" spans="1:13" x14ac:dyDescent="0.25">
      <c r="A57">
        <v>4.0760338359828596</v>
      </c>
      <c r="B57">
        <v>711.50280304517003</v>
      </c>
      <c r="C57">
        <v>111.557659085347</v>
      </c>
      <c r="D57" s="3">
        <v>951.99017254073499</v>
      </c>
      <c r="E57">
        <v>10.125910796245501</v>
      </c>
      <c r="F57">
        <v>456.53554533689498</v>
      </c>
      <c r="H57">
        <v>6.9866180419921797E-3</v>
      </c>
      <c r="I57">
        <v>8.9695453643798793E-3</v>
      </c>
      <c r="J57">
        <v>3.1914472579955999E-2</v>
      </c>
      <c r="K57" s="3">
        <v>7.9655647277831997E-3</v>
      </c>
      <c r="L57">
        <v>3.1915426254272398E-2</v>
      </c>
      <c r="M57">
        <v>1.49662494659423E-2</v>
      </c>
    </row>
    <row r="58" spans="1:13" x14ac:dyDescent="0.25">
      <c r="A58">
        <v>7.5538213301091597</v>
      </c>
      <c r="B58">
        <v>1076.81361494162</v>
      </c>
      <c r="C58">
        <v>629.07939991268597</v>
      </c>
      <c r="D58" s="3">
        <v>100997.223566976</v>
      </c>
      <c r="E58">
        <v>11.9360173827392</v>
      </c>
      <c r="F58">
        <v>214.564932276392</v>
      </c>
      <c r="H58">
        <v>1.0971784591674799E-2</v>
      </c>
      <c r="I58">
        <v>1.2965679168701101E-2</v>
      </c>
      <c r="J58">
        <v>3.0918121337890601E-2</v>
      </c>
      <c r="K58" s="3">
        <v>1.0972023010253899E-2</v>
      </c>
      <c r="L58">
        <v>3.49173545837402E-2</v>
      </c>
      <c r="M58">
        <v>7.9791545867919905E-3</v>
      </c>
    </row>
    <row r="59" spans="1:13" x14ac:dyDescent="0.25">
      <c r="A59">
        <v>7.23173215961965</v>
      </c>
      <c r="B59">
        <v>443.68554156255499</v>
      </c>
      <c r="C59">
        <v>148.080035095021</v>
      </c>
      <c r="D59">
        <v>85553.6679032596</v>
      </c>
      <c r="E59">
        <v>11.390092475360801</v>
      </c>
      <c r="F59">
        <v>268.90693019827</v>
      </c>
      <c r="H59">
        <v>8.96811485290527E-3</v>
      </c>
      <c r="I59">
        <v>1.29661560058593E-2</v>
      </c>
      <c r="J59">
        <v>3.4909248352050698E-2</v>
      </c>
      <c r="K59">
        <v>1.09713077545166E-2</v>
      </c>
      <c r="L59">
        <v>3.19061279296875E-2</v>
      </c>
      <c r="M59">
        <v>1.096773147583E-2</v>
      </c>
    </row>
    <row r="60" spans="1:13" x14ac:dyDescent="0.25">
      <c r="A60">
        <v>4.7678452456582301</v>
      </c>
      <c r="B60">
        <v>509.91044185192698</v>
      </c>
      <c r="C60">
        <v>111.22352250223599</v>
      </c>
      <c r="D60">
        <v>23.4360931107699</v>
      </c>
      <c r="E60">
        <v>10.461206333155699</v>
      </c>
      <c r="F60">
        <v>190.39235144719501</v>
      </c>
      <c r="H60">
        <v>9.9720954895019497E-3</v>
      </c>
      <c r="I60">
        <v>1.19678974151611E-2</v>
      </c>
      <c r="J60">
        <v>3.2907485961914E-2</v>
      </c>
      <c r="K60">
        <v>7.9782009124755807E-3</v>
      </c>
      <c r="L60">
        <v>3.2909393310546799E-2</v>
      </c>
      <c r="M60">
        <v>1.0971784591674799E-2</v>
      </c>
    </row>
    <row r="61" spans="1:13" x14ac:dyDescent="0.25">
      <c r="A61">
        <v>4.0617815925505001</v>
      </c>
      <c r="B61">
        <v>603.39225608520303</v>
      </c>
      <c r="C61">
        <v>184.26402233902701</v>
      </c>
      <c r="D61">
        <v>880.67019815853303</v>
      </c>
      <c r="E61">
        <v>9.5189508666795497</v>
      </c>
      <c r="F61">
        <v>243.98757443704801</v>
      </c>
      <c r="H61">
        <v>8.9759826660156198E-3</v>
      </c>
      <c r="I61">
        <v>1.3964891433715799E-2</v>
      </c>
      <c r="J61">
        <v>2.39405632019042E-2</v>
      </c>
      <c r="K61">
        <v>9.9732875823974592E-3</v>
      </c>
      <c r="L61">
        <v>3.29105854034423E-2</v>
      </c>
      <c r="M61">
        <v>9.9728107452392491E-3</v>
      </c>
    </row>
    <row r="62" spans="1:13" x14ac:dyDescent="0.25">
      <c r="A62">
        <v>10.3653518272159</v>
      </c>
      <c r="B62">
        <v>774.47888394557003</v>
      </c>
      <c r="C62">
        <v>189.59120755811799</v>
      </c>
      <c r="D62">
        <v>4066.2870779755999</v>
      </c>
      <c r="E62">
        <v>8.8412283223209194</v>
      </c>
      <c r="F62">
        <v>151.662856673753</v>
      </c>
      <c r="H62">
        <v>8.9819431304931606E-3</v>
      </c>
      <c r="I62">
        <v>1.09708309173583E-2</v>
      </c>
      <c r="J62">
        <v>2.4928808212280201E-2</v>
      </c>
      <c r="K62">
        <v>7.9758167266845703E-3</v>
      </c>
      <c r="L62">
        <v>3.3910751342773403E-2</v>
      </c>
      <c r="M62">
        <v>1.0975122451782201E-2</v>
      </c>
    </row>
    <row r="63" spans="1:13" x14ac:dyDescent="0.25">
      <c r="A63">
        <v>7.0601418866355097</v>
      </c>
      <c r="B63">
        <v>409.83930351960498</v>
      </c>
      <c r="C63">
        <v>153.515378017237</v>
      </c>
      <c r="D63" s="3">
        <v>6059.7654724270496</v>
      </c>
      <c r="E63">
        <v>10.9150966706252</v>
      </c>
      <c r="F63">
        <v>343.13232579615902</v>
      </c>
      <c r="H63">
        <v>9.9759101867675695E-3</v>
      </c>
      <c r="I63">
        <v>1.1953592300414999E-2</v>
      </c>
      <c r="J63">
        <v>2.0944833755493102E-2</v>
      </c>
      <c r="K63" s="3">
        <v>1.0970115661621E-2</v>
      </c>
      <c r="L63">
        <v>3.2913923263549798E-2</v>
      </c>
      <c r="M63">
        <v>9.9768638610839792E-3</v>
      </c>
    </row>
    <row r="64" spans="1:13" x14ac:dyDescent="0.25">
      <c r="A64">
        <v>4.3634309353076697</v>
      </c>
      <c r="B64">
        <v>429.36983842334598</v>
      </c>
      <c r="C64">
        <v>138.090534310354</v>
      </c>
      <c r="D64">
        <v>4290.89784614161</v>
      </c>
      <c r="E64">
        <v>9.95915432746121</v>
      </c>
      <c r="F64">
        <v>273.33687286872203</v>
      </c>
      <c r="H64">
        <v>7.9851150512695295E-3</v>
      </c>
      <c r="I64">
        <v>1.19922161102294E-2</v>
      </c>
      <c r="J64">
        <v>2.39379405975341E-2</v>
      </c>
      <c r="K64">
        <v>8.9838504791259696E-3</v>
      </c>
      <c r="L64">
        <v>3.39071750640869E-2</v>
      </c>
      <c r="M64">
        <v>8.9759826660156198E-3</v>
      </c>
    </row>
  </sheetData>
  <mergeCells count="4">
    <mergeCell ref="A1:F1"/>
    <mergeCell ref="H1:M1"/>
    <mergeCell ref="A34:F34"/>
    <mergeCell ref="H34:M34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hernandez</dc:creator>
  <cp:lastModifiedBy>rene hernandez</cp:lastModifiedBy>
  <cp:lastPrinted>2022-03-03T04:33:11Z</cp:lastPrinted>
  <dcterms:created xsi:type="dcterms:W3CDTF">2022-03-03T04:24:31Z</dcterms:created>
  <dcterms:modified xsi:type="dcterms:W3CDTF">2022-03-03T06:42:57Z</dcterms:modified>
</cp:coreProperties>
</file>