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j_r1470_txstate_edu/Documents/Fall 2021/Computer Architecture/Project/"/>
    </mc:Choice>
  </mc:AlternateContent>
  <xr:revisionPtr revIDLastSave="675" documentId="8_{ED765004-2EF3-498D-8506-A09F2FD683C2}" xr6:coauthVersionLast="47" xr6:coauthVersionMax="47" xr10:uidLastSave="{2FAEBE2C-E4BF-403B-94B7-0B889C36FEC0}"/>
  <bookViews>
    <workbookView xWindow="-28920" yWindow="-120" windowWidth="29040" windowHeight="16440" xr2:uid="{EAC32085-72D6-4159-8B12-9B315E9EAB88}"/>
  </bookViews>
  <sheets>
    <sheet name="Device Table" sheetId="6" r:id="rId1"/>
    <sheet name="AMD" sheetId="2" r:id="rId2"/>
    <sheet name="PI3" sheetId="3" r:id="rId3"/>
    <sheet name="Pi4" sheetId="4" r:id="rId4"/>
    <sheet name="INtelPCBen" sheetId="5" r:id="rId5"/>
    <sheet name="Graphs" sheetId="7" r:id="rId6"/>
    <sheet name="Graphs (2)" sheetId="8" r:id="rId7"/>
    <sheet name="Speedup" sheetId="9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C3" i="9"/>
  <c r="B3" i="9"/>
  <c r="M7" i="9" s="1"/>
  <c r="C2" i="9"/>
  <c r="B2" i="9"/>
  <c r="M6" i="9" s="1"/>
  <c r="L6" i="9" l="1"/>
  <c r="L7" i="9"/>
  <c r="P12" i="4"/>
  <c r="L12" i="4"/>
  <c r="H12" i="4"/>
  <c r="P9" i="4"/>
  <c r="L9" i="4"/>
  <c r="H9" i="4"/>
  <c r="P6" i="4"/>
  <c r="L6" i="4"/>
  <c r="H6" i="4"/>
  <c r="P3" i="4"/>
  <c r="L3" i="4"/>
  <c r="H3" i="4"/>
  <c r="E11" i="4"/>
  <c r="D11" i="4"/>
  <c r="C10" i="2"/>
  <c r="B10" i="2"/>
  <c r="C11" i="3"/>
  <c r="B11" i="3"/>
  <c r="C11" i="4"/>
  <c r="B11" i="4"/>
  <c r="B10" i="5"/>
  <c r="C1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C4B3B9-CB04-448D-92EC-9DF4E7513604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<sst xmlns="http://schemas.openxmlformats.org/spreadsheetml/2006/main" count="306" uniqueCount="117">
  <si>
    <t>AMD DESKTOP</t>
  </si>
  <si>
    <t>O3</t>
  </si>
  <si>
    <t>POWER</t>
  </si>
  <si>
    <t xml:space="preserve">Real </t>
  </si>
  <si>
    <t>User</t>
  </si>
  <si>
    <t xml:space="preserve">Instuctions </t>
  </si>
  <si>
    <t>Cycles</t>
  </si>
  <si>
    <t xml:space="preserve">Archtuture </t>
  </si>
  <si>
    <t>Proccescer Speed</t>
  </si>
  <si>
    <t>Operating System</t>
  </si>
  <si>
    <t>G++ Version</t>
  </si>
  <si>
    <t xml:space="preserve">x86 64bit </t>
  </si>
  <si>
    <t>4617.33 MHz</t>
  </si>
  <si>
    <t>Ubuntu 20.04.1</t>
  </si>
  <si>
    <t>9.3.0</t>
  </si>
  <si>
    <t>RAM</t>
  </si>
  <si>
    <t>32GB</t>
  </si>
  <si>
    <t>Cores</t>
  </si>
  <si>
    <t xml:space="preserve">CPU </t>
  </si>
  <si>
    <t xml:space="preserve">Ryzen 5 3600 </t>
  </si>
  <si>
    <t>O0</t>
  </si>
  <si>
    <t>System</t>
  </si>
  <si>
    <t>Column1</t>
  </si>
  <si>
    <t>14.3mW</t>
  </si>
  <si>
    <t>53.3mW</t>
  </si>
  <si>
    <t>ccc</t>
  </si>
  <si>
    <t xml:space="preserve">PI 3 </t>
  </si>
  <si>
    <t>ARM 32bit</t>
  </si>
  <si>
    <t>UbuntuServer 5.11.0</t>
  </si>
  <si>
    <t>1GB</t>
  </si>
  <si>
    <t>600MHz</t>
  </si>
  <si>
    <t>BCM2835</t>
  </si>
  <si>
    <t>8GB</t>
  </si>
  <si>
    <t>2.47s</t>
  </si>
  <si>
    <t>0.767s</t>
  </si>
  <si>
    <t>0.191s</t>
  </si>
  <si>
    <t>0.336s</t>
  </si>
  <si>
    <t>Intel</t>
  </si>
  <si>
    <t>X86_64</t>
  </si>
  <si>
    <t>1.53W</t>
  </si>
  <si>
    <t>3400MHz</t>
  </si>
  <si>
    <t>Intel I7 6600i</t>
  </si>
  <si>
    <t>7.34mW</t>
  </si>
  <si>
    <t>2.28s</t>
  </si>
  <si>
    <t>248.659s</t>
  </si>
  <si>
    <t>253.2810s</t>
  </si>
  <si>
    <t>2.284s</t>
  </si>
  <si>
    <t>O3Time</t>
  </si>
  <si>
    <t>11.5mW</t>
  </si>
  <si>
    <t>1.44W</t>
  </si>
  <si>
    <t>1.55W</t>
  </si>
  <si>
    <t xml:space="preserve">ARM 64bit </t>
  </si>
  <si>
    <t>PI 4</t>
  </si>
  <si>
    <t>1500MHz</t>
  </si>
  <si>
    <t>BCN2835</t>
  </si>
  <si>
    <t>49.64s</t>
  </si>
  <si>
    <t>0.61s</t>
  </si>
  <si>
    <t>48.85s</t>
  </si>
  <si>
    <t>O3 Redirect output</t>
  </si>
  <si>
    <t>O0Redreicted</t>
  </si>
  <si>
    <t>0.45W</t>
  </si>
  <si>
    <t>0.5W</t>
  </si>
  <si>
    <t>Spec</t>
  </si>
  <si>
    <t>Intel Laptop</t>
  </si>
  <si>
    <t>Metric</t>
  </si>
  <si>
    <t>Power/Time Ratio (W/S)</t>
  </si>
  <si>
    <t>114.6 mW/s</t>
  </si>
  <si>
    <t>31.2 mW/s</t>
  </si>
  <si>
    <t>2.9 mW/s</t>
  </si>
  <si>
    <t>5.7 mW/s</t>
  </si>
  <si>
    <t>PI3</t>
  </si>
  <si>
    <t>PI4</t>
  </si>
  <si>
    <t>AMD</t>
  </si>
  <si>
    <t>INTEL</t>
  </si>
  <si>
    <t>Insturction</t>
  </si>
  <si>
    <t xml:space="preserve">Time </t>
  </si>
  <si>
    <t>Power</t>
  </si>
  <si>
    <t>O0 compile</t>
  </si>
  <si>
    <t>O3 compile</t>
  </si>
  <si>
    <t>Cycles O3</t>
  </si>
  <si>
    <t>Time O3</t>
  </si>
  <si>
    <t>Power O3</t>
  </si>
  <si>
    <t>Instructions O0</t>
  </si>
  <si>
    <t>Insturctions O3</t>
  </si>
  <si>
    <t>Cycles O0</t>
  </si>
  <si>
    <t>Time O0</t>
  </si>
  <si>
    <t>Power O0</t>
  </si>
  <si>
    <t>%Reduced</t>
  </si>
  <si>
    <t>O3Redirected</t>
  </si>
  <si>
    <t>Time</t>
  </si>
  <si>
    <t>O0Redirected</t>
  </si>
  <si>
    <t>Instuct</t>
  </si>
  <si>
    <t>Insturct</t>
  </si>
  <si>
    <t>Output Redirected Analysis</t>
  </si>
  <si>
    <t>pi 3 o3</t>
  </si>
  <si>
    <t>pi4 o0</t>
  </si>
  <si>
    <t>pi4 o3</t>
  </si>
  <si>
    <t>AMD o0</t>
  </si>
  <si>
    <t>AMD o3</t>
  </si>
  <si>
    <t>Intel o0</t>
  </si>
  <si>
    <t>Intel o3</t>
  </si>
  <si>
    <t>Pi4 opto</t>
  </si>
  <si>
    <t>AMD opto</t>
  </si>
  <si>
    <t>Intel opto</t>
  </si>
  <si>
    <t>pi3 to 4 o0</t>
  </si>
  <si>
    <t>pi3 to 4 o3</t>
  </si>
  <si>
    <t>pi4 to Intel o0</t>
  </si>
  <si>
    <t>pi4 to Intel o3</t>
  </si>
  <si>
    <t>Intel to AMD o0</t>
  </si>
  <si>
    <t>Intel to AMD o3</t>
  </si>
  <si>
    <t>pi3 to AMD o0</t>
  </si>
  <si>
    <t>Pi3 o0 to AMD o3</t>
  </si>
  <si>
    <t>pi3 o0</t>
  </si>
  <si>
    <t>real</t>
  </si>
  <si>
    <t>system</t>
  </si>
  <si>
    <t>Speedup</t>
  </si>
  <si>
    <t>Pi3 opto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</si>
</sst>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CE4D6"/>
        <bgColor theme="5" tint="0.79998168889431442"/>
      </patternFill>
    </fill>
    <fill>
      <patternFill patternType="solid">
        <fgColor rgb="FFFCE4D6"/>
        <bgColor theme="0" tint="-0.14999847407452621"/>
      </patternFill>
    </fill>
    <fill>
      <patternFill patternType="solid">
        <fgColor rgb="FFFCE4D6"/>
        <bgColor theme="5" tint="0.59999389629810485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0" borderId="0" xfId="0" applyFont="1" applyBorder="1"/>
    <xf numFmtId="20" fontId="0" fillId="2" borderId="0" xfId="0" applyNumberFormat="1" applyFont="1" applyFill="1"/>
    <xf numFmtId="20" fontId="0" fillId="0" borderId="0" xfId="0" applyNumberFormat="1" applyFont="1"/>
    <xf numFmtId="2" fontId="0" fillId="0" borderId="0" xfId="0" applyNumberFormat="1" applyFont="1"/>
    <xf numFmtId="2" fontId="0" fillId="2" borderId="0" xfId="0" applyNumberFormat="1" applyFont="1" applyFill="1"/>
    <xf numFmtId="2" fontId="0" fillId="0" borderId="0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165" fontId="0" fillId="0" borderId="0" xfId="0" applyNumberFormat="1" applyFont="1"/>
    <xf numFmtId="0" fontId="0" fillId="4" borderId="1" xfId="0" applyFont="1" applyFill="1" applyBorder="1"/>
    <xf numFmtId="2" fontId="0" fillId="2" borderId="1" xfId="0" applyNumberFormat="1" applyFont="1" applyFill="1" applyBorder="1"/>
    <xf numFmtId="11" fontId="0" fillId="2" borderId="1" xfId="0" applyNumberFormat="1" applyFont="1" applyFill="1" applyBorder="1"/>
    <xf numFmtId="11" fontId="0" fillId="0" borderId="0" xfId="0" applyNumberFormat="1" applyFont="1"/>
    <xf numFmtId="11" fontId="0" fillId="0" borderId="0" xfId="0" applyNumberFormat="1"/>
    <xf numFmtId="11" fontId="0" fillId="4" borderId="1" xfId="0" applyNumberFormat="1" applyFont="1" applyFill="1" applyBorder="1"/>
    <xf numFmtId="11" fontId="0" fillId="2" borderId="0" xfId="0" applyNumberFormat="1" applyFont="1" applyFill="1"/>
    <xf numFmtId="11" fontId="0" fillId="3" borderId="1" xfId="0" applyNumberFormat="1" applyFont="1" applyFill="1" applyBorder="1"/>
    <xf numFmtId="0" fontId="0" fillId="2" borderId="1" xfId="0" applyNumberFormat="1" applyFont="1" applyFill="1" applyBorder="1"/>
    <xf numFmtId="2" fontId="0" fillId="2" borderId="1" xfId="0" applyNumberFormat="1" applyFont="1" applyFill="1" applyBorder="1" applyAlignment="1">
      <alignment horizontal="right"/>
    </xf>
    <xf numFmtId="164" fontId="0" fillId="3" borderId="1" xfId="0" applyNumberFormat="1" applyFont="1" applyFill="1" applyBorder="1"/>
    <xf numFmtId="0" fontId="0" fillId="2" borderId="1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0" borderId="8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0" fillId="4" borderId="11" xfId="0" applyFill="1" applyBorder="1"/>
    <xf numFmtId="0" fontId="3" fillId="0" borderId="11" xfId="0" applyFont="1" applyBorder="1"/>
    <xf numFmtId="0" fontId="3" fillId="0" borderId="8" xfId="0" applyFont="1" applyBorder="1"/>
    <xf numFmtId="0" fontId="0" fillId="0" borderId="9" xfId="0" applyBorder="1"/>
    <xf numFmtId="0" fontId="0" fillId="5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3" fillId="0" borderId="13" xfId="0" applyFont="1" applyBorder="1"/>
    <xf numFmtId="0" fontId="0" fillId="4" borderId="14" xfId="0" applyFill="1" applyBorder="1"/>
    <xf numFmtId="0" fontId="0" fillId="0" borderId="15" xfId="0" applyBorder="1"/>
    <xf numFmtId="0" fontId="3" fillId="0" borderId="14" xfId="0" applyFont="1" applyBorder="1"/>
    <xf numFmtId="166" fontId="0" fillId="0" borderId="0" xfId="1" applyNumberFormat="1" applyFont="1" applyBorder="1" applyAlignment="1">
      <alignment horizontal="center" vertical="center"/>
    </xf>
    <xf numFmtId="166" fontId="0" fillId="0" borderId="15" xfId="1" applyNumberFormat="1" applyFont="1" applyBorder="1" applyAlignment="1">
      <alignment horizontal="center" vertical="center"/>
    </xf>
    <xf numFmtId="166" fontId="0" fillId="0" borderId="11" xfId="1" applyNumberFormat="1" applyFont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2" xfId="1" applyNumberFormat="1" applyFont="1" applyBorder="1" applyAlignment="1">
      <alignment horizontal="center" vertical="center"/>
    </xf>
    <xf numFmtId="166" fontId="0" fillId="0" borderId="16" xfId="1" applyNumberFormat="1" applyFont="1" applyBorder="1" applyAlignment="1">
      <alignment horizontal="center" vertical="center"/>
    </xf>
    <xf numFmtId="2" fontId="0" fillId="3" borderId="1" xfId="0" applyNumberFormat="1" applyFont="1" applyFill="1" applyBorder="1"/>
  </cellXfs>
  <cellStyles count="2">
    <cellStyle name="Normal" xfId="0" builtinId="0"/>
    <cellStyle name="Percent" xfId="1" builtinId="5"/>
  </cellStyles>
  <dxfs count="3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Graphs!$A$2</c:f>
              <c:strCache>
                <c:ptCount val="1"/>
                <c:pt idx="0">
                  <c:v>Insturction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Graphs!$B$2:$E$2</c:f>
              <c:numCache>
                <c:formatCode>0.00E+00</c:formatCode>
                <c:ptCount val="4"/>
                <c:pt idx="0">
                  <c:v>270799200553</c:v>
                </c:pt>
                <c:pt idx="1">
                  <c:v>131193579484</c:v>
                </c:pt>
                <c:pt idx="2">
                  <c:v>1137404611</c:v>
                </c:pt>
                <c:pt idx="3">
                  <c:v>1199351032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4-4328-8E36-87BA9506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706424"/>
        <c:axId val="643704184"/>
      </c:barChart>
      <c:catAx>
        <c:axId val="64370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04184"/>
        <c:crosses val="autoZero"/>
        <c:auto val="1"/>
        <c:lblAlgn val="ctr"/>
        <c:lblOffset val="100"/>
        <c:noMultiLvlLbl val="0"/>
      </c:catAx>
      <c:valAx>
        <c:axId val="6437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Instuction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0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Graphs!$R$5</c:f>
              <c:strCache>
                <c:ptCount val="1"/>
                <c:pt idx="0">
                  <c:v>Power O3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Graphs!$S$1:$V$1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Graphs!$S$5:$V$5</c:f>
              <c:numCache>
                <c:formatCode>General</c:formatCode>
                <c:ptCount val="4"/>
                <c:pt idx="0">
                  <c:v>1.44</c:v>
                </c:pt>
                <c:pt idx="1">
                  <c:v>1.55</c:v>
                </c:pt>
                <c:pt idx="2">
                  <c:v>1.43E-2</c:v>
                </c:pt>
                <c:pt idx="3" formatCode="0.00000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6-41B2-8D57-06B08103A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442048"/>
        <c:axId val="1848442464"/>
      </c:barChart>
      <c:catAx>
        <c:axId val="18484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42464"/>
        <c:crosses val="autoZero"/>
        <c:auto val="1"/>
        <c:lblAlgn val="ctr"/>
        <c:lblOffset val="100"/>
        <c:noMultiLvlLbl val="0"/>
      </c:catAx>
      <c:valAx>
        <c:axId val="18484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 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Graphs!$U$1:$V$1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Graphs!$U$2:$V$2</c:f>
              <c:numCache>
                <c:formatCode>General</c:formatCode>
                <c:ptCount val="2"/>
                <c:pt idx="0">
                  <c:v>909623495</c:v>
                </c:pt>
                <c:pt idx="1">
                  <c:v>1020535979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8-4851-BB84-9B13C9A9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637680"/>
        <c:axId val="1847635184"/>
      </c:barChart>
      <c:catAx>
        <c:axId val="18476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35184"/>
        <c:crosses val="autoZero"/>
        <c:auto val="1"/>
        <c:lblAlgn val="ctr"/>
        <c:lblOffset val="100"/>
        <c:noMultiLvlLbl val="0"/>
      </c:catAx>
      <c:valAx>
        <c:axId val="18476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</a:t>
            </a:r>
            <a:r>
              <a:rPr lang="en-US" baseline="0"/>
              <a:t>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Graphs!$U$1:$V$1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Graphs!$U$3:$V$3</c:f>
              <c:numCache>
                <c:formatCode>General</c:formatCode>
                <c:ptCount val="2"/>
                <c:pt idx="0">
                  <c:v>976427479</c:v>
                </c:pt>
                <c:pt idx="1">
                  <c:v>1474991922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313-90D6-3D77AA12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96320"/>
        <c:axId val="85297568"/>
      </c:barChart>
      <c:catAx>
        <c:axId val="852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7568"/>
        <c:crosses val="autoZero"/>
        <c:auto val="1"/>
        <c:lblAlgn val="ctr"/>
        <c:lblOffset val="100"/>
        <c:noMultiLvlLbl val="0"/>
      </c:catAx>
      <c:valAx>
        <c:axId val="852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Graphs!$U$1:$V$1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Graphs!$U$4:$V$4</c:f>
              <c:numCache>
                <c:formatCode>General</c:formatCode>
                <c:ptCount val="2"/>
                <c:pt idx="0">
                  <c:v>0.44900000000000001</c:v>
                </c:pt>
                <c:pt idx="1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2-4C65-B8B5-A1495C92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845264"/>
        <c:axId val="1733836528"/>
      </c:barChart>
      <c:catAx>
        <c:axId val="17338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6528"/>
        <c:crosses val="autoZero"/>
        <c:auto val="1"/>
        <c:lblAlgn val="ctr"/>
        <c:lblOffset val="100"/>
        <c:noMultiLvlLbl val="0"/>
      </c:catAx>
      <c:valAx>
        <c:axId val="17338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Graphs!$U$1:$V$1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Graphs!$U$5:$V$5</c:f>
              <c:numCache>
                <c:formatCode>0.00000</c:formatCode>
                <c:ptCount val="2"/>
                <c:pt idx="0" formatCode="General">
                  <c:v>1.43E-2</c:v>
                </c:pt>
                <c:pt idx="1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0-4F19-A655-65B99928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16928"/>
        <c:axId val="89015264"/>
      </c:barChart>
      <c:catAx>
        <c:axId val="890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5264"/>
        <c:crosses val="autoZero"/>
        <c:auto val="1"/>
        <c:lblAlgn val="ctr"/>
        <c:lblOffset val="100"/>
        <c:noMultiLvlLbl val="0"/>
      </c:catAx>
      <c:valAx>
        <c:axId val="890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Time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Graphs!$D$1:$E$1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Graphs!$D$4:$E$4</c:f>
              <c:numCache>
                <c:formatCode>0.00</c:formatCode>
                <c:ptCount val="2"/>
                <c:pt idx="0">
                  <c:v>0.46500000000000002</c:v>
                </c:pt>
                <c:pt idx="1">
                  <c:v>0.76700000000000002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1-4D62-83F8-4EC704246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45432"/>
        <c:axId val="645597904"/>
      </c:barChart>
      <c:catAx>
        <c:axId val="65424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97904"/>
        <c:crosses val="autoZero"/>
        <c:auto val="1"/>
        <c:lblAlgn val="ctr"/>
        <c:lblOffset val="100"/>
        <c:noMultiLvlLbl val="0"/>
      </c:catAx>
      <c:valAx>
        <c:axId val="6455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Graphs!$B$5:$E$5</c:f>
              <c:numCache>
                <c:formatCode>General</c:formatCode>
                <c:ptCount val="4"/>
                <c:pt idx="0">
                  <c:v>1.53</c:v>
                </c:pt>
                <c:pt idx="1">
                  <c:v>1.55</c:v>
                </c:pt>
                <c:pt idx="2">
                  <c:v>5.33E-2</c:v>
                </c:pt>
                <c:pt idx="3" formatCode="0.00000">
                  <c:v>7.3400000000000002E-3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E-4DA7-9CBB-DE3B4DC0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630728"/>
        <c:axId val="746626888"/>
      </c:barChart>
      <c:catAx>
        <c:axId val="74663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26888"/>
        <c:crosses val="autoZero"/>
        <c:auto val="1"/>
        <c:lblAlgn val="ctr"/>
        <c:lblOffset val="100"/>
        <c:noMultiLvlLbl val="0"/>
      </c:catAx>
      <c:valAx>
        <c:axId val="7466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3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Graphs!$D$1:$E$1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Graphs!$D$5:$E$5</c:f>
              <c:numCache>
                <c:formatCode>0.00000</c:formatCode>
                <c:ptCount val="2"/>
                <c:pt idx="0" formatCode="General">
                  <c:v>5.33E-2</c:v>
                </c:pt>
                <c:pt idx="1">
                  <c:v>7.3400000000000002E-3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E-45F5-8A40-E645F816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687048"/>
        <c:axId val="746687368"/>
      </c:barChart>
      <c:catAx>
        <c:axId val="74668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87368"/>
        <c:crosses val="autoZero"/>
        <c:auto val="1"/>
        <c:lblAlgn val="ctr"/>
        <c:lblOffset val="100"/>
        <c:noMultiLvlLbl val="0"/>
      </c:catAx>
      <c:valAx>
        <c:axId val="7466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8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(2)'!$A$2</c:f>
              <c:strCache>
                <c:ptCount val="1"/>
                <c:pt idx="0">
                  <c:v>Instructions 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(2)'!$B$1:$E$1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'Graphs (2)'!$B$2:$E$2</c:f>
              <c:numCache>
                <c:formatCode>0.00E+00</c:formatCode>
                <c:ptCount val="4"/>
                <c:pt idx="0">
                  <c:v>270799200553</c:v>
                </c:pt>
                <c:pt idx="1">
                  <c:v>131193579484</c:v>
                </c:pt>
                <c:pt idx="2">
                  <c:v>1137404611</c:v>
                </c:pt>
                <c:pt idx="3">
                  <c:v>1199351032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D-4932-AE81-6C62A9826A16}"/>
            </c:ext>
          </c:extLst>
        </c:ser>
        <c:ser>
          <c:idx val="1"/>
          <c:order val="1"/>
          <c:tx>
            <c:strRef>
              <c:f>'Graphs (2)'!$A$3</c:f>
              <c:strCache>
                <c:ptCount val="1"/>
                <c:pt idx="0">
                  <c:v>Insturctions 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(2)'!$B$1:$E$1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'Graphs (2)'!$B$3:$E$3</c:f>
              <c:numCache>
                <c:formatCode>General</c:formatCode>
                <c:ptCount val="4"/>
                <c:pt idx="0">
                  <c:v>3597057310</c:v>
                </c:pt>
                <c:pt idx="1">
                  <c:v>129607531385</c:v>
                </c:pt>
                <c:pt idx="2">
                  <c:v>909623495</c:v>
                </c:pt>
                <c:pt idx="3">
                  <c:v>1020535979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D-4932-AE81-6C62A982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20432"/>
        <c:axId val="302126256"/>
      </c:barChart>
      <c:catAx>
        <c:axId val="3021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26256"/>
        <c:crosses val="autoZero"/>
        <c:auto val="1"/>
        <c:lblAlgn val="ctr"/>
        <c:lblOffset val="100"/>
        <c:noMultiLvlLbl val="0"/>
      </c:catAx>
      <c:valAx>
        <c:axId val="3021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(2)'!$H$2</c:f>
              <c:strCache>
                <c:ptCount val="1"/>
                <c:pt idx="0">
                  <c:v>Instructions 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(2)'!$I$1:$J$1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'Graphs (2)'!$I$2:$J$2</c:f>
              <c:numCache>
                <c:formatCode>0.00E+00</c:formatCode>
                <c:ptCount val="2"/>
                <c:pt idx="0">
                  <c:v>1137404611</c:v>
                </c:pt>
                <c:pt idx="1">
                  <c:v>1199351032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2-4D62-9D6F-1D56EE0C3A7F}"/>
            </c:ext>
          </c:extLst>
        </c:ser>
        <c:ser>
          <c:idx val="1"/>
          <c:order val="1"/>
          <c:tx>
            <c:strRef>
              <c:f>'Graphs (2)'!$H$3</c:f>
              <c:strCache>
                <c:ptCount val="1"/>
                <c:pt idx="0">
                  <c:v>Insturctions 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(2)'!$I$1:$J$1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'Graphs (2)'!$I$3:$J$3</c:f>
              <c:numCache>
                <c:formatCode>General</c:formatCode>
                <c:ptCount val="2"/>
                <c:pt idx="0">
                  <c:v>909623495</c:v>
                </c:pt>
                <c:pt idx="1">
                  <c:v>1020535979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2-4D62-9D6F-1D56EE0C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44944"/>
        <c:axId val="254055344"/>
      </c:barChart>
      <c:catAx>
        <c:axId val="2540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5344"/>
        <c:crosses val="autoZero"/>
        <c:auto val="1"/>
        <c:lblAlgn val="ctr"/>
        <c:lblOffset val="100"/>
        <c:noMultiLvlLbl val="0"/>
      </c:catAx>
      <c:valAx>
        <c:axId val="2540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Instruction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Graphs!$D$1:$E$1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Graphs!$D$2:$E$2</c:f>
              <c:numCache>
                <c:formatCode>0.00E+00</c:formatCode>
                <c:ptCount val="2"/>
                <c:pt idx="0">
                  <c:v>1137404611</c:v>
                </c:pt>
                <c:pt idx="1">
                  <c:v>1199351032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B-49A3-B324-1C0992A1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73072"/>
        <c:axId val="608073392"/>
      </c:barChart>
      <c:catAx>
        <c:axId val="6080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3392"/>
        <c:crosses val="autoZero"/>
        <c:auto val="1"/>
        <c:lblAlgn val="ctr"/>
        <c:lblOffset val="100"/>
        <c:noMultiLvlLbl val="0"/>
      </c:catAx>
      <c:valAx>
        <c:axId val="6080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(2)'!$A$4</c:f>
              <c:strCache>
                <c:ptCount val="1"/>
                <c:pt idx="0">
                  <c:v>Cycles 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(2)'!$B$1:$E$1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'Graphs (2)'!$B$4:$E$4</c:f>
              <c:numCache>
                <c:formatCode>0.00E+00</c:formatCode>
                <c:ptCount val="4"/>
                <c:pt idx="0">
                  <c:v>313506599059</c:v>
                </c:pt>
                <c:pt idx="1">
                  <c:v>74056609481</c:v>
                </c:pt>
                <c:pt idx="2">
                  <c:v>1181741190</c:v>
                </c:pt>
                <c:pt idx="3" formatCode="0.00">
                  <c:v>1623351604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F-491A-9C29-CDEE495C4F45}"/>
            </c:ext>
          </c:extLst>
        </c:ser>
        <c:ser>
          <c:idx val="1"/>
          <c:order val="1"/>
          <c:tx>
            <c:strRef>
              <c:f>'Graphs (2)'!$A$5</c:f>
              <c:strCache>
                <c:ptCount val="1"/>
                <c:pt idx="0">
                  <c:v>Cycles 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(2)'!$B$1:$E$1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'Graphs (2)'!$B$5:$E$5</c:f>
              <c:numCache>
                <c:formatCode>General</c:formatCode>
                <c:ptCount val="4"/>
                <c:pt idx="0">
                  <c:v>5369980243</c:v>
                </c:pt>
                <c:pt idx="1">
                  <c:v>72998575860</c:v>
                </c:pt>
                <c:pt idx="2">
                  <c:v>976427479</c:v>
                </c:pt>
                <c:pt idx="3">
                  <c:v>1474991922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F-491A-9C29-CDEE495C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470512"/>
        <c:axId val="217465936"/>
      </c:barChart>
      <c:catAx>
        <c:axId val="2174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5936"/>
        <c:crosses val="autoZero"/>
        <c:auto val="1"/>
        <c:lblAlgn val="ctr"/>
        <c:lblOffset val="100"/>
        <c:noMultiLvlLbl val="0"/>
      </c:catAx>
      <c:valAx>
        <c:axId val="2174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(2)'!$H$4</c:f>
              <c:strCache>
                <c:ptCount val="1"/>
                <c:pt idx="0">
                  <c:v>Cycles 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(2)'!$I$1:$J$1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'Graphs (2)'!$I$4:$J$4</c:f>
              <c:numCache>
                <c:formatCode>0.00</c:formatCode>
                <c:ptCount val="2"/>
                <c:pt idx="0" formatCode="0.00E+00">
                  <c:v>1181741190</c:v>
                </c:pt>
                <c:pt idx="1">
                  <c:v>1623351604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4-4F74-9245-457079931329}"/>
            </c:ext>
          </c:extLst>
        </c:ser>
        <c:ser>
          <c:idx val="1"/>
          <c:order val="1"/>
          <c:tx>
            <c:strRef>
              <c:f>'Graphs (2)'!$H$5</c:f>
              <c:strCache>
                <c:ptCount val="1"/>
                <c:pt idx="0">
                  <c:v>Cycles 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(2)'!$I$1:$J$1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'Graphs (2)'!$I$5:$J$5</c:f>
              <c:numCache>
                <c:formatCode>General</c:formatCode>
                <c:ptCount val="2"/>
                <c:pt idx="0">
                  <c:v>976427479</c:v>
                </c:pt>
                <c:pt idx="1">
                  <c:v>1474991922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4-4F74-9245-45707993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470096"/>
        <c:axId val="217459696"/>
      </c:barChart>
      <c:catAx>
        <c:axId val="2174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59696"/>
        <c:crosses val="autoZero"/>
        <c:auto val="1"/>
        <c:lblAlgn val="ctr"/>
        <c:lblOffset val="100"/>
        <c:noMultiLvlLbl val="0"/>
      </c:catAx>
      <c:valAx>
        <c:axId val="2174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(2)'!$A$6</c:f>
              <c:strCache>
                <c:ptCount val="1"/>
                <c:pt idx="0">
                  <c:v>Time 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(2)'!$B$1:$E$1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'Graphs (2)'!$B$6:$E$6</c:f>
              <c:numCache>
                <c:formatCode>General</c:formatCode>
                <c:ptCount val="4"/>
                <c:pt idx="0" formatCode="0.00">
                  <c:v>526</c:v>
                </c:pt>
                <c:pt idx="1">
                  <c:v>49.64</c:v>
                </c:pt>
                <c:pt idx="2" formatCode="0.00">
                  <c:v>0.46500000000000002</c:v>
                </c:pt>
                <c:pt idx="3" formatCode="0.00">
                  <c:v>0.76700000000000002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0-440B-854E-A4B9BA25E7BE}"/>
            </c:ext>
          </c:extLst>
        </c:ser>
        <c:ser>
          <c:idx val="1"/>
          <c:order val="1"/>
          <c:tx>
            <c:strRef>
              <c:f>'Graphs (2)'!$A$7</c:f>
              <c:strCache>
                <c:ptCount val="1"/>
                <c:pt idx="0">
                  <c:v>Time 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(2)'!$B$1:$E$1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'Graphs (2)'!$B$7:$E$7</c:f>
              <c:numCache>
                <c:formatCode>General</c:formatCode>
                <c:ptCount val="4"/>
                <c:pt idx="0">
                  <c:v>253.28100000000001</c:v>
                </c:pt>
                <c:pt idx="1">
                  <c:v>48.9</c:v>
                </c:pt>
                <c:pt idx="2">
                  <c:v>0.44900000000000001</c:v>
                </c:pt>
                <c:pt idx="3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0-440B-854E-A4B9BA25E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66000"/>
        <c:axId val="288468080"/>
      </c:barChart>
      <c:catAx>
        <c:axId val="2884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68080"/>
        <c:crosses val="autoZero"/>
        <c:auto val="1"/>
        <c:lblAlgn val="ctr"/>
        <c:lblOffset val="100"/>
        <c:noMultiLvlLbl val="0"/>
      </c:catAx>
      <c:valAx>
        <c:axId val="2884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(2)'!$A$8</c:f>
              <c:strCache>
                <c:ptCount val="1"/>
                <c:pt idx="0">
                  <c:v>Power 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(2)'!$B$1:$E$1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'Graphs (2)'!$B$8:$E$8</c:f>
              <c:numCache>
                <c:formatCode>General</c:formatCode>
                <c:ptCount val="4"/>
                <c:pt idx="0">
                  <c:v>1.53</c:v>
                </c:pt>
                <c:pt idx="1">
                  <c:v>1.55</c:v>
                </c:pt>
                <c:pt idx="2">
                  <c:v>5.33E-2</c:v>
                </c:pt>
                <c:pt idx="3" formatCode="0.00000">
                  <c:v>7.3400000000000002E-3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3-4428-9474-0C680071F381}"/>
            </c:ext>
          </c:extLst>
        </c:ser>
        <c:ser>
          <c:idx val="1"/>
          <c:order val="1"/>
          <c:tx>
            <c:strRef>
              <c:f>'Graphs (2)'!$A$9</c:f>
              <c:strCache>
                <c:ptCount val="1"/>
                <c:pt idx="0">
                  <c:v>Power 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(2)'!$B$1:$E$1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'Graphs (2)'!$B$9:$E$9</c:f>
              <c:numCache>
                <c:formatCode>General</c:formatCode>
                <c:ptCount val="4"/>
                <c:pt idx="0">
                  <c:v>1.44</c:v>
                </c:pt>
                <c:pt idx="1">
                  <c:v>1.55</c:v>
                </c:pt>
                <c:pt idx="2">
                  <c:v>1.43E-2</c:v>
                </c:pt>
                <c:pt idx="3" formatCode="0.00000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3-4428-9474-0C680071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66416"/>
        <c:axId val="288456016"/>
      </c:barChart>
      <c:catAx>
        <c:axId val="2884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56016"/>
        <c:crosses val="autoZero"/>
        <c:auto val="1"/>
        <c:lblAlgn val="ctr"/>
        <c:lblOffset val="100"/>
        <c:noMultiLvlLbl val="0"/>
      </c:catAx>
      <c:valAx>
        <c:axId val="2884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(2)'!$H$6</c:f>
              <c:strCache>
                <c:ptCount val="1"/>
                <c:pt idx="0">
                  <c:v>Time 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(2)'!$I$1:$J$1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'Graphs (2)'!$I$6:$J$6</c:f>
              <c:numCache>
                <c:formatCode>0.00</c:formatCode>
                <c:ptCount val="2"/>
                <c:pt idx="0">
                  <c:v>0.46500000000000002</c:v>
                </c:pt>
                <c:pt idx="1">
                  <c:v>0.76700000000000002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D-49CC-BFFB-181C8851F881}"/>
            </c:ext>
          </c:extLst>
        </c:ser>
        <c:ser>
          <c:idx val="1"/>
          <c:order val="1"/>
          <c:tx>
            <c:strRef>
              <c:f>'Graphs (2)'!$H$7</c:f>
              <c:strCache>
                <c:ptCount val="1"/>
                <c:pt idx="0">
                  <c:v>Time 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(2)'!$I$1:$J$1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'Graphs (2)'!$I$7:$J$7</c:f>
              <c:numCache>
                <c:formatCode>General</c:formatCode>
                <c:ptCount val="2"/>
                <c:pt idx="0">
                  <c:v>0.44900000000000001</c:v>
                </c:pt>
                <c:pt idx="1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D-49CC-BFFB-181C8851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59344"/>
        <c:axId val="288463920"/>
      </c:barChart>
      <c:catAx>
        <c:axId val="2884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63920"/>
        <c:crosses val="autoZero"/>
        <c:auto val="1"/>
        <c:lblAlgn val="ctr"/>
        <c:lblOffset val="100"/>
        <c:noMultiLvlLbl val="0"/>
      </c:catAx>
      <c:valAx>
        <c:axId val="2884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Seconds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(2)'!$H$8</c:f>
              <c:strCache>
                <c:ptCount val="1"/>
                <c:pt idx="0">
                  <c:v>Power 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(2)'!$I$1:$J$1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'Graphs (2)'!$I$8:$J$8</c:f>
              <c:numCache>
                <c:formatCode>0.00000</c:formatCode>
                <c:ptCount val="2"/>
                <c:pt idx="0" formatCode="General">
                  <c:v>5.33E-2</c:v>
                </c:pt>
                <c:pt idx="1">
                  <c:v>7.3400000000000002E-3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1-4177-A68B-9845DB545305}"/>
            </c:ext>
          </c:extLst>
        </c:ser>
        <c:ser>
          <c:idx val="1"/>
          <c:order val="1"/>
          <c:tx>
            <c:strRef>
              <c:f>'Graphs (2)'!$H$9</c:f>
              <c:strCache>
                <c:ptCount val="1"/>
                <c:pt idx="0">
                  <c:v>Power 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(2)'!$I$1:$J$1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'Graphs (2)'!$I$9:$J$9</c:f>
              <c:numCache>
                <c:formatCode>0.00000</c:formatCode>
                <c:ptCount val="2"/>
                <c:pt idx="0" formatCode="General">
                  <c:v>1.43E-2</c:v>
                </c:pt>
                <c:pt idx="1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1-4177-A68B-9845DB545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302240"/>
        <c:axId val="221303904"/>
      </c:barChart>
      <c:catAx>
        <c:axId val="2213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03904"/>
        <c:crosses val="autoZero"/>
        <c:auto val="1"/>
        <c:lblAlgn val="ctr"/>
        <c:lblOffset val="100"/>
        <c:noMultiLvlLbl val="0"/>
      </c:catAx>
      <c:valAx>
        <c:axId val="2213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Graphs!$B$3:$E$3</c:f>
              <c:numCache>
                <c:formatCode>0.00E+00</c:formatCode>
                <c:ptCount val="4"/>
                <c:pt idx="0">
                  <c:v>313506599059</c:v>
                </c:pt>
                <c:pt idx="1">
                  <c:v>74056609481</c:v>
                </c:pt>
                <c:pt idx="2">
                  <c:v>1181741190</c:v>
                </c:pt>
                <c:pt idx="3">
                  <c:v>1623351604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62D-B8F8-1D465C9C6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582864"/>
        <c:axId val="645586384"/>
      </c:barChart>
      <c:catAx>
        <c:axId val="6455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86384"/>
        <c:crosses val="autoZero"/>
        <c:auto val="1"/>
        <c:lblAlgn val="ctr"/>
        <c:lblOffset val="100"/>
        <c:noMultiLvlLbl val="0"/>
      </c:catAx>
      <c:valAx>
        <c:axId val="645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Graphs!$D$1:$E$1</c:f>
              <c:strCache>
                <c:ptCount val="2"/>
                <c:pt idx="0">
                  <c:v>AMD</c:v>
                </c:pt>
                <c:pt idx="1">
                  <c:v>INTEL</c:v>
                </c:pt>
              </c:strCache>
            </c:strRef>
          </c:cat>
          <c:val>
            <c:numRef>
              <c:f>Graphs!$D$3:$E$3</c:f>
              <c:numCache>
                <c:formatCode>0.00E+00</c:formatCode>
                <c:ptCount val="2"/>
                <c:pt idx="0">
                  <c:v>1181741190</c:v>
                </c:pt>
                <c:pt idx="1">
                  <c:v>1623351604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7-42F4-AC0B-5C300D94E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995896"/>
        <c:axId val="723994616"/>
      </c:barChart>
      <c:catAx>
        <c:axId val="7239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4616"/>
        <c:crosses val="autoZero"/>
        <c:auto val="1"/>
        <c:lblAlgn val="ctr"/>
        <c:lblOffset val="100"/>
        <c:noMultiLvlLbl val="0"/>
      </c:catAx>
      <c:valAx>
        <c:axId val="7239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Graphs!$B$4:$E$4</c:f>
              <c:numCache>
                <c:formatCode>General</c:formatCode>
                <c:ptCount val="4"/>
                <c:pt idx="0" formatCode="0.00">
                  <c:v>526</c:v>
                </c:pt>
                <c:pt idx="1">
                  <c:v>49.64</c:v>
                </c:pt>
                <c:pt idx="2" formatCode="0.00">
                  <c:v>0.46500000000000002</c:v>
                </c:pt>
                <c:pt idx="3" formatCode="0.00">
                  <c:v>0.76700000000000002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9-432F-B632-BD0FD9CA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06072"/>
        <c:axId val="604006392"/>
      </c:barChart>
      <c:catAx>
        <c:axId val="60400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6392"/>
        <c:crosses val="autoZero"/>
        <c:auto val="1"/>
        <c:lblAlgn val="ctr"/>
        <c:lblOffset val="100"/>
        <c:noMultiLvlLbl val="0"/>
      </c:catAx>
      <c:valAx>
        <c:axId val="6040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Graphs!$B$1:$E$1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Graphs!$B$5:$E$5</c:f>
              <c:numCache>
                <c:formatCode>General</c:formatCode>
                <c:ptCount val="4"/>
                <c:pt idx="0">
                  <c:v>1.53</c:v>
                </c:pt>
                <c:pt idx="1">
                  <c:v>1.55</c:v>
                </c:pt>
                <c:pt idx="2">
                  <c:v>5.33E-2</c:v>
                </c:pt>
                <c:pt idx="3" formatCode="0.00000">
                  <c:v>7.3400000000000002E-3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E-4DA7-9CBB-DE3B4DC0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630728"/>
        <c:axId val="746626888"/>
      </c:barChart>
      <c:catAx>
        <c:axId val="74663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26888"/>
        <c:crosses val="autoZero"/>
        <c:auto val="1"/>
        <c:lblAlgn val="ctr"/>
        <c:lblOffset val="100"/>
        <c:noMultiLvlLbl val="0"/>
      </c:catAx>
      <c:valAx>
        <c:axId val="7466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3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 (ALL 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Graphs!$R$2</c:f>
              <c:strCache>
                <c:ptCount val="1"/>
                <c:pt idx="0">
                  <c:v>Insturction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Graphs!$S$1:$V$1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Graphs!$S$2:$V$2</c:f>
              <c:numCache>
                <c:formatCode>General</c:formatCode>
                <c:ptCount val="4"/>
                <c:pt idx="0">
                  <c:v>3597057310</c:v>
                </c:pt>
                <c:pt idx="1">
                  <c:v>129607531385</c:v>
                </c:pt>
                <c:pt idx="2">
                  <c:v>909623495</c:v>
                </c:pt>
                <c:pt idx="3">
                  <c:v>1020535979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E-49E5-A040-DE32C48F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715408"/>
        <c:axId val="1737715824"/>
      </c:barChart>
      <c:catAx>
        <c:axId val="17377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15824"/>
        <c:crosses val="autoZero"/>
        <c:auto val="1"/>
        <c:lblAlgn val="ctr"/>
        <c:lblOffset val="100"/>
        <c:noMultiLvlLbl val="0"/>
      </c:catAx>
      <c:valAx>
        <c:axId val="17377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Graphs!$R$3</c:f>
              <c:strCache>
                <c:ptCount val="1"/>
                <c:pt idx="0">
                  <c:v>Cycles O3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Graphs!$S$1:$V$1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Graphs!$S$3:$V$3</c:f>
              <c:numCache>
                <c:formatCode>General</c:formatCode>
                <c:ptCount val="4"/>
                <c:pt idx="0">
                  <c:v>5369980243</c:v>
                </c:pt>
                <c:pt idx="1">
                  <c:v>72998575860</c:v>
                </c:pt>
                <c:pt idx="2">
                  <c:v>976427479</c:v>
                </c:pt>
                <c:pt idx="3">
                  <c:v>1474991922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4860-BAC9-BF5F6086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35536"/>
        <c:axId val="110833872"/>
      </c:barChart>
      <c:catAx>
        <c:axId val="1108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3872"/>
        <c:crosses val="autoZero"/>
        <c:auto val="1"/>
        <c:lblAlgn val="ctr"/>
        <c:lblOffset val="100"/>
        <c:noMultiLvlLbl val="0"/>
      </c:catAx>
      <c:valAx>
        <c:axId val="110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Graphs!$R$4</c:f>
              <c:strCache>
                <c:ptCount val="1"/>
                <c:pt idx="0">
                  <c:v>Time O3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Graphs!$S$1:$V$1</c:f>
              <c:strCache>
                <c:ptCount val="4"/>
                <c:pt idx="0">
                  <c:v>PI3</c:v>
                </c:pt>
                <c:pt idx="1">
                  <c:v>PI4</c:v>
                </c:pt>
                <c:pt idx="2">
                  <c:v>AMD</c:v>
                </c:pt>
                <c:pt idx="3">
                  <c:v>INTEL</c:v>
                </c:pt>
              </c:strCache>
            </c:strRef>
          </c:cat>
          <c:val>
            <c:numRef>
              <c:f>Graphs!$S$4:$V$4</c:f>
              <c:numCache>
                <c:formatCode>General</c:formatCode>
                <c:ptCount val="4"/>
                <c:pt idx="0">
                  <c:v>253.28100000000001</c:v>
                </c:pt>
                <c:pt idx="1">
                  <c:v>48.9</c:v>
                </c:pt>
                <c:pt idx="2">
                  <c:v>0.44900000000000001</c:v>
                </c:pt>
                <c:pt idx="3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F-4E27-ADCD-A8F6653D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275808"/>
        <c:axId val="1856274976"/>
      </c:barChart>
      <c:catAx>
        <c:axId val="18562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74976"/>
        <c:crosses val="autoZero"/>
        <c:auto val="1"/>
        <c:lblAlgn val="ctr"/>
        <c:lblOffset val="100"/>
        <c:noMultiLvlLbl val="0"/>
      </c:catAx>
      <c:valAx>
        <c:axId val="18562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6</xdr:row>
      <xdr:rowOff>13335</xdr:rowOff>
    </xdr:from>
    <xdr:to>
      <xdr:col>4</xdr:col>
      <xdr:colOff>390525</xdr:colOff>
      <xdr:row>21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828DC-791C-4CCC-99D4-00E4C008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583715</xdr:colOff>
      <xdr:row>6</xdr:row>
      <xdr:rowOff>8852</xdr:rowOff>
    </xdr:from>
    <xdr:to>
      <xdr:col>11</xdr:col>
      <xdr:colOff>240815</xdr:colOff>
      <xdr:row>21</xdr:row>
      <xdr:rowOff>8852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6AD7B-5991-4297-934C-B582A810D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</xdr:colOff>
      <xdr:row>21</xdr:row>
      <xdr:rowOff>127635</xdr:rowOff>
    </xdr:from>
    <xdr:to>
      <xdr:col>4</xdr:col>
      <xdr:colOff>329565</xdr:colOff>
      <xdr:row>36</xdr:row>
      <xdr:rowOff>127635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345-5223-4481-B645-3DFA72D6E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587748</xdr:colOff>
      <xdr:row>21</xdr:row>
      <xdr:rowOff>120463</xdr:rowOff>
    </xdr:from>
    <xdr:to>
      <xdr:col>11</xdr:col>
      <xdr:colOff>244848</xdr:colOff>
      <xdr:row>36</xdr:row>
      <xdr:rowOff>120463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C75C8-42BA-44AF-AC8B-BDFC37FC0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125730</xdr:colOff>
      <xdr:row>37</xdr:row>
      <xdr:rowOff>28575</xdr:rowOff>
    </xdr:from>
    <xdr:to>
      <xdr:col>4</xdr:col>
      <xdr:colOff>352425</xdr:colOff>
      <xdr:row>52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9F9A96-B6F4-4B8D-8AA4-63A5F1E9A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165848</xdr:colOff>
      <xdr:row>53</xdr:row>
      <xdr:rowOff>26894</xdr:rowOff>
    </xdr:from>
    <xdr:to>
      <xdr:col>8</xdr:col>
      <xdr:colOff>434789</xdr:colOff>
      <xdr:row>68</xdr:row>
      <xdr:rowOff>80682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D87AC7-182F-4119-A4EE-134C04B5B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599514</xdr:colOff>
      <xdr:row>5</xdr:row>
      <xdr:rowOff>152400</xdr:rowOff>
    </xdr:from>
    <xdr:to>
      <xdr:col>19</xdr:col>
      <xdr:colOff>274544</xdr:colOff>
      <xdr:row>20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976F1-4C21-404A-850D-BB9E6C0C6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39219</xdr:colOff>
      <xdr:row>21</xdr:row>
      <xdr:rowOff>62753</xdr:rowOff>
    </xdr:from>
    <xdr:to>
      <xdr:col>19</xdr:col>
      <xdr:colOff>319366</xdr:colOff>
      <xdr:row>35</xdr:row>
      <xdr:rowOff>138953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CAFE76-D613-4BDF-83FA-F56222B2D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50425</xdr:colOff>
      <xdr:row>36</xdr:row>
      <xdr:rowOff>96372</xdr:rowOff>
    </xdr:from>
    <xdr:to>
      <xdr:col>19</xdr:col>
      <xdr:colOff>330572</xdr:colOff>
      <xdr:row>50</xdr:row>
      <xdr:rowOff>172572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A4BFC4-B04B-42C2-85DC-8DE69957E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28014</xdr:colOff>
      <xdr:row>52</xdr:row>
      <xdr:rowOff>186017</xdr:rowOff>
    </xdr:from>
    <xdr:to>
      <xdr:col>19</xdr:col>
      <xdr:colOff>308161</xdr:colOff>
      <xdr:row>67</xdr:row>
      <xdr:rowOff>71717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623CCE-F7EE-41FE-AA49-AF40C6A4C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476249</xdr:colOff>
      <xdr:row>5</xdr:row>
      <xdr:rowOff>141194</xdr:rowOff>
    </xdr:from>
    <xdr:to>
      <xdr:col>25</xdr:col>
      <xdr:colOff>509867</xdr:colOff>
      <xdr:row>20</xdr:row>
      <xdr:rowOff>26894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2437E5-5A3B-4629-87C7-E44BA8E4B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509867</xdr:colOff>
      <xdr:row>21</xdr:row>
      <xdr:rowOff>62753</xdr:rowOff>
    </xdr:from>
    <xdr:to>
      <xdr:col>25</xdr:col>
      <xdr:colOff>543485</xdr:colOff>
      <xdr:row>35</xdr:row>
      <xdr:rowOff>138953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39796FF-0F1B-4D76-88FD-792494575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521073</xdr:colOff>
      <xdr:row>36</xdr:row>
      <xdr:rowOff>73959</xdr:rowOff>
    </xdr:from>
    <xdr:to>
      <xdr:col>25</xdr:col>
      <xdr:colOff>554691</xdr:colOff>
      <xdr:row>50</xdr:row>
      <xdr:rowOff>150159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7CBA14-A675-469D-AF6C-25AE05035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476249</xdr:colOff>
      <xdr:row>52</xdr:row>
      <xdr:rowOff>174812</xdr:rowOff>
    </xdr:from>
    <xdr:to>
      <xdr:col>25</xdr:col>
      <xdr:colOff>509867</xdr:colOff>
      <xdr:row>67</xdr:row>
      <xdr:rowOff>60512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DE444B-CE66-4BE9-8E9A-EDB476EE2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547407</xdr:colOff>
      <xdr:row>36</xdr:row>
      <xdr:rowOff>157444</xdr:rowOff>
    </xdr:from>
    <xdr:to>
      <xdr:col>11</xdr:col>
      <xdr:colOff>204507</xdr:colOff>
      <xdr:row>52</xdr:row>
      <xdr:rowOff>31938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E68116-8EE0-4D69-B2A2-57266BA1B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119904</xdr:colOff>
      <xdr:row>53</xdr:row>
      <xdr:rowOff>40902</xdr:rowOff>
    </xdr:from>
    <xdr:to>
      <xdr:col>4</xdr:col>
      <xdr:colOff>341220</xdr:colOff>
      <xdr:row>68</xdr:row>
      <xdr:rowOff>94690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9C11EBC-C0EB-4583-997F-95F379E4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574303</xdr:colOff>
      <xdr:row>53</xdr:row>
      <xdr:rowOff>22973</xdr:rowOff>
    </xdr:from>
    <xdr:to>
      <xdr:col>11</xdr:col>
      <xdr:colOff>231403</xdr:colOff>
      <xdr:row>68</xdr:row>
      <xdr:rowOff>76761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B4A5CC0-1936-41E5-91DA-36B4D0933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498661</xdr:colOff>
      <xdr:row>11</xdr:row>
      <xdr:rowOff>152400</xdr:rowOff>
    </xdr:from>
    <xdr:to>
      <xdr:col>4</xdr:col>
      <xdr:colOff>285749</xdr:colOff>
      <xdr:row>26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784B828-8CA7-49B6-93E8-6C1B8D026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459441</xdr:colOff>
      <xdr:row>11</xdr:row>
      <xdr:rowOff>152401</xdr:rowOff>
    </xdr:from>
    <xdr:to>
      <xdr:col>9</xdr:col>
      <xdr:colOff>67235</xdr:colOff>
      <xdr:row>26</xdr:row>
      <xdr:rowOff>38101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82AF74E-F966-4C57-BE7A-89E4F29D1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470647</xdr:colOff>
      <xdr:row>26</xdr:row>
      <xdr:rowOff>107577</xdr:rowOff>
    </xdr:from>
    <xdr:to>
      <xdr:col>4</xdr:col>
      <xdr:colOff>257735</xdr:colOff>
      <xdr:row>40</xdr:row>
      <xdr:rowOff>183777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1654621-0273-4E16-BF79-C20F3A65E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459440</xdr:colOff>
      <xdr:row>26</xdr:row>
      <xdr:rowOff>141194</xdr:rowOff>
    </xdr:from>
    <xdr:to>
      <xdr:col>9</xdr:col>
      <xdr:colOff>67234</xdr:colOff>
      <xdr:row>41</xdr:row>
      <xdr:rowOff>26894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2DF06A5-260C-42FF-A2DB-ED0C8B05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179295</xdr:colOff>
      <xdr:row>11</xdr:row>
      <xdr:rowOff>163607</xdr:rowOff>
    </xdr:from>
    <xdr:to>
      <xdr:col>12</xdr:col>
      <xdr:colOff>1221442</xdr:colOff>
      <xdr:row>26</xdr:row>
      <xdr:rowOff>49307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A1A175A-72FA-4D67-A47C-95A065420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190500</xdr:colOff>
      <xdr:row>26</xdr:row>
      <xdr:rowOff>141194</xdr:rowOff>
    </xdr:from>
    <xdr:to>
      <xdr:col>12</xdr:col>
      <xdr:colOff>1232647</xdr:colOff>
      <xdr:row>41</xdr:row>
      <xdr:rowOff>26894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CC8F109-0DD3-416C-86C3-ADECCF3DD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1344706</xdr:colOff>
      <xdr:row>11</xdr:row>
      <xdr:rowOff>141195</xdr:rowOff>
    </xdr:from>
    <xdr:to>
      <xdr:col>17</xdr:col>
      <xdr:colOff>89648</xdr:colOff>
      <xdr:row>26</xdr:row>
      <xdr:rowOff>26895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162F175-1957-4502-B0A3-EDEC7A472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1311088</xdr:colOff>
      <xdr:row>26</xdr:row>
      <xdr:rowOff>85165</xdr:rowOff>
    </xdr:from>
    <xdr:to>
      <xdr:col>17</xdr:col>
      <xdr:colOff>56030</xdr:colOff>
      <xdr:row>40</xdr:row>
      <xdr:rowOff>161365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76E446B-20F7-47BF-89B9-ED59E8E48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57B69F-0E8D-442B-B88A-F22811350C51}" name="Table1214" displayName="Table1214" ref="A1:E8" totalsRowShown="0" headerRowDxfId="6" dataDxfId="5">
  <autoFilter ref="A1:E8" xr:uid="{9D57B69F-0E8D-442B-B88A-F22811350C51}"/>
  <tableColumns count="5">
    <tableColumn id="1" xr3:uid="{4AC16044-B118-4C4A-9205-407582481F5F}" name="Spec" dataDxfId="4"/>
    <tableColumn id="2" xr3:uid="{02B33605-8F79-43A7-B545-6948F3B82B0A}" name="Intel Laptop" dataDxfId="3"/>
    <tableColumn id="3" xr3:uid="{D79348AC-4DE8-4911-A380-42526D6026BC}" name="AMD DESKTOP" dataDxfId="2"/>
    <tableColumn id="4" xr3:uid="{D77708DC-B1D9-4377-8EC0-BDA91EEBB308}" name="PI 3 " dataDxfId="1"/>
    <tableColumn id="5" xr3:uid="{633CCE09-C12E-4975-9281-BC52F97C0B18}" name="PI 4" dataDxfId="0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C658A-E8BD-4808-872B-04D9DEF40E04}" name="Table1" displayName="Table1" ref="H1:J9" totalsRowShown="0">
  <autoFilter ref="H1:J9" xr:uid="{59CC658A-E8BD-4808-872B-04D9DEF40E04}"/>
  <tableColumns count="3">
    <tableColumn id="1" xr3:uid="{83323B6B-2639-414F-8C37-AC3E4A7A8406}" name="O0 compile"/>
    <tableColumn id="2" xr3:uid="{CFF82350-EEB2-41EA-9E34-C2ECCD14E277}" name="AMD" dataDxfId="14"/>
    <tableColumn id="3" xr3:uid="{48434170-4B1B-4AA6-AF59-0FC8D4F27715}" name="INTE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7E5DE2-7524-4A41-B9DE-9D0F75C190D6}" name="Table12" displayName="Table12" ref="L1:P8" totalsRowShown="0" headerRowDxfId="13" dataDxfId="12">
  <autoFilter ref="L1:P8" xr:uid="{FC7E5DE2-7524-4A41-B9DE-9D0F75C190D6}"/>
  <tableColumns count="5">
    <tableColumn id="1" xr3:uid="{67F7F7C2-965D-49AB-ABA1-9019D20FE29F}" name="Spec" dataDxfId="11"/>
    <tableColumn id="2" xr3:uid="{441E732C-3374-4538-B37F-637C9803CECC}" name="Intel Laptop" dataDxfId="10"/>
    <tableColumn id="3" xr3:uid="{ADA4583B-04A7-48D0-B4F6-ED99B542DFB6}" name="AMD DESKTOP" dataDxfId="9"/>
    <tableColumn id="4" xr3:uid="{6208D551-04E1-42A2-8380-0A291CF42910}" name="PI 3 " dataDxfId="8"/>
    <tableColumn id="5" xr3:uid="{B5573E3D-8631-473C-917F-A003B7958E65}" name="PI 4" dataDxfId="7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E63478-E9EB-4406-B446-BC501B2C1A49}" name="Table2" displayName="Table2" ref="A5:M7" totalsRowShown="0">
  <autoFilter ref="A5:M7" xr:uid="{F9E63478-E9EB-4406-B446-BC501B2C1A49}"/>
  <tableColumns count="13">
    <tableColumn id="1" xr3:uid="{0920249A-5A87-4363-93A1-71DFEA026E6F}" name="Speedup"/>
    <tableColumn id="2" xr3:uid="{8F56BFF5-91D1-4F47-9AE0-7342DFCD85CF}" name="Pi3 opto">
      <calculatedColumnFormula>B2/C2</calculatedColumnFormula>
    </tableColumn>
    <tableColumn id="3" xr3:uid="{DC3E7EE4-40D9-49C4-8D77-C35D1B243FF4}" name="Pi4 opto">
      <calculatedColumnFormula>D2/E2</calculatedColumnFormula>
    </tableColumn>
    <tableColumn id="4" xr3:uid="{E3A0A967-B374-495D-864E-CAA3732999D7}" name="AMD opto">
      <calculatedColumnFormula>F2/G2</calculatedColumnFormula>
    </tableColumn>
    <tableColumn id="5" xr3:uid="{F945D82A-0652-4C55-8AEE-E70A5D775CF0}" name="Intel opto">
      <calculatedColumnFormula>H2/I2</calculatedColumnFormula>
    </tableColumn>
    <tableColumn id="6" xr3:uid="{28CF628F-6C60-4202-B02D-88AE1EE876E5}" name="pi3 to 4 o0">
      <calculatedColumnFormula>B2/D2</calculatedColumnFormula>
    </tableColumn>
    <tableColumn id="7" xr3:uid="{4D628C5E-6641-4BD5-8CED-C6B28A9D6578}" name="pi3 to 4 o3">
      <calculatedColumnFormula>C2/E2</calculatedColumnFormula>
    </tableColumn>
    <tableColumn id="8" xr3:uid="{43E31F93-BAD7-4F77-8E79-E2907782A23B}" name="pi4 to Intel o0">
      <calculatedColumnFormula>D2/H2</calculatedColumnFormula>
    </tableColumn>
    <tableColumn id="9" xr3:uid="{398726DD-4AAA-43E9-856D-AD732ABF4DB5}" name="pi4 to Intel o3">
      <calculatedColumnFormula>E2/I2</calculatedColumnFormula>
    </tableColumn>
    <tableColumn id="10" xr3:uid="{EB98B0B5-99D3-48F7-8EC3-65570E388575}" name="Intel to AMD o0">
      <calculatedColumnFormula>H2/F2</calculatedColumnFormula>
    </tableColumn>
    <tableColumn id="11" xr3:uid="{1245FCB6-4113-4A2F-8D5B-E4AE11BDE42B}" name="Intel to AMD o3">
      <calculatedColumnFormula>I2/G2</calculatedColumnFormula>
    </tableColumn>
    <tableColumn id="12" xr3:uid="{226029DD-C8E1-4A78-B0D6-9F7B2150E5BA}" name="pi3 to AMD o0">
      <calculatedColumnFormula>B2/F2</calculatedColumnFormula>
    </tableColumn>
    <tableColumn id="13" xr3:uid="{FCD82918-3832-44D3-B3FA-3E16FFB96FB6}" name="Pi3 o0 to AMD o3">
      <calculatedColumnFormula>B2/G2</calculatedColumnFormula>
    </tableColumn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31505C-6009-4E46-95C0-6FC6E78BF4C7}" name="Table11" displayName="Table11" ref="A1:I3" totalsRowShown="0">
  <autoFilter ref="A1:I3" xr:uid="{4F31505C-6009-4E46-95C0-6FC6E78BF4C7}"/>
  <tableColumns count="9">
    <tableColumn id="1" xr3:uid="{CF058A1D-84BD-4C40-9090-857EDD8D197C}" name="Column1"/>
    <tableColumn id="2" xr3:uid="{BCE1AEF0-9777-40EE-82B3-3522DD533825}" name="pi3 o0">
      <calculatedColumnFormula>8*60+41</calculatedColumnFormula>
    </tableColumn>
    <tableColumn id="3" xr3:uid="{BE5A3E9F-E822-4037-9338-86AB04C7C41B}" name="pi 3 o3">
      <calculatedColumnFormula>4*60+4</calculatedColumnFormula>
    </tableColumn>
    <tableColumn id="4" xr3:uid="{0D1A8B2A-2688-406D-BFB5-F6AF575DB1A3}" name="pi4 o0"/>
    <tableColumn id="5" xr3:uid="{776D6CD6-2D33-42E0-B500-2AC9EB775EB5}" name="pi4 o3"/>
    <tableColumn id="6" xr3:uid="{F3B8CB20-FC0C-44A7-BC1A-795ABFD70A3E}" name="AMD o0"/>
    <tableColumn id="7" xr3:uid="{06F8E5E7-C54B-48D8-A167-EEE6839E28AE}" name="AMD o3"/>
    <tableColumn id="8" xr3:uid="{60C120BB-E008-49A8-A27A-F89C2C24BAD2}" name="Intel o0"/>
    <tableColumn id="9" xr3:uid="{CA0D6D2D-0FA2-4625-8E82-8336DD791327}" name="Intel o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AC9ACD-DF13-4C82-BDFE-75C47D1A1385}" name="Table14" displayName="Table14" ref="A13:B20" totalsRowShown="0">
  <autoFilter ref="A13:B20" xr:uid="{39AC9ACD-DF13-4C82-BDFE-75C47D1A1385}"/>
  <tableColumns count="2">
    <tableColumn id="1" xr3:uid="{ACE6B3A0-3486-45CD-A204-9456E57345C6}" name="Column1"/>
    <tableColumn id="2" xr3:uid="{0E6E01E8-C4CA-4217-BD41-D82B03B90B69}" name="AMD DESKTOP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7957A2-28D3-4DB4-AF08-E77CDDF4E0D4}" name="Table25" displayName="Table25" ref="A1:C11" totalsRowShown="0">
  <autoFilter ref="A1:C11" xr:uid="{387957A2-28D3-4DB4-AF08-E77CDDF4E0D4}"/>
  <tableColumns count="3">
    <tableColumn id="1" xr3:uid="{94D3029F-0785-47AD-B171-4F5E4108C8CE}" name="Metric"/>
    <tableColumn id="2" xr3:uid="{89654160-4025-4D6F-BFC3-CAB11A42CDCE}" name="O0"/>
    <tableColumn id="5" xr3:uid="{57EE24D4-F5B8-4961-A5FA-6D684E3EFBF9}" name="O3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396131-174C-4FAD-8424-C8E1962C78E3}" name="Table5" displayName="Table5" ref="A1:D12" totalsRowShown="0" headerRowDxfId="36" dataDxfId="35" tableBorderDxfId="34">
  <autoFilter ref="A1:D12" xr:uid="{68396131-174C-4FAD-8424-C8E1962C78E3}"/>
  <tableColumns count="4">
    <tableColumn id="1" xr3:uid="{80DB2131-A39D-4277-BC12-A7BB21D4D1F1}" name="Column1" dataDxfId="33"/>
    <tableColumn id="2" xr3:uid="{DE589DA8-3238-4C7D-9B4D-AAA7F907006C}" name="O0" dataDxfId="32"/>
    <tableColumn id="5" xr3:uid="{5B171FE1-D93E-42E8-82D7-FDB91E4C7E55}" name="O3" dataDxfId="31"/>
    <tableColumn id="6" xr3:uid="{B7442F6E-8B12-4545-B2A8-38318A51537A}" name="O3Time" dataDxfId="3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166B6-4409-47C1-920A-59003028A20D}" name="Table147" displayName="Table147" ref="B13:C20" totalsRowShown="0">
  <autoFilter ref="B13:C20" xr:uid="{B3A166B6-4409-47C1-920A-59003028A20D}"/>
  <tableColumns count="2">
    <tableColumn id="1" xr3:uid="{25F859B3-A149-4B19-931D-AD3F798E4695}" name="Column1"/>
    <tableColumn id="2" xr3:uid="{BA4AC6D4-7ACB-4E3C-874A-58C1D3B237B0}" name="PI 3 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305307-B829-45F7-8099-83A4A426A5BF}" name="Table58" displayName="Table58" ref="A1:E12" totalsRowShown="0" headerRowDxfId="29" dataDxfId="28" tableBorderDxfId="27">
  <autoFilter ref="A1:E12" xr:uid="{EF305307-B829-45F7-8099-83A4A426A5BF}"/>
  <tableColumns count="5">
    <tableColumn id="1" xr3:uid="{997AE0F4-E1A8-4961-9121-563A5D63F1CC}" name="Column1" dataDxfId="26"/>
    <tableColumn id="2" xr3:uid="{1663DA1E-6132-44B7-9F1E-E3D3FDD415C2}" name="O0" dataDxfId="25"/>
    <tableColumn id="5" xr3:uid="{3EFDF549-F624-45C7-B7AE-A8A121D96255}" name="O3" dataDxfId="24"/>
    <tableColumn id="7" xr3:uid="{AA33DC16-7B57-45F3-AB1D-0EC6127E41AB}" name="O3 Redirect output" dataDxfId="23"/>
    <tableColumn id="8" xr3:uid="{8261966E-5EEE-49B9-92BC-06F58B7455C5}" name="O0Redreicted" dataDxfId="2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805693-4C95-4CFD-94D8-A5F95998D17B}" name="Table1479" displayName="Table1479" ref="A13:B20" totalsRowShown="0">
  <autoFilter ref="A13:B20" xr:uid="{17805693-4C95-4CFD-94D8-A5F95998D17B}"/>
  <tableColumns count="2">
    <tableColumn id="1" xr3:uid="{1E7E5951-E702-4441-9F66-75082E6D18E5}" name="Column1"/>
    <tableColumn id="2" xr3:uid="{BE0CA18E-8679-4047-B4AF-9C1B7F4B2262}" name="PI 4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DDB97B-78F2-4F16-A215-821E08242773}" name="Table5810" displayName="Table5810" ref="A1:C10" totalsRowShown="0" headerRowDxfId="21" dataDxfId="20" tableBorderDxfId="19">
  <autoFilter ref="A1:C10" xr:uid="{91DDB97B-78F2-4F16-A215-821E08242773}"/>
  <tableColumns count="3">
    <tableColumn id="1" xr3:uid="{0F553CA0-B6BE-41E5-B35A-6DB10372812D}" name="Metric" dataDxfId="18"/>
    <tableColumn id="2" xr3:uid="{7485A6E2-B4A3-47D5-AFA4-B38886C19C22}" name="O0" dataDxfId="17"/>
    <tableColumn id="5" xr3:uid="{DE7234BB-77BD-48EB-A58B-83ECFFC6F5A6}" name="O3" dataDxfId="16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9DC4FC-B128-4BF8-AB5B-946C90B74D60}" name="Table147911" displayName="Table147911" ref="A12:B19" totalsRowShown="0">
  <autoFilter ref="A12:B19" xr:uid="{009DC4FC-B128-4BF8-AB5B-946C90B74D60}"/>
  <tableColumns count="2">
    <tableColumn id="1" xr3:uid="{ACBE36A5-8DB0-44C3-837A-1C291983A30C}" name="Column1"/>
    <tableColumn id="2" xr3:uid="{09C9337D-A6AC-41E4-99C5-AAB821170EB5}" name="Intel" dataDxfId="1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D77A-A40F-4478-BFE9-17C3E45D0E2E}">
  <dimension ref="A1:E8"/>
  <sheetViews>
    <sheetView tabSelected="1" workbookViewId="0">
      <selection activeCell="C17" sqref="C17"/>
    </sheetView>
  </sheetViews>
  <sheetFormatPr defaultRowHeight="15" x14ac:dyDescent="0.25"/>
  <cols>
    <col min="1" max="1" width="18.7109375" customWidth="1"/>
    <col min="2" max="2" width="18.28515625" customWidth="1"/>
    <col min="3" max="3" width="15" customWidth="1"/>
    <col min="4" max="4" width="21.7109375" customWidth="1"/>
    <col min="5" max="5" width="18.42578125" customWidth="1"/>
  </cols>
  <sheetData>
    <row r="1" spans="1:5" ht="15.75" thickBot="1" x14ac:dyDescent="0.3">
      <c r="A1" t="s">
        <v>62</v>
      </c>
      <c r="B1" s="12" t="s">
        <v>63</v>
      </c>
      <c r="C1" s="12" t="s">
        <v>0</v>
      </c>
      <c r="D1" s="12" t="s">
        <v>26</v>
      </c>
      <c r="E1" s="12" t="s">
        <v>52</v>
      </c>
    </row>
    <row r="2" spans="1:5" ht="15.75" thickTop="1" x14ac:dyDescent="0.25">
      <c r="A2" s="11" t="s">
        <v>7</v>
      </c>
      <c r="B2" s="10" t="s">
        <v>38</v>
      </c>
      <c r="C2" s="10" t="s">
        <v>11</v>
      </c>
      <c r="D2" s="10" t="s">
        <v>27</v>
      </c>
      <c r="E2" s="10" t="s">
        <v>51</v>
      </c>
    </row>
    <row r="3" spans="1:5" x14ac:dyDescent="0.25">
      <c r="A3" s="11" t="s">
        <v>8</v>
      </c>
      <c r="B3" s="10" t="s">
        <v>40</v>
      </c>
      <c r="C3" s="10" t="s">
        <v>12</v>
      </c>
      <c r="D3" s="10" t="s">
        <v>30</v>
      </c>
      <c r="E3" s="10" t="s">
        <v>53</v>
      </c>
    </row>
    <row r="4" spans="1:5" x14ac:dyDescent="0.25">
      <c r="A4" s="11" t="s">
        <v>9</v>
      </c>
      <c r="B4" s="10" t="s">
        <v>13</v>
      </c>
      <c r="C4" s="10" t="s">
        <v>13</v>
      </c>
      <c r="D4" s="10" t="s">
        <v>28</v>
      </c>
      <c r="E4" s="10" t="s">
        <v>28</v>
      </c>
    </row>
    <row r="5" spans="1:5" x14ac:dyDescent="0.25">
      <c r="A5" s="11" t="s">
        <v>10</v>
      </c>
      <c r="B5" s="10" t="s">
        <v>14</v>
      </c>
      <c r="C5" s="10" t="s">
        <v>14</v>
      </c>
      <c r="D5" s="10">
        <v>10.3</v>
      </c>
      <c r="E5" s="10">
        <v>10.3</v>
      </c>
    </row>
    <row r="6" spans="1:5" x14ac:dyDescent="0.25">
      <c r="A6" s="11" t="s">
        <v>15</v>
      </c>
      <c r="B6" s="10" t="s">
        <v>32</v>
      </c>
      <c r="C6" s="10" t="s">
        <v>16</v>
      </c>
      <c r="D6" s="10" t="s">
        <v>29</v>
      </c>
      <c r="E6" s="10" t="s">
        <v>32</v>
      </c>
    </row>
    <row r="7" spans="1:5" x14ac:dyDescent="0.25">
      <c r="A7" s="11" t="s">
        <v>17</v>
      </c>
      <c r="B7" s="10">
        <v>2</v>
      </c>
      <c r="C7" s="10">
        <v>6</v>
      </c>
      <c r="D7" s="10">
        <v>4</v>
      </c>
      <c r="E7" s="10">
        <v>4</v>
      </c>
    </row>
    <row r="8" spans="1:5" x14ac:dyDescent="0.25">
      <c r="A8" s="11" t="s">
        <v>18</v>
      </c>
      <c r="B8" s="10" t="s">
        <v>41</v>
      </c>
      <c r="C8" s="10" t="s">
        <v>19</v>
      </c>
      <c r="D8" s="10" t="s">
        <v>31</v>
      </c>
      <c r="E8" s="10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0BD7-1D27-496F-94C4-B8E4A244A05B}">
  <dimension ref="A1:C20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22.7109375" customWidth="1"/>
    <col min="3" max="3" width="19.7109375" customWidth="1"/>
  </cols>
  <sheetData>
    <row r="1" spans="1:3" x14ac:dyDescent="0.25">
      <c r="A1" t="s">
        <v>64</v>
      </c>
      <c r="B1" t="s">
        <v>20</v>
      </c>
      <c r="C1" t="s">
        <v>1</v>
      </c>
    </row>
    <row r="2" spans="1:3" x14ac:dyDescent="0.25">
      <c r="A2" t="s">
        <v>2</v>
      </c>
      <c r="B2" t="s">
        <v>24</v>
      </c>
      <c r="C2" t="s">
        <v>23</v>
      </c>
    </row>
    <row r="3" spans="1:3" x14ac:dyDescent="0.25">
      <c r="A3" t="s">
        <v>3</v>
      </c>
      <c r="B3">
        <v>0.46500000000000002</v>
      </c>
      <c r="C3">
        <v>0.44900000000000001</v>
      </c>
    </row>
    <row r="4" spans="1:3" x14ac:dyDescent="0.25">
      <c r="A4" t="s">
        <v>4</v>
      </c>
      <c r="B4">
        <v>6.4000000000000001E-2</v>
      </c>
      <c r="C4">
        <v>7.6999999999999999E-2</v>
      </c>
    </row>
    <row r="5" spans="1:3" x14ac:dyDescent="0.25">
      <c r="A5" t="s">
        <v>21</v>
      </c>
      <c r="B5">
        <v>0.26600000000000001</v>
      </c>
      <c r="C5">
        <v>0.20599999999999999</v>
      </c>
    </row>
    <row r="7" spans="1:3" x14ac:dyDescent="0.25">
      <c r="A7" t="s">
        <v>5</v>
      </c>
      <c r="B7">
        <v>1137404611</v>
      </c>
      <c r="C7">
        <v>909623495</v>
      </c>
    </row>
    <row r="8" spans="1:3" x14ac:dyDescent="0.25">
      <c r="A8" t="s">
        <v>6</v>
      </c>
      <c r="B8">
        <v>1181741190</v>
      </c>
      <c r="C8">
        <v>976427479</v>
      </c>
    </row>
    <row r="10" spans="1:3" x14ac:dyDescent="0.25">
      <c r="A10" s="2" t="s">
        <v>65</v>
      </c>
      <c r="B10">
        <f>0.0533/0.465</f>
        <v>0.11462365591397849</v>
      </c>
      <c r="C10">
        <f>0.014/0.449</f>
        <v>3.1180400890868598E-2</v>
      </c>
    </row>
    <row r="11" spans="1:3" x14ac:dyDescent="0.25">
      <c r="B11" t="s">
        <v>66</v>
      </c>
      <c r="C11" t="s">
        <v>67</v>
      </c>
    </row>
    <row r="13" spans="1:3" x14ac:dyDescent="0.25">
      <c r="A13" t="s">
        <v>22</v>
      </c>
      <c r="B13" t="s">
        <v>0</v>
      </c>
    </row>
    <row r="14" spans="1:3" x14ac:dyDescent="0.25">
      <c r="A14" t="s">
        <v>7</v>
      </c>
      <c r="B14" t="s">
        <v>11</v>
      </c>
    </row>
    <row r="15" spans="1:3" x14ac:dyDescent="0.25">
      <c r="A15" t="s">
        <v>8</v>
      </c>
      <c r="B15" t="s">
        <v>12</v>
      </c>
    </row>
    <row r="16" spans="1:3" x14ac:dyDescent="0.25">
      <c r="A16" t="s">
        <v>9</v>
      </c>
      <c r="B16" t="s">
        <v>13</v>
      </c>
    </row>
    <row r="17" spans="1:3" x14ac:dyDescent="0.25">
      <c r="A17" t="s">
        <v>10</v>
      </c>
      <c r="B17" t="s">
        <v>14</v>
      </c>
    </row>
    <row r="18" spans="1:3" x14ac:dyDescent="0.25">
      <c r="A18" t="s">
        <v>15</v>
      </c>
      <c r="B18" t="s">
        <v>16</v>
      </c>
    </row>
    <row r="19" spans="1:3" x14ac:dyDescent="0.25">
      <c r="A19" t="s">
        <v>17</v>
      </c>
      <c r="B19">
        <v>6</v>
      </c>
      <c r="C19" t="s">
        <v>25</v>
      </c>
    </row>
    <row r="20" spans="1:3" x14ac:dyDescent="0.25">
      <c r="A20" t="s">
        <v>18</v>
      </c>
      <c r="B20" t="s">
        <v>19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384A-ADD0-4418-98C4-B9EB5C3471EC}">
  <dimension ref="A1:D20"/>
  <sheetViews>
    <sheetView workbookViewId="0">
      <selection activeCell="B4" sqref="B4"/>
    </sheetView>
  </sheetViews>
  <sheetFormatPr defaultRowHeight="15" x14ac:dyDescent="0.25"/>
  <cols>
    <col min="1" max="1" width="21.42578125" customWidth="1"/>
    <col min="2" max="2" width="19.140625" customWidth="1"/>
    <col min="3" max="3" width="20.140625" customWidth="1"/>
    <col min="4" max="4" width="13.85546875" customWidth="1"/>
  </cols>
  <sheetData>
    <row r="1" spans="1:4" x14ac:dyDescent="0.25">
      <c r="A1" s="2" t="s">
        <v>22</v>
      </c>
      <c r="B1" s="2" t="s">
        <v>20</v>
      </c>
      <c r="C1" s="2" t="s">
        <v>1</v>
      </c>
      <c r="D1" s="2" t="s">
        <v>47</v>
      </c>
    </row>
    <row r="2" spans="1:4" x14ac:dyDescent="0.25">
      <c r="A2" s="1"/>
      <c r="B2" s="1"/>
      <c r="C2" s="1"/>
      <c r="D2" s="2"/>
    </row>
    <row r="3" spans="1:4" x14ac:dyDescent="0.25">
      <c r="A3" s="2" t="s">
        <v>2</v>
      </c>
      <c r="B3" s="2" t="s">
        <v>39</v>
      </c>
      <c r="C3" s="2" t="s">
        <v>49</v>
      </c>
      <c r="D3" s="2" t="s">
        <v>49</v>
      </c>
    </row>
    <row r="4" spans="1:4" x14ac:dyDescent="0.25">
      <c r="A4" s="1" t="s">
        <v>3</v>
      </c>
      <c r="B4" s="4">
        <v>0.36527777777777781</v>
      </c>
      <c r="C4" s="4">
        <v>0.18194444444444444</v>
      </c>
      <c r="D4" s="2" t="s">
        <v>45</v>
      </c>
    </row>
    <row r="5" spans="1:4" x14ac:dyDescent="0.25">
      <c r="A5" s="2" t="s">
        <v>4</v>
      </c>
      <c r="B5" s="5" t="s">
        <v>33</v>
      </c>
      <c r="C5" s="2" t="s">
        <v>43</v>
      </c>
      <c r="D5" s="2" t="s">
        <v>46</v>
      </c>
    </row>
    <row r="6" spans="1:4" x14ac:dyDescent="0.25">
      <c r="A6" s="1" t="s">
        <v>21</v>
      </c>
      <c r="B6" s="4">
        <v>0.36180555555555555</v>
      </c>
      <c r="C6" s="4">
        <v>0.16944444444444443</v>
      </c>
      <c r="D6" s="2" t="s">
        <v>44</v>
      </c>
    </row>
    <row r="7" spans="1:4" x14ac:dyDescent="0.25">
      <c r="A7" s="2"/>
      <c r="B7" s="2"/>
      <c r="C7" s="2"/>
      <c r="D7" s="2"/>
    </row>
    <row r="8" spans="1:4" x14ac:dyDescent="0.25">
      <c r="A8" s="1" t="s">
        <v>5</v>
      </c>
      <c r="B8" s="7">
        <v>270799200553</v>
      </c>
      <c r="C8" s="1">
        <v>3597057310</v>
      </c>
      <c r="D8" s="2"/>
    </row>
    <row r="9" spans="1:4" x14ac:dyDescent="0.25">
      <c r="A9" s="3" t="s">
        <v>6</v>
      </c>
      <c r="B9" s="8">
        <v>313506599059</v>
      </c>
      <c r="C9" s="3">
        <v>5369980243</v>
      </c>
      <c r="D9" s="2"/>
    </row>
    <row r="10" spans="1:4" x14ac:dyDescent="0.25">
      <c r="A10" s="2"/>
      <c r="B10" s="2"/>
      <c r="C10" s="2"/>
      <c r="D10" s="2"/>
    </row>
    <row r="11" spans="1:4" x14ac:dyDescent="0.25">
      <c r="A11" s="2" t="s">
        <v>65</v>
      </c>
      <c r="B11" s="2">
        <f>1.53/526</f>
        <v>2.9087452471482892E-3</v>
      </c>
      <c r="C11" s="2">
        <f>1.44/253.281</f>
        <v>5.6853850071659539E-3</v>
      </c>
      <c r="D11" s="2"/>
    </row>
    <row r="12" spans="1:4" x14ac:dyDescent="0.25">
      <c r="A12" s="2"/>
      <c r="B12" s="2" t="s">
        <v>68</v>
      </c>
      <c r="C12" s="2" t="s">
        <v>69</v>
      </c>
      <c r="D12" s="2"/>
    </row>
    <row r="13" spans="1:4" x14ac:dyDescent="0.25">
      <c r="B13" t="s">
        <v>22</v>
      </c>
      <c r="C13" t="s">
        <v>26</v>
      </c>
    </row>
    <row r="14" spans="1:4" x14ac:dyDescent="0.25">
      <c r="B14" t="s">
        <v>7</v>
      </c>
      <c r="C14" t="s">
        <v>27</v>
      </c>
    </row>
    <row r="15" spans="1:4" x14ac:dyDescent="0.25">
      <c r="B15" t="s">
        <v>8</v>
      </c>
      <c r="C15" t="s">
        <v>30</v>
      </c>
    </row>
    <row r="16" spans="1:4" x14ac:dyDescent="0.25">
      <c r="B16" t="s">
        <v>9</v>
      </c>
      <c r="C16" t="s">
        <v>28</v>
      </c>
    </row>
    <row r="17" spans="2:3" x14ac:dyDescent="0.25">
      <c r="B17" t="s">
        <v>10</v>
      </c>
      <c r="C17">
        <v>10.3</v>
      </c>
    </row>
    <row r="18" spans="2:3" x14ac:dyDescent="0.25">
      <c r="B18" t="s">
        <v>15</v>
      </c>
      <c r="C18" t="s">
        <v>29</v>
      </c>
    </row>
    <row r="19" spans="2:3" x14ac:dyDescent="0.25">
      <c r="B19" t="s">
        <v>17</v>
      </c>
      <c r="C19">
        <v>4</v>
      </c>
    </row>
    <row r="20" spans="2:3" x14ac:dyDescent="0.25">
      <c r="B20" t="s">
        <v>18</v>
      </c>
      <c r="C20" t="s">
        <v>31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727D-F37A-433C-B4EB-1441B8363973}">
  <dimension ref="A1:P20"/>
  <sheetViews>
    <sheetView topLeftCell="F1" workbookViewId="0">
      <selection activeCell="K20" sqref="K20"/>
    </sheetView>
  </sheetViews>
  <sheetFormatPr defaultRowHeight="15" x14ac:dyDescent="0.25"/>
  <cols>
    <col min="1" max="1" width="19.28515625" customWidth="1"/>
    <col min="2" max="2" width="16.7109375" customWidth="1"/>
    <col min="3" max="3" width="15.85546875" customWidth="1"/>
    <col min="4" max="4" width="11" bestFit="1" customWidth="1"/>
    <col min="5" max="5" width="17.140625" customWidth="1"/>
    <col min="6" max="6" width="14.42578125" customWidth="1"/>
    <col min="7" max="7" width="13" customWidth="1"/>
    <col min="8" max="8" width="11.85546875" customWidth="1"/>
    <col min="9" max="9" width="1.5703125" customWidth="1"/>
    <col min="10" max="10" width="14.5703125" customWidth="1"/>
    <col min="11" max="11" width="13.28515625" customWidth="1"/>
    <col min="12" max="12" width="12" customWidth="1"/>
    <col min="13" max="13" width="3" customWidth="1"/>
    <col min="14" max="14" width="16.85546875" customWidth="1"/>
    <col min="15" max="15" width="14.42578125" customWidth="1"/>
    <col min="16" max="16" width="12" customWidth="1"/>
  </cols>
  <sheetData>
    <row r="1" spans="1:16" x14ac:dyDescent="0.25">
      <c r="A1" s="2" t="s">
        <v>22</v>
      </c>
      <c r="B1" s="2" t="s">
        <v>20</v>
      </c>
      <c r="C1" s="2" t="s">
        <v>1</v>
      </c>
      <c r="D1" s="2" t="s">
        <v>58</v>
      </c>
      <c r="E1" s="2" t="s">
        <v>59</v>
      </c>
      <c r="F1" s="48" t="s">
        <v>93</v>
      </c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6" x14ac:dyDescent="0.25">
      <c r="A2" s="1"/>
      <c r="B2" s="1"/>
      <c r="C2" s="1"/>
      <c r="D2" s="2"/>
      <c r="E2" s="2"/>
      <c r="F2" s="28"/>
      <c r="G2" s="29" t="s">
        <v>76</v>
      </c>
      <c r="H2" s="30" t="s">
        <v>87</v>
      </c>
      <c r="K2" s="29" t="s">
        <v>76</v>
      </c>
      <c r="L2" s="30" t="s">
        <v>87</v>
      </c>
      <c r="M2" s="30"/>
      <c r="O2" s="29" t="s">
        <v>76</v>
      </c>
      <c r="P2" s="31" t="s">
        <v>87</v>
      </c>
    </row>
    <row r="3" spans="1:16" x14ac:dyDescent="0.25">
      <c r="A3" s="2" t="s">
        <v>2</v>
      </c>
      <c r="B3" s="2" t="s">
        <v>50</v>
      </c>
      <c r="C3" s="2" t="s">
        <v>50</v>
      </c>
      <c r="D3" s="2" t="s">
        <v>61</v>
      </c>
      <c r="E3" s="2" t="s">
        <v>60</v>
      </c>
      <c r="F3" s="32" t="s">
        <v>20</v>
      </c>
      <c r="G3" s="33">
        <v>1.55</v>
      </c>
      <c r="H3" s="46">
        <f>(G3-G4)/G3</f>
        <v>0.70967741935483875</v>
      </c>
      <c r="J3" s="34" t="s">
        <v>1</v>
      </c>
      <c r="K3" s="33">
        <v>1.55</v>
      </c>
      <c r="L3" s="46">
        <f>(K3-K4)/K3</f>
        <v>0.67741935483870974</v>
      </c>
      <c r="M3" s="44"/>
      <c r="N3" s="34" t="s">
        <v>90</v>
      </c>
      <c r="O3" s="33">
        <v>0.45</v>
      </c>
      <c r="P3" s="51">
        <f>(O3-O4)/O3</f>
        <v>-0.11111111111111108</v>
      </c>
    </row>
    <row r="4" spans="1:16" x14ac:dyDescent="0.25">
      <c r="A4" s="1" t="s">
        <v>3</v>
      </c>
      <c r="B4" s="4" t="s">
        <v>55</v>
      </c>
      <c r="C4" s="1">
        <v>48.9</v>
      </c>
      <c r="D4" s="2">
        <v>2.258</v>
      </c>
      <c r="E4" s="2">
        <v>5</v>
      </c>
      <c r="F4" s="32" t="s">
        <v>90</v>
      </c>
      <c r="G4" s="33">
        <v>0.45</v>
      </c>
      <c r="H4" s="46"/>
      <c r="J4" s="34" t="s">
        <v>88</v>
      </c>
      <c r="K4" s="33">
        <v>0.5</v>
      </c>
      <c r="L4" s="46"/>
      <c r="M4" s="44"/>
      <c r="N4" s="34" t="s">
        <v>88</v>
      </c>
      <c r="O4" s="33">
        <v>0.5</v>
      </c>
      <c r="P4" s="51"/>
    </row>
    <row r="5" spans="1:16" x14ac:dyDescent="0.25">
      <c r="A5" s="2" t="s">
        <v>4</v>
      </c>
      <c r="B5" s="5" t="s">
        <v>56</v>
      </c>
      <c r="C5" s="2">
        <v>0.4</v>
      </c>
      <c r="D5" s="2">
        <v>0.44</v>
      </c>
      <c r="E5" s="2">
        <v>1</v>
      </c>
      <c r="F5" s="35"/>
      <c r="G5" s="29" t="s">
        <v>89</v>
      </c>
      <c r="J5" s="29"/>
      <c r="K5" s="29" t="s">
        <v>89</v>
      </c>
      <c r="N5" s="29"/>
      <c r="O5" s="29" t="s">
        <v>89</v>
      </c>
      <c r="P5" s="36"/>
    </row>
    <row r="6" spans="1:16" x14ac:dyDescent="0.25">
      <c r="A6" s="1" t="s">
        <v>21</v>
      </c>
      <c r="B6" s="4" t="s">
        <v>57</v>
      </c>
      <c r="C6" s="1">
        <v>48.34</v>
      </c>
      <c r="D6" s="2">
        <v>2.0499999999999998</v>
      </c>
      <c r="E6" s="2">
        <v>3.87</v>
      </c>
      <c r="F6" s="32" t="s">
        <v>20</v>
      </c>
      <c r="G6" s="33">
        <v>49.664000000000001</v>
      </c>
      <c r="H6" s="46">
        <f>(G6-G7)/G6</f>
        <v>0.89932345360824739</v>
      </c>
      <c r="J6" s="34" t="s">
        <v>1</v>
      </c>
      <c r="K6" s="33">
        <v>48.9</v>
      </c>
      <c r="L6" s="46">
        <f>(K6-K7)/K6</f>
        <v>0.95382413087934559</v>
      </c>
      <c r="M6" s="44"/>
      <c r="N6" s="34" t="s">
        <v>90</v>
      </c>
      <c r="O6" s="37">
        <v>5</v>
      </c>
      <c r="P6" s="51">
        <f>(O6-O7)/O6</f>
        <v>0.5484</v>
      </c>
    </row>
    <row r="7" spans="1:16" x14ac:dyDescent="0.25">
      <c r="A7" s="2"/>
      <c r="B7" s="2"/>
      <c r="C7" s="2"/>
      <c r="D7" s="2"/>
      <c r="E7" s="2"/>
      <c r="F7" s="32" t="s">
        <v>90</v>
      </c>
      <c r="G7" s="37">
        <v>5</v>
      </c>
      <c r="H7" s="46"/>
      <c r="J7" s="34" t="s">
        <v>88</v>
      </c>
      <c r="K7" s="33">
        <v>2.258</v>
      </c>
      <c r="L7" s="46"/>
      <c r="M7" s="44"/>
      <c r="N7" s="34" t="s">
        <v>88</v>
      </c>
      <c r="O7" s="33">
        <v>2.258</v>
      </c>
      <c r="P7" s="51"/>
    </row>
    <row r="8" spans="1:16" x14ac:dyDescent="0.25">
      <c r="A8" s="1" t="s">
        <v>5</v>
      </c>
      <c r="B8" s="1">
        <v>131193579484</v>
      </c>
      <c r="C8" s="1">
        <v>129607531385</v>
      </c>
      <c r="D8" s="2">
        <v>3518539553</v>
      </c>
      <c r="E8" s="2">
        <v>3721775058</v>
      </c>
      <c r="F8" s="35"/>
      <c r="G8" s="29" t="s">
        <v>91</v>
      </c>
      <c r="J8" s="29"/>
      <c r="K8" s="29" t="s">
        <v>92</v>
      </c>
      <c r="N8" s="29"/>
      <c r="O8" s="29" t="s">
        <v>92</v>
      </c>
      <c r="P8" s="36"/>
    </row>
    <row r="9" spans="1:16" x14ac:dyDescent="0.25">
      <c r="A9" s="3" t="s">
        <v>6</v>
      </c>
      <c r="B9" s="3">
        <v>74056609481</v>
      </c>
      <c r="C9" s="3">
        <v>72998575860</v>
      </c>
      <c r="D9" s="2">
        <v>3660325325</v>
      </c>
      <c r="E9" s="2">
        <v>3867289491</v>
      </c>
      <c r="F9" s="32" t="s">
        <v>20</v>
      </c>
      <c r="G9" s="38">
        <v>131193579484</v>
      </c>
      <c r="H9" s="46">
        <f>(G9-G10)/G9</f>
        <v>0.97163142378889134</v>
      </c>
      <c r="J9" s="34" t="s">
        <v>1</v>
      </c>
      <c r="K9" s="38">
        <v>129607531385</v>
      </c>
      <c r="L9" s="46">
        <f>(K9-K10)/K9</f>
        <v>0.97285235267271497</v>
      </c>
      <c r="M9" s="44"/>
      <c r="N9" s="34" t="s">
        <v>90</v>
      </c>
      <c r="O9" s="39">
        <v>3721775058</v>
      </c>
      <c r="P9" s="51">
        <f>(O9-O10)/O9</f>
        <v>5.4607143589493097E-2</v>
      </c>
    </row>
    <row r="10" spans="1:16" x14ac:dyDescent="0.25">
      <c r="A10" s="2"/>
      <c r="B10" s="2"/>
      <c r="C10" s="2"/>
      <c r="D10" s="2"/>
      <c r="E10" s="2"/>
      <c r="F10" s="32" t="s">
        <v>90</v>
      </c>
      <c r="G10" s="39">
        <v>3721775058</v>
      </c>
      <c r="H10" s="46"/>
      <c r="J10" s="34" t="s">
        <v>88</v>
      </c>
      <c r="K10" s="39">
        <v>3518539553</v>
      </c>
      <c r="L10" s="46"/>
      <c r="M10" s="44"/>
      <c r="N10" s="34" t="s">
        <v>88</v>
      </c>
      <c r="O10" s="39">
        <v>3518539553</v>
      </c>
      <c r="P10" s="51"/>
    </row>
    <row r="11" spans="1:16" x14ac:dyDescent="0.25">
      <c r="A11" s="2" t="s">
        <v>65</v>
      </c>
      <c r="B11" s="2">
        <f>1.55/46.64</f>
        <v>3.3233276157804463E-2</v>
      </c>
      <c r="C11" s="2">
        <f>1.55/48.9</f>
        <v>3.1697341513292433E-2</v>
      </c>
      <c r="D11" s="2">
        <f>0.5/2.258</f>
        <v>0.22143489813994685</v>
      </c>
      <c r="E11" s="2">
        <f>0.45/4.87</f>
        <v>9.2402464065708415E-2</v>
      </c>
      <c r="F11" s="35"/>
      <c r="G11" s="29" t="s">
        <v>6</v>
      </c>
      <c r="J11" s="29"/>
      <c r="K11" s="29" t="s">
        <v>6</v>
      </c>
      <c r="N11" s="29"/>
      <c r="O11" s="29" t="s">
        <v>6</v>
      </c>
      <c r="P11" s="36"/>
    </row>
    <row r="12" spans="1:16" ht="15.75" thickBot="1" x14ac:dyDescent="0.3">
      <c r="A12" s="2"/>
      <c r="B12" s="2"/>
      <c r="C12" s="2"/>
      <c r="D12" s="2"/>
      <c r="E12" s="2"/>
      <c r="F12" s="32" t="s">
        <v>20</v>
      </c>
      <c r="G12" s="33">
        <v>74056609481</v>
      </c>
      <c r="H12" s="46">
        <f>(G12-G13)/G12</f>
        <v>0.94777927968749109</v>
      </c>
      <c r="J12" s="34" t="s">
        <v>1</v>
      </c>
      <c r="K12" s="33">
        <v>72998575860</v>
      </c>
      <c r="L12" s="46">
        <f>(K12-K13)/K12</f>
        <v>0.94985757897496603</v>
      </c>
      <c r="M12" s="44"/>
      <c r="N12" s="34" t="s">
        <v>90</v>
      </c>
      <c r="O12" s="41">
        <v>3867289491</v>
      </c>
      <c r="P12" s="51">
        <f>(O12-O13)/O12</f>
        <v>5.3516595145424041E-2</v>
      </c>
    </row>
    <row r="13" spans="1:16" ht="15.75" thickBot="1" x14ac:dyDescent="0.3">
      <c r="A13" t="s">
        <v>22</v>
      </c>
      <c r="B13" t="s">
        <v>52</v>
      </c>
      <c r="F13" s="40" t="s">
        <v>90</v>
      </c>
      <c r="G13" s="41">
        <v>3867289491</v>
      </c>
      <c r="H13" s="47"/>
      <c r="I13" s="42"/>
      <c r="J13" s="43" t="s">
        <v>88</v>
      </c>
      <c r="K13" s="41">
        <v>3660325325</v>
      </c>
      <c r="L13" s="47"/>
      <c r="M13" s="45"/>
      <c r="N13" s="43" t="s">
        <v>88</v>
      </c>
      <c r="O13" s="41">
        <v>3660325325</v>
      </c>
      <c r="P13" s="52"/>
    </row>
    <row r="14" spans="1:16" x14ac:dyDescent="0.25">
      <c r="A14" t="s">
        <v>7</v>
      </c>
      <c r="B14" t="s">
        <v>51</v>
      </c>
    </row>
    <row r="15" spans="1:16" x14ac:dyDescent="0.25">
      <c r="A15" t="s">
        <v>8</v>
      </c>
      <c r="B15" t="s">
        <v>53</v>
      </c>
    </row>
    <row r="16" spans="1:16" x14ac:dyDescent="0.25">
      <c r="A16" t="s">
        <v>9</v>
      </c>
      <c r="B16" t="s">
        <v>28</v>
      </c>
    </row>
    <row r="17" spans="1:2" x14ac:dyDescent="0.25">
      <c r="A17" t="s">
        <v>10</v>
      </c>
      <c r="B17">
        <v>10.3</v>
      </c>
    </row>
    <row r="18" spans="1:2" x14ac:dyDescent="0.25">
      <c r="A18" t="s">
        <v>15</v>
      </c>
      <c r="B18" t="s">
        <v>32</v>
      </c>
    </row>
    <row r="19" spans="1:2" x14ac:dyDescent="0.25">
      <c r="A19" t="s">
        <v>17</v>
      </c>
      <c r="B19">
        <v>4</v>
      </c>
    </row>
    <row r="20" spans="1:2" x14ac:dyDescent="0.25">
      <c r="A20" t="s">
        <v>18</v>
      </c>
      <c r="B20" t="s">
        <v>54</v>
      </c>
    </row>
  </sheetData>
  <mergeCells count="13">
    <mergeCell ref="L12:L13"/>
    <mergeCell ref="F1:P1"/>
    <mergeCell ref="P3:P4"/>
    <mergeCell ref="P6:P7"/>
    <mergeCell ref="P9:P10"/>
    <mergeCell ref="P12:P13"/>
    <mergeCell ref="H3:H4"/>
    <mergeCell ref="L3:L4"/>
    <mergeCell ref="H6:H7"/>
    <mergeCell ref="L6:L7"/>
    <mergeCell ref="H9:H10"/>
    <mergeCell ref="L9:L10"/>
    <mergeCell ref="H12:H13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EC3D-7DD8-4435-B939-B470CE99EDBE}">
  <dimension ref="A1:C19"/>
  <sheetViews>
    <sheetView workbookViewId="0">
      <selection activeCell="C8" sqref="C8"/>
    </sheetView>
  </sheetViews>
  <sheetFormatPr defaultRowHeight="15" x14ac:dyDescent="0.25"/>
  <cols>
    <col min="1" max="1" width="22.28515625" customWidth="1"/>
    <col min="2" max="2" width="16.7109375" style="9" customWidth="1"/>
    <col min="3" max="3" width="15" customWidth="1"/>
  </cols>
  <sheetData>
    <row r="1" spans="1:3" x14ac:dyDescent="0.25">
      <c r="A1" s="2" t="s">
        <v>64</v>
      </c>
      <c r="B1" s="6" t="s">
        <v>20</v>
      </c>
      <c r="C1" s="2" t="s">
        <v>1</v>
      </c>
    </row>
    <row r="2" spans="1:3" x14ac:dyDescent="0.25">
      <c r="A2" s="2" t="s">
        <v>2</v>
      </c>
      <c r="B2" s="6" t="s">
        <v>42</v>
      </c>
      <c r="C2" s="2" t="s">
        <v>48</v>
      </c>
    </row>
    <row r="3" spans="1:3" x14ac:dyDescent="0.25">
      <c r="A3" s="1" t="s">
        <v>3</v>
      </c>
      <c r="B3" s="7" t="s">
        <v>34</v>
      </c>
      <c r="C3" s="1">
        <v>0.72499999999999998</v>
      </c>
    </row>
    <row r="4" spans="1:3" x14ac:dyDescent="0.25">
      <c r="A4" s="2" t="s">
        <v>4</v>
      </c>
      <c r="B4" s="6" t="s">
        <v>35</v>
      </c>
      <c r="C4" s="2">
        <v>0.20100000000000001</v>
      </c>
    </row>
    <row r="5" spans="1:3" x14ac:dyDescent="0.25">
      <c r="A5" s="1" t="s">
        <v>21</v>
      </c>
      <c r="B5" s="7" t="s">
        <v>36</v>
      </c>
      <c r="C5" s="1">
        <v>0.28999999999999998</v>
      </c>
    </row>
    <row r="6" spans="1:3" x14ac:dyDescent="0.25">
      <c r="A6" s="2"/>
      <c r="B6" s="6"/>
      <c r="C6" s="2"/>
    </row>
    <row r="7" spans="1:3" x14ac:dyDescent="0.25">
      <c r="A7" s="1" t="s">
        <v>5</v>
      </c>
      <c r="B7" s="7">
        <v>1199351032</v>
      </c>
      <c r="C7" s="1">
        <v>1020535979</v>
      </c>
    </row>
    <row r="8" spans="1:3" x14ac:dyDescent="0.25">
      <c r="A8" s="3" t="s">
        <v>6</v>
      </c>
      <c r="B8" s="8">
        <v>1623351604</v>
      </c>
      <c r="C8" s="3">
        <v>1474991922</v>
      </c>
    </row>
    <row r="9" spans="1:3" x14ac:dyDescent="0.25">
      <c r="A9" s="2"/>
      <c r="B9" s="6"/>
      <c r="C9" s="2"/>
    </row>
    <row r="10" spans="1:3" x14ac:dyDescent="0.25">
      <c r="A10" s="2" t="s">
        <v>65</v>
      </c>
      <c r="B10" s="13">
        <f>0.00734/0.767</f>
        <v>9.5697522816166891E-3</v>
      </c>
      <c r="C10" s="2">
        <f>0.0115/0.725</f>
        <v>1.5862068965517243E-2</v>
      </c>
    </row>
    <row r="12" spans="1:3" x14ac:dyDescent="0.25">
      <c r="A12" t="s">
        <v>22</v>
      </c>
      <c r="B12" s="9" t="s">
        <v>37</v>
      </c>
    </row>
    <row r="13" spans="1:3" x14ac:dyDescent="0.25">
      <c r="A13" t="s">
        <v>7</v>
      </c>
      <c r="B13" s="9" t="s">
        <v>38</v>
      </c>
    </row>
    <row r="14" spans="1:3" x14ac:dyDescent="0.25">
      <c r="A14" t="s">
        <v>8</v>
      </c>
      <c r="B14" s="9" t="s">
        <v>40</v>
      </c>
    </row>
    <row r="15" spans="1:3" x14ac:dyDescent="0.25">
      <c r="A15" t="s">
        <v>9</v>
      </c>
      <c r="B15" t="s">
        <v>13</v>
      </c>
    </row>
    <row r="16" spans="1:3" x14ac:dyDescent="0.25">
      <c r="A16" t="s">
        <v>10</v>
      </c>
      <c r="B16" t="s">
        <v>14</v>
      </c>
    </row>
    <row r="17" spans="1:2" x14ac:dyDescent="0.25">
      <c r="A17" t="s">
        <v>15</v>
      </c>
      <c r="B17" s="9" t="s">
        <v>32</v>
      </c>
    </row>
    <row r="18" spans="1:2" x14ac:dyDescent="0.25">
      <c r="A18" t="s">
        <v>17</v>
      </c>
      <c r="B18" s="9">
        <v>2</v>
      </c>
    </row>
    <row r="19" spans="1:2" x14ac:dyDescent="0.25">
      <c r="A19" t="s">
        <v>18</v>
      </c>
      <c r="B19" s="9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15EA-BCD9-41AC-B08B-529608825ED5}">
  <dimension ref="A1:V5"/>
  <sheetViews>
    <sheetView zoomScale="85" zoomScaleNormal="85" workbookViewId="0">
      <selection activeCell="T53" sqref="T53"/>
    </sheetView>
  </sheetViews>
  <sheetFormatPr defaultRowHeight="15" x14ac:dyDescent="0.25"/>
  <cols>
    <col min="1" max="1" width="11" customWidth="1"/>
    <col min="2" max="2" width="16.28515625" customWidth="1"/>
    <col min="3" max="3" width="19.7109375" customWidth="1"/>
    <col min="4" max="4" width="17.140625" customWidth="1"/>
    <col min="5" max="5" width="18.85546875" customWidth="1"/>
    <col min="7" max="8" width="9.140625" customWidth="1"/>
    <col min="18" max="18" width="12.85546875" customWidth="1"/>
    <col min="19" max="19" width="15.140625" customWidth="1"/>
    <col min="20" max="20" width="13.5703125" customWidth="1"/>
    <col min="21" max="21" width="13.28515625" customWidth="1"/>
    <col min="22" max="22" width="14" customWidth="1"/>
  </cols>
  <sheetData>
    <row r="1" spans="1:22" x14ac:dyDescent="0.25">
      <c r="A1" t="s">
        <v>77</v>
      </c>
      <c r="B1" t="s">
        <v>70</v>
      </c>
      <c r="C1" t="s">
        <v>71</v>
      </c>
      <c r="D1" t="s">
        <v>72</v>
      </c>
      <c r="E1" t="s">
        <v>73</v>
      </c>
      <c r="R1" t="s">
        <v>78</v>
      </c>
      <c r="S1" t="s">
        <v>70</v>
      </c>
      <c r="T1" t="s">
        <v>71</v>
      </c>
      <c r="U1" t="s">
        <v>72</v>
      </c>
      <c r="V1" t="s">
        <v>73</v>
      </c>
    </row>
    <row r="2" spans="1:22" x14ac:dyDescent="0.25">
      <c r="A2" t="s">
        <v>74</v>
      </c>
      <c r="B2" s="16">
        <v>270799200553</v>
      </c>
      <c r="C2" s="16">
        <v>131193579484</v>
      </c>
      <c r="D2" s="17">
        <v>1137404611</v>
      </c>
      <c r="E2" s="16">
        <v>1199351032</v>
      </c>
      <c r="F2" s="18"/>
      <c r="R2" t="s">
        <v>74</v>
      </c>
      <c r="S2" s="25">
        <v>3597057310</v>
      </c>
      <c r="T2" s="25">
        <v>129607531385</v>
      </c>
      <c r="U2" s="2">
        <v>909623495</v>
      </c>
      <c r="V2" s="27">
        <v>1020535979</v>
      </c>
    </row>
    <row r="3" spans="1:22" x14ac:dyDescent="0.25">
      <c r="A3" t="s">
        <v>6</v>
      </c>
      <c r="B3" s="19">
        <v>313506599059</v>
      </c>
      <c r="C3" s="19">
        <v>74056609481</v>
      </c>
      <c r="D3" s="20">
        <v>1181741190</v>
      </c>
      <c r="E3" s="21">
        <v>1623351604</v>
      </c>
      <c r="F3" s="18"/>
      <c r="R3" t="s">
        <v>79</v>
      </c>
      <c r="S3" s="14">
        <v>5369980243</v>
      </c>
      <c r="T3" s="14">
        <v>72998575860</v>
      </c>
      <c r="U3" s="1">
        <v>976427479</v>
      </c>
      <c r="V3" s="26">
        <v>1474991922</v>
      </c>
    </row>
    <row r="4" spans="1:22" x14ac:dyDescent="0.25">
      <c r="A4" t="s">
        <v>75</v>
      </c>
      <c r="B4" s="15">
        <v>526</v>
      </c>
      <c r="C4" s="22">
        <v>49.64</v>
      </c>
      <c r="D4" s="6">
        <v>0.46500000000000002</v>
      </c>
      <c r="E4" s="23">
        <v>0.76700000000000002</v>
      </c>
      <c r="R4" t="s">
        <v>80</v>
      </c>
      <c r="S4" s="26">
        <v>253.28100000000001</v>
      </c>
      <c r="T4" s="25">
        <v>48.9</v>
      </c>
      <c r="U4" s="2">
        <v>0.44900000000000001</v>
      </c>
      <c r="V4" s="27">
        <v>0.72499999999999998</v>
      </c>
    </row>
    <row r="5" spans="1:22" x14ac:dyDescent="0.25">
      <c r="A5" t="s">
        <v>76</v>
      </c>
      <c r="B5" s="14">
        <v>1.53</v>
      </c>
      <c r="C5" s="14">
        <v>1.55</v>
      </c>
      <c r="D5" s="1">
        <v>5.33E-2</v>
      </c>
      <c r="E5" s="24">
        <v>7.3400000000000002E-3</v>
      </c>
      <c r="R5" t="s">
        <v>81</v>
      </c>
      <c r="S5" s="14">
        <v>1.44</v>
      </c>
      <c r="T5" s="14">
        <v>1.55</v>
      </c>
      <c r="U5" s="1">
        <v>1.43E-2</v>
      </c>
      <c r="V5" s="24">
        <v>1.15E-2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C29C-8DA4-4CA5-87C1-8B41C8B4C7E1}">
  <dimension ref="A1:V9"/>
  <sheetViews>
    <sheetView zoomScale="85" zoomScaleNormal="85" workbookViewId="0">
      <selection activeCell="L1" sqref="L1:P8"/>
    </sheetView>
  </sheetViews>
  <sheetFormatPr defaultRowHeight="15" x14ac:dyDescent="0.25"/>
  <cols>
    <col min="1" max="1" width="18.5703125" customWidth="1"/>
    <col min="2" max="2" width="16.28515625" customWidth="1"/>
    <col min="3" max="3" width="19.7109375" customWidth="1"/>
    <col min="4" max="4" width="17.140625" customWidth="1"/>
    <col min="5" max="5" width="18.85546875" customWidth="1"/>
    <col min="7" max="7" width="9.140625" customWidth="1"/>
    <col min="8" max="8" width="22.7109375" customWidth="1"/>
    <col min="9" max="9" width="14.7109375" customWidth="1"/>
    <col min="10" max="10" width="19.42578125" customWidth="1"/>
    <col min="12" max="12" width="24.28515625" customWidth="1"/>
    <col min="13" max="13" width="21.5703125" customWidth="1"/>
    <col min="14" max="14" width="16.5703125" customWidth="1"/>
    <col min="15" max="15" width="21.42578125" customWidth="1"/>
    <col min="16" max="16" width="18.7109375" customWidth="1"/>
    <col min="18" max="18" width="12.85546875" customWidth="1"/>
    <col min="19" max="19" width="15.140625" customWidth="1"/>
    <col min="20" max="20" width="13.5703125" customWidth="1"/>
    <col min="21" max="21" width="13.28515625" customWidth="1"/>
    <col min="22" max="22" width="14" customWidth="1"/>
  </cols>
  <sheetData>
    <row r="1" spans="1:22" ht="15.75" thickBot="1" x14ac:dyDescent="0.3">
      <c r="A1" t="s">
        <v>77</v>
      </c>
      <c r="B1" t="s">
        <v>70</v>
      </c>
      <c r="C1" t="s">
        <v>71</v>
      </c>
      <c r="D1" t="s">
        <v>72</v>
      </c>
      <c r="E1" t="s">
        <v>73</v>
      </c>
      <c r="H1" t="s">
        <v>77</v>
      </c>
      <c r="I1" t="s">
        <v>72</v>
      </c>
      <c r="J1" t="s">
        <v>73</v>
      </c>
      <c r="L1" t="s">
        <v>62</v>
      </c>
      <c r="M1" s="12" t="s">
        <v>63</v>
      </c>
      <c r="N1" s="12" t="s">
        <v>0</v>
      </c>
      <c r="O1" s="12" t="s">
        <v>26</v>
      </c>
      <c r="P1" s="12" t="s">
        <v>52</v>
      </c>
    </row>
    <row r="2" spans="1:22" ht="15.75" thickTop="1" x14ac:dyDescent="0.25">
      <c r="A2" t="s">
        <v>82</v>
      </c>
      <c r="B2" s="16">
        <v>270799200553</v>
      </c>
      <c r="C2" s="16">
        <v>131193579484</v>
      </c>
      <c r="D2" s="17">
        <v>1137404611</v>
      </c>
      <c r="E2" s="16">
        <v>1199351032</v>
      </c>
      <c r="F2" s="18"/>
      <c r="H2" t="s">
        <v>82</v>
      </c>
      <c r="I2" s="17">
        <v>1137404611</v>
      </c>
      <c r="J2" s="16">
        <v>1199351032</v>
      </c>
      <c r="L2" s="11" t="s">
        <v>7</v>
      </c>
      <c r="M2" s="10" t="s">
        <v>38</v>
      </c>
      <c r="N2" s="10" t="s">
        <v>11</v>
      </c>
      <c r="O2" s="10" t="s">
        <v>27</v>
      </c>
      <c r="P2" s="10" t="s">
        <v>51</v>
      </c>
    </row>
    <row r="3" spans="1:22" x14ac:dyDescent="0.25">
      <c r="A3" t="s">
        <v>83</v>
      </c>
      <c r="B3" s="25">
        <v>3597057310</v>
      </c>
      <c r="C3" s="25">
        <v>129607531385</v>
      </c>
      <c r="D3" s="2">
        <v>909623495</v>
      </c>
      <c r="E3" s="27">
        <v>1020535979</v>
      </c>
      <c r="F3" s="18"/>
      <c r="H3" t="s">
        <v>83</v>
      </c>
      <c r="I3" s="2">
        <v>909623495</v>
      </c>
      <c r="J3" s="27">
        <v>1020535979</v>
      </c>
      <c r="K3" t="s">
        <v>72</v>
      </c>
      <c r="L3" s="11" t="s">
        <v>8</v>
      </c>
      <c r="M3" s="10" t="s">
        <v>40</v>
      </c>
      <c r="N3" s="10" t="s">
        <v>12</v>
      </c>
      <c r="O3" s="10" t="s">
        <v>30</v>
      </c>
      <c r="P3" s="10" t="s">
        <v>53</v>
      </c>
      <c r="T3" s="14"/>
      <c r="U3" s="1"/>
      <c r="V3" s="26"/>
    </row>
    <row r="4" spans="1:22" x14ac:dyDescent="0.25">
      <c r="A4" t="s">
        <v>84</v>
      </c>
      <c r="B4" s="19">
        <v>313506599059</v>
      </c>
      <c r="C4" s="19">
        <v>74056609481</v>
      </c>
      <c r="D4" s="20">
        <v>1181741190</v>
      </c>
      <c r="E4" s="53">
        <v>1623351604</v>
      </c>
      <c r="H4" t="s">
        <v>84</v>
      </c>
      <c r="I4" s="20">
        <v>1181741190</v>
      </c>
      <c r="J4" s="8">
        <v>1623351604</v>
      </c>
      <c r="K4" t="s">
        <v>73</v>
      </c>
      <c r="L4" s="11" t="s">
        <v>9</v>
      </c>
      <c r="M4" s="10" t="s">
        <v>13</v>
      </c>
      <c r="N4" s="10" t="s">
        <v>13</v>
      </c>
      <c r="O4" s="10" t="s">
        <v>28</v>
      </c>
      <c r="P4" s="10" t="s">
        <v>28</v>
      </c>
    </row>
    <row r="5" spans="1:22" x14ac:dyDescent="0.25">
      <c r="A5" t="s">
        <v>79</v>
      </c>
      <c r="B5" s="14">
        <v>5369980243</v>
      </c>
      <c r="C5" s="14">
        <v>72998575860</v>
      </c>
      <c r="D5" s="1">
        <v>976427479</v>
      </c>
      <c r="E5" s="26">
        <v>1474991922</v>
      </c>
      <c r="H5" t="s">
        <v>79</v>
      </c>
      <c r="I5" s="1">
        <v>976427479</v>
      </c>
      <c r="J5" s="26">
        <v>1474991922</v>
      </c>
      <c r="L5" s="11" t="s">
        <v>10</v>
      </c>
      <c r="M5" s="10" t="s">
        <v>14</v>
      </c>
      <c r="N5" s="10" t="s">
        <v>14</v>
      </c>
      <c r="O5" s="10">
        <v>10.3</v>
      </c>
      <c r="P5" s="10">
        <v>10.3</v>
      </c>
    </row>
    <row r="6" spans="1:22" x14ac:dyDescent="0.25">
      <c r="A6" t="s">
        <v>85</v>
      </c>
      <c r="B6" s="15">
        <v>526</v>
      </c>
      <c r="C6" s="22">
        <v>49.64</v>
      </c>
      <c r="D6" s="6">
        <v>0.46500000000000002</v>
      </c>
      <c r="E6" s="23">
        <v>0.76700000000000002</v>
      </c>
      <c r="H6" t="s">
        <v>85</v>
      </c>
      <c r="I6" s="6">
        <v>0.46500000000000002</v>
      </c>
      <c r="J6" s="23">
        <v>0.76700000000000002</v>
      </c>
      <c r="L6" s="11" t="s">
        <v>15</v>
      </c>
      <c r="M6" s="10" t="s">
        <v>32</v>
      </c>
      <c r="N6" s="10" t="s">
        <v>16</v>
      </c>
      <c r="O6" s="10" t="s">
        <v>29</v>
      </c>
      <c r="P6" s="10" t="s">
        <v>32</v>
      </c>
    </row>
    <row r="7" spans="1:22" x14ac:dyDescent="0.25">
      <c r="A7" t="s">
        <v>80</v>
      </c>
      <c r="B7" s="26">
        <v>253.28100000000001</v>
      </c>
      <c r="C7" s="25">
        <v>48.9</v>
      </c>
      <c r="D7" s="2">
        <v>0.44900000000000001</v>
      </c>
      <c r="E7" s="27">
        <v>0.72499999999999998</v>
      </c>
      <c r="H7" t="s">
        <v>80</v>
      </c>
      <c r="I7" s="2">
        <v>0.44900000000000001</v>
      </c>
      <c r="J7" s="27">
        <v>0.72499999999999998</v>
      </c>
      <c r="L7" s="11" t="s">
        <v>17</v>
      </c>
      <c r="M7" s="10">
        <v>2</v>
      </c>
      <c r="N7" s="10">
        <v>6</v>
      </c>
      <c r="O7" s="10">
        <v>4</v>
      </c>
      <c r="P7" s="10">
        <v>4</v>
      </c>
    </row>
    <row r="8" spans="1:22" x14ac:dyDescent="0.25">
      <c r="A8" t="s">
        <v>86</v>
      </c>
      <c r="B8" s="14">
        <v>1.53</v>
      </c>
      <c r="C8" s="14">
        <v>1.55</v>
      </c>
      <c r="D8" s="1">
        <v>5.33E-2</v>
      </c>
      <c r="E8" s="24">
        <v>7.3400000000000002E-3</v>
      </c>
      <c r="H8" t="s">
        <v>86</v>
      </c>
      <c r="I8" s="1">
        <v>5.33E-2</v>
      </c>
      <c r="J8" s="24">
        <v>7.3400000000000002E-3</v>
      </c>
      <c r="L8" s="11" t="s">
        <v>18</v>
      </c>
      <c r="M8" s="10" t="s">
        <v>41</v>
      </c>
      <c r="N8" s="10" t="s">
        <v>19</v>
      </c>
      <c r="O8" s="10" t="s">
        <v>31</v>
      </c>
      <c r="P8" s="10" t="s">
        <v>54</v>
      </c>
    </row>
    <row r="9" spans="1:22" x14ac:dyDescent="0.25">
      <c r="A9" t="s">
        <v>81</v>
      </c>
      <c r="B9" s="14">
        <v>1.44</v>
      </c>
      <c r="C9" s="14">
        <v>1.55</v>
      </c>
      <c r="D9" s="1">
        <v>1.43E-2</v>
      </c>
      <c r="E9" s="24">
        <v>1.15E-2</v>
      </c>
      <c r="H9" t="s">
        <v>81</v>
      </c>
      <c r="I9" s="1">
        <v>1.43E-2</v>
      </c>
      <c r="J9" s="24">
        <v>1.15E-2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96E8-CA98-47F3-B9FD-FAAC9633067A}">
  <dimension ref="A1:M7"/>
  <sheetViews>
    <sheetView zoomScale="85" zoomScaleNormal="85" workbookViewId="0">
      <selection activeCell="L10" sqref="L10"/>
    </sheetView>
  </sheetViews>
  <sheetFormatPr defaultRowHeight="15" x14ac:dyDescent="0.25"/>
  <cols>
    <col min="1" max="1" width="14.5703125" customWidth="1"/>
    <col min="2" max="2" width="14" customWidth="1"/>
    <col min="3" max="3" width="15.85546875" customWidth="1"/>
    <col min="4" max="4" width="17.7109375" customWidth="1"/>
    <col min="5" max="5" width="22.5703125" customWidth="1"/>
    <col min="6" max="6" width="18.28515625" customWidth="1"/>
    <col min="7" max="7" width="21.85546875" customWidth="1"/>
    <col min="8" max="8" width="27.42578125" customWidth="1"/>
    <col min="9" max="9" width="18.28515625" customWidth="1"/>
    <col min="10" max="10" width="18.85546875" customWidth="1"/>
    <col min="11" max="11" width="19.85546875" customWidth="1"/>
    <col min="12" max="12" width="15.85546875" customWidth="1"/>
    <col min="13" max="13" width="18.28515625" customWidth="1"/>
  </cols>
  <sheetData>
    <row r="1" spans="1:13" x14ac:dyDescent="0.25">
      <c r="A1" t="s">
        <v>22</v>
      </c>
      <c r="B1" t="s">
        <v>112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</row>
    <row r="2" spans="1:13" x14ac:dyDescent="0.25">
      <c r="A2" t="s">
        <v>113</v>
      </c>
      <c r="B2">
        <f>8*60+46</f>
        <v>526</v>
      </c>
      <c r="C2">
        <f>4*60+22</f>
        <v>262</v>
      </c>
      <c r="D2">
        <v>49.64</v>
      </c>
      <c r="E2">
        <v>48.9</v>
      </c>
      <c r="F2">
        <v>0.46500000000000002</v>
      </c>
      <c r="G2">
        <v>0.44900000000000001</v>
      </c>
      <c r="H2">
        <v>0.76700000000000002</v>
      </c>
      <c r="I2">
        <v>0.72499999999999998</v>
      </c>
    </row>
    <row r="3" spans="1:13" x14ac:dyDescent="0.25">
      <c r="A3" t="s">
        <v>114</v>
      </c>
      <c r="B3">
        <f>8*60+41</f>
        <v>521</v>
      </c>
      <c r="C3">
        <f>4*60+4</f>
        <v>244</v>
      </c>
      <c r="D3">
        <v>48.85</v>
      </c>
      <c r="E3">
        <v>48.34</v>
      </c>
      <c r="F3">
        <v>0.26600000000000001</v>
      </c>
      <c r="G3">
        <v>0.20599999999999999</v>
      </c>
      <c r="H3">
        <v>0.33600000000000002</v>
      </c>
      <c r="I3">
        <v>0.28999999999999998</v>
      </c>
    </row>
    <row r="5" spans="1:13" x14ac:dyDescent="0.25">
      <c r="A5" t="s">
        <v>115</v>
      </c>
      <c r="B5" t="s">
        <v>116</v>
      </c>
      <c r="C5" t="s">
        <v>101</v>
      </c>
      <c r="D5" t="s">
        <v>102</v>
      </c>
      <c r="E5" t="s">
        <v>103</v>
      </c>
      <c r="F5" t="s">
        <v>104</v>
      </c>
      <c r="G5" t="s">
        <v>105</v>
      </c>
      <c r="H5" t="s">
        <v>106</v>
      </c>
      <c r="I5" t="s">
        <v>107</v>
      </c>
      <c r="J5" t="s">
        <v>108</v>
      </c>
      <c r="K5" t="s">
        <v>109</v>
      </c>
      <c r="L5" t="s">
        <v>110</v>
      </c>
      <c r="M5" t="s">
        <v>111</v>
      </c>
    </row>
    <row r="6" spans="1:13" x14ac:dyDescent="0.25">
      <c r="A6" t="s">
        <v>113</v>
      </c>
      <c r="B6">
        <f>B2/C2</f>
        <v>2.0076335877862594</v>
      </c>
      <c r="C6">
        <f>D2/E2</f>
        <v>1.0151329243353784</v>
      </c>
      <c r="D6">
        <f>F2/G2</f>
        <v>1.0356347438752784</v>
      </c>
      <c r="E6">
        <f>H2/I2</f>
        <v>1.0579310344827586</v>
      </c>
      <c r="F6">
        <f>B2/D2</f>
        <v>10.596293311845287</v>
      </c>
      <c r="G6">
        <f>C2/E2</f>
        <v>5.3578732106339473</v>
      </c>
      <c r="H6">
        <f>D2/H2</f>
        <v>64.719687092568449</v>
      </c>
      <c r="I6">
        <f>E2/I2</f>
        <v>67.448275862068968</v>
      </c>
      <c r="J6">
        <f>H2/F2</f>
        <v>1.6494623655913978</v>
      </c>
      <c r="K6">
        <f>I2/G2</f>
        <v>1.6146993318485523</v>
      </c>
      <c r="L6">
        <f>B2/F2</f>
        <v>1131.1827956989246</v>
      </c>
      <c r="M6">
        <f>B2/G2</f>
        <v>1171.4922048997773</v>
      </c>
    </row>
    <row r="7" spans="1:13" x14ac:dyDescent="0.25">
      <c r="A7" t="s">
        <v>114</v>
      </c>
      <c r="B7">
        <f>B3/C3</f>
        <v>2.1352459016393444</v>
      </c>
      <c r="C7">
        <f>D3/E3</f>
        <v>1.0105502689284236</v>
      </c>
      <c r="D7">
        <f>F3/G3</f>
        <v>1.2912621359223302</v>
      </c>
      <c r="E7">
        <f>H3/I3</f>
        <v>1.1586206896551725</v>
      </c>
      <c r="F7">
        <f>B3/D3</f>
        <v>10.66530194472876</v>
      </c>
      <c r="G7">
        <f>C3/E3</f>
        <v>5.0475796441870084</v>
      </c>
      <c r="H7">
        <f>D3/H3</f>
        <v>145.38690476190476</v>
      </c>
      <c r="I7">
        <f>E3/I3</f>
        <v>166.68965517241381</v>
      </c>
      <c r="J7">
        <f>H3/F3</f>
        <v>1.263157894736842</v>
      </c>
      <c r="K7">
        <f>I3/G3</f>
        <v>1.4077669902912622</v>
      </c>
      <c r="L7">
        <f>B3/F3</f>
        <v>1958.6466165413533</v>
      </c>
      <c r="M7">
        <f>B3/G3</f>
        <v>2529.1262135922329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D A A B Q S w M E F A A C A A g A r G y H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C s b I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G y H U 8 4 8 r z j K A A A A S A E A A B M A H A B G b 3 J t d W x h c y 9 T Z W N 0 a W 9 u M S 5 t I K I Y A C i g F A A A A A A A A A A A A A A A A A A A A A A A A A A A A H V P w Q q C Q B C 9 C / 7 D s F 0 U R O o c H c I 8 B G W H h A 7 R Y b W p p N 0 d 2 V 2 h E P + 9 V a m D 0 F w G 3 n v z 3 h u D p a 1 I w X H c i 6 X v + Z 5 5 c I 1 X y H k h c A E r E G h 9 D 9 w c q d E l O i R 9 l S j i p N E a l T 2 R f h Z E z y B s z x m X u G L j J b t 0 5 4 S U d Z J L N B r M W P L g 6 t 6 b v 2 t k z m m Q x r n m y t x I y 4 R E I 1 V P m m B M i 9 q W H e Z Q k q w r g S w C 6 0 i w + L J d B C 1 b 7 z d f T D W y Q D 2 g 2 y x P d x O 8 C 3 8 l h r i a z P f J S Z G e C S Z V Q 9 + r 1 N / 7 5 Q d Q S w E C L Q A U A A I A C A C s b I d T H 6 O 8 h a M A A A D 1 A A A A E g A A A A A A A A A A A A A A A A A A A A A A Q 2 9 u Z m l n L 1 B h Y 2 t h Z 2 U u e G 1 s U E s B A i 0 A F A A C A A g A r G y H U w / K 6 a u k A A A A 6 Q A A A B M A A A A A A A A A A A A A A A A A 7 w A A A F t D b 2 5 0 Z W 5 0 X 1 R 5 c G V z X S 5 4 b W x Q S w E C L Q A U A A I A C A C s b I d T z j y v O M o A A A B I A Q A A E w A A A A A A A A A A A A A A A A D g A Q A A R m 9 y b X V s Y X M v U 2 V j d G l v b j E u b V B L B Q Y A A A A A A w A D A M I A A A D 3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D A A A A A A A A A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d U M T k 6 M z M 6 N T M u M j I 1 N z I 0 M 1 o i I C 8 + P E V u d H J 5 I F R 5 c G U 9 I k Z p b G x D b 2 x 1 b W 5 U e X B l c y I g V m F s d W U 9 I n N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s s J n F 1 b 3 Q 7 U 2 V j d G l v b j E v V G F i b G U x L 0 F 1 d G 9 S Z W 1 v d m V k Q 2 9 s d W 1 u c z E u e 0 N v b H V t b j c s N n 0 m c X V v d D s s J n F 1 b 3 Q 7 U 2 V j d G l v b j E v V G F i b G U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s s J n F 1 b 3 Q 7 U 2 V j d G l v b j E v V G F i b G U x L 0 F 1 d G 9 S Z W 1 v d m V k Q 2 9 s d W 1 u c z E u e 0 N v b H V t b j c s N n 0 m c X V v d D s s J n F 1 b 3 Q 7 U 2 V j d G l v b j E v V G F i b G U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R U z 8 J G + B t B q x j N u K 7 T t k Q A A A A A A g A A A A A A E G Y A A A A B A A A g A A A A F u S c h 0 P k Y G B i u 4 S U D t x F 1 v H + K U e Q w n Y 7 2 U j B f t t 2 U m w A A A A A D o A A A A A C A A A g A A A A 2 6 p v S b P f D v v r B H i r K / y t h B k p y 7 e a / q r 8 z 2 T 6 8 p H K t 7 d Q A A A A O G 4 q b S Z Q k d W m x L a p 1 c E P b T F / g e H q k B G B 4 k m K 0 V / d e c i N a m p 4 B A 7 N m Y u F / d t H t 1 M 6 C x j 7 a 2 W C 4 H Z U n w d B p g b u E q p 1 h j 9 I 0 b S M D B N B H g 0 u B 2 V A A A A A k x N h u N e 4 7 / J 7 g a e 7 8 q P m N P M 1 m b Y o X K c c x f 3 v v G o l p J H l i D q E Y w D 5 l X e h 9 H N c D A W c A d 9 y B 2 G 8 z S Z H + q 5 7 a m o 5 m Q = = < / D a t a M a s h u p > 
</file>

<file path=customXml/itemProps1.xml><?xml version="1.0" encoding="utf-8"?>
<ds:datastoreItem xmlns:ds="http://schemas.openxmlformats.org/officeDocument/2006/customXml" ds:itemID="{A3E19A5E-9756-42CA-8F4E-769C18B93A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Device Table</vt:lpstr>
      <vt:lpstr>AMD</vt:lpstr>
      <vt:lpstr>PI3</vt:lpstr>
      <vt:lpstr>Pi4</vt:lpstr>
      <vt:lpstr>INtelPCBen</vt:lpstr>
      <vt:lpstr>Graphs</vt:lpstr>
      <vt:lpstr>Graphs (2)</vt:lpstr>
      <vt:lpstr>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Rivera III</dc:creator>
  <cp:lastModifiedBy>JR Rivera III</cp:lastModifiedBy>
  <dcterms:created xsi:type="dcterms:W3CDTF">2021-11-07T00:33:15Z</dcterms:created>
  <dcterms:modified xsi:type="dcterms:W3CDTF">2021-12-08T02:29:49Z</dcterms:modified>
</cp:coreProperties>
</file>