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D6ED1373-FE47-4E34-A0A3-9E6339871AF8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Metodo Derivacion Tres Puntos" sheetId="1" r:id="rId1"/>
    <sheet name="Metodo Derivacion 5 Puntos" sheetId="2" r:id="rId2"/>
    <sheet name="Ejercicio 2 TP" sheetId="3" r:id="rId3"/>
    <sheet name="Ejercicio 2 CP" sheetId="4" r:id="rId4"/>
    <sheet name="Ejercicio con metodos lineal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5" l="1"/>
  <c r="N47" i="5" s="1"/>
  <c r="P47" i="5" s="1"/>
  <c r="F24" i="4"/>
  <c r="H48" i="5"/>
  <c r="N48" i="5" s="1"/>
  <c r="H46" i="5"/>
  <c r="H45" i="5"/>
  <c r="N45" i="5" s="1"/>
  <c r="P45" i="5" s="1"/>
  <c r="H44" i="5"/>
  <c r="G48" i="5"/>
  <c r="G47" i="5"/>
  <c r="N54" i="5"/>
  <c r="G44" i="5"/>
  <c r="N49" i="5"/>
  <c r="P49" i="5" s="1"/>
  <c r="N51" i="5"/>
  <c r="P51" i="5" s="1"/>
  <c r="N52" i="5"/>
  <c r="N46" i="5"/>
  <c r="N44" i="5"/>
  <c r="L54" i="5"/>
  <c r="O54" i="5" s="1"/>
  <c r="O53" i="5"/>
  <c r="L53" i="5"/>
  <c r="N53" i="5"/>
  <c r="P53" i="5" s="1"/>
  <c r="L52" i="5"/>
  <c r="O52" i="5" s="1"/>
  <c r="O51" i="5"/>
  <c r="L51" i="5"/>
  <c r="N50" i="5"/>
  <c r="L50" i="5"/>
  <c r="O50" i="5" s="1"/>
  <c r="O49" i="5"/>
  <c r="L49" i="5"/>
  <c r="L48" i="5"/>
  <c r="O48" i="5" s="1"/>
  <c r="O47" i="5"/>
  <c r="L47" i="5"/>
  <c r="L46" i="5"/>
  <c r="O46" i="5" s="1"/>
  <c r="G46" i="5"/>
  <c r="O45" i="5"/>
  <c r="L45" i="5"/>
  <c r="G45" i="5"/>
  <c r="L44" i="5"/>
  <c r="O44" i="5" s="1"/>
  <c r="G21" i="5"/>
  <c r="F21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K3" i="5"/>
  <c r="P44" i="5" l="1"/>
  <c r="P46" i="5"/>
  <c r="P48" i="5"/>
  <c r="P52" i="5"/>
  <c r="P54" i="5"/>
  <c r="P50" i="5"/>
  <c r="H21" i="5"/>
  <c r="I21" i="5"/>
  <c r="K10" i="5" l="1"/>
  <c r="M10" i="5" s="1"/>
  <c r="L14" i="5" l="1"/>
  <c r="O14" i="3"/>
  <c r="O15" i="3"/>
  <c r="O16" i="3"/>
  <c r="O17" i="3"/>
  <c r="O18" i="3"/>
  <c r="O9" i="3"/>
  <c r="O10" i="3"/>
  <c r="O11" i="3"/>
  <c r="O12" i="3"/>
  <c r="O13" i="3"/>
  <c r="O8" i="3"/>
  <c r="N10" i="3"/>
  <c r="N11" i="3"/>
  <c r="N12" i="3"/>
  <c r="N13" i="3"/>
  <c r="N14" i="3"/>
  <c r="N15" i="3"/>
  <c r="N16" i="3"/>
  <c r="N17" i="3"/>
  <c r="N18" i="3"/>
  <c r="N9" i="3"/>
  <c r="N8" i="3"/>
  <c r="M10" i="3"/>
  <c r="M11" i="3"/>
  <c r="M12" i="3"/>
  <c r="M13" i="3"/>
  <c r="M14" i="3"/>
  <c r="M15" i="3"/>
  <c r="M16" i="3"/>
  <c r="M17" i="3"/>
  <c r="M18" i="3"/>
  <c r="M9" i="3"/>
  <c r="M8" i="3"/>
  <c r="N17" i="4"/>
  <c r="N18" i="4"/>
  <c r="N19" i="4"/>
  <c r="N20" i="4"/>
  <c r="N21" i="4"/>
  <c r="N22" i="4"/>
  <c r="N23" i="4"/>
  <c r="N25" i="4"/>
  <c r="N15" i="4"/>
  <c r="N16" i="4"/>
  <c r="M17" i="4"/>
  <c r="M18" i="4"/>
  <c r="M19" i="4"/>
  <c r="M20" i="4"/>
  <c r="M21" i="4"/>
  <c r="M22" i="4"/>
  <c r="M23" i="4"/>
  <c r="M24" i="4"/>
  <c r="M25" i="4"/>
  <c r="M16" i="4"/>
  <c r="M15" i="4"/>
  <c r="L17" i="4"/>
  <c r="L18" i="4"/>
  <c r="L19" i="4"/>
  <c r="L20" i="4"/>
  <c r="L21" i="4"/>
  <c r="L22" i="4"/>
  <c r="L23" i="4"/>
  <c r="L24" i="4"/>
  <c r="N24" i="4" s="1"/>
  <c r="L25" i="4"/>
  <c r="L16" i="4"/>
  <c r="L15" i="4"/>
  <c r="J25" i="4"/>
  <c r="J24" i="4"/>
  <c r="J23" i="4"/>
  <c r="J22" i="4"/>
  <c r="J21" i="4"/>
  <c r="J20" i="4"/>
  <c r="J19" i="4"/>
  <c r="J18" i="4"/>
  <c r="J17" i="4"/>
  <c r="J16" i="4"/>
  <c r="J15" i="4"/>
  <c r="F25" i="4"/>
  <c r="F18" i="4"/>
  <c r="F19" i="4"/>
  <c r="F20" i="4"/>
  <c r="F21" i="4"/>
  <c r="F22" i="4"/>
  <c r="F23" i="4"/>
  <c r="F17" i="4"/>
  <c r="F16" i="4"/>
  <c r="F15" i="4"/>
  <c r="E16" i="4"/>
  <c r="E17" i="4"/>
  <c r="E18" i="4"/>
  <c r="E19" i="4"/>
  <c r="E20" i="4"/>
  <c r="E21" i="4"/>
  <c r="E22" i="4"/>
  <c r="E23" i="4"/>
  <c r="E24" i="4"/>
  <c r="E25" i="4"/>
  <c r="E15" i="4"/>
  <c r="K9" i="3"/>
  <c r="K10" i="3"/>
  <c r="K11" i="3"/>
  <c r="K12" i="3"/>
  <c r="K13" i="3"/>
  <c r="K14" i="3"/>
  <c r="K15" i="3"/>
  <c r="K16" i="3"/>
  <c r="K17" i="3"/>
  <c r="K18" i="3"/>
  <c r="K8" i="3"/>
  <c r="F14" i="3"/>
  <c r="F7" i="3"/>
  <c r="F8" i="3"/>
  <c r="F9" i="3"/>
  <c r="F10" i="3"/>
  <c r="F11" i="3"/>
  <c r="F12" i="3"/>
  <c r="F13" i="3"/>
  <c r="F6" i="3"/>
  <c r="F5" i="3"/>
  <c r="F4" i="3"/>
  <c r="E5" i="3"/>
  <c r="E6" i="3"/>
  <c r="E7" i="3"/>
  <c r="E8" i="3"/>
  <c r="E9" i="3"/>
  <c r="E10" i="3"/>
  <c r="E11" i="3"/>
  <c r="E12" i="3"/>
  <c r="E13" i="3"/>
  <c r="E14" i="3"/>
  <c r="E4" i="3"/>
  <c r="F21" i="2"/>
  <c r="F18" i="2"/>
  <c r="F19" i="2"/>
  <c r="F20" i="2"/>
  <c r="F17" i="2"/>
  <c r="F16" i="2"/>
  <c r="F22" i="2"/>
  <c r="E22" i="2"/>
  <c r="E21" i="2"/>
  <c r="E20" i="2"/>
  <c r="E19" i="2"/>
  <c r="E18" i="2"/>
  <c r="E17" i="2"/>
  <c r="E16" i="2"/>
  <c r="F15" i="2"/>
  <c r="E15" i="2"/>
  <c r="F11" i="2"/>
  <c r="F4" i="2"/>
  <c r="F6" i="1"/>
  <c r="F7" i="1"/>
  <c r="F8" i="1"/>
  <c r="F9" i="1"/>
  <c r="F10" i="1"/>
  <c r="F5" i="1"/>
  <c r="F6" i="2"/>
  <c r="F7" i="2"/>
  <c r="F8" i="2"/>
  <c r="F9" i="2"/>
  <c r="F10" i="2"/>
  <c r="F5" i="2"/>
  <c r="E5" i="2"/>
  <c r="E6" i="2"/>
  <c r="E7" i="2"/>
  <c r="E8" i="2"/>
  <c r="E9" i="2"/>
  <c r="E10" i="2"/>
  <c r="E11" i="2"/>
  <c r="E4" i="2"/>
  <c r="E5" i="1"/>
  <c r="E6" i="1"/>
  <c r="E7" i="1"/>
  <c r="E8" i="1"/>
  <c r="E9" i="1"/>
  <c r="E10" i="1"/>
  <c r="E11" i="1"/>
  <c r="F11" i="1" s="1"/>
  <c r="E4" i="1"/>
  <c r="F4" i="1" s="1"/>
</calcChain>
</file>

<file path=xl/sharedStrings.xml><?xml version="1.0" encoding="utf-8"?>
<sst xmlns="http://schemas.openxmlformats.org/spreadsheetml/2006/main" count="131" uniqueCount="50">
  <si>
    <t>Metodo de Tres Puntos</t>
  </si>
  <si>
    <t>Xi</t>
  </si>
  <si>
    <t>F(xi)</t>
  </si>
  <si>
    <t>F'(Xi)</t>
  </si>
  <si>
    <t>Progresiva</t>
  </si>
  <si>
    <t>Centrada</t>
  </si>
  <si>
    <t>La progresiva usa la formula de la derivada por puntos progresivos</t>
  </si>
  <si>
    <t>La Centrada usa la formula de la derivada por puntos Centrados</t>
  </si>
  <si>
    <t xml:space="preserve"> ¿Porque es el primero?</t>
  </si>
  <si>
    <t>Regresiva</t>
  </si>
  <si>
    <t>La Regresiva usa la formula de la derivada por puntos Regresivos</t>
  </si>
  <si>
    <t>H=</t>
  </si>
  <si>
    <t>En este caso hace falta recordar las formulas de las ecuaciones progresivas, centradas y regresivas</t>
  </si>
  <si>
    <t>en progresiva tiene que ver con la funcion valuada en xo+h</t>
  </si>
  <si>
    <t xml:space="preserve">En la regresiva es restando y cambiando de signo algunos </t>
  </si>
  <si>
    <t>Metodo Derivacion 5 Puntos</t>
  </si>
  <si>
    <t>F(Xi)</t>
  </si>
  <si>
    <t>F´(Xi)</t>
  </si>
  <si>
    <t>Progresiva tiene una formula particular, el exponente es parte de la funcion que utilizo</t>
  </si>
  <si>
    <t>La de la regresiva es la progresiva cambiandole los signos a los terminos y restando las H en vez de sumarlas</t>
  </si>
  <si>
    <t>Progresiva: Usa puntos posteriores</t>
  </si>
  <si>
    <t>Centrada: Usa puntos centrados</t>
  </si>
  <si>
    <t>Regresiva: Usa puntos anteriores</t>
  </si>
  <si>
    <t>Todo Explicado en la de Tres puntos</t>
  </si>
  <si>
    <t>Progresiva:</t>
  </si>
  <si>
    <t>Regresiva:</t>
  </si>
  <si>
    <t>SE PUEDE HACER COMO CUALQUIERA</t>
  </si>
  <si>
    <t>DE LOS CUADROS CAMBIA EN DOS PASOS</t>
  </si>
  <si>
    <t xml:space="preserve">Este es el Optimo </t>
  </si>
  <si>
    <t>Metodo 5 puntos</t>
  </si>
  <si>
    <t>Derivada real</t>
  </si>
  <si>
    <t>F´calc</t>
  </si>
  <si>
    <t>F´real</t>
  </si>
  <si>
    <t>|E|</t>
  </si>
  <si>
    <t>F´obtenida</t>
  </si>
  <si>
    <t>Ejercicio 1</t>
  </si>
  <si>
    <t>Metodo de Regresion Lineal Por Minimos Cuadrados</t>
  </si>
  <si>
    <t>N:</t>
  </si>
  <si>
    <t>Yi</t>
  </si>
  <si>
    <t>(Xi)^2</t>
  </si>
  <si>
    <t>Xi*Yi</t>
  </si>
  <si>
    <t>//&lt;-Si requiero Ampliar el Rango Recordar llevarlo a uno Menos que la Sumatoria</t>
  </si>
  <si>
    <t>A1:</t>
  </si>
  <si>
    <t>A2:</t>
  </si>
  <si>
    <t>//&lt;- Si requiero mas espacio Recordar cambiarle los 21 por la celda de la sumatoria</t>
  </si>
  <si>
    <t xml:space="preserve">//&lt;- Es la sumatoria, para no confundirse </t>
  </si>
  <si>
    <t>Rta:</t>
  </si>
  <si>
    <t>//&lt;- Si Requiero mas espacio llevar la sumatoria mas abajo y Recordar cambiarlo en  A1 y A0</t>
  </si>
  <si>
    <t>Por metodo de progresion lineal tenemos que la funcion es: Y=1.8636+0.4545</t>
  </si>
  <si>
    <t>SI ES LINEAL NO TIENE DERIVADA???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</si>
</sst>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3" xfId="0" applyFill="1" applyBorder="1"/>
    <xf numFmtId="0" fontId="0" fillId="4" borderId="3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/>
    <xf numFmtId="0" fontId="0" fillId="4" borderId="2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0" xfId="0" applyFill="1"/>
    <xf numFmtId="0" fontId="0" fillId="7" borderId="0" xfId="0" applyFill="1"/>
    <xf numFmtId="0" fontId="0" fillId="8" borderId="16" xfId="0" applyFill="1" applyBorder="1"/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9" borderId="1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10" borderId="0" xfId="0" applyFill="1"/>
    <xf numFmtId="0" fontId="0" fillId="9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1" xfId="0" applyFill="1" applyBorder="1" applyAlignment="1">
      <alignment horizontal="left" indent="6"/>
    </xf>
    <xf numFmtId="0" fontId="0" fillId="3" borderId="2" xfId="0" applyFill="1" applyBorder="1" applyAlignment="1">
      <alignment horizontal="right"/>
    </xf>
    <xf numFmtId="0" fontId="0" fillId="0" borderId="7" xfId="0" applyBorder="1"/>
    <xf numFmtId="0" fontId="0" fillId="13" borderId="0" xfId="0" applyFill="1"/>
    <xf numFmtId="0" fontId="1" fillId="0" borderId="0" xfId="0" applyFont="1"/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8738436383976596E-2"/>
          <c:y val="0.28340027627500436"/>
          <c:w val="0.82137085323350978"/>
          <c:h val="0.539344520706185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con metodos lineales'!$F$4:$F$8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'Ejercicio con metodos lineales'!$G$4:$G$8</c:f>
              <c:numCache>
                <c:formatCode>General</c:formatCode>
                <c:ptCount val="5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E-469D-9375-515A22F8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89024"/>
        <c:axId val="706799584"/>
      </c:scatterChart>
      <c:valAx>
        <c:axId val="7067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6799584"/>
        <c:crosses val="autoZero"/>
        <c:crossBetween val="midCat"/>
      </c:valAx>
      <c:valAx>
        <c:axId val="706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67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3</xdr:row>
      <xdr:rowOff>28575</xdr:rowOff>
    </xdr:from>
    <xdr:to>
      <xdr:col>26</xdr:col>
      <xdr:colOff>371475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8DC2C5-DF8D-A040-FFB8-73779A9FC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925" y="628650"/>
          <a:ext cx="46291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66675</xdr:colOff>
      <xdr:row>7</xdr:row>
      <xdr:rowOff>104775</xdr:rowOff>
    </xdr:from>
    <xdr:to>
      <xdr:col>27</xdr:col>
      <xdr:colOff>342900</xdr:colOff>
      <xdr:row>9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A2DD2B-DB8B-2270-9E01-9DDBB721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485900"/>
          <a:ext cx="51530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38100</xdr:colOff>
      <xdr:row>11</xdr:row>
      <xdr:rowOff>19050</xdr:rowOff>
    </xdr:from>
    <xdr:to>
      <xdr:col>26</xdr:col>
      <xdr:colOff>514350</xdr:colOff>
      <xdr:row>13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010BB8-3F6F-DDE5-6782-288BF9F2A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2181225"/>
          <a:ext cx="4743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10</xdr:row>
      <xdr:rowOff>38100</xdr:rowOff>
    </xdr:from>
    <xdr:to>
      <xdr:col>15</xdr:col>
      <xdr:colOff>152400</xdr:colOff>
      <xdr:row>12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0D1783-3881-28C1-DF90-84F7080DD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2009775"/>
          <a:ext cx="38671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14</xdr:row>
      <xdr:rowOff>38100</xdr:rowOff>
    </xdr:from>
    <xdr:to>
      <xdr:col>15</xdr:col>
      <xdr:colOff>733425</xdr:colOff>
      <xdr:row>16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67E191-1F40-C87D-F8E5-50BFCC290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2781300"/>
          <a:ext cx="42576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638175</xdr:colOff>
      <xdr:row>18</xdr:row>
      <xdr:rowOff>76200</xdr:rowOff>
    </xdr:from>
    <xdr:to>
      <xdr:col>16</xdr:col>
      <xdr:colOff>457200</xdr:colOff>
      <xdr:row>20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67FE93-4AF7-86B3-D08E-E7EBA02F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3581400"/>
          <a:ext cx="51530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2</xdr:row>
      <xdr:rowOff>152400</xdr:rowOff>
    </xdr:from>
    <xdr:to>
      <xdr:col>12</xdr:col>
      <xdr:colOff>591003</xdr:colOff>
      <xdr:row>5</xdr:row>
      <xdr:rowOff>19114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8AF771-619D-8EE4-4DC1-CCAF0CCAD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552450"/>
          <a:ext cx="3248478" cy="457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8</xdr:row>
      <xdr:rowOff>0</xdr:rowOff>
    </xdr:from>
    <xdr:to>
      <xdr:col>12</xdr:col>
      <xdr:colOff>429078</xdr:colOff>
      <xdr:row>10</xdr:row>
      <xdr:rowOff>76264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94BAF7-60D3-4A8F-90A3-4608D752C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1543050"/>
          <a:ext cx="3248478" cy="4572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171450</xdr:colOff>
      <xdr:row>8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71E31F-1F22-4B4F-BEB7-F30E320A5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0075"/>
          <a:ext cx="24574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10</xdr:row>
      <xdr:rowOff>85725</xdr:rowOff>
    </xdr:from>
    <xdr:to>
      <xdr:col>3</xdr:col>
      <xdr:colOff>504825</xdr:colOff>
      <xdr:row>13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3E6C35-F3A9-44AA-A53B-E001CD10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038350"/>
          <a:ext cx="19335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676275</xdr:colOff>
      <xdr:row>14</xdr:row>
      <xdr:rowOff>66675</xdr:rowOff>
    </xdr:from>
    <xdr:to>
      <xdr:col>15</xdr:col>
      <xdr:colOff>675704</xdr:colOff>
      <xdr:row>18</xdr:row>
      <xdr:rowOff>180865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1559BE-5989-585D-0DAC-B9BD36118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34275" y="2800350"/>
          <a:ext cx="4571429" cy="876190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15</xdr:row>
      <xdr:rowOff>133350</xdr:rowOff>
    </xdr:from>
    <xdr:to>
      <xdr:col>4</xdr:col>
      <xdr:colOff>333375</xdr:colOff>
      <xdr:row>24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394417-FD58-CC71-DC59-3349F562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571500</xdr:colOff>
      <xdr:row>28</xdr:row>
      <xdr:rowOff>95250</xdr:rowOff>
    </xdr:from>
    <xdr:to>
      <xdr:col>16</xdr:col>
      <xdr:colOff>570929</xdr:colOff>
      <xdr:row>32</xdr:row>
      <xdr:rowOff>199915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919CFB9-2CC7-C3F1-22D1-FDE73C1A7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500" y="5505450"/>
          <a:ext cx="4571429" cy="8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Analisis%20Numerico%20Git\Metodo%20Segundo%20Parcial\Metodo%20Regresion%20Lineal%20MC.xlsx" TargetMode="External"/><Relationship Id="rId1" Type="http://schemas.openxmlformats.org/officeDocument/2006/relationships/externalLinkPath" Target="Metodo%20Regresion%20Lineal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odo Lineal"/>
      <sheetName val="Metodo Exponencial"/>
      <sheetName val="Metodo Potencia"/>
      <sheetName val="Metodo Crecimiento"/>
    </sheetNames>
    <sheetDataSet>
      <sheetData sheetId="0">
        <row r="4">
          <cell r="F4">
            <v>1</v>
          </cell>
          <cell r="G4">
            <v>0.5</v>
          </cell>
        </row>
        <row r="5">
          <cell r="F5">
            <v>2</v>
          </cell>
          <cell r="G5">
            <v>2.5</v>
          </cell>
        </row>
        <row r="6">
          <cell r="F6">
            <v>3</v>
          </cell>
          <cell r="G6">
            <v>2</v>
          </cell>
        </row>
        <row r="7">
          <cell r="F7">
            <v>4</v>
          </cell>
          <cell r="G7">
            <v>4</v>
          </cell>
        </row>
        <row r="8">
          <cell r="F8">
            <v>5</v>
          </cell>
          <cell r="G8">
            <v>3.5</v>
          </cell>
        </row>
        <row r="9">
          <cell r="F9">
            <v>6</v>
          </cell>
          <cell r="G9">
            <v>6</v>
          </cell>
        </row>
        <row r="10">
          <cell r="F10">
            <v>7</v>
          </cell>
          <cell r="G10">
            <v>5.5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5"/>
  <sheetViews>
    <sheetView topLeftCell="I1" workbookViewId="0">
      <selection activeCell="F4" sqref="F4"/>
    </sheetView>
  </sheetViews>
  <sheetFormatPr baseColWidth="10" defaultColWidth="9.140625" defaultRowHeight="15" x14ac:dyDescent="0.25"/>
  <sheetData>
    <row r="1" spans="2:22" ht="15.75" thickBot="1" x14ac:dyDescent="0.3"/>
    <row r="2" spans="2:22" ht="15.75" thickBot="1" x14ac:dyDescent="0.3">
      <c r="B2" s="1"/>
      <c r="C2" s="1"/>
      <c r="D2" s="23"/>
      <c r="E2" s="24" t="s">
        <v>0</v>
      </c>
      <c r="F2" s="24"/>
      <c r="G2" s="25"/>
    </row>
    <row r="3" spans="2:22" ht="15.75" thickBot="1" x14ac:dyDescent="0.3">
      <c r="B3" s="1"/>
      <c r="C3" s="1"/>
      <c r="D3" s="2" t="s">
        <v>1</v>
      </c>
      <c r="E3" s="3" t="s">
        <v>2</v>
      </c>
      <c r="F3" s="3" t="s">
        <v>3</v>
      </c>
      <c r="G3" s="4"/>
      <c r="V3" t="s">
        <v>20</v>
      </c>
    </row>
    <row r="4" spans="2:22" ht="15.75" thickBot="1" x14ac:dyDescent="0.3">
      <c r="B4" s="36" t="s">
        <v>11</v>
      </c>
      <c r="C4" s="39">
        <v>0.1</v>
      </c>
      <c r="D4" s="5">
        <v>0</v>
      </c>
      <c r="E4" s="6">
        <f>EXP(D4)*COS(D4)</f>
        <v>1</v>
      </c>
      <c r="F4" s="6">
        <f>(-3*(E4)+4*(EXP(D5)*COS(D5))-(EXP(D6)*COS(D6)))/(2*C$4)</f>
        <v>1.0077132298087299</v>
      </c>
      <c r="G4" s="7" t="s">
        <v>4</v>
      </c>
      <c r="I4" s="11" t="s">
        <v>6</v>
      </c>
      <c r="J4" s="12"/>
      <c r="K4" s="12"/>
      <c r="L4" s="12"/>
      <c r="M4" s="12"/>
      <c r="N4" s="12"/>
      <c r="O4" s="13"/>
      <c r="P4" s="17" t="s">
        <v>8</v>
      </c>
      <c r="Q4" s="18"/>
      <c r="R4" s="19"/>
    </row>
    <row r="5" spans="2:22" ht="15.75" thickBot="1" x14ac:dyDescent="0.3">
      <c r="B5" s="1"/>
      <c r="C5" s="1"/>
      <c r="D5" s="5">
        <v>0.1</v>
      </c>
      <c r="E5" s="6">
        <f t="shared" ref="E5:E11" si="0">EXP(D5)*COS(D5)</f>
        <v>1.0996496668294093</v>
      </c>
      <c r="F5" s="6">
        <f t="shared" ref="F5:F10" si="1">((EXP(D6)*COS(D6))-(EXP(D4)*COS(D4)))/(2*C$4)</f>
        <v>0.98528010677945699</v>
      </c>
      <c r="G5" s="7" t="s">
        <v>5</v>
      </c>
      <c r="I5" s="14" t="s">
        <v>7</v>
      </c>
      <c r="J5" s="15"/>
      <c r="K5" s="15"/>
      <c r="L5" s="15"/>
      <c r="M5" s="15"/>
      <c r="N5" s="15"/>
      <c r="O5" s="16"/>
    </row>
    <row r="6" spans="2:22" x14ac:dyDescent="0.25">
      <c r="B6" s="1"/>
      <c r="C6" s="1"/>
      <c r="D6" s="5">
        <v>0.2</v>
      </c>
      <c r="E6" s="6">
        <f t="shared" si="0"/>
        <v>1.1970560213558914</v>
      </c>
      <c r="F6" s="6">
        <f t="shared" si="1"/>
        <v>0.94959853607763267</v>
      </c>
      <c r="G6" s="7" t="s">
        <v>5</v>
      </c>
    </row>
    <row r="7" spans="2:22" x14ac:dyDescent="0.25">
      <c r="B7" s="1"/>
      <c r="C7" s="1"/>
      <c r="D7" s="5">
        <v>0.3</v>
      </c>
      <c r="E7" s="6">
        <f t="shared" si="0"/>
        <v>1.2895693740449359</v>
      </c>
      <c r="F7" s="6">
        <f t="shared" si="1"/>
        <v>0.88502758765815259</v>
      </c>
      <c r="G7" s="7" t="s">
        <v>5</v>
      </c>
      <c r="V7" t="s">
        <v>21</v>
      </c>
    </row>
    <row r="8" spans="2:22" x14ac:dyDescent="0.25">
      <c r="B8" s="1"/>
      <c r="C8" s="1"/>
      <c r="D8" s="5">
        <v>0.4</v>
      </c>
      <c r="E8" s="6">
        <f t="shared" si="0"/>
        <v>1.3740615388875219</v>
      </c>
      <c r="F8" s="6">
        <f t="shared" si="1"/>
        <v>0.78659831269616731</v>
      </c>
      <c r="G8" s="7" t="s">
        <v>5</v>
      </c>
    </row>
    <row r="9" spans="2:22" x14ac:dyDescent="0.25">
      <c r="B9" s="1"/>
      <c r="C9" s="1"/>
      <c r="D9" s="5">
        <v>0.5</v>
      </c>
      <c r="E9" s="6">
        <f t="shared" si="0"/>
        <v>1.4468890365841693</v>
      </c>
      <c r="F9" s="6">
        <f t="shared" si="1"/>
        <v>0.64899000835632048</v>
      </c>
      <c r="G9" s="7" t="s">
        <v>5</v>
      </c>
    </row>
    <row r="10" spans="2:22" ht="15.75" thickBot="1" x14ac:dyDescent="0.3">
      <c r="B10" s="1"/>
      <c r="C10" s="1"/>
      <c r="D10" s="5">
        <v>0.6</v>
      </c>
      <c r="E10" s="6">
        <f t="shared" si="0"/>
        <v>1.503859540558786</v>
      </c>
      <c r="F10" s="6">
        <f t="shared" si="1"/>
        <v>0.46656994423805331</v>
      </c>
      <c r="G10" s="7" t="s">
        <v>5</v>
      </c>
    </row>
    <row r="11" spans="2:22" ht="15.75" thickBot="1" x14ac:dyDescent="0.3">
      <c r="B11" s="1"/>
      <c r="C11" s="1"/>
      <c r="D11" s="8">
        <v>0.7</v>
      </c>
      <c r="E11" s="9">
        <f t="shared" si="0"/>
        <v>1.54020302543178</v>
      </c>
      <c r="F11" s="9">
        <f>((EXP(D9)*COS(D9))-4*(EXP(D10)*COS(D10))+3*(E11))/(2*C$4)</f>
        <v>0.2602997532218243</v>
      </c>
      <c r="G11" s="10" t="s">
        <v>9</v>
      </c>
      <c r="I11" s="20" t="s">
        <v>10</v>
      </c>
      <c r="J11" s="21"/>
      <c r="K11" s="21"/>
      <c r="L11" s="21"/>
      <c r="M11" s="21"/>
      <c r="N11" s="21"/>
      <c r="O11" s="22"/>
      <c r="V11" t="s">
        <v>22</v>
      </c>
    </row>
    <row r="12" spans="2:22" ht="15.75" thickBot="1" x14ac:dyDescent="0.3"/>
    <row r="13" spans="2:22" x14ac:dyDescent="0.25">
      <c r="I13" s="11" t="s">
        <v>12</v>
      </c>
      <c r="J13" s="12"/>
      <c r="K13" s="12"/>
      <c r="L13" s="12"/>
      <c r="M13" s="12"/>
      <c r="N13" s="12"/>
      <c r="O13" s="12"/>
      <c r="P13" s="12"/>
      <c r="Q13" s="12"/>
      <c r="R13" s="13"/>
    </row>
    <row r="14" spans="2:22" x14ac:dyDescent="0.25">
      <c r="I14" s="26" t="s">
        <v>13</v>
      </c>
      <c r="J14" s="27"/>
      <c r="K14" s="27"/>
      <c r="L14" s="27"/>
      <c r="M14" s="27"/>
      <c r="N14" s="27"/>
      <c r="O14" s="27"/>
      <c r="P14" s="27"/>
      <c r="Q14" s="27"/>
      <c r="R14" s="28"/>
    </row>
    <row r="15" spans="2:22" ht="15.75" thickBot="1" x14ac:dyDescent="0.3">
      <c r="I15" s="14" t="s">
        <v>14</v>
      </c>
      <c r="J15" s="15"/>
      <c r="K15" s="15"/>
      <c r="L15" s="15"/>
      <c r="M15" s="15"/>
      <c r="N15" s="15"/>
      <c r="O15" s="15"/>
      <c r="P15" s="15"/>
      <c r="Q15" s="15"/>
      <c r="R15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29F8-CF0A-487F-9840-6D12D6554046}">
  <dimension ref="A1:Q22"/>
  <sheetViews>
    <sheetView workbookViewId="0">
      <selection sqref="A1:H22"/>
    </sheetView>
  </sheetViews>
  <sheetFormatPr baseColWidth="10" defaultRowHeight="15" x14ac:dyDescent="0.25"/>
  <sheetData>
    <row r="1" spans="1:17" ht="15.75" thickBot="1" x14ac:dyDescent="0.3"/>
    <row r="2" spans="1:17" ht="15.75" thickBot="1" x14ac:dyDescent="0.3">
      <c r="D2" s="37"/>
      <c r="E2" s="24" t="s">
        <v>15</v>
      </c>
      <c r="F2" s="38"/>
    </row>
    <row r="3" spans="1:17" ht="15.75" thickBot="1" x14ac:dyDescent="0.3">
      <c r="D3" s="2" t="s">
        <v>1</v>
      </c>
      <c r="E3" s="3" t="s">
        <v>16</v>
      </c>
      <c r="F3" s="3" t="s">
        <v>17</v>
      </c>
      <c r="G3" s="29"/>
    </row>
    <row r="4" spans="1:17" ht="15.75" thickBot="1" x14ac:dyDescent="0.3">
      <c r="B4" s="36" t="s">
        <v>11</v>
      </c>
      <c r="C4" s="39">
        <v>0.1</v>
      </c>
      <c r="D4" s="30">
        <v>0</v>
      </c>
      <c r="E4" s="31">
        <f>EXP(D4)*COS(D4)</f>
        <v>1</v>
      </c>
      <c r="F4" s="31">
        <f>(-25*(EXP(D4)*COS(D4))+48*(EXP(D5)*COS(D5))-36*(EXP(D6)*COS(D6))+16*(EXP(D7)*COS(D7))-3*(EXP(D8)*COS(D8)))/(12*C$4)</f>
        <v>1.0000771725466397</v>
      </c>
      <c r="G4" s="32" t="s">
        <v>4</v>
      </c>
      <c r="I4" s="11" t="s">
        <v>18</v>
      </c>
      <c r="J4" s="12"/>
      <c r="K4" s="12"/>
      <c r="L4" s="12"/>
      <c r="M4" s="12"/>
      <c r="N4" s="12"/>
      <c r="O4" s="12"/>
      <c r="P4" s="12"/>
      <c r="Q4" s="13"/>
    </row>
    <row r="5" spans="1:17" ht="15.75" thickBot="1" x14ac:dyDescent="0.3">
      <c r="D5" s="30">
        <v>0.1</v>
      </c>
      <c r="E5" s="31">
        <f t="shared" ref="E5:E11" si="0">EXP(D5)*COS(D5)</f>
        <v>1.0996496668294093</v>
      </c>
      <c r="F5" s="31">
        <f t="shared" ref="F5:F10" si="1">((EXP(D5-2*C$4)*COS(D5-2*C$4))-8*(EXP(D5-C$4)*COS(D5-C$4))+8*(EXP(D5+C$4)*COS(D5+C$4))-(EXP(D5+2*C$4)*COS(D5+2*C$4)))/(12*C$4)</f>
        <v>0.9893298305394912</v>
      </c>
      <c r="G5" s="32" t="s">
        <v>5</v>
      </c>
      <c r="I5" s="14" t="s">
        <v>19</v>
      </c>
      <c r="J5" s="15"/>
      <c r="K5" s="15"/>
      <c r="L5" s="15"/>
      <c r="M5" s="15"/>
      <c r="N5" s="15"/>
      <c r="O5" s="15"/>
      <c r="P5" s="15"/>
      <c r="Q5" s="16"/>
    </row>
    <row r="6" spans="1:17" x14ac:dyDescent="0.25">
      <c r="D6" s="30">
        <v>0.2</v>
      </c>
      <c r="E6" s="31">
        <f t="shared" si="0"/>
        <v>1.1970560213558914</v>
      </c>
      <c r="F6" s="31">
        <f t="shared" si="1"/>
        <v>0.95441343236390852</v>
      </c>
      <c r="G6" s="32" t="s">
        <v>5</v>
      </c>
    </row>
    <row r="7" spans="1:17" ht="15.75" thickBot="1" x14ac:dyDescent="0.3">
      <c r="D7" s="30">
        <v>0.3</v>
      </c>
      <c r="E7" s="31">
        <f t="shared" si="0"/>
        <v>1.2895693740449359</v>
      </c>
      <c r="F7" s="31">
        <f t="shared" si="1"/>
        <v>0.89067064208190294</v>
      </c>
      <c r="G7" s="32" t="s">
        <v>5</v>
      </c>
    </row>
    <row r="8" spans="1:17" ht="15.75" thickBot="1" x14ac:dyDescent="0.3">
      <c r="D8" s="30">
        <v>0.4</v>
      </c>
      <c r="E8" s="31">
        <f t="shared" si="0"/>
        <v>1.3740615388875219</v>
      </c>
      <c r="F8" s="31">
        <f t="shared" si="1"/>
        <v>0.79312815092581057</v>
      </c>
      <c r="G8" s="32" t="s">
        <v>5</v>
      </c>
      <c r="I8" s="20" t="s">
        <v>23</v>
      </c>
      <c r="J8" s="21"/>
      <c r="K8" s="22"/>
    </row>
    <row r="9" spans="1:17" x14ac:dyDescent="0.25">
      <c r="D9" s="30">
        <v>0.5</v>
      </c>
      <c r="E9" s="31">
        <f t="shared" si="0"/>
        <v>1.4468890365841693</v>
      </c>
      <c r="F9" s="31">
        <f t="shared" si="1"/>
        <v>0.65645863498605694</v>
      </c>
      <c r="G9" s="32" t="s">
        <v>5</v>
      </c>
    </row>
    <row r="10" spans="1:17" x14ac:dyDescent="0.25">
      <c r="D10" s="30">
        <v>0.6</v>
      </c>
      <c r="E10" s="31">
        <f t="shared" si="0"/>
        <v>1.503859540558786</v>
      </c>
      <c r="F10" s="31">
        <f t="shared" si="1"/>
        <v>0.47502012738415433</v>
      </c>
      <c r="G10" s="32" t="s">
        <v>5</v>
      </c>
      <c r="J10" t="s">
        <v>24</v>
      </c>
    </row>
    <row r="11" spans="1:17" ht="15.75" thickBot="1" x14ac:dyDescent="0.3">
      <c r="D11" s="33">
        <v>0.7</v>
      </c>
      <c r="E11" s="34">
        <f t="shared" si="0"/>
        <v>1.54020302543178</v>
      </c>
      <c r="F11" s="34">
        <f>(3*(EXP(D7)*COS(D7))-16*(EXP(D8)*COS(D8))+36*(EXP(D9)*COS(D9))-48*(EXP(D10)*COS(D10))+25*(EXP(D11)*COS(D11)))/(12*C$4)</f>
        <v>0.24295542161443248</v>
      </c>
      <c r="G11" s="35" t="s">
        <v>9</v>
      </c>
    </row>
    <row r="12" spans="1:17" x14ac:dyDescent="0.25">
      <c r="A12" t="s">
        <v>26</v>
      </c>
    </row>
    <row r="13" spans="1:17" ht="15.75" thickBot="1" x14ac:dyDescent="0.3">
      <c r="A13" t="s">
        <v>27</v>
      </c>
    </row>
    <row r="14" spans="1:17" x14ac:dyDescent="0.25">
      <c r="D14" s="2" t="s">
        <v>1</v>
      </c>
      <c r="E14" s="3" t="s">
        <v>16</v>
      </c>
      <c r="F14" s="3" t="s">
        <v>17</v>
      </c>
      <c r="G14" s="29"/>
      <c r="J14" t="s">
        <v>5</v>
      </c>
    </row>
    <row r="15" spans="1:17" x14ac:dyDescent="0.25">
      <c r="D15" s="30">
        <v>0</v>
      </c>
      <c r="E15" s="31">
        <f>EXP(D15)*COS(D15)</f>
        <v>1</v>
      </c>
      <c r="F15" s="31">
        <f>(-25*(EXP(D15)*COS(D15))+48*(EXP(D16)*COS(D16))-36*(EXP(D17)*COS(D17))+16*(EXP(D18)*COS(D18))-3*(EXP(D19)*COS(D19)))/(12*C$4)</f>
        <v>1.0000771725466397</v>
      </c>
      <c r="G15" s="32" t="s">
        <v>4</v>
      </c>
    </row>
    <row r="16" spans="1:17" x14ac:dyDescent="0.25">
      <c r="B16" t="s">
        <v>28</v>
      </c>
      <c r="D16" s="30">
        <v>0.1</v>
      </c>
      <c r="E16" s="31">
        <f t="shared" ref="E16:E22" si="2">EXP(D16)*COS(D16)</f>
        <v>1.0996496668294093</v>
      </c>
      <c r="F16" s="31">
        <f>(-25*(EXP(D16)*COS(D16))+48*(EXP(D17)*COS(D17))-36*(EXP(D18)*COS(D18))+16*(EXP(D19)*COS(D19))-3*(EXP(D20)*COS(D20)))/(12*C$4)</f>
        <v>0.98938950098142264</v>
      </c>
      <c r="G16" s="32" t="s">
        <v>4</v>
      </c>
    </row>
    <row r="17" spans="4:10" x14ac:dyDescent="0.25">
      <c r="D17" s="30">
        <v>0.2</v>
      </c>
      <c r="E17" s="31">
        <f t="shared" si="2"/>
        <v>1.1970560213558914</v>
      </c>
      <c r="F17" s="31">
        <f>((EXP(D15)*COS(D15))-8*(EXP(D16)*COS(D16))+8*(EXP(D18)*COS(D18))-(EXP(D19)*COS(D19)))/(12*C$4)</f>
        <v>0.95441343236390852</v>
      </c>
      <c r="G17" s="32" t="s">
        <v>5</v>
      </c>
    </row>
    <row r="18" spans="4:10" x14ac:dyDescent="0.25">
      <c r="D18" s="30">
        <v>0.3</v>
      </c>
      <c r="E18" s="31">
        <f t="shared" si="2"/>
        <v>1.2895693740449359</v>
      </c>
      <c r="F18" s="31">
        <f>((EXP(D16)*COS(D16))-8*(EXP(D17)*COS(D17))+8*(EXP(D19)*COS(D19))-(EXP(D20)*COS(D20)))/(12*C$4)</f>
        <v>0.89067064208190294</v>
      </c>
      <c r="G18" s="32" t="s">
        <v>5</v>
      </c>
      <c r="J18" t="s">
        <v>25</v>
      </c>
    </row>
    <row r="19" spans="4:10" x14ac:dyDescent="0.25">
      <c r="D19" s="30">
        <v>0.4</v>
      </c>
      <c r="E19" s="31">
        <f t="shared" si="2"/>
        <v>1.3740615388875219</v>
      </c>
      <c r="F19" s="31">
        <f>((EXP(D17)*COS(D17))-8*(EXP(D18)*COS(D18))+8*(EXP(D20)*COS(D20))-(EXP(D21)*COS(D21)))/(12*C$4)</f>
        <v>0.79312815092581057</v>
      </c>
      <c r="G19" s="32" t="s">
        <v>5</v>
      </c>
    </row>
    <row r="20" spans="4:10" x14ac:dyDescent="0.25">
      <c r="D20" s="30">
        <v>0.5</v>
      </c>
      <c r="E20" s="31">
        <f t="shared" si="2"/>
        <v>1.4468890365841693</v>
      </c>
      <c r="F20" s="31">
        <f>((EXP(D18)*COS(D18))-8*(EXP(D19)*COS(D19))+8*(EXP(D21)*COS(D21))-(EXP(D22)*COS(D22)))/(12*C$4)</f>
        <v>0.65645863498605694</v>
      </c>
      <c r="G20" s="32" t="s">
        <v>5</v>
      </c>
    </row>
    <row r="21" spans="4:10" x14ac:dyDescent="0.25">
      <c r="D21" s="30">
        <v>0.6</v>
      </c>
      <c r="E21" s="31">
        <f t="shared" si="2"/>
        <v>1.503859540558786</v>
      </c>
      <c r="F21" s="31">
        <f>(3*(EXP(D17)*COS(D17))-16*(EXP(D18)*COS(D18))+36*(EXP(D19)*COS(D19))-48*(EXP(D20)*COS(D20))+25*(EXP(D21)*COS(D21)))/(12*C$4)</f>
        <v>0.47507353102417338</v>
      </c>
      <c r="G21" s="32" t="s">
        <v>9</v>
      </c>
    </row>
    <row r="22" spans="4:10" ht="15.75" thickBot="1" x14ac:dyDescent="0.3">
      <c r="D22" s="33">
        <v>0.7</v>
      </c>
      <c r="E22" s="34">
        <f t="shared" si="2"/>
        <v>1.54020302543178</v>
      </c>
      <c r="F22" s="34">
        <f>(3*(EXP(D18)*COS(D18))-16*(EXP(D19)*COS(D19))+36*(EXP(D20)*COS(D20))-48*(EXP(D21)*COS(D21))+25*(EXP(D22)*COS(D22)))/(12*C$4)</f>
        <v>0.24295542161443248</v>
      </c>
      <c r="G22" s="35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532C-3E35-4A1A-A215-0E2412677F40}">
  <dimension ref="B1:O18"/>
  <sheetViews>
    <sheetView workbookViewId="0">
      <selection activeCell="I8" sqref="I8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1"/>
      <c r="C2" s="1"/>
      <c r="D2" s="23"/>
      <c r="E2" s="24" t="s">
        <v>0</v>
      </c>
      <c r="F2" s="24"/>
      <c r="G2" s="25"/>
    </row>
    <row r="3" spans="2:15" ht="15.75" thickBot="1" x14ac:dyDescent="0.3">
      <c r="B3" s="1"/>
      <c r="C3" s="1"/>
      <c r="D3" s="2" t="s">
        <v>1</v>
      </c>
      <c r="E3" s="3" t="s">
        <v>2</v>
      </c>
      <c r="F3" s="3" t="s">
        <v>3</v>
      </c>
      <c r="G3" s="4"/>
    </row>
    <row r="4" spans="2:15" ht="15.75" thickBot="1" x14ac:dyDescent="0.3">
      <c r="B4" s="36" t="s">
        <v>11</v>
      </c>
      <c r="C4" s="39">
        <v>0.1</v>
      </c>
      <c r="D4" s="5">
        <v>1</v>
      </c>
      <c r="E4" s="6">
        <f>5*EXP(3*D4)*SIN(2*D4)</f>
        <v>91.318635203333841</v>
      </c>
      <c r="F4" s="6">
        <f>(-3*(E4)+4*(5*EXP(3*D5)*SIN(2*D5))-(5*EXP(3*D6)*SIN(2*D6)))/(2*C$4)</f>
        <v>204.24858249400336</v>
      </c>
      <c r="G4" s="7" t="s">
        <v>4</v>
      </c>
    </row>
    <row r="5" spans="2:15" x14ac:dyDescent="0.25">
      <c r="B5" s="1"/>
      <c r="C5" s="1"/>
      <c r="D5" s="5">
        <v>1.1000000000000001</v>
      </c>
      <c r="E5" s="6">
        <f t="shared" ref="E5:E14" si="0">5*EXP(3*D5)*SIN(2*D5)</f>
        <v>109.60235532705481</v>
      </c>
      <c r="F5" s="6">
        <f>((5*EXP(3*D6)*SIN(2*D6))-(5*EXP(3*D4)*SIN(2*D4)))/(2*C$4)</f>
        <v>161.42581998041592</v>
      </c>
      <c r="G5" s="7" t="s">
        <v>5</v>
      </c>
    </row>
    <row r="6" spans="2:15" ht="15.75" thickBot="1" x14ac:dyDescent="0.3">
      <c r="B6" s="1"/>
      <c r="C6" s="1"/>
      <c r="D6" s="5">
        <v>1.2</v>
      </c>
      <c r="E6" s="6">
        <f t="shared" si="0"/>
        <v>123.60379919941703</v>
      </c>
      <c r="F6" s="6">
        <f>((5*EXP(3*D7)*SIN(2*D7))-(5*EXP(3*D5)*SIN(2*D5)))/(2*C$4)</f>
        <v>88.663980495747907</v>
      </c>
      <c r="G6" s="7" t="s">
        <v>5</v>
      </c>
    </row>
    <row r="7" spans="2:15" x14ac:dyDescent="0.25">
      <c r="B7" s="1"/>
      <c r="C7" s="1"/>
      <c r="D7" s="5">
        <v>1.3</v>
      </c>
      <c r="E7" s="6">
        <f t="shared" si="0"/>
        <v>127.33515142620439</v>
      </c>
      <c r="F7" s="6">
        <f t="shared" ref="F7:F13" si="1">((5*EXP(3*D8)*SIN(2*D8))-(5*EXP(3*D6)*SIN(2*D6)))/(2*C$4)</f>
        <v>-59.540729094989828</v>
      </c>
      <c r="G7" s="7" t="s">
        <v>5</v>
      </c>
      <c r="J7" s="2" t="s">
        <v>1</v>
      </c>
      <c r="K7" s="43" t="s">
        <v>30</v>
      </c>
      <c r="M7" s="52" t="s">
        <v>31</v>
      </c>
      <c r="N7" s="52" t="s">
        <v>34</v>
      </c>
      <c r="O7" s="52" t="s">
        <v>33</v>
      </c>
    </row>
    <row r="8" spans="2:15" x14ac:dyDescent="0.25">
      <c r="B8" s="1"/>
      <c r="C8" s="1"/>
      <c r="D8" s="5">
        <v>1.4</v>
      </c>
      <c r="E8" s="6">
        <f t="shared" si="0"/>
        <v>111.69565338041906</v>
      </c>
      <c r="F8" s="6">
        <f t="shared" si="1"/>
        <v>-319.0952997646279</v>
      </c>
      <c r="G8" s="7" t="s">
        <v>5</v>
      </c>
      <c r="J8" s="5">
        <v>1</v>
      </c>
      <c r="K8" s="43">
        <f>5*(EXP(3*J8)*3*SIN(2*J8)+COS(2*J8)*2*EXP(3*J8))</f>
        <v>190.37057910064783</v>
      </c>
      <c r="M8" s="52">
        <f>F4</f>
        <v>204.24858249400336</v>
      </c>
      <c r="N8" s="52">
        <f>K8</f>
        <v>190.37057910064783</v>
      </c>
      <c r="O8" s="52">
        <f>ABS(M8-N8)</f>
        <v>13.878003393355527</v>
      </c>
    </row>
    <row r="9" spans="2:15" x14ac:dyDescent="0.25">
      <c r="B9" s="1"/>
      <c r="C9" s="1"/>
      <c r="D9" s="5">
        <v>1.5</v>
      </c>
      <c r="E9" s="6">
        <f t="shared" si="0"/>
        <v>63.516091473278813</v>
      </c>
      <c r="F9" s="6">
        <f t="shared" si="1"/>
        <v>-735.80493040668966</v>
      </c>
      <c r="G9" s="7" t="s">
        <v>5</v>
      </c>
      <c r="J9" s="5">
        <v>1.1000000000000001</v>
      </c>
      <c r="K9" s="43">
        <f t="shared" ref="K9:K18" si="2">5*(EXP(3*J9)*3*SIN(2*J9)+COS(2*J9)*2*EXP(3*J9))</f>
        <v>169.24888301568495</v>
      </c>
      <c r="M9" s="52">
        <f>F5</f>
        <v>161.42581998041592</v>
      </c>
      <c r="N9" s="52">
        <f>K9</f>
        <v>169.24888301568495</v>
      </c>
      <c r="O9" s="52">
        <f t="shared" ref="O9:O18" si="3">ABS(M9-N9)</f>
        <v>7.8230630352690298</v>
      </c>
    </row>
    <row r="10" spans="2:15" x14ac:dyDescent="0.25">
      <c r="B10" s="1"/>
      <c r="C10" s="1"/>
      <c r="D10" s="5">
        <v>1.6</v>
      </c>
      <c r="E10" s="6">
        <f t="shared" si="0"/>
        <v>-35.465332700918879</v>
      </c>
      <c r="F10" s="6">
        <f t="shared" si="1"/>
        <v>-1365.4389310653848</v>
      </c>
      <c r="G10" s="7" t="s">
        <v>5</v>
      </c>
      <c r="J10" s="5">
        <v>1.2</v>
      </c>
      <c r="K10" s="43">
        <f t="shared" si="2"/>
        <v>100.93831681151826</v>
      </c>
      <c r="M10" s="52">
        <f t="shared" ref="M10:M18" si="4">F6</f>
        <v>88.663980495747907</v>
      </c>
      <c r="N10" s="52">
        <f t="shared" ref="N10:N18" si="5">K10</f>
        <v>100.93831681151826</v>
      </c>
      <c r="O10" s="52">
        <f t="shared" si="3"/>
        <v>12.274336315770356</v>
      </c>
    </row>
    <row r="11" spans="2:15" x14ac:dyDescent="0.25">
      <c r="B11" s="1"/>
      <c r="C11" s="1"/>
      <c r="D11" s="5">
        <v>1.7</v>
      </c>
      <c r="E11" s="6">
        <f t="shared" si="0"/>
        <v>-209.57169473979818</v>
      </c>
      <c r="F11" s="6">
        <f t="shared" si="1"/>
        <v>-2272.0949726704434</v>
      </c>
      <c r="G11" s="7" t="s">
        <v>5</v>
      </c>
      <c r="J11" s="5">
        <v>1.3</v>
      </c>
      <c r="K11" s="43">
        <f t="shared" si="2"/>
        <v>-41.318575995493134</v>
      </c>
      <c r="M11" s="52">
        <f t="shared" si="4"/>
        <v>-59.540729094989828</v>
      </c>
      <c r="N11" s="52">
        <f t="shared" si="5"/>
        <v>-41.318575995493134</v>
      </c>
      <c r="O11" s="52">
        <f t="shared" si="3"/>
        <v>18.222153099496694</v>
      </c>
    </row>
    <row r="12" spans="2:15" x14ac:dyDescent="0.25">
      <c r="D12" s="5">
        <v>1.8</v>
      </c>
      <c r="E12" s="6">
        <f t="shared" si="0"/>
        <v>-489.88432723500762</v>
      </c>
      <c r="F12" s="6">
        <f t="shared" si="1"/>
        <v>-3523.7509669819397</v>
      </c>
      <c r="G12" s="7" t="s">
        <v>5</v>
      </c>
      <c r="J12" s="5">
        <v>1.4</v>
      </c>
      <c r="K12" s="43">
        <f t="shared" si="2"/>
        <v>-293.24654909859714</v>
      </c>
      <c r="M12" s="52">
        <f t="shared" si="4"/>
        <v>-319.0952997646279</v>
      </c>
      <c r="N12" s="52">
        <f t="shared" si="5"/>
        <v>-293.24654909859714</v>
      </c>
      <c r="O12" s="52">
        <f t="shared" si="3"/>
        <v>25.848750666030753</v>
      </c>
    </row>
    <row r="13" spans="2:15" x14ac:dyDescent="0.25">
      <c r="D13" s="5">
        <v>1.9</v>
      </c>
      <c r="E13" s="6">
        <f t="shared" si="0"/>
        <v>-914.3218881361862</v>
      </c>
      <c r="F13" s="6">
        <f t="shared" si="1"/>
        <v>-5183.4763036841832</v>
      </c>
      <c r="G13" s="7" t="s">
        <v>5</v>
      </c>
      <c r="J13" s="5">
        <v>1.5</v>
      </c>
      <c r="K13" s="43">
        <f t="shared" si="2"/>
        <v>-700.6145711103004</v>
      </c>
      <c r="M13" s="52">
        <f t="shared" si="4"/>
        <v>-735.80493040668966</v>
      </c>
      <c r="N13" s="52">
        <f t="shared" si="5"/>
        <v>-700.6145711103004</v>
      </c>
      <c r="O13" s="52">
        <f t="shared" si="3"/>
        <v>35.190359296389261</v>
      </c>
    </row>
    <row r="14" spans="2:15" x14ac:dyDescent="0.25">
      <c r="D14" s="40">
        <v>2</v>
      </c>
      <c r="E14" s="41">
        <f t="shared" si="0"/>
        <v>-1526.5795879718441</v>
      </c>
      <c r="F14" s="41">
        <f>((5*EXP(3*D12)*SIN(2*D12))-4*(5*EXP(3*D13)*SIN(2*D13))+3*(E14))/(2*C$4)</f>
        <v>-7061.6776930289752</v>
      </c>
      <c r="G14" s="42" t="s">
        <v>9</v>
      </c>
      <c r="J14" s="5">
        <v>1.6</v>
      </c>
      <c r="K14" s="43">
        <f t="shared" si="2"/>
        <v>-1319.4281482386803</v>
      </c>
      <c r="M14" s="52">
        <f t="shared" si="4"/>
        <v>-1365.4389310653848</v>
      </c>
      <c r="N14" s="52">
        <f t="shared" si="5"/>
        <v>-1319.4281482386803</v>
      </c>
      <c r="O14" s="52">
        <f>ABS(M14-N14)</f>
        <v>46.010782826704599</v>
      </c>
    </row>
    <row r="15" spans="2:15" x14ac:dyDescent="0.25">
      <c r="J15" s="5">
        <v>1.7</v>
      </c>
      <c r="K15" s="43">
        <f t="shared" si="2"/>
        <v>-2214.4759194292033</v>
      </c>
      <c r="M15" s="52">
        <f t="shared" si="4"/>
        <v>-2272.0949726704434</v>
      </c>
      <c r="N15" s="52">
        <f t="shared" si="5"/>
        <v>-2214.4759194292033</v>
      </c>
      <c r="O15" s="52">
        <f t="shared" si="3"/>
        <v>57.619053241240181</v>
      </c>
    </row>
    <row r="16" spans="2:15" x14ac:dyDescent="0.25">
      <c r="J16" s="5">
        <v>1.8</v>
      </c>
      <c r="K16" s="43">
        <f t="shared" si="2"/>
        <v>-3455.1336533198819</v>
      </c>
      <c r="M16" s="52">
        <f t="shared" si="4"/>
        <v>-3523.7509669819397</v>
      </c>
      <c r="N16" s="52">
        <f t="shared" si="5"/>
        <v>-3455.1336533198819</v>
      </c>
      <c r="O16" s="52">
        <f t="shared" si="3"/>
        <v>68.617313662057768</v>
      </c>
    </row>
    <row r="17" spans="10:15" x14ac:dyDescent="0.25">
      <c r="J17" s="5">
        <v>1.9</v>
      </c>
      <c r="K17" s="43">
        <f t="shared" si="2"/>
        <v>-5106.9103074957993</v>
      </c>
      <c r="M17" s="52">
        <f t="shared" si="4"/>
        <v>-5183.4763036841832</v>
      </c>
      <c r="N17" s="52">
        <f t="shared" si="5"/>
        <v>-5106.9103074957993</v>
      </c>
      <c r="O17" s="52">
        <f t="shared" si="3"/>
        <v>76.565996188383906</v>
      </c>
    </row>
    <row r="18" spans="10:15" x14ac:dyDescent="0.25">
      <c r="J18" s="40">
        <v>2</v>
      </c>
      <c r="K18" s="43">
        <f t="shared" si="2"/>
        <v>-7216.7253373078292</v>
      </c>
      <c r="M18" s="52">
        <f t="shared" si="4"/>
        <v>-7061.6776930289752</v>
      </c>
      <c r="N18" s="52">
        <f t="shared" si="5"/>
        <v>-7216.7253373078292</v>
      </c>
      <c r="O18" s="52">
        <f t="shared" si="3"/>
        <v>155.04764427885402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B4F0-4A5F-4A3F-B2A5-F796568A93C4}">
  <dimension ref="B1:N25"/>
  <sheetViews>
    <sheetView topLeftCell="A13" workbookViewId="0">
      <selection activeCell="F24" sqref="F24"/>
    </sheetView>
  </sheetViews>
  <sheetFormatPr baseColWidth="10" defaultRowHeight="15" x14ac:dyDescent="0.25"/>
  <sheetData>
    <row r="1" spans="2:14" x14ac:dyDescent="0.25">
      <c r="D1" s="45"/>
      <c r="E1" s="45"/>
      <c r="F1" s="45"/>
      <c r="G1" s="45"/>
    </row>
    <row r="2" spans="2:14" x14ac:dyDescent="0.25">
      <c r="D2" s="46"/>
      <c r="E2" s="47"/>
      <c r="F2" s="46"/>
      <c r="G2" s="46"/>
    </row>
    <row r="3" spans="2:14" ht="15.75" thickBot="1" x14ac:dyDescent="0.3">
      <c r="D3" s="47"/>
      <c r="E3" s="47"/>
      <c r="F3" s="47"/>
      <c r="G3" s="46"/>
    </row>
    <row r="4" spans="2:14" ht="15.75" thickBot="1" x14ac:dyDescent="0.3">
      <c r="B4" s="36" t="s">
        <v>11</v>
      </c>
      <c r="C4" s="44">
        <v>0.1</v>
      </c>
      <c r="D4" s="46"/>
      <c r="E4" s="46"/>
      <c r="F4" s="46"/>
      <c r="G4" s="46"/>
    </row>
    <row r="5" spans="2:14" x14ac:dyDescent="0.25">
      <c r="D5" s="46"/>
      <c r="E5" s="46"/>
      <c r="F5" s="46"/>
      <c r="G5" s="46"/>
    </row>
    <row r="6" spans="2:14" x14ac:dyDescent="0.25">
      <c r="D6" s="46"/>
      <c r="E6" s="46"/>
      <c r="F6" s="46"/>
      <c r="G6" s="46"/>
    </row>
    <row r="7" spans="2:14" x14ac:dyDescent="0.25">
      <c r="D7" s="46"/>
      <c r="E7" s="46"/>
      <c r="F7" s="46"/>
      <c r="G7" s="46"/>
    </row>
    <row r="8" spans="2:14" x14ac:dyDescent="0.25">
      <c r="D8" s="46"/>
      <c r="E8" s="46"/>
      <c r="F8" s="46"/>
      <c r="G8" s="46"/>
    </row>
    <row r="9" spans="2:14" x14ac:dyDescent="0.25">
      <c r="D9" s="46"/>
      <c r="E9" s="46"/>
      <c r="F9" s="46"/>
      <c r="G9" s="46"/>
    </row>
    <row r="10" spans="2:14" x14ac:dyDescent="0.25">
      <c r="D10" s="46"/>
      <c r="E10" s="46"/>
      <c r="F10" s="46"/>
      <c r="G10" s="46"/>
    </row>
    <row r="11" spans="2:14" x14ac:dyDescent="0.25">
      <c r="D11" s="46"/>
      <c r="E11" s="46"/>
      <c r="F11" s="46"/>
      <c r="G11" s="46"/>
    </row>
    <row r="12" spans="2:14" x14ac:dyDescent="0.25">
      <c r="D12" s="51"/>
      <c r="E12" s="51" t="s">
        <v>29</v>
      </c>
      <c r="F12" s="51"/>
    </row>
    <row r="13" spans="2:14" ht="15.75" thickBot="1" x14ac:dyDescent="0.3"/>
    <row r="14" spans="2:14" x14ac:dyDescent="0.25">
      <c r="D14" s="2" t="s">
        <v>1</v>
      </c>
      <c r="E14" s="3" t="s">
        <v>16</v>
      </c>
      <c r="F14" s="3" t="s">
        <v>17</v>
      </c>
      <c r="G14" s="29"/>
      <c r="I14" s="2" t="s">
        <v>1</v>
      </c>
      <c r="J14" s="43" t="s">
        <v>30</v>
      </c>
      <c r="L14" s="52" t="s">
        <v>31</v>
      </c>
      <c r="M14" s="52" t="s">
        <v>32</v>
      </c>
      <c r="N14" s="52" t="s">
        <v>33</v>
      </c>
    </row>
    <row r="15" spans="2:14" x14ac:dyDescent="0.25">
      <c r="D15" s="30">
        <v>1</v>
      </c>
      <c r="E15" s="31">
        <f>5*EXP(3*D15)*SIN(2*D15)</f>
        <v>91.318635203333841</v>
      </c>
      <c r="F15" s="31">
        <f>(-25*(5*EXP(3*D15)*SIN(2*D15))+48*(5*EXP(3*D16)*SIN(2*D16))-36*(5*EXP(3*D17)*SIN(2*D17))+16*(5*EXP(3*D18)*SIN(2*D18))-3*(5*EXP(3*D19)*SIN(2*D19)))/(12*C$4)</f>
        <v>192.07155592857109</v>
      </c>
      <c r="G15" s="32" t="s">
        <v>4</v>
      </c>
      <c r="I15" s="5">
        <v>1</v>
      </c>
      <c r="J15" s="43">
        <f>5*(EXP(3*I15)*3*SIN(2*I15)+COS(2*I15)*2*EXP(3*I15))</f>
        <v>190.37057910064783</v>
      </c>
      <c r="L15" s="52">
        <f>F15</f>
        <v>192.07155592857109</v>
      </c>
      <c r="M15" s="52">
        <f>J15</f>
        <v>190.37057910064783</v>
      </c>
      <c r="N15" s="52">
        <f>ABS(L15-M15)</f>
        <v>1.700976827923256</v>
      </c>
    </row>
    <row r="16" spans="2:14" x14ac:dyDescent="0.25">
      <c r="B16" t="s">
        <v>28</v>
      </c>
      <c r="D16" s="30">
        <v>1.1000000000000001</v>
      </c>
      <c r="E16" s="31">
        <f t="shared" ref="E16:E25" si="0">5*EXP(3*D16)*SIN(2*D16)</f>
        <v>109.60235532705481</v>
      </c>
      <c r="F16" s="31">
        <f>(-25*(5*EXP(3*D16)*SIN(2*D16))+48*(5*EXP(3*D17)*SIN(2*D17))-36*(5*EXP(3*D18)*SIN(2*D18))+16*(5*EXP(3*D19)*SIN(2*D19))-3*(5*EXP(3*D20)*SIN(2*D20)))/(12*C$4)</f>
        <v>171.20017226596408</v>
      </c>
      <c r="G16" s="32" t="s">
        <v>4</v>
      </c>
      <c r="I16" s="5">
        <v>1.1000000000000001</v>
      </c>
      <c r="J16" s="43">
        <f t="shared" ref="J16:J25" si="1">5*(EXP(3*I16)*3*SIN(2*I16)+COS(2*I16)*2*EXP(3*I16))</f>
        <v>169.24888301568495</v>
      </c>
      <c r="L16" s="52">
        <f>F16</f>
        <v>171.20017226596408</v>
      </c>
      <c r="M16" s="52">
        <f>J16</f>
        <v>169.24888301568495</v>
      </c>
      <c r="N16" s="52">
        <f>ABS(L16-M16)</f>
        <v>1.9512892502791317</v>
      </c>
    </row>
    <row r="17" spans="4:14" x14ac:dyDescent="0.25">
      <c r="D17" s="30">
        <v>1.2</v>
      </c>
      <c r="E17" s="31">
        <f t="shared" si="0"/>
        <v>123.60379919941703</v>
      </c>
      <c r="F17" s="31">
        <f>((5*EXP(3*D15)*SIN(2*D15))-8*(5*EXP(3*D16)*SIN(2*D16))+8*(5*EXP(3*D18)*SIN(2*D18))-(5*EXP(3*D19)*SIN(2*D19)))/(12*C$4)</f>
        <v>101.23779218009288</v>
      </c>
      <c r="G17" s="32" t="s">
        <v>5</v>
      </c>
      <c r="I17" s="5">
        <v>1.2</v>
      </c>
      <c r="J17" s="43">
        <f t="shared" si="1"/>
        <v>100.93831681151826</v>
      </c>
      <c r="L17" s="52">
        <f t="shared" ref="L17:L25" si="2">F17</f>
        <v>101.23779218009288</v>
      </c>
      <c r="M17" s="52">
        <f t="shared" ref="M17:M25" si="3">J17</f>
        <v>100.93831681151826</v>
      </c>
      <c r="N17" s="52">
        <f t="shared" ref="N17:N25" si="4">ABS(L17-M17)</f>
        <v>0.29947536857461898</v>
      </c>
    </row>
    <row r="18" spans="4:14" x14ac:dyDescent="0.25">
      <c r="D18" s="30">
        <v>1.3</v>
      </c>
      <c r="E18" s="31">
        <f t="shared" si="0"/>
        <v>127.33515142620439</v>
      </c>
      <c r="F18" s="31">
        <f t="shared" ref="F18:F23" si="5">((5*EXP(3*D16)*SIN(2*D16))-8*(5*EXP(3*D17)*SIN(2*D17))+8*(5*EXP(3*D19)*SIN(2*D19))-(5*EXP(3*D20)*SIN(2*D20)))/(12*C$4)</f>
        <v>-40.982418915173064</v>
      </c>
      <c r="G18" s="32" t="s">
        <v>5</v>
      </c>
      <c r="I18" s="5">
        <v>1.3</v>
      </c>
      <c r="J18" s="43">
        <f t="shared" si="1"/>
        <v>-41.318575995493134</v>
      </c>
      <c r="L18" s="52">
        <f t="shared" si="2"/>
        <v>-40.982418915173064</v>
      </c>
      <c r="M18" s="52">
        <f t="shared" si="3"/>
        <v>-41.318575995493134</v>
      </c>
      <c r="N18" s="52">
        <f t="shared" si="4"/>
        <v>0.33615708032007063</v>
      </c>
    </row>
    <row r="19" spans="4:14" x14ac:dyDescent="0.25">
      <c r="D19" s="30">
        <v>1.4</v>
      </c>
      <c r="E19" s="31">
        <f t="shared" si="0"/>
        <v>111.69565338041906</v>
      </c>
      <c r="F19" s="31">
        <f t="shared" si="5"/>
        <v>-292.90278976922389</v>
      </c>
      <c r="G19" s="32" t="s">
        <v>5</v>
      </c>
      <c r="I19" s="5">
        <v>1.4</v>
      </c>
      <c r="J19" s="43">
        <f t="shared" si="1"/>
        <v>-293.24654909859714</v>
      </c>
      <c r="L19" s="52">
        <f t="shared" si="2"/>
        <v>-292.90278976922389</v>
      </c>
      <c r="M19" s="52">
        <f t="shared" si="3"/>
        <v>-293.24654909859714</v>
      </c>
      <c r="N19" s="52">
        <f t="shared" si="4"/>
        <v>0.34375932937325615</v>
      </c>
    </row>
    <row r="20" spans="4:14" x14ac:dyDescent="0.25">
      <c r="D20" s="30">
        <v>1.5</v>
      </c>
      <c r="E20" s="31">
        <f t="shared" si="0"/>
        <v>63.516091473278813</v>
      </c>
      <c r="F20" s="31">
        <f t="shared" si="5"/>
        <v>-700.3175354039173</v>
      </c>
      <c r="G20" s="32" t="s">
        <v>5</v>
      </c>
      <c r="I20" s="5">
        <v>1.5</v>
      </c>
      <c r="J20" s="43">
        <f t="shared" si="1"/>
        <v>-700.6145711103004</v>
      </c>
      <c r="L20" s="52">
        <f t="shared" si="2"/>
        <v>-700.3175354039173</v>
      </c>
      <c r="M20" s="52">
        <f t="shared" si="3"/>
        <v>-700.6145711103004</v>
      </c>
      <c r="N20" s="52">
        <f t="shared" si="4"/>
        <v>0.29703570638309884</v>
      </c>
    </row>
    <row r="21" spans="4:14" x14ac:dyDescent="0.25">
      <c r="D21" s="30">
        <v>1.6</v>
      </c>
      <c r="E21" s="31">
        <f t="shared" si="0"/>
        <v>-35.465332700918879</v>
      </c>
      <c r="F21" s="31">
        <f t="shared" si="5"/>
        <v>-1319.2685909076572</v>
      </c>
      <c r="G21" s="32" t="s">
        <v>5</v>
      </c>
      <c r="I21" s="5">
        <v>1.6</v>
      </c>
      <c r="J21" s="43">
        <f t="shared" si="1"/>
        <v>-1319.4281482386803</v>
      </c>
      <c r="L21" s="52">
        <f t="shared" si="2"/>
        <v>-1319.2685909076572</v>
      </c>
      <c r="M21" s="52">
        <f t="shared" si="3"/>
        <v>-1319.4281482386803</v>
      </c>
      <c r="N21" s="52">
        <f t="shared" si="4"/>
        <v>0.15955733102305203</v>
      </c>
    </row>
    <row r="22" spans="4:14" x14ac:dyDescent="0.25">
      <c r="D22" s="30">
        <v>1.7</v>
      </c>
      <c r="E22" s="31">
        <f t="shared" si="0"/>
        <v>-209.57169473979818</v>
      </c>
      <c r="F22" s="31">
        <f t="shared" si="5"/>
        <v>-2214.5949805527034</v>
      </c>
      <c r="G22" s="32" t="s">
        <v>5</v>
      </c>
      <c r="I22" s="5">
        <v>1.7</v>
      </c>
      <c r="J22" s="43">
        <f t="shared" si="1"/>
        <v>-2214.4759194292033</v>
      </c>
      <c r="L22" s="52">
        <f t="shared" si="2"/>
        <v>-2214.5949805527034</v>
      </c>
      <c r="M22" s="52">
        <f t="shared" si="3"/>
        <v>-2214.4759194292033</v>
      </c>
      <c r="N22" s="52">
        <f t="shared" si="4"/>
        <v>0.11906112350015974</v>
      </c>
    </row>
    <row r="23" spans="4:14" x14ac:dyDescent="0.25">
      <c r="D23" s="30">
        <v>1.8</v>
      </c>
      <c r="E23" s="31">
        <f t="shared" si="0"/>
        <v>-489.88432723500762</v>
      </c>
      <c r="F23" s="31">
        <f t="shared" si="5"/>
        <v>-3455.739409916815</v>
      </c>
      <c r="G23" s="32" t="s">
        <v>5</v>
      </c>
      <c r="I23" s="5">
        <v>1.8</v>
      </c>
      <c r="J23" s="43">
        <f t="shared" si="1"/>
        <v>-3455.1336533198819</v>
      </c>
      <c r="L23" s="52">
        <f t="shared" si="2"/>
        <v>-3455.739409916815</v>
      </c>
      <c r="M23" s="52">
        <f t="shared" si="3"/>
        <v>-3455.1336533198819</v>
      </c>
      <c r="N23" s="52">
        <f t="shared" si="4"/>
        <v>0.60575659693313355</v>
      </c>
    </row>
    <row r="24" spans="4:14" x14ac:dyDescent="0.25">
      <c r="D24" s="30">
        <v>1.9</v>
      </c>
      <c r="E24" s="31">
        <f t="shared" si="0"/>
        <v>-914.3218881361862</v>
      </c>
      <c r="F24" s="31">
        <f>(3*(5*EXP(3*D20)*SIN(2*D20))-16*(5*EXP(3*D21)*SIN(2*D21))+36*(5*EXP(3*D22)*SIN(2*D22))-48*(5*EXP(3*D23)*SIN(2*D23))+25*(5*EXP(3*D24)*SIN(2*D24)))/(12*C$4)</f>
        <v>-5108.4890909354053</v>
      </c>
      <c r="G24" s="32" t="s">
        <v>9</v>
      </c>
      <c r="I24" s="5">
        <v>1.9</v>
      </c>
      <c r="J24" s="43">
        <f t="shared" si="1"/>
        <v>-5106.9103074957993</v>
      </c>
      <c r="L24" s="52">
        <f t="shared" si="2"/>
        <v>-5108.4890909354053</v>
      </c>
      <c r="M24" s="52">
        <f t="shared" si="3"/>
        <v>-5106.9103074957993</v>
      </c>
      <c r="N24" s="52">
        <f t="shared" si="4"/>
        <v>1.5787834396060134</v>
      </c>
    </row>
    <row r="25" spans="4:14" x14ac:dyDescent="0.25">
      <c r="D25" s="48">
        <v>2</v>
      </c>
      <c r="E25" s="49">
        <f t="shared" si="0"/>
        <v>-1526.5795879718441</v>
      </c>
      <c r="F25" s="49">
        <f>(3*(5*EXP(3*D21)*SIN(2*D21))-16*(5*EXP(3*D22)*SIN(2*D22))+36*(5*EXP(3*D23)*SIN(2*D23))-48*(5*EXP(3*D24)*SIN(2*D24))+25*(5*EXP(3*D25)*SIN(2*D25)))/(12*C$4)</f>
        <v>-7221.7697762378511</v>
      </c>
      <c r="G25" s="50" t="s">
        <v>9</v>
      </c>
      <c r="I25" s="40">
        <v>2</v>
      </c>
      <c r="J25" s="43">
        <f t="shared" si="1"/>
        <v>-7216.7253373078292</v>
      </c>
      <c r="L25" s="52">
        <f t="shared" si="2"/>
        <v>-7221.7697762378511</v>
      </c>
      <c r="M25" s="52">
        <f t="shared" si="3"/>
        <v>-7216.7253373078292</v>
      </c>
      <c r="N25" s="52">
        <f t="shared" si="4"/>
        <v>5.0444389300218972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0C86-CE04-432A-9B60-B75C5A49672F}">
  <dimension ref="C1:P54"/>
  <sheetViews>
    <sheetView tabSelected="1" topLeftCell="C15" workbookViewId="0">
      <selection activeCell="I30" sqref="I30"/>
    </sheetView>
  </sheetViews>
  <sheetFormatPr baseColWidth="10" defaultRowHeight="15" x14ac:dyDescent="0.25"/>
  <sheetData>
    <row r="1" spans="3:16" ht="15.75" thickBot="1" x14ac:dyDescent="0.3">
      <c r="C1" s="53" t="s">
        <v>35</v>
      </c>
      <c r="F1" s="54" t="s">
        <v>36</v>
      </c>
      <c r="G1" s="55"/>
      <c r="H1" s="55"/>
      <c r="I1" s="56"/>
    </row>
    <row r="2" spans="3:16" ht="15.75" thickBot="1" x14ac:dyDescent="0.3">
      <c r="J2" s="1"/>
      <c r="K2" s="57" t="s">
        <v>37</v>
      </c>
      <c r="L2" s="1"/>
      <c r="M2" s="1"/>
    </row>
    <row r="3" spans="3:16" ht="15.75" thickBot="1" x14ac:dyDescent="0.3">
      <c r="F3" s="58" t="s">
        <v>1</v>
      </c>
      <c r="G3" s="59" t="s">
        <v>38</v>
      </c>
      <c r="H3" s="59" t="s">
        <v>39</v>
      </c>
      <c r="I3" s="60" t="s">
        <v>40</v>
      </c>
      <c r="J3" s="1"/>
      <c r="K3" s="61">
        <f>COUNTA(F4:F20)</f>
        <v>7</v>
      </c>
      <c r="L3" s="1"/>
      <c r="M3" s="1"/>
      <c r="N3" s="62" t="s">
        <v>41</v>
      </c>
      <c r="O3" s="62"/>
      <c r="P3" s="62"/>
    </row>
    <row r="4" spans="3:16" x14ac:dyDescent="0.25">
      <c r="F4" s="63">
        <v>0</v>
      </c>
      <c r="G4" s="64">
        <v>0.5</v>
      </c>
      <c r="H4" s="64">
        <f>F4*F4</f>
        <v>0</v>
      </c>
      <c r="I4" s="65">
        <f>F4*G4</f>
        <v>0</v>
      </c>
      <c r="J4" s="1"/>
      <c r="K4" s="1"/>
      <c r="L4" s="1"/>
      <c r="M4" s="1"/>
    </row>
    <row r="5" spans="3:16" x14ac:dyDescent="0.25">
      <c r="F5" s="63">
        <v>0.5</v>
      </c>
      <c r="G5" s="64">
        <v>2.5</v>
      </c>
      <c r="H5" s="64">
        <f t="shared" ref="H5:H13" si="0">F5*F5</f>
        <v>0.25</v>
      </c>
      <c r="I5" s="65">
        <f t="shared" ref="I5:I13" si="1">F5*G5</f>
        <v>1.25</v>
      </c>
      <c r="J5" s="1"/>
      <c r="K5" s="1"/>
      <c r="L5" s="1"/>
      <c r="M5" s="1"/>
    </row>
    <row r="6" spans="3:16" x14ac:dyDescent="0.25">
      <c r="F6" s="63">
        <v>1</v>
      </c>
      <c r="G6" s="64">
        <v>2</v>
      </c>
      <c r="H6" s="64">
        <f t="shared" si="0"/>
        <v>1</v>
      </c>
      <c r="I6" s="65">
        <f t="shared" si="1"/>
        <v>2</v>
      </c>
      <c r="J6" s="1"/>
      <c r="K6" s="1"/>
      <c r="L6" s="1"/>
      <c r="M6" s="1"/>
    </row>
    <row r="7" spans="3:16" x14ac:dyDescent="0.25">
      <c r="F7" s="63">
        <v>1.5</v>
      </c>
      <c r="G7" s="64">
        <v>4</v>
      </c>
      <c r="H7" s="64">
        <f t="shared" si="0"/>
        <v>2.25</v>
      </c>
      <c r="I7" s="65">
        <f t="shared" si="1"/>
        <v>6</v>
      </c>
      <c r="J7" s="1"/>
      <c r="K7" s="1"/>
      <c r="L7" s="1"/>
      <c r="M7" s="1"/>
    </row>
    <row r="8" spans="3:16" ht="15.75" thickBot="1" x14ac:dyDescent="0.3">
      <c r="F8" s="63">
        <v>2</v>
      </c>
      <c r="G8" s="64">
        <v>3.5</v>
      </c>
      <c r="H8" s="64">
        <f t="shared" si="0"/>
        <v>4</v>
      </c>
      <c r="I8" s="65">
        <f t="shared" si="1"/>
        <v>7</v>
      </c>
      <c r="J8" s="1"/>
      <c r="K8" s="1"/>
      <c r="L8" s="1"/>
      <c r="M8" s="1"/>
    </row>
    <row r="9" spans="3:16" x14ac:dyDescent="0.25">
      <c r="F9" s="63">
        <v>0</v>
      </c>
      <c r="G9" s="64">
        <v>0</v>
      </c>
      <c r="H9" s="64">
        <f t="shared" si="0"/>
        <v>0</v>
      </c>
      <c r="I9" s="65">
        <f t="shared" si="1"/>
        <v>0</v>
      </c>
      <c r="J9" s="1"/>
      <c r="K9" s="66" t="s">
        <v>42</v>
      </c>
      <c r="L9" s="1"/>
      <c r="M9" s="67" t="s">
        <v>43</v>
      </c>
    </row>
    <row r="10" spans="3:16" ht="15.75" thickBot="1" x14ac:dyDescent="0.3">
      <c r="F10" s="63">
        <v>0</v>
      </c>
      <c r="G10" s="64">
        <v>0</v>
      </c>
      <c r="H10" s="64">
        <f t="shared" si="0"/>
        <v>0</v>
      </c>
      <c r="I10" s="65">
        <f t="shared" si="1"/>
        <v>0</v>
      </c>
      <c r="J10" s="1"/>
      <c r="K10" s="61">
        <f>((K3*I21)-(F21*G21))/((K3*H21)-(F21*F21))</f>
        <v>1.8636363636363635</v>
      </c>
      <c r="L10" s="1"/>
      <c r="M10" s="61">
        <f>(G21/K3)-K10*(F21/K3)</f>
        <v>0.45454545454545459</v>
      </c>
      <c r="O10" s="62" t="s">
        <v>44</v>
      </c>
      <c r="P10" s="62"/>
    </row>
    <row r="11" spans="3:16" x14ac:dyDescent="0.25">
      <c r="F11" s="63"/>
      <c r="G11" s="64"/>
      <c r="H11" s="64">
        <f t="shared" si="0"/>
        <v>0</v>
      </c>
      <c r="I11" s="65">
        <f t="shared" si="1"/>
        <v>0</v>
      </c>
      <c r="J11" s="1"/>
      <c r="K11" s="1"/>
      <c r="L11" s="1"/>
      <c r="M11" s="1"/>
      <c r="O11" s="62" t="s">
        <v>45</v>
      </c>
      <c r="P11" s="62"/>
    </row>
    <row r="12" spans="3:16" x14ac:dyDescent="0.25">
      <c r="F12" s="63"/>
      <c r="G12" s="64"/>
      <c r="H12" s="64">
        <f t="shared" si="0"/>
        <v>0</v>
      </c>
      <c r="I12" s="65">
        <f t="shared" si="1"/>
        <v>0</v>
      </c>
      <c r="J12" s="1"/>
      <c r="K12" s="1"/>
      <c r="L12" s="1"/>
      <c r="M12" s="1"/>
    </row>
    <row r="13" spans="3:16" ht="15.75" thickBot="1" x14ac:dyDescent="0.3">
      <c r="F13" s="63"/>
      <c r="G13" s="64"/>
      <c r="H13" s="64">
        <f t="shared" si="0"/>
        <v>0</v>
      </c>
      <c r="I13" s="65">
        <f t="shared" si="1"/>
        <v>0</v>
      </c>
      <c r="J13" s="1"/>
      <c r="K13" s="1"/>
      <c r="L13" s="1"/>
      <c r="M13" s="1"/>
    </row>
    <row r="14" spans="3:16" ht="15.75" thickBot="1" x14ac:dyDescent="0.3">
      <c r="F14" s="68"/>
      <c r="G14" s="69"/>
      <c r="H14" s="69"/>
      <c r="I14" s="70"/>
      <c r="K14" s="71" t="s">
        <v>46</v>
      </c>
      <c r="L14" s="18" t="str">
        <f>"Y = "&amp;K10&amp;"x + "&amp;M10</f>
        <v>Y = 1,86363636363636x + 0,454545454545455</v>
      </c>
      <c r="M14" s="72"/>
      <c r="N14" s="18"/>
      <c r="O14" s="19"/>
    </row>
    <row r="15" spans="3:16" x14ac:dyDescent="0.25">
      <c r="F15" s="68"/>
      <c r="G15" s="69"/>
      <c r="H15" s="69"/>
      <c r="I15" s="70"/>
      <c r="J15" s="73"/>
    </row>
    <row r="16" spans="3:16" x14ac:dyDescent="0.25">
      <c r="F16" s="68"/>
      <c r="G16" s="69"/>
      <c r="H16" s="69"/>
      <c r="I16" s="70"/>
    </row>
    <row r="17" spans="3:16" x14ac:dyDescent="0.25">
      <c r="F17" s="68"/>
      <c r="G17" s="69"/>
      <c r="H17" s="69"/>
      <c r="I17" s="70"/>
      <c r="J17" s="74"/>
    </row>
    <row r="18" spans="3:16" x14ac:dyDescent="0.25">
      <c r="F18" s="68"/>
      <c r="G18" s="69"/>
      <c r="H18" s="69"/>
      <c r="I18" s="70"/>
    </row>
    <row r="19" spans="3:16" x14ac:dyDescent="0.25">
      <c r="F19" s="68"/>
      <c r="G19" s="69"/>
      <c r="H19" s="69"/>
      <c r="I19" s="70"/>
    </row>
    <row r="20" spans="3:16" x14ac:dyDescent="0.25">
      <c r="F20" s="68"/>
      <c r="G20" s="69"/>
      <c r="H20" s="69"/>
      <c r="I20" s="70"/>
      <c r="M20" s="75"/>
    </row>
    <row r="21" spans="3:16" ht="15.75" thickBot="1" x14ac:dyDescent="0.3">
      <c r="F21" s="76">
        <f>SUM(F4:F20)</f>
        <v>5</v>
      </c>
      <c r="G21" s="77">
        <f>SUM(G4:G20)</f>
        <v>12.5</v>
      </c>
      <c r="H21" s="77">
        <f>SUM(H4:H20)</f>
        <v>7.5</v>
      </c>
      <c r="I21" s="78">
        <f>SUM(I4:I20)</f>
        <v>16.25</v>
      </c>
      <c r="K21" s="62" t="s">
        <v>47</v>
      </c>
      <c r="L21" s="62"/>
      <c r="M21" s="62"/>
      <c r="N21" s="62"/>
      <c r="O21" s="62"/>
      <c r="P21" s="62"/>
    </row>
    <row r="28" spans="3:16" x14ac:dyDescent="0.25">
      <c r="C28" t="s">
        <v>48</v>
      </c>
    </row>
    <row r="29" spans="3:16" x14ac:dyDescent="0.25">
      <c r="I29" t="s">
        <v>49</v>
      </c>
    </row>
    <row r="32" spans="3:16" ht="15.75" thickBot="1" x14ac:dyDescent="0.3">
      <c r="F32" s="47"/>
      <c r="G32" s="47"/>
      <c r="H32" s="47"/>
      <c r="I32" s="46"/>
    </row>
    <row r="33" spans="4:16" ht="15.75" thickBot="1" x14ac:dyDescent="0.3">
      <c r="D33" s="36" t="s">
        <v>11</v>
      </c>
      <c r="E33" s="44">
        <v>0.1</v>
      </c>
      <c r="F33" s="46"/>
      <c r="G33" s="46"/>
      <c r="H33" s="46"/>
      <c r="I33" s="46"/>
    </row>
    <row r="34" spans="4:16" x14ac:dyDescent="0.25">
      <c r="F34" s="46"/>
      <c r="G34" s="46"/>
      <c r="H34" s="46"/>
      <c r="I34" s="46"/>
    </row>
    <row r="35" spans="4:16" x14ac:dyDescent="0.25">
      <c r="F35" s="46"/>
      <c r="G35" s="46"/>
      <c r="H35" s="46"/>
      <c r="I35" s="46"/>
    </row>
    <row r="36" spans="4:16" x14ac:dyDescent="0.25">
      <c r="F36" s="46"/>
      <c r="G36" s="46"/>
      <c r="H36" s="46"/>
      <c r="I36" s="46"/>
    </row>
    <row r="37" spans="4:16" x14ac:dyDescent="0.25">
      <c r="F37" s="46"/>
      <c r="G37" s="46"/>
      <c r="H37" s="46"/>
      <c r="I37" s="46"/>
    </row>
    <row r="38" spans="4:16" x14ac:dyDescent="0.25">
      <c r="F38" s="46"/>
      <c r="G38" s="46"/>
      <c r="H38" s="46"/>
      <c r="I38" s="46"/>
    </row>
    <row r="39" spans="4:16" x14ac:dyDescent="0.25">
      <c r="F39" s="46"/>
      <c r="G39" s="46"/>
      <c r="H39" s="46"/>
      <c r="I39" s="46"/>
    </row>
    <row r="40" spans="4:16" x14ac:dyDescent="0.25">
      <c r="F40" s="46"/>
      <c r="G40" s="46"/>
      <c r="H40" s="46"/>
      <c r="I40" s="46"/>
    </row>
    <row r="41" spans="4:16" x14ac:dyDescent="0.25">
      <c r="F41" s="51"/>
      <c r="G41" s="51" t="s">
        <v>29</v>
      </c>
      <c r="H41" s="51"/>
    </row>
    <row r="42" spans="4:16" ht="15.75" thickBot="1" x14ac:dyDescent="0.3"/>
    <row r="43" spans="4:16" x14ac:dyDescent="0.25">
      <c r="F43" s="2" t="s">
        <v>1</v>
      </c>
      <c r="G43" s="3" t="s">
        <v>16</v>
      </c>
      <c r="H43" s="3" t="s">
        <v>17</v>
      </c>
      <c r="I43" s="29"/>
      <c r="K43" s="2" t="s">
        <v>1</v>
      </c>
      <c r="L43" s="43" t="s">
        <v>30</v>
      </c>
      <c r="N43" s="52" t="s">
        <v>31</v>
      </c>
      <c r="O43" s="52" t="s">
        <v>32</v>
      </c>
      <c r="P43" s="52" t="s">
        <v>33</v>
      </c>
    </row>
    <row r="44" spans="4:16" x14ac:dyDescent="0.25">
      <c r="F44" s="30">
        <v>0</v>
      </c>
      <c r="G44" s="31">
        <f>1.8636*F44+0.4545</f>
        <v>0.45450000000000002</v>
      </c>
      <c r="H44" s="31">
        <f>(-25*(1.8636*F44+0.4545)+48*(1.8636*F45+0.4545)-36*(1.8636*F46+0.4545)+16*(1.8636*F47+0.4545)-3*(1.8636*F48+0.4545))/(12*E$33)</f>
        <v>9.3179999999999872</v>
      </c>
      <c r="I44" s="32" t="s">
        <v>4</v>
      </c>
      <c r="K44" s="5">
        <v>1</v>
      </c>
      <c r="L44" s="43">
        <f>5*(EXP(3*K44)*3*SIN(2*K44)+COS(2*K44)*2*EXP(3*K44))</f>
        <v>190.37057910064783</v>
      </c>
      <c r="N44" s="52">
        <f>H44</f>
        <v>9.3179999999999872</v>
      </c>
      <c r="O44" s="52">
        <f>L44</f>
        <v>190.37057910064783</v>
      </c>
      <c r="P44" s="52">
        <f>ABS(N44-O44)</f>
        <v>181.05257910064785</v>
      </c>
    </row>
    <row r="45" spans="4:16" x14ac:dyDescent="0.25">
      <c r="D45" t="s">
        <v>28</v>
      </c>
      <c r="F45" s="30">
        <v>0.5</v>
      </c>
      <c r="G45" s="31">
        <f t="shared" ref="G45:H54" si="2">5*EXP(3*F45)*SIN(2*F45)</f>
        <v>18.856056578100787</v>
      </c>
      <c r="H45" s="31">
        <f>(-25*(1.8636*F45+0.4545)+48*(1.8636*F46+0.4545)-36*(1.8636*F47+0.4545)+16*(1.8636*F48+0.4545)-3*(1.8636*F49+0.4545))/(12*E$33)</f>
        <v>20.965500000000002</v>
      </c>
      <c r="I45" s="32" t="s">
        <v>4</v>
      </c>
      <c r="K45" s="5">
        <v>1.1000000000000001</v>
      </c>
      <c r="L45" s="43">
        <f t="shared" ref="L45:L54" si="3">5*(EXP(3*K45)*3*SIN(2*K45)+COS(2*K45)*2*EXP(3*K45))</f>
        <v>169.24888301568495</v>
      </c>
      <c r="N45" s="52">
        <f>H45</f>
        <v>20.965500000000002</v>
      </c>
      <c r="O45" s="52">
        <f>L45</f>
        <v>169.24888301568495</v>
      </c>
      <c r="P45" s="52">
        <f>ABS(N45-O45)</f>
        <v>148.28338301568496</v>
      </c>
    </row>
    <row r="46" spans="4:16" x14ac:dyDescent="0.25">
      <c r="F46" s="30">
        <v>1</v>
      </c>
      <c r="G46" s="31">
        <f t="shared" si="2"/>
        <v>91.318635203333841</v>
      </c>
      <c r="H46" s="31">
        <f>(1.3686*F44+0.4545)-8*(1.8636*F45+0.4545)+8*(1.3686*F47+0.4545)-(1.3686*F48+0.4545)/(12*E$33)</f>
        <v>6.7635500000000022</v>
      </c>
      <c r="I46" s="32" t="s">
        <v>5</v>
      </c>
      <c r="K46" s="5">
        <v>1.2</v>
      </c>
      <c r="L46" s="43">
        <f t="shared" si="3"/>
        <v>100.93831681151826</v>
      </c>
      <c r="N46" s="52">
        <f t="shared" ref="N46:N54" si="4">H46</f>
        <v>6.7635500000000022</v>
      </c>
      <c r="O46" s="52">
        <f t="shared" ref="O46:O54" si="5">L46</f>
        <v>100.93831681151826</v>
      </c>
      <c r="P46" s="52">
        <f t="shared" ref="P46:P54" si="6">ABS(N46-O46)</f>
        <v>94.174766811518253</v>
      </c>
    </row>
    <row r="47" spans="4:16" x14ac:dyDescent="0.25">
      <c r="F47" s="30">
        <v>1.5</v>
      </c>
      <c r="G47" s="49">
        <f t="shared" si="2"/>
        <v>63.516091473278813</v>
      </c>
      <c r="H47" s="31">
        <f>(1.3686*F45+0.4545)-8*(1.8636*F46+0.4545)+8*(1.3686*F48+0.4545)-(1.3686*F49+0.4545)/(12*E$33)</f>
        <v>7.7488500000000009</v>
      </c>
      <c r="I47" s="32" t="s">
        <v>5</v>
      </c>
      <c r="K47" s="5">
        <v>1.3</v>
      </c>
      <c r="L47" s="43">
        <f t="shared" si="3"/>
        <v>-41.318575995493134</v>
      </c>
      <c r="N47" s="52">
        <f t="shared" si="4"/>
        <v>7.7488500000000009</v>
      </c>
      <c r="O47" s="52">
        <f t="shared" si="5"/>
        <v>-41.318575995493134</v>
      </c>
      <c r="P47" s="52">
        <f t="shared" si="6"/>
        <v>49.067425995493139</v>
      </c>
    </row>
    <row r="48" spans="4:16" x14ac:dyDescent="0.25">
      <c r="F48" s="30">
        <v>2</v>
      </c>
      <c r="G48" s="79">
        <f t="shared" si="2"/>
        <v>-1526.5795879718441</v>
      </c>
      <c r="H48" s="49">
        <f>(3*(1.3686*F44+0.4545)-16*(1.3686*F45+0.4545)+36*(1.3686*F46+0.4545)-48*(1.8636*F47-0.4545)+25*(1.3686*F48+0.4545))/(12*E$33)</f>
        <v>13.503</v>
      </c>
      <c r="I48" s="32" t="s">
        <v>9</v>
      </c>
      <c r="K48" s="5">
        <v>1.4</v>
      </c>
      <c r="L48" s="43">
        <f t="shared" si="3"/>
        <v>-293.24654909859714</v>
      </c>
      <c r="N48" s="52">
        <f t="shared" si="4"/>
        <v>13.503</v>
      </c>
      <c r="O48" s="52">
        <f t="shared" si="5"/>
        <v>-293.24654909859714</v>
      </c>
      <c r="P48" s="52">
        <f t="shared" si="6"/>
        <v>306.74954909859713</v>
      </c>
    </row>
    <row r="49" spans="6:16" x14ac:dyDescent="0.25">
      <c r="F49" s="46"/>
      <c r="G49" s="46"/>
      <c r="H49" s="46"/>
      <c r="I49" s="46"/>
      <c r="K49" s="5">
        <v>1.5</v>
      </c>
      <c r="L49" s="43">
        <f t="shared" si="3"/>
        <v>-700.6145711103004</v>
      </c>
      <c r="N49" s="52">
        <f t="shared" si="4"/>
        <v>0</v>
      </c>
      <c r="O49" s="52">
        <f t="shared" si="5"/>
        <v>-700.6145711103004</v>
      </c>
      <c r="P49" s="52">
        <f t="shared" si="6"/>
        <v>700.6145711103004</v>
      </c>
    </row>
    <row r="50" spans="6:16" x14ac:dyDescent="0.25">
      <c r="F50" s="46"/>
      <c r="G50" s="46"/>
      <c r="H50" s="46"/>
      <c r="I50" s="46"/>
      <c r="K50" s="5">
        <v>1.6</v>
      </c>
      <c r="L50" s="43">
        <f t="shared" si="3"/>
        <v>-1319.4281482386803</v>
      </c>
      <c r="N50" s="52">
        <f t="shared" si="4"/>
        <v>0</v>
      </c>
      <c r="O50" s="52">
        <f t="shared" si="5"/>
        <v>-1319.4281482386803</v>
      </c>
      <c r="P50" s="52">
        <f t="shared" si="6"/>
        <v>1319.4281482386803</v>
      </c>
    </row>
    <row r="51" spans="6:16" x14ac:dyDescent="0.25">
      <c r="F51" s="46"/>
      <c r="G51" s="46"/>
      <c r="H51" s="46"/>
      <c r="I51" s="46"/>
      <c r="K51" s="5">
        <v>1.7</v>
      </c>
      <c r="L51" s="43">
        <f t="shared" si="3"/>
        <v>-2214.4759194292033</v>
      </c>
      <c r="N51" s="52">
        <f t="shared" si="4"/>
        <v>0</v>
      </c>
      <c r="O51" s="52">
        <f t="shared" si="5"/>
        <v>-2214.4759194292033</v>
      </c>
      <c r="P51" s="52">
        <f t="shared" si="6"/>
        <v>2214.4759194292033</v>
      </c>
    </row>
    <row r="52" spans="6:16" x14ac:dyDescent="0.25">
      <c r="F52" s="46"/>
      <c r="G52" s="46"/>
      <c r="H52" s="46"/>
      <c r="I52" s="46"/>
      <c r="K52" s="5">
        <v>1.8</v>
      </c>
      <c r="L52" s="43">
        <f t="shared" si="3"/>
        <v>-3455.1336533198819</v>
      </c>
      <c r="N52" s="52">
        <f t="shared" si="4"/>
        <v>0</v>
      </c>
      <c r="O52" s="52">
        <f t="shared" si="5"/>
        <v>-3455.1336533198819</v>
      </c>
      <c r="P52" s="52">
        <f t="shared" si="6"/>
        <v>3455.1336533198819</v>
      </c>
    </row>
    <row r="53" spans="6:16" x14ac:dyDescent="0.25">
      <c r="F53" s="46"/>
      <c r="G53" s="46"/>
      <c r="H53" s="46"/>
      <c r="I53" s="46"/>
      <c r="K53" s="5">
        <v>1.9</v>
      </c>
      <c r="L53" s="43">
        <f t="shared" si="3"/>
        <v>-5106.9103074957993</v>
      </c>
      <c r="N53" s="52">
        <f t="shared" si="4"/>
        <v>0</v>
      </c>
      <c r="O53" s="52">
        <f t="shared" si="5"/>
        <v>-5106.9103074957993</v>
      </c>
      <c r="P53" s="52">
        <f t="shared" si="6"/>
        <v>5106.9103074957993</v>
      </c>
    </row>
    <row r="54" spans="6:16" x14ac:dyDescent="0.25">
      <c r="F54" s="46"/>
      <c r="G54" s="46"/>
      <c r="H54" s="46"/>
      <c r="I54" s="46"/>
      <c r="K54" s="40">
        <v>2</v>
      </c>
      <c r="L54" s="43">
        <f t="shared" si="3"/>
        <v>-7216.7253373078292</v>
      </c>
      <c r="N54" s="52">
        <f t="shared" si="4"/>
        <v>0</v>
      </c>
      <c r="O54" s="52">
        <f t="shared" si="5"/>
        <v>-7216.7253373078292</v>
      </c>
      <c r="P54" s="52">
        <f t="shared" si="6"/>
        <v>7216.7253373078292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Metodo Derivacion Tres Puntos</vt:lpstr>
      <vt:lpstr>Metodo Derivacion 5 Puntos</vt:lpstr>
      <vt:lpstr>Ejercicio 2 TP</vt:lpstr>
      <vt:lpstr>Ejercicio 2 CP</vt:lpstr>
      <vt:lpstr>Ejercicio con metodos lineales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2024-10-30T18:10:51Z</dcterms:modified>
</cp:coreProperties>
</file>