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10" yWindow="0" windowWidth="11445" windowHeight="15675"/>
  </bookViews>
  <sheets>
    <sheet name="DN200100" sheetId="4" r:id="rId1"/>
    <sheet name="Tabelle1" sheetId="1" r:id="rId2"/>
    <sheet name="Tabelle2" sheetId="2" r:id="rId3"/>
    <sheet name="Tabelle3" sheetId="3" r:id="rId4"/>
  </sheets>
  <calcPr calcId="145621"/>
</workbook>
</file>

<file path=xl/calcChain.xml><?xml version="1.0" encoding="utf-8"?>
<calcChain xmlns="http://schemas.openxmlformats.org/spreadsheetml/2006/main">
  <c r="D83" i="4" l="1"/>
  <c r="D56" i="4"/>
  <c r="D55" i="4"/>
  <c r="D53" i="4"/>
  <c r="D43" i="4"/>
  <c r="D39" i="4"/>
  <c r="D66" i="4" s="1"/>
  <c r="D67" i="4" s="1"/>
  <c r="D82" i="4" l="1"/>
  <c r="D85" i="4" s="1"/>
  <c r="D57" i="4"/>
  <c r="D86" i="4"/>
  <c r="D84" i="4"/>
  <c r="D65" i="4"/>
  <c r="D69" i="4" s="1"/>
  <c r="D71" i="4" s="1"/>
  <c r="D72" i="4"/>
  <c r="D76" i="4" s="1"/>
  <c r="D81" i="4"/>
  <c r="D39" i="1"/>
  <c r="D43" i="1"/>
  <c r="D55" i="1" s="1"/>
  <c r="D53" i="1"/>
  <c r="D65" i="1" s="1"/>
  <c r="D83" i="1"/>
  <c r="D75" i="4" l="1"/>
  <c r="D73" i="4"/>
  <c r="D77" i="4" s="1"/>
  <c r="D88" i="4"/>
  <c r="D90" i="4" s="1"/>
  <c r="D91" i="4"/>
  <c r="D95" i="4" s="1"/>
  <c r="D72" i="1"/>
  <c r="D81" i="1"/>
  <c r="D56" i="1"/>
  <c r="D66" i="1"/>
  <c r="D67" i="1" s="1"/>
  <c r="D69" i="1" s="1"/>
  <c r="D71" i="1" s="1"/>
  <c r="D82" i="1"/>
  <c r="D57" i="1"/>
  <c r="D92" i="4" l="1"/>
  <c r="D96" i="4" s="1"/>
  <c r="D94" i="4"/>
  <c r="D73" i="1"/>
  <c r="D77" i="1" s="1"/>
  <c r="D75" i="1"/>
  <c r="D76" i="1"/>
  <c r="D91" i="1"/>
  <c r="D95" i="1" s="1"/>
  <c r="D84" i="1"/>
  <c r="D86" i="1"/>
  <c r="D85" i="1"/>
  <c r="D88" i="1" l="1"/>
  <c r="D90" i="1" s="1"/>
  <c r="D94" i="1" s="1"/>
  <c r="D92" i="1" l="1"/>
  <c r="D96" i="1" s="1"/>
</calcChain>
</file>

<file path=xl/sharedStrings.xml><?xml version="1.0" encoding="utf-8"?>
<sst xmlns="http://schemas.openxmlformats.org/spreadsheetml/2006/main" count="226" uniqueCount="86">
  <si>
    <t>Bemerkung:</t>
  </si>
  <si>
    <t>α</t>
  </si>
  <si>
    <t>r</t>
  </si>
  <si>
    <t>ζVdT</t>
  </si>
  <si>
    <t>ζVaT</t>
  </si>
  <si>
    <t>Stromtrennung</t>
  </si>
  <si>
    <t>x</t>
  </si>
  <si>
    <t>a</t>
  </si>
  <si>
    <t>C</t>
  </si>
  <si>
    <t>Abzweig</t>
  </si>
  <si>
    <t>D</t>
  </si>
  <si>
    <t>E</t>
  </si>
  <si>
    <t>y</t>
  </si>
  <si>
    <t>(umgerechet auf den Abzweig)</t>
  </si>
  <si>
    <t>Ermittlung von Zetawerten an Rohrverzweigungen gemäß</t>
  </si>
  <si>
    <t>Hauptrohr</t>
  </si>
  <si>
    <t>SINETZ rechnet diese Zetawerte folgendermaßen um:</t>
  </si>
  <si>
    <t>Dieser Druckverlust wird dann in einen Zetawert für den entsprechenden Abschnitt umgerechnet.</t>
  </si>
  <si>
    <t>Hilfswert, x=M3/M1</t>
  </si>
  <si>
    <t>Hilfswert, a=AH/AA</t>
  </si>
  <si>
    <t>Hilfswert, C=0,04*(1-1,25e(-0.68*a))</t>
  </si>
  <si>
    <t>Hilfswert., y=r/DaA</t>
  </si>
  <si>
    <t>Hilfswert, C=0,87*(a-0,82)</t>
  </si>
  <si>
    <t>Hilfswert, D=0.0685*(1,36 + a)</t>
  </si>
  <si>
    <t>Hilfswert, E=0,1+1,32e(-0,4*(a-1))</t>
  </si>
  <si>
    <t>(Implementiert in SINETZ)</t>
  </si>
  <si>
    <t>Druckverlust Abzweig (ohne Reibung)</t>
  </si>
  <si>
    <t xml:space="preserve">Die errechneten Zetawerte ζVdT und ζVaT (bzw.  ζVdV und ζVaV) beziehen sich immer auf die </t>
  </si>
  <si>
    <t>Strömungsverhältnisse im Hauptrohrabschnitt, in dem der gesamten Massenstrom fließt.</t>
  </si>
  <si>
    <t>Dies geschieht, indem zuerst der Druckverlust gemäß der Gleichungen 9.1.2-17/3 - 9.1.2-17/6</t>
  </si>
  <si>
    <t>Druckverlust Beschleunigungsverlust</t>
  </si>
  <si>
    <t>Druckverlust (ohne Reibung)</t>
  </si>
  <si>
    <t>(Eingabeparameter in rot!)</t>
  </si>
  <si>
    <t>ζVH (Verwirbelung)</t>
  </si>
  <si>
    <t>ζVH (Beschleunigungsverlust)</t>
  </si>
  <si>
    <t>ζVA (Verwirbelung)</t>
  </si>
  <si>
    <t>ζVA (Beschleunigungsverlust)</t>
  </si>
  <si>
    <t>ζT_Hauptrohr</t>
  </si>
  <si>
    <t>ζT_Abzw</t>
  </si>
  <si>
    <t>bzw. F. Brandt, Dampferzeuger (1999)</t>
  </si>
  <si>
    <t>FDBR-Handbuch Wärme- und Strömungstechnik, 11/1996</t>
  </si>
  <si>
    <t>- der Abzweig-Zetawert wird auf die Strömungsverhältnisse im Abzweigabschnitt umgerechnet</t>
  </si>
  <si>
    <t>Trennung bzw. vor der Vereinigung umgerechnet</t>
  </si>
  <si>
    <t xml:space="preserve">- der Hauptrohr-Zetawert wird auf die Strömungsverhältnisse im Hauptrohrabschnitt nach der </t>
  </si>
  <si>
    <t>ermittelt wird.</t>
  </si>
  <si>
    <t>mm</t>
  </si>
  <si>
    <t>m²</t>
  </si>
  <si>
    <t>kg/m³</t>
  </si>
  <si>
    <t>kg/s</t>
  </si>
  <si>
    <t>m/s</t>
  </si>
  <si>
    <t>N/m²</t>
  </si>
  <si>
    <t>dP, Verwirbelung</t>
  </si>
  <si>
    <t>dP, Beschleunigungsverlust</t>
  </si>
  <si>
    <t>P1 - P4</t>
  </si>
  <si>
    <t>(bezogen auf Gesamtmassenstrom im Hauptrohr)</t>
  </si>
  <si>
    <t>(umgerechnet auf Abschnitt nach Trennung)</t>
  </si>
  <si>
    <t>DaA</t>
  </si>
  <si>
    <t>SA</t>
  </si>
  <si>
    <t>AA</t>
  </si>
  <si>
    <t xml:space="preserve">DaH </t>
  </si>
  <si>
    <t>SH</t>
  </si>
  <si>
    <t>AH</t>
  </si>
  <si>
    <t xml:space="preserve">Rho </t>
  </si>
  <si>
    <t>M1</t>
  </si>
  <si>
    <t>M2</t>
  </si>
  <si>
    <t>M3</t>
  </si>
  <si>
    <t>w1</t>
  </si>
  <si>
    <t>w2</t>
  </si>
  <si>
    <t>w3</t>
  </si>
  <si>
    <t>Results:</t>
  </si>
  <si>
    <t>Inputs:</t>
  </si>
  <si>
    <t>diameter branch</t>
  </si>
  <si>
    <t>wallthickness branch</t>
  </si>
  <si>
    <t>velocity section 1-0</t>
  </si>
  <si>
    <t>velocity section 0-2</t>
  </si>
  <si>
    <t>velocity section 0-3 / 0-4</t>
  </si>
  <si>
    <t>mass flow section 1-0</t>
  </si>
  <si>
    <t>mass flow section 0-2</t>
  </si>
  <si>
    <t>mass flow section 0-3 bzw 0-4</t>
  </si>
  <si>
    <t>medium density</t>
  </si>
  <si>
    <t>radius branch</t>
  </si>
  <si>
    <t>angle</t>
  </si>
  <si>
    <t>diameter header</t>
  </si>
  <si>
    <t>wall thickness header</t>
  </si>
  <si>
    <t>area branch (calculated value)</t>
  </si>
  <si>
    <t>area header (calculated 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</si>
</sst>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"/>
    <numFmt numFmtId="165" formatCode="0.00000"/>
    <numFmt numFmtId="166" formatCode="0.0000"/>
  </numFmts>
  <fonts count="11" x14ac:knownFonts="1">
    <font>
      <sz val="10"/>
      <name val="Arial"/>
    </font>
    <font>
      <sz val="8"/>
      <name val="Arial"/>
      <family val="2"/>
    </font>
    <font>
      <sz val="10"/>
      <color indexed="1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color indexed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/>
    <xf numFmtId="0" fontId="5" fillId="0" borderId="0" xfId="0" applyFont="1"/>
    <xf numFmtId="0" fontId="3" fillId="0" borderId="0" xfId="0" applyFont="1"/>
    <xf numFmtId="0" fontId="6" fillId="0" borderId="0" xfId="0" applyFont="1"/>
    <xf numFmtId="0" fontId="4" fillId="0" borderId="0" xfId="0" applyFont="1"/>
    <xf numFmtId="0" fontId="7" fillId="0" borderId="0" xfId="0" applyFont="1"/>
    <xf numFmtId="49" fontId="5" fillId="0" borderId="0" xfId="0" applyNumberFormat="1" applyFont="1"/>
    <xf numFmtId="0" fontId="7" fillId="0" borderId="0" xfId="0" applyFont="1" applyBorder="1"/>
    <xf numFmtId="0" fontId="0" fillId="0" borderId="0" xfId="0" applyBorder="1"/>
    <xf numFmtId="0" fontId="5" fillId="0" borderId="0" xfId="0" applyFont="1" applyBorder="1"/>
    <xf numFmtId="0" fontId="3" fillId="0" borderId="0" xfId="0" applyFont="1" applyBorder="1"/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right" indent="1"/>
    </xf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right" indent="1"/>
    </xf>
    <xf numFmtId="0" fontId="7" fillId="0" borderId="1" xfId="0" applyFont="1" applyBorder="1"/>
    <xf numFmtId="0" fontId="7" fillId="0" borderId="1" xfId="0" applyFont="1" applyBorder="1" applyAlignment="1">
      <alignment horizontal="right" indent="1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4" xfId="0" applyBorder="1"/>
    <xf numFmtId="0" fontId="5" fillId="0" borderId="5" xfId="0" applyFont="1" applyBorder="1" applyAlignment="1">
      <alignment horizontal="center"/>
    </xf>
    <xf numFmtId="0" fontId="5" fillId="0" borderId="0" xfId="0" applyFont="1" applyBorder="1" applyAlignment="1">
      <alignment horizontal="right" indent="1"/>
    </xf>
    <xf numFmtId="164" fontId="5" fillId="0" borderId="0" xfId="0" applyNumberFormat="1" applyFont="1" applyBorder="1" applyAlignment="1">
      <alignment horizontal="right" indent="1"/>
    </xf>
    <xf numFmtId="0" fontId="0" fillId="0" borderId="1" xfId="0" applyBorder="1"/>
    <xf numFmtId="0" fontId="0" fillId="0" borderId="1" xfId="0" applyBorder="1" applyAlignment="1">
      <alignment horizontal="right" indent="1"/>
    </xf>
    <xf numFmtId="0" fontId="3" fillId="0" borderId="3" xfId="0" applyFont="1" applyBorder="1" applyAlignment="1">
      <alignment horizontal="center"/>
    </xf>
    <xf numFmtId="0" fontId="5" fillId="0" borderId="4" xfId="0" applyFont="1" applyBorder="1"/>
    <xf numFmtId="0" fontId="9" fillId="2" borderId="0" xfId="0" applyFont="1" applyFill="1" applyBorder="1"/>
    <xf numFmtId="0" fontId="8" fillId="2" borderId="0" xfId="0" applyFont="1" applyFill="1" applyBorder="1"/>
    <xf numFmtId="0" fontId="9" fillId="2" borderId="4" xfId="0" applyFont="1" applyFill="1" applyBorder="1"/>
    <xf numFmtId="0" fontId="9" fillId="2" borderId="1" xfId="0" applyFont="1" applyFill="1" applyBorder="1"/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indent="1"/>
    </xf>
    <xf numFmtId="0" fontId="2" fillId="0" borderId="0" xfId="0" applyFont="1" applyAlignment="1">
      <alignment horizontal="left" indent="1"/>
    </xf>
    <xf numFmtId="0" fontId="5" fillId="0" borderId="6" xfId="0" applyFont="1" applyBorder="1" applyAlignment="1">
      <alignment horizontal="left" indent="1"/>
    </xf>
    <xf numFmtId="0" fontId="5" fillId="0" borderId="7" xfId="0" applyFont="1" applyBorder="1" applyAlignment="1">
      <alignment horizontal="left" indent="1"/>
    </xf>
    <xf numFmtId="0" fontId="3" fillId="0" borderId="7" xfId="0" applyFont="1" applyBorder="1" applyAlignment="1">
      <alignment horizontal="left" indent="1"/>
    </xf>
    <xf numFmtId="0" fontId="5" fillId="0" borderId="8" xfId="0" applyFont="1" applyBorder="1" applyAlignment="1">
      <alignment horizontal="left" indent="1"/>
    </xf>
    <xf numFmtId="0" fontId="4" fillId="0" borderId="6" xfId="0" applyFont="1" applyBorder="1" applyAlignment="1">
      <alignment horizontal="left" indent="1"/>
    </xf>
    <xf numFmtId="0" fontId="3" fillId="0" borderId="8" xfId="0" applyFont="1" applyBorder="1" applyAlignment="1">
      <alignment horizontal="left" indent="1"/>
    </xf>
    <xf numFmtId="0" fontId="6" fillId="0" borderId="0" xfId="0" applyFont="1" applyBorder="1" applyAlignment="1">
      <alignment horizontal="left" indent="1"/>
    </xf>
    <xf numFmtId="0" fontId="3" fillId="0" borderId="0" xfId="0" applyFont="1" applyBorder="1" applyAlignment="1">
      <alignment horizontal="left" indent="1"/>
    </xf>
    <xf numFmtId="165" fontId="0" fillId="0" borderId="0" xfId="0" applyNumberFormat="1" applyBorder="1" applyAlignment="1">
      <alignment horizontal="right" indent="1"/>
    </xf>
    <xf numFmtId="166" fontId="0" fillId="0" borderId="0" xfId="0" applyNumberFormat="1" applyBorder="1" applyAlignment="1">
      <alignment horizontal="right" indent="1"/>
    </xf>
    <xf numFmtId="166" fontId="0" fillId="0" borderId="4" xfId="0" applyNumberFormat="1" applyBorder="1" applyAlignment="1">
      <alignment horizontal="right" indent="1"/>
    </xf>
    <xf numFmtId="2" fontId="5" fillId="0" borderId="0" xfId="0" applyNumberFormat="1" applyFont="1" applyBorder="1" applyAlignment="1">
      <alignment horizontal="right" indent="1"/>
    </xf>
    <xf numFmtId="165" fontId="5" fillId="0" borderId="0" xfId="0" applyNumberFormat="1" applyFont="1" applyBorder="1" applyAlignment="1">
      <alignment horizontal="right" indent="1"/>
    </xf>
    <xf numFmtId="165" fontId="10" fillId="0" borderId="4" xfId="0" applyNumberFormat="1" applyFont="1" applyBorder="1" applyAlignment="1">
      <alignment horizontal="right" indent="1"/>
    </xf>
    <xf numFmtId="165" fontId="10" fillId="0" borderId="0" xfId="0" applyNumberFormat="1" applyFont="1" applyBorder="1" applyAlignment="1">
      <alignment horizontal="right" indent="1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15</xdr:row>
      <xdr:rowOff>142875</xdr:rowOff>
    </xdr:from>
    <xdr:to>
      <xdr:col>3</xdr:col>
      <xdr:colOff>723900</xdr:colOff>
      <xdr:row>22</xdr:row>
      <xdr:rowOff>47625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743200"/>
          <a:ext cx="5334000" cy="1095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1047750</xdr:colOff>
      <xdr:row>22</xdr:row>
      <xdr:rowOff>57150</xdr:rowOff>
    </xdr:from>
    <xdr:to>
      <xdr:col>1</xdr:col>
      <xdr:colOff>2562225</xdr:colOff>
      <xdr:row>32</xdr:row>
      <xdr:rowOff>142875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0" y="3848100"/>
          <a:ext cx="3371850" cy="1704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15</xdr:row>
      <xdr:rowOff>142875</xdr:rowOff>
    </xdr:from>
    <xdr:to>
      <xdr:col>3</xdr:col>
      <xdr:colOff>723900</xdr:colOff>
      <xdr:row>22</xdr:row>
      <xdr:rowOff>47625</xdr:rowOff>
    </xdr:to>
    <xdr:pic>
      <xdr:nvPicPr>
        <xdr:cNvPr id="106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743200"/>
          <a:ext cx="5334000" cy="1095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1047750</xdr:colOff>
      <xdr:row>22</xdr:row>
      <xdr:rowOff>57150</xdr:rowOff>
    </xdr:from>
    <xdr:to>
      <xdr:col>1</xdr:col>
      <xdr:colOff>2562225</xdr:colOff>
      <xdr:row>32</xdr:row>
      <xdr:rowOff>142875</xdr:rowOff>
    </xdr:to>
    <xdr:pic>
      <xdr:nvPicPr>
        <xdr:cNvPr id="106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0" y="3848100"/>
          <a:ext cx="3371850" cy="1704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98"/>
  <sheetViews>
    <sheetView tabSelected="1" topLeftCell="A43" zoomScaleNormal="100" workbookViewId="0">
      <selection activeCell="D53" sqref="D53"/>
    </sheetView>
  </sheetViews>
  <sheetFormatPr baseColWidth="10" defaultRowHeight="12.75" x14ac:dyDescent="0.2"/>
  <cols>
    <col min="1" max="1" width="27.85546875" customWidth="1"/>
    <col min="2" max="2" width="40.42578125" customWidth="1"/>
    <col min="3" max="3" width="2" customWidth="1"/>
    <col min="4" max="4" width="11.140625" customWidth="1"/>
    <col min="5" max="5" width="5.5703125" customWidth="1"/>
  </cols>
  <sheetData>
    <row r="2" spans="1:1" s="4" customFormat="1" ht="18" x14ac:dyDescent="0.25">
      <c r="A2" s="4" t="s">
        <v>14</v>
      </c>
    </row>
    <row r="3" spans="1:1" s="4" customFormat="1" ht="18" x14ac:dyDescent="0.25">
      <c r="A3" s="4" t="s">
        <v>40</v>
      </c>
    </row>
    <row r="4" spans="1:1" s="5" customFormat="1" ht="15.75" x14ac:dyDescent="0.25">
      <c r="A4" s="5" t="s">
        <v>39</v>
      </c>
    </row>
    <row r="5" spans="1:1" s="3" customFormat="1" x14ac:dyDescent="0.2">
      <c r="A5" s="3" t="s">
        <v>25</v>
      </c>
    </row>
    <row r="7" spans="1:1" s="2" customFormat="1" x14ac:dyDescent="0.2">
      <c r="A7" s="2" t="s">
        <v>27</v>
      </c>
    </row>
    <row r="8" spans="1:1" s="2" customFormat="1" x14ac:dyDescent="0.2">
      <c r="A8" s="2" t="s">
        <v>28</v>
      </c>
    </row>
    <row r="9" spans="1:1" s="2" customFormat="1" x14ac:dyDescent="0.2">
      <c r="A9" s="2" t="s">
        <v>16</v>
      </c>
    </row>
    <row r="10" spans="1:1" s="2" customFormat="1" x14ac:dyDescent="0.2">
      <c r="A10" s="7" t="s">
        <v>41</v>
      </c>
    </row>
    <row r="11" spans="1:1" s="2" customFormat="1" x14ac:dyDescent="0.2">
      <c r="A11" s="7" t="s">
        <v>43</v>
      </c>
    </row>
    <row r="12" spans="1:1" s="2" customFormat="1" x14ac:dyDescent="0.2">
      <c r="A12" s="7" t="s">
        <v>42</v>
      </c>
    </row>
    <row r="13" spans="1:1" s="2" customFormat="1" x14ac:dyDescent="0.2">
      <c r="A13" s="2" t="s">
        <v>29</v>
      </c>
    </row>
    <row r="14" spans="1:1" s="2" customFormat="1" x14ac:dyDescent="0.2">
      <c r="A14" s="7" t="s">
        <v>44</v>
      </c>
    </row>
    <row r="15" spans="1:1" s="2" customFormat="1" x14ac:dyDescent="0.2">
      <c r="A15" s="2" t="s">
        <v>17</v>
      </c>
    </row>
    <row r="16" spans="1:1" ht="13.5" customHeight="1" x14ac:dyDescent="0.2"/>
    <row r="17" ht="13.5" customHeight="1" x14ac:dyDescent="0.2"/>
    <row r="18" ht="13.5" customHeight="1" x14ac:dyDescent="0.2"/>
    <row r="19" ht="13.5" customHeight="1" x14ac:dyDescent="0.2"/>
    <row r="20" ht="13.5" customHeight="1" x14ac:dyDescent="0.2"/>
    <row r="21" ht="13.5" customHeight="1" x14ac:dyDescent="0.2"/>
    <row r="34" spans="1:5" s="4" customFormat="1" ht="18" x14ac:dyDescent="0.25">
      <c r="A34" s="32" t="s">
        <v>70</v>
      </c>
      <c r="B34" s="3" t="s">
        <v>0</v>
      </c>
      <c r="C34" s="3"/>
    </row>
    <row r="35" spans="1:5" ht="13.5" customHeight="1" x14ac:dyDescent="0.2">
      <c r="A35" s="33" t="s">
        <v>32</v>
      </c>
      <c r="B35" s="1"/>
      <c r="C35" s="1"/>
    </row>
    <row r="36" spans="1:5" ht="6" customHeight="1" thickBot="1" x14ac:dyDescent="0.25">
      <c r="A36" s="34"/>
      <c r="B36" s="1"/>
      <c r="C36" s="1"/>
    </row>
    <row r="37" spans="1:5" s="6" customFormat="1" x14ac:dyDescent="0.2">
      <c r="A37" s="35" t="s">
        <v>56</v>
      </c>
      <c r="B37" s="31" t="s">
        <v>71</v>
      </c>
      <c r="C37" s="16"/>
      <c r="D37" s="17">
        <v>114.3</v>
      </c>
      <c r="E37" s="18" t="s">
        <v>45</v>
      </c>
    </row>
    <row r="38" spans="1:5" s="6" customFormat="1" x14ac:dyDescent="0.2">
      <c r="A38" s="36" t="s">
        <v>57</v>
      </c>
      <c r="B38" s="28" t="s">
        <v>72</v>
      </c>
      <c r="C38" s="8"/>
      <c r="D38" s="13">
        <v>4.5</v>
      </c>
      <c r="E38" s="19" t="s">
        <v>45</v>
      </c>
    </row>
    <row r="39" spans="1:5" x14ac:dyDescent="0.2">
      <c r="A39" s="36" t="s">
        <v>58</v>
      </c>
      <c r="B39" s="28" t="s">
        <v>84</v>
      </c>
      <c r="C39" s="9"/>
      <c r="D39" s="43">
        <f>PI()*((D37-2*D38)/1000)^2/4</f>
        <v>8.7085655215856112E-3</v>
      </c>
      <c r="E39" s="19" t="s">
        <v>46</v>
      </c>
    </row>
    <row r="40" spans="1:5" ht="6" customHeight="1" x14ac:dyDescent="0.2">
      <c r="A40" s="36"/>
      <c r="B40" s="28"/>
      <c r="C40" s="9"/>
      <c r="D40" s="15"/>
      <c r="E40" s="19"/>
    </row>
    <row r="41" spans="1:5" s="6" customFormat="1" x14ac:dyDescent="0.2">
      <c r="A41" s="36" t="s">
        <v>59</v>
      </c>
      <c r="B41" s="28" t="s">
        <v>82</v>
      </c>
      <c r="C41" s="8"/>
      <c r="D41" s="13">
        <v>219.1</v>
      </c>
      <c r="E41" s="19" t="s">
        <v>45</v>
      </c>
    </row>
    <row r="42" spans="1:5" s="6" customFormat="1" x14ac:dyDescent="0.2">
      <c r="A42" s="36" t="s">
        <v>60</v>
      </c>
      <c r="B42" s="28" t="s">
        <v>83</v>
      </c>
      <c r="C42" s="8"/>
      <c r="D42" s="13">
        <v>6.3</v>
      </c>
      <c r="E42" s="19" t="s">
        <v>45</v>
      </c>
    </row>
    <row r="43" spans="1:5" x14ac:dyDescent="0.2">
      <c r="A43" s="36" t="s">
        <v>61</v>
      </c>
      <c r="B43" s="28" t="s">
        <v>85</v>
      </c>
      <c r="C43" s="9"/>
      <c r="D43" s="43">
        <f>PI()*((D41-2*D42)/1000)^2/4</f>
        <v>3.3491144833134832E-2</v>
      </c>
      <c r="E43" s="19" t="s">
        <v>46</v>
      </c>
    </row>
    <row r="44" spans="1:5" ht="6" customHeight="1" x14ac:dyDescent="0.2">
      <c r="A44" s="36"/>
      <c r="B44" s="28"/>
      <c r="C44" s="9"/>
      <c r="D44" s="15"/>
      <c r="E44" s="19"/>
    </row>
    <row r="45" spans="1:5" s="6" customFormat="1" ht="12" customHeight="1" x14ac:dyDescent="0.2">
      <c r="A45" s="36" t="s">
        <v>1</v>
      </c>
      <c r="B45" s="28" t="s">
        <v>81</v>
      </c>
      <c r="C45" s="8"/>
      <c r="D45" s="13">
        <v>90</v>
      </c>
      <c r="E45" s="19"/>
    </row>
    <row r="46" spans="1:5" s="6" customFormat="1" x14ac:dyDescent="0.2">
      <c r="A46" s="36" t="s">
        <v>2</v>
      </c>
      <c r="B46" s="28" t="s">
        <v>80</v>
      </c>
      <c r="C46" s="8"/>
      <c r="D46" s="13">
        <v>0</v>
      </c>
      <c r="E46" s="19"/>
    </row>
    <row r="47" spans="1:5" ht="6" customHeight="1" x14ac:dyDescent="0.2">
      <c r="A47" s="36"/>
      <c r="B47" s="28"/>
      <c r="C47" s="9"/>
      <c r="D47" s="15"/>
      <c r="E47" s="19"/>
    </row>
    <row r="48" spans="1:5" s="6" customFormat="1" x14ac:dyDescent="0.2">
      <c r="A48" s="36" t="s">
        <v>62</v>
      </c>
      <c r="B48" s="28" t="s">
        <v>79</v>
      </c>
      <c r="C48" s="8"/>
      <c r="D48" s="13">
        <v>1000</v>
      </c>
      <c r="E48" s="19" t="s">
        <v>47</v>
      </c>
    </row>
    <row r="49" spans="1:8" ht="6" customHeight="1" x14ac:dyDescent="0.2">
      <c r="A49" s="36"/>
      <c r="B49" s="28"/>
      <c r="C49" s="9"/>
      <c r="D49" s="15"/>
      <c r="E49" s="19"/>
    </row>
    <row r="50" spans="1:8" ht="6" customHeight="1" x14ac:dyDescent="0.2">
      <c r="A50" s="37"/>
      <c r="B50" s="28"/>
      <c r="C50" s="9"/>
      <c r="D50" s="15"/>
      <c r="E50" s="19"/>
    </row>
    <row r="51" spans="1:8" s="6" customFormat="1" x14ac:dyDescent="0.2">
      <c r="A51" s="36" t="s">
        <v>63</v>
      </c>
      <c r="B51" s="28" t="s">
        <v>76</v>
      </c>
      <c r="C51" s="8"/>
      <c r="D51" s="13">
        <v>100</v>
      </c>
      <c r="E51" s="19" t="s">
        <v>48</v>
      </c>
    </row>
    <row r="52" spans="1:8" s="6" customFormat="1" x14ac:dyDescent="0.2">
      <c r="A52" s="36" t="s">
        <v>64</v>
      </c>
      <c r="B52" s="28" t="s">
        <v>77</v>
      </c>
      <c r="C52" s="8"/>
      <c r="D52" s="13">
        <v>80</v>
      </c>
      <c r="E52" s="19" t="s">
        <v>48</v>
      </c>
    </row>
    <row r="53" spans="1:8" x14ac:dyDescent="0.2">
      <c r="A53" s="36" t="s">
        <v>65</v>
      </c>
      <c r="B53" s="28" t="s">
        <v>78</v>
      </c>
      <c r="C53" s="9"/>
      <c r="D53" s="15">
        <f>ABS(D51-D52)</f>
        <v>20</v>
      </c>
      <c r="E53" s="19" t="s">
        <v>48</v>
      </c>
    </row>
    <row r="54" spans="1:8" ht="6" customHeight="1" x14ac:dyDescent="0.2">
      <c r="A54" s="36"/>
      <c r="B54" s="28"/>
      <c r="C54" s="9"/>
      <c r="D54" s="15"/>
      <c r="E54" s="19"/>
    </row>
    <row r="55" spans="1:8" x14ac:dyDescent="0.2">
      <c r="A55" s="36" t="s">
        <v>66</v>
      </c>
      <c r="B55" s="28" t="s">
        <v>73</v>
      </c>
      <c r="C55" s="9"/>
      <c r="D55" s="44">
        <f>D51/(D48*D43)</f>
        <v>2.9858638902383503</v>
      </c>
      <c r="E55" s="19" t="s">
        <v>49</v>
      </c>
    </row>
    <row r="56" spans="1:8" x14ac:dyDescent="0.2">
      <c r="A56" s="36" t="s">
        <v>67</v>
      </c>
      <c r="B56" s="28" t="s">
        <v>74</v>
      </c>
      <c r="C56" s="9"/>
      <c r="D56" s="44">
        <f>D52/(D48*D43)</f>
        <v>2.3886911121906804</v>
      </c>
      <c r="E56" s="19" t="s">
        <v>49</v>
      </c>
    </row>
    <row r="57" spans="1:8" ht="13.5" thickBot="1" x14ac:dyDescent="0.25">
      <c r="A57" s="38" t="s">
        <v>68</v>
      </c>
      <c r="B57" s="30" t="s">
        <v>75</v>
      </c>
      <c r="C57" s="20"/>
      <c r="D57" s="45">
        <f>D53/(D48*D39)</f>
        <v>2.2965894842757644</v>
      </c>
      <c r="E57" s="21" t="s">
        <v>49</v>
      </c>
    </row>
    <row r="58" spans="1:8" x14ac:dyDescent="0.2">
      <c r="A58" s="9"/>
      <c r="B58" s="9"/>
      <c r="C58" s="9"/>
      <c r="D58" s="9"/>
      <c r="E58" s="12"/>
    </row>
    <row r="59" spans="1:8" s="2" customFormat="1" x14ac:dyDescent="0.2">
      <c r="A59" s="10"/>
      <c r="B59" s="10"/>
      <c r="C59" s="10"/>
      <c r="D59" s="22"/>
      <c r="E59" s="14"/>
    </row>
    <row r="60" spans="1:8" s="2" customFormat="1" ht="18" x14ac:dyDescent="0.25">
      <c r="A60" s="41" t="s">
        <v>69</v>
      </c>
      <c r="B60" s="10"/>
      <c r="C60" s="10"/>
      <c r="D60" s="22"/>
      <c r="E60" s="14"/>
    </row>
    <row r="61" spans="1:8" ht="13.5" thickBot="1" x14ac:dyDescent="0.25">
      <c r="A61" s="42"/>
      <c r="B61" s="9"/>
      <c r="C61" s="9"/>
      <c r="D61" s="15"/>
      <c r="E61" s="14"/>
    </row>
    <row r="62" spans="1:8" ht="15.75" x14ac:dyDescent="0.25">
      <c r="A62" s="39" t="s">
        <v>5</v>
      </c>
      <c r="B62" s="24"/>
      <c r="C62" s="24"/>
      <c r="D62" s="25"/>
      <c r="E62" s="18"/>
      <c r="H62" s="9"/>
    </row>
    <row r="63" spans="1:8" x14ac:dyDescent="0.2">
      <c r="A63" s="37"/>
      <c r="B63" s="9"/>
      <c r="C63" s="9"/>
      <c r="D63" s="15"/>
      <c r="E63" s="19"/>
    </row>
    <row r="64" spans="1:8" x14ac:dyDescent="0.2">
      <c r="A64" s="37" t="s">
        <v>15</v>
      </c>
      <c r="B64" s="28"/>
      <c r="C64" s="9"/>
      <c r="D64" s="15"/>
      <c r="E64" s="19"/>
    </row>
    <row r="65" spans="1:5" s="2" customFormat="1" x14ac:dyDescent="0.2">
      <c r="A65" s="36" t="s">
        <v>6</v>
      </c>
      <c r="B65" s="28" t="s">
        <v>18</v>
      </c>
      <c r="C65" s="10"/>
      <c r="D65" s="23">
        <f>D53/D51</f>
        <v>0.2</v>
      </c>
      <c r="E65" s="19"/>
    </row>
    <row r="66" spans="1:5" s="2" customFormat="1" x14ac:dyDescent="0.2">
      <c r="A66" s="36" t="s">
        <v>7</v>
      </c>
      <c r="B66" s="28" t="s">
        <v>19</v>
      </c>
      <c r="C66" s="10"/>
      <c r="D66" s="23">
        <f>D43/D39</f>
        <v>3.8457705520067025</v>
      </c>
      <c r="E66" s="19"/>
    </row>
    <row r="67" spans="1:5" s="2" customFormat="1" x14ac:dyDescent="0.2">
      <c r="A67" s="36" t="s">
        <v>8</v>
      </c>
      <c r="B67" s="28" t="s">
        <v>20</v>
      </c>
      <c r="C67" s="10"/>
      <c r="D67" s="23">
        <f>0.04*(1-1.25+EXP(-0.68*D66))</f>
        <v>-7.0736512698011209E-3</v>
      </c>
      <c r="E67" s="19"/>
    </row>
    <row r="68" spans="1:5" s="2" customFormat="1" x14ac:dyDescent="0.2">
      <c r="A68" s="36"/>
      <c r="B68" s="28"/>
      <c r="C68" s="10"/>
      <c r="D68" s="23"/>
      <c r="E68" s="19"/>
    </row>
    <row r="69" spans="1:5" s="2" customFormat="1" x14ac:dyDescent="0.2">
      <c r="A69" s="37" t="s">
        <v>3</v>
      </c>
      <c r="B69" s="28" t="s">
        <v>54</v>
      </c>
      <c r="C69" s="10"/>
      <c r="D69" s="23">
        <f>2*(1.02*(1-D65)^2-1+0.8*D65*(1-0.0139*D65+D67*COS(D45)))-((1-D65)^2-1)</f>
        <v>-1.4275354718816857E-2</v>
      </c>
      <c r="E69" s="19"/>
    </row>
    <row r="70" spans="1:5" s="2" customFormat="1" x14ac:dyDescent="0.2">
      <c r="A70" s="36"/>
      <c r="B70" s="28"/>
      <c r="C70" s="10"/>
      <c r="D70" s="23"/>
      <c r="E70" s="19"/>
    </row>
    <row r="71" spans="1:5" s="2" customFormat="1" x14ac:dyDescent="0.2">
      <c r="A71" s="36" t="s">
        <v>51</v>
      </c>
      <c r="B71" s="28" t="s">
        <v>31</v>
      </c>
      <c r="C71" s="10"/>
      <c r="D71" s="46">
        <f>D55^2*D48/2*D69</f>
        <v>-63.63512861030673</v>
      </c>
      <c r="E71" s="19" t="s">
        <v>50</v>
      </c>
    </row>
    <row r="72" spans="1:5" s="2" customFormat="1" x14ac:dyDescent="0.2">
      <c r="A72" s="36" t="s">
        <v>52</v>
      </c>
      <c r="B72" s="28" t="s">
        <v>30</v>
      </c>
      <c r="C72" s="10"/>
      <c r="D72" s="46">
        <f>D55^2*D48/2*((1-D65)^2-1)</f>
        <v>-1604.7689707852728</v>
      </c>
      <c r="E72" s="19" t="s">
        <v>50</v>
      </c>
    </row>
    <row r="73" spans="1:5" s="3" customFormat="1" x14ac:dyDescent="0.2">
      <c r="A73" s="37" t="s">
        <v>53</v>
      </c>
      <c r="B73" s="29"/>
      <c r="C73" s="11"/>
      <c r="D73" s="46">
        <f>D71+D72</f>
        <v>-1668.4040993955796</v>
      </c>
      <c r="E73" s="19" t="s">
        <v>50</v>
      </c>
    </row>
    <row r="74" spans="1:5" s="3" customFormat="1" x14ac:dyDescent="0.2">
      <c r="A74" s="37"/>
      <c r="B74" s="29"/>
      <c r="C74" s="11"/>
      <c r="D74" s="23"/>
      <c r="E74" s="26"/>
    </row>
    <row r="75" spans="1:5" s="3" customFormat="1" x14ac:dyDescent="0.2">
      <c r="A75" s="36" t="s">
        <v>33</v>
      </c>
      <c r="B75" s="28" t="s">
        <v>55</v>
      </c>
      <c r="C75" s="10"/>
      <c r="D75" s="47">
        <f>2*D71/(D48*D56^2)</f>
        <v>-2.2305241748151339E-2</v>
      </c>
      <c r="E75" s="26"/>
    </row>
    <row r="76" spans="1:5" s="2" customFormat="1" x14ac:dyDescent="0.2">
      <c r="A76" s="36" t="s">
        <v>34</v>
      </c>
      <c r="B76" s="28" t="s">
        <v>55</v>
      </c>
      <c r="C76" s="10"/>
      <c r="D76" s="47">
        <f>2*D72/(D48*D56^2)</f>
        <v>-0.56249999999999978</v>
      </c>
      <c r="E76" s="19"/>
    </row>
    <row r="77" spans="1:5" s="2" customFormat="1" x14ac:dyDescent="0.2">
      <c r="A77" s="37" t="s">
        <v>37</v>
      </c>
      <c r="B77" s="28" t="s">
        <v>55</v>
      </c>
      <c r="C77" s="10"/>
      <c r="D77" s="49">
        <f>2*D73/(D48*D56^2)</f>
        <v>-0.58480524174815118</v>
      </c>
      <c r="E77" s="19"/>
    </row>
    <row r="78" spans="1:5" s="2" customFormat="1" x14ac:dyDescent="0.2">
      <c r="A78" s="36"/>
      <c r="B78" s="28"/>
      <c r="C78" s="10"/>
      <c r="D78" s="23"/>
      <c r="E78" s="19"/>
    </row>
    <row r="79" spans="1:5" s="2" customFormat="1" x14ac:dyDescent="0.2">
      <c r="A79" s="36"/>
      <c r="B79" s="28"/>
      <c r="C79" s="10"/>
      <c r="D79" s="23"/>
      <c r="E79" s="19"/>
    </row>
    <row r="80" spans="1:5" s="2" customFormat="1" x14ac:dyDescent="0.2">
      <c r="A80" s="37" t="s">
        <v>9</v>
      </c>
      <c r="B80" s="28"/>
      <c r="C80" s="10"/>
      <c r="D80" s="23"/>
      <c r="E80" s="19"/>
    </row>
    <row r="81" spans="1:5" s="2" customFormat="1" x14ac:dyDescent="0.2">
      <c r="A81" s="36" t="s">
        <v>6</v>
      </c>
      <c r="B81" s="28" t="s">
        <v>18</v>
      </c>
      <c r="C81" s="10"/>
      <c r="D81" s="23">
        <f>D53/D51</f>
        <v>0.2</v>
      </c>
      <c r="E81" s="19"/>
    </row>
    <row r="82" spans="1:5" s="2" customFormat="1" x14ac:dyDescent="0.2">
      <c r="A82" s="36" t="s">
        <v>7</v>
      </c>
      <c r="B82" s="28" t="s">
        <v>19</v>
      </c>
      <c r="C82" s="10"/>
      <c r="D82" s="23">
        <f>D43/D39</f>
        <v>3.8457705520067025</v>
      </c>
      <c r="E82" s="19"/>
    </row>
    <row r="83" spans="1:5" s="2" customFormat="1" x14ac:dyDescent="0.2">
      <c r="A83" s="36" t="s">
        <v>12</v>
      </c>
      <c r="B83" s="28" t="s">
        <v>21</v>
      </c>
      <c r="C83" s="10"/>
      <c r="D83" s="23">
        <f>D46/D37</f>
        <v>0</v>
      </c>
      <c r="E83" s="19"/>
    </row>
    <row r="84" spans="1:5" s="2" customFormat="1" x14ac:dyDescent="0.2">
      <c r="A84" s="36" t="s">
        <v>8</v>
      </c>
      <c r="B84" s="28" t="s">
        <v>22</v>
      </c>
      <c r="C84" s="10"/>
      <c r="D84" s="23">
        <f>0.87*(D82-0.82)</f>
        <v>2.6324203802458315</v>
      </c>
      <c r="E84" s="19"/>
    </row>
    <row r="85" spans="1:5" s="2" customFormat="1" x14ac:dyDescent="0.2">
      <c r="A85" s="36" t="s">
        <v>10</v>
      </c>
      <c r="B85" s="28" t="s">
        <v>23</v>
      </c>
      <c r="C85" s="10"/>
      <c r="D85" s="23">
        <f>0.0685*(1.36+D82)</f>
        <v>0.35659528281245917</v>
      </c>
      <c r="E85" s="19"/>
    </row>
    <row r="86" spans="1:5" s="2" customFormat="1" x14ac:dyDescent="0.2">
      <c r="A86" s="36" t="s">
        <v>11</v>
      </c>
      <c r="B86" s="28" t="s">
        <v>24</v>
      </c>
      <c r="C86" s="10"/>
      <c r="D86" s="23">
        <f>0.1+1.32*EXP(-0.4*(D82-1))</f>
        <v>0.5228759166573469</v>
      </c>
      <c r="E86" s="19"/>
    </row>
    <row r="87" spans="1:5" s="2" customFormat="1" x14ac:dyDescent="0.2">
      <c r="A87" s="36"/>
      <c r="B87" s="28"/>
      <c r="C87" s="10"/>
      <c r="D87" s="23"/>
      <c r="E87" s="19"/>
    </row>
    <row r="88" spans="1:5" s="2" customFormat="1" x14ac:dyDescent="0.2">
      <c r="A88" s="37" t="s">
        <v>4</v>
      </c>
      <c r="B88" s="28" t="s">
        <v>54</v>
      </c>
      <c r="C88" s="10"/>
      <c r="D88" s="23">
        <f>2*(0.98*(1-D81)^2-1+D82*D81*(D81*(D84+D85*EXP(-40*D83))+D86-0.6*COS(D45*PI()/180)))-((D82*D81)^2-1)</f>
        <v>1.386751748824566</v>
      </c>
      <c r="E88" s="19"/>
    </row>
    <row r="89" spans="1:5" s="2" customFormat="1" x14ac:dyDescent="0.2">
      <c r="A89" s="36"/>
      <c r="B89" s="28"/>
      <c r="C89" s="10"/>
      <c r="D89" s="23"/>
      <c r="E89" s="19"/>
    </row>
    <row r="90" spans="1:5" s="2" customFormat="1" x14ac:dyDescent="0.2">
      <c r="A90" s="36" t="s">
        <v>51</v>
      </c>
      <c r="B90" s="28" t="s">
        <v>26</v>
      </c>
      <c r="C90" s="10"/>
      <c r="D90" s="46">
        <f>D55^2*D48/2*D88</f>
        <v>6181.7116019329906</v>
      </c>
      <c r="E90" s="19" t="s">
        <v>50</v>
      </c>
    </row>
    <row r="91" spans="1:5" s="2" customFormat="1" x14ac:dyDescent="0.2">
      <c r="A91" s="36" t="s">
        <v>52</v>
      </c>
      <c r="B91" s="28" t="s">
        <v>30</v>
      </c>
      <c r="C91" s="10"/>
      <c r="D91" s="46">
        <f>D55^2*D48/2*((D81*D82)^2-1)</f>
        <v>-1820.5299558716374</v>
      </c>
      <c r="E91" s="19" t="s">
        <v>50</v>
      </c>
    </row>
    <row r="92" spans="1:5" s="3" customFormat="1" x14ac:dyDescent="0.2">
      <c r="A92" s="37" t="s">
        <v>53</v>
      </c>
      <c r="B92" s="29"/>
      <c r="C92" s="11"/>
      <c r="D92" s="46">
        <f>D90+D91</f>
        <v>4361.1816460613536</v>
      </c>
      <c r="E92" s="19" t="s">
        <v>50</v>
      </c>
    </row>
    <row r="93" spans="1:5" s="3" customFormat="1" x14ac:dyDescent="0.2">
      <c r="A93" s="37"/>
      <c r="B93" s="29"/>
      <c r="C93" s="11"/>
      <c r="D93" s="23"/>
      <c r="E93" s="26"/>
    </row>
    <row r="94" spans="1:5" s="3" customFormat="1" x14ac:dyDescent="0.2">
      <c r="A94" s="36" t="s">
        <v>35</v>
      </c>
      <c r="B94" s="28" t="s">
        <v>13</v>
      </c>
      <c r="C94" s="10"/>
      <c r="D94" s="47">
        <f>2*D90/(D48*D57^2)</f>
        <v>2.3440776372776972</v>
      </c>
      <c r="E94" s="26"/>
    </row>
    <row r="95" spans="1:5" s="2" customFormat="1" x14ac:dyDescent="0.2">
      <c r="A95" s="36" t="s">
        <v>36</v>
      </c>
      <c r="B95" s="28" t="s">
        <v>13</v>
      </c>
      <c r="C95" s="10"/>
      <c r="D95" s="47">
        <f>2*D91/(D48*D57^2)</f>
        <v>-0.69033688925546832</v>
      </c>
      <c r="E95" s="19"/>
    </row>
    <row r="96" spans="1:5" s="2" customFormat="1" ht="13.5" thickBot="1" x14ac:dyDescent="0.25">
      <c r="A96" s="40" t="s">
        <v>38</v>
      </c>
      <c r="B96" s="30" t="s">
        <v>13</v>
      </c>
      <c r="C96" s="27"/>
      <c r="D96" s="48">
        <f>2*D92/(D48*D57^2)</f>
        <v>1.6537407480222293</v>
      </c>
      <c r="E96" s="21"/>
    </row>
    <row r="97" spans="1:5" s="2" customFormat="1" x14ac:dyDescent="0.2">
      <c r="A97" s="10"/>
      <c r="B97" s="10"/>
      <c r="C97" s="10"/>
      <c r="D97" s="22"/>
      <c r="E97" s="14"/>
    </row>
    <row r="98" spans="1:5" x14ac:dyDescent="0.2">
      <c r="A98" s="9"/>
      <c r="B98" s="9"/>
      <c r="C98" s="9"/>
      <c r="D98" s="15"/>
      <c r="E98" s="14"/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/>
  <rowBreaks count="1" manualBreakCount="1">
    <brk id="58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98"/>
  <sheetViews>
    <sheetView topLeftCell="A34" zoomScaleNormal="100" workbookViewId="0">
      <selection activeCell="H21" sqref="H21"/>
    </sheetView>
  </sheetViews>
  <sheetFormatPr baseColWidth="10" defaultRowHeight="12.75" x14ac:dyDescent="0.2"/>
  <cols>
    <col min="1" max="1" width="27.85546875" customWidth="1"/>
    <col min="2" max="2" width="40.42578125" customWidth="1"/>
    <col min="3" max="3" width="2" customWidth="1"/>
    <col min="4" max="4" width="11.140625" customWidth="1"/>
    <col min="5" max="5" width="5.5703125" customWidth="1"/>
  </cols>
  <sheetData>
    <row r="2" spans="1:1" s="4" customFormat="1" ht="18" x14ac:dyDescent="0.25">
      <c r="A2" s="4" t="s">
        <v>14</v>
      </c>
    </row>
    <row r="3" spans="1:1" s="4" customFormat="1" ht="18" x14ac:dyDescent="0.25">
      <c r="A3" s="4" t="s">
        <v>40</v>
      </c>
    </row>
    <row r="4" spans="1:1" s="5" customFormat="1" ht="15.75" x14ac:dyDescent="0.25">
      <c r="A4" s="5" t="s">
        <v>39</v>
      </c>
    </row>
    <row r="5" spans="1:1" s="3" customFormat="1" x14ac:dyDescent="0.2">
      <c r="A5" s="3" t="s">
        <v>25</v>
      </c>
    </row>
    <row r="7" spans="1:1" s="2" customFormat="1" x14ac:dyDescent="0.2">
      <c r="A7" s="2" t="s">
        <v>27</v>
      </c>
    </row>
    <row r="8" spans="1:1" s="2" customFormat="1" x14ac:dyDescent="0.2">
      <c r="A8" s="2" t="s">
        <v>28</v>
      </c>
    </row>
    <row r="9" spans="1:1" s="2" customFormat="1" x14ac:dyDescent="0.2">
      <c r="A9" s="2" t="s">
        <v>16</v>
      </c>
    </row>
    <row r="10" spans="1:1" s="2" customFormat="1" x14ac:dyDescent="0.2">
      <c r="A10" s="7" t="s">
        <v>41</v>
      </c>
    </row>
    <row r="11" spans="1:1" s="2" customFormat="1" x14ac:dyDescent="0.2">
      <c r="A11" s="7" t="s">
        <v>43</v>
      </c>
    </row>
    <row r="12" spans="1:1" s="2" customFormat="1" x14ac:dyDescent="0.2">
      <c r="A12" s="7" t="s">
        <v>42</v>
      </c>
    </row>
    <row r="13" spans="1:1" s="2" customFormat="1" x14ac:dyDescent="0.2">
      <c r="A13" s="2" t="s">
        <v>29</v>
      </c>
    </row>
    <row r="14" spans="1:1" s="2" customFormat="1" x14ac:dyDescent="0.2">
      <c r="A14" s="7" t="s">
        <v>44</v>
      </c>
    </row>
    <row r="15" spans="1:1" s="2" customFormat="1" x14ac:dyDescent="0.2">
      <c r="A15" s="2" t="s">
        <v>17</v>
      </c>
    </row>
    <row r="16" spans="1:1" ht="13.5" customHeight="1" x14ac:dyDescent="0.2"/>
    <row r="17" ht="13.5" customHeight="1" x14ac:dyDescent="0.2"/>
    <row r="18" ht="13.5" customHeight="1" x14ac:dyDescent="0.2"/>
    <row r="19" ht="13.5" customHeight="1" x14ac:dyDescent="0.2"/>
    <row r="20" ht="13.5" customHeight="1" x14ac:dyDescent="0.2"/>
    <row r="21" ht="13.5" customHeight="1" x14ac:dyDescent="0.2"/>
    <row r="34" spans="1:5" s="4" customFormat="1" ht="18" x14ac:dyDescent="0.25">
      <c r="A34" s="32" t="s">
        <v>70</v>
      </c>
      <c r="B34" s="3" t="s">
        <v>0</v>
      </c>
      <c r="C34" s="3"/>
    </row>
    <row r="35" spans="1:5" ht="13.5" customHeight="1" x14ac:dyDescent="0.2">
      <c r="A35" s="33" t="s">
        <v>32</v>
      </c>
      <c r="B35" s="1"/>
      <c r="C35" s="1"/>
    </row>
    <row r="36" spans="1:5" ht="6" customHeight="1" thickBot="1" x14ac:dyDescent="0.25">
      <c r="A36" s="34"/>
      <c r="B36" s="1"/>
      <c r="C36" s="1"/>
    </row>
    <row r="37" spans="1:5" s="6" customFormat="1" x14ac:dyDescent="0.2">
      <c r="A37" s="35" t="s">
        <v>56</v>
      </c>
      <c r="B37" s="31" t="s">
        <v>71</v>
      </c>
      <c r="C37" s="16"/>
      <c r="D37" s="17">
        <v>168.3</v>
      </c>
      <c r="E37" s="18" t="s">
        <v>45</v>
      </c>
    </row>
    <row r="38" spans="1:5" s="6" customFormat="1" x14ac:dyDescent="0.2">
      <c r="A38" s="36" t="s">
        <v>57</v>
      </c>
      <c r="B38" s="28" t="s">
        <v>72</v>
      </c>
      <c r="C38" s="8"/>
      <c r="D38" s="13">
        <v>4.5</v>
      </c>
      <c r="E38" s="19" t="s">
        <v>45</v>
      </c>
    </row>
    <row r="39" spans="1:5" x14ac:dyDescent="0.2">
      <c r="A39" s="36" t="s">
        <v>58</v>
      </c>
      <c r="B39" s="28" t="s">
        <v>84</v>
      </c>
      <c r="C39" s="9"/>
      <c r="D39" s="43">
        <f>PI()*((D37-2*D38)/1000)^2/4</f>
        <v>1.9930648639473719E-2</v>
      </c>
      <c r="E39" s="19" t="s">
        <v>46</v>
      </c>
    </row>
    <row r="40" spans="1:5" ht="6" customHeight="1" x14ac:dyDescent="0.2">
      <c r="A40" s="36"/>
      <c r="B40" s="28"/>
      <c r="C40" s="9"/>
      <c r="D40" s="15"/>
      <c r="E40" s="19"/>
    </row>
    <row r="41" spans="1:5" s="6" customFormat="1" x14ac:dyDescent="0.2">
      <c r="A41" s="36" t="s">
        <v>59</v>
      </c>
      <c r="B41" s="28" t="s">
        <v>82</v>
      </c>
      <c r="C41" s="8"/>
      <c r="D41" s="13">
        <v>219.1</v>
      </c>
      <c r="E41" s="19" t="s">
        <v>45</v>
      </c>
    </row>
    <row r="42" spans="1:5" s="6" customFormat="1" x14ac:dyDescent="0.2">
      <c r="A42" s="36" t="s">
        <v>60</v>
      </c>
      <c r="B42" s="28" t="s">
        <v>83</v>
      </c>
      <c r="C42" s="8"/>
      <c r="D42" s="13">
        <v>6.3</v>
      </c>
      <c r="E42" s="19" t="s">
        <v>45</v>
      </c>
    </row>
    <row r="43" spans="1:5" x14ac:dyDescent="0.2">
      <c r="A43" s="36" t="s">
        <v>61</v>
      </c>
      <c r="B43" s="28" t="s">
        <v>85</v>
      </c>
      <c r="C43" s="9"/>
      <c r="D43" s="43">
        <f>PI()*((D41-2*D42)/1000)^2/4</f>
        <v>3.3491144833134832E-2</v>
      </c>
      <c r="E43" s="19" t="s">
        <v>46</v>
      </c>
    </row>
    <row r="44" spans="1:5" ht="6" customHeight="1" x14ac:dyDescent="0.2">
      <c r="A44" s="36"/>
      <c r="B44" s="28"/>
      <c r="C44" s="9"/>
      <c r="D44" s="15"/>
      <c r="E44" s="19"/>
    </row>
    <row r="45" spans="1:5" s="6" customFormat="1" ht="12" customHeight="1" x14ac:dyDescent="0.2">
      <c r="A45" s="36" t="s">
        <v>1</v>
      </c>
      <c r="B45" s="28" t="s">
        <v>81</v>
      </c>
      <c r="C45" s="8"/>
      <c r="D45" s="13">
        <v>90</v>
      </c>
      <c r="E45" s="19"/>
    </row>
    <row r="46" spans="1:5" s="6" customFormat="1" x14ac:dyDescent="0.2">
      <c r="A46" s="36" t="s">
        <v>2</v>
      </c>
      <c r="B46" s="28" t="s">
        <v>80</v>
      </c>
      <c r="C46" s="8"/>
      <c r="D46" s="13">
        <v>0</v>
      </c>
      <c r="E46" s="19"/>
    </row>
    <row r="47" spans="1:5" ht="6" customHeight="1" x14ac:dyDescent="0.2">
      <c r="A47" s="36"/>
      <c r="B47" s="28"/>
      <c r="C47" s="9"/>
      <c r="D47" s="15"/>
      <c r="E47" s="19"/>
    </row>
    <row r="48" spans="1:5" s="6" customFormat="1" x14ac:dyDescent="0.2">
      <c r="A48" s="36" t="s">
        <v>62</v>
      </c>
      <c r="B48" s="28" t="s">
        <v>79</v>
      </c>
      <c r="C48" s="8"/>
      <c r="D48" s="13">
        <v>1000</v>
      </c>
      <c r="E48" s="19" t="s">
        <v>47</v>
      </c>
    </row>
    <row r="49" spans="1:8" ht="6" customHeight="1" x14ac:dyDescent="0.2">
      <c r="A49" s="36"/>
      <c r="B49" s="28"/>
      <c r="C49" s="9"/>
      <c r="D49" s="15"/>
      <c r="E49" s="19"/>
    </row>
    <row r="50" spans="1:8" ht="6" customHeight="1" x14ac:dyDescent="0.2">
      <c r="A50" s="37"/>
      <c r="B50" s="28"/>
      <c r="C50" s="9"/>
      <c r="D50" s="15"/>
      <c r="E50" s="19"/>
    </row>
    <row r="51" spans="1:8" s="6" customFormat="1" x14ac:dyDescent="0.2">
      <c r="A51" s="36" t="s">
        <v>63</v>
      </c>
      <c r="B51" s="28" t="s">
        <v>76</v>
      </c>
      <c r="C51" s="8"/>
      <c r="D51" s="13">
        <v>100</v>
      </c>
      <c r="E51" s="19" t="s">
        <v>48</v>
      </c>
    </row>
    <row r="52" spans="1:8" s="6" customFormat="1" x14ac:dyDescent="0.2">
      <c r="A52" s="36" t="s">
        <v>64</v>
      </c>
      <c r="B52" s="28" t="s">
        <v>77</v>
      </c>
      <c r="C52" s="8"/>
      <c r="D52" s="13">
        <v>60</v>
      </c>
      <c r="E52" s="19" t="s">
        <v>48</v>
      </c>
    </row>
    <row r="53" spans="1:8" x14ac:dyDescent="0.2">
      <c r="A53" s="36" t="s">
        <v>65</v>
      </c>
      <c r="B53" s="28" t="s">
        <v>78</v>
      </c>
      <c r="C53" s="9"/>
      <c r="D53" s="15">
        <f>ABS(D51-D52)</f>
        <v>40</v>
      </c>
      <c r="E53" s="19" t="s">
        <v>48</v>
      </c>
    </row>
    <row r="54" spans="1:8" ht="6" customHeight="1" x14ac:dyDescent="0.2">
      <c r="A54" s="36"/>
      <c r="B54" s="28"/>
      <c r="C54" s="9"/>
      <c r="D54" s="15"/>
      <c r="E54" s="19"/>
    </row>
    <row r="55" spans="1:8" x14ac:dyDescent="0.2">
      <c r="A55" s="36" t="s">
        <v>66</v>
      </c>
      <c r="B55" s="28" t="s">
        <v>73</v>
      </c>
      <c r="C55" s="9"/>
      <c r="D55" s="44">
        <f>D51/(D48*D43)</f>
        <v>2.9858638902383503</v>
      </c>
      <c r="E55" s="19" t="s">
        <v>49</v>
      </c>
    </row>
    <row r="56" spans="1:8" x14ac:dyDescent="0.2">
      <c r="A56" s="36" t="s">
        <v>67</v>
      </c>
      <c r="B56" s="28" t="s">
        <v>74</v>
      </c>
      <c r="C56" s="9"/>
      <c r="D56" s="44">
        <f>D52/(D48*D43)</f>
        <v>1.7915183341430103</v>
      </c>
      <c r="E56" s="19" t="s">
        <v>49</v>
      </c>
    </row>
    <row r="57" spans="1:8" ht="13.5" thickBot="1" x14ac:dyDescent="0.25">
      <c r="A57" s="38" t="s">
        <v>68</v>
      </c>
      <c r="B57" s="30" t="s">
        <v>75</v>
      </c>
      <c r="C57" s="20"/>
      <c r="D57" s="45">
        <f>D53/(D48*D39)</f>
        <v>2.0069592677870931</v>
      </c>
      <c r="E57" s="21" t="s">
        <v>49</v>
      </c>
    </row>
    <row r="58" spans="1:8" x14ac:dyDescent="0.2">
      <c r="A58" s="9"/>
      <c r="B58" s="9"/>
      <c r="C58" s="9"/>
      <c r="D58" s="9"/>
      <c r="E58" s="12"/>
    </row>
    <row r="59" spans="1:8" s="2" customFormat="1" x14ac:dyDescent="0.2">
      <c r="A59" s="10"/>
      <c r="B59" s="10"/>
      <c r="C59" s="10"/>
      <c r="D59" s="22"/>
      <c r="E59" s="14"/>
    </row>
    <row r="60" spans="1:8" s="2" customFormat="1" ht="18" x14ac:dyDescent="0.25">
      <c r="A60" s="41" t="s">
        <v>69</v>
      </c>
      <c r="B60" s="10"/>
      <c r="C60" s="10"/>
      <c r="D60" s="22"/>
      <c r="E60" s="14"/>
    </row>
    <row r="61" spans="1:8" ht="13.5" thickBot="1" x14ac:dyDescent="0.25">
      <c r="A61" s="42"/>
      <c r="B61" s="9"/>
      <c r="C61" s="9"/>
      <c r="D61" s="15"/>
      <c r="E61" s="14"/>
    </row>
    <row r="62" spans="1:8" ht="15.75" x14ac:dyDescent="0.25">
      <c r="A62" s="39" t="s">
        <v>5</v>
      </c>
      <c r="B62" s="24"/>
      <c r="C62" s="24"/>
      <c r="D62" s="25"/>
      <c r="E62" s="18"/>
      <c r="H62" s="9"/>
    </row>
    <row r="63" spans="1:8" x14ac:dyDescent="0.2">
      <c r="A63" s="37"/>
      <c r="B63" s="9"/>
      <c r="C63" s="9"/>
      <c r="D63" s="15"/>
      <c r="E63" s="19"/>
    </row>
    <row r="64" spans="1:8" x14ac:dyDescent="0.2">
      <c r="A64" s="37" t="s">
        <v>15</v>
      </c>
      <c r="B64" s="28"/>
      <c r="C64" s="9"/>
      <c r="D64" s="15"/>
      <c r="E64" s="19"/>
    </row>
    <row r="65" spans="1:5" s="2" customFormat="1" x14ac:dyDescent="0.2">
      <c r="A65" s="36" t="s">
        <v>6</v>
      </c>
      <c r="B65" s="28" t="s">
        <v>18</v>
      </c>
      <c r="C65" s="10"/>
      <c r="D65" s="23">
        <f>D53/D51</f>
        <v>0.4</v>
      </c>
      <c r="E65" s="19"/>
    </row>
    <row r="66" spans="1:5" s="2" customFormat="1" x14ac:dyDescent="0.2">
      <c r="A66" s="36" t="s">
        <v>7</v>
      </c>
      <c r="B66" s="28" t="s">
        <v>19</v>
      </c>
      <c r="C66" s="10"/>
      <c r="D66" s="23">
        <f>D43/D39</f>
        <v>1.6803840877914944</v>
      </c>
      <c r="E66" s="19"/>
    </row>
    <row r="67" spans="1:5" s="2" customFormat="1" x14ac:dyDescent="0.2">
      <c r="A67" s="36" t="s">
        <v>8</v>
      </c>
      <c r="B67" s="28" t="s">
        <v>20</v>
      </c>
      <c r="C67" s="10"/>
      <c r="D67" s="23">
        <f>0.04*(1-1.25+EXP(-0.68*D66))</f>
        <v>2.7587622953600243E-3</v>
      </c>
      <c r="E67" s="19"/>
    </row>
    <row r="68" spans="1:5" s="2" customFormat="1" x14ac:dyDescent="0.2">
      <c r="A68" s="36"/>
      <c r="B68" s="28"/>
      <c r="C68" s="10"/>
      <c r="D68" s="23"/>
      <c r="E68" s="19"/>
    </row>
    <row r="69" spans="1:5" s="2" customFormat="1" x14ac:dyDescent="0.2">
      <c r="A69" s="37" t="s">
        <v>3</v>
      </c>
      <c r="B69" s="28" t="s">
        <v>54</v>
      </c>
      <c r="C69" s="10"/>
      <c r="D69" s="23">
        <f>2*(1.02*(1-D65)^2-1+0.8*D65*(1-0.0139*D65+D67*COS(D45)))-((1-D65)^2-1)</f>
        <v>1.0050477697457483E-2</v>
      </c>
      <c r="E69" s="19"/>
    </row>
    <row r="70" spans="1:5" s="2" customFormat="1" x14ac:dyDescent="0.2">
      <c r="A70" s="36"/>
      <c r="B70" s="28"/>
      <c r="C70" s="10"/>
      <c r="D70" s="23"/>
      <c r="E70" s="19"/>
    </row>
    <row r="71" spans="1:5" s="2" customFormat="1" x14ac:dyDescent="0.2">
      <c r="A71" s="36" t="s">
        <v>51</v>
      </c>
      <c r="B71" s="28" t="s">
        <v>31</v>
      </c>
      <c r="C71" s="10"/>
      <c r="D71" s="46">
        <f>D55^2*D48/2*D69</f>
        <v>44.801929862358854</v>
      </c>
      <c r="E71" s="19" t="s">
        <v>50</v>
      </c>
    </row>
    <row r="72" spans="1:5" s="2" customFormat="1" x14ac:dyDescent="0.2">
      <c r="A72" s="36" t="s">
        <v>52</v>
      </c>
      <c r="B72" s="28" t="s">
        <v>30</v>
      </c>
      <c r="C72" s="10"/>
      <c r="D72" s="46">
        <f>D55^2*D48/2*((1-D65)^2-1)</f>
        <v>-2852.9226147293748</v>
      </c>
      <c r="E72" s="19" t="s">
        <v>50</v>
      </c>
    </row>
    <row r="73" spans="1:5" s="3" customFormat="1" x14ac:dyDescent="0.2">
      <c r="A73" s="37" t="s">
        <v>53</v>
      </c>
      <c r="B73" s="29"/>
      <c r="C73" s="11"/>
      <c r="D73" s="46">
        <f>D71+D72</f>
        <v>-2808.1206848670158</v>
      </c>
      <c r="E73" s="19" t="s">
        <v>50</v>
      </c>
    </row>
    <row r="74" spans="1:5" s="3" customFormat="1" x14ac:dyDescent="0.2">
      <c r="A74" s="37"/>
      <c r="B74" s="29"/>
      <c r="C74" s="11"/>
      <c r="D74" s="23"/>
      <c r="E74" s="26"/>
    </row>
    <row r="75" spans="1:5" s="3" customFormat="1" x14ac:dyDescent="0.2">
      <c r="A75" s="36" t="s">
        <v>33</v>
      </c>
      <c r="B75" s="28" t="s">
        <v>55</v>
      </c>
      <c r="C75" s="10"/>
      <c r="D75" s="47">
        <f>2*D71/(D48*D56^2)</f>
        <v>2.791799360404856E-2</v>
      </c>
      <c r="E75" s="26"/>
    </row>
    <row r="76" spans="1:5" s="2" customFormat="1" x14ac:dyDescent="0.2">
      <c r="A76" s="36" t="s">
        <v>34</v>
      </c>
      <c r="B76" s="28" t="s">
        <v>55</v>
      </c>
      <c r="C76" s="10"/>
      <c r="D76" s="47">
        <f>2*D72/(D48*D56^2)</f>
        <v>-1.7777777777777777</v>
      </c>
      <c r="E76" s="19"/>
    </row>
    <row r="77" spans="1:5" s="2" customFormat="1" x14ac:dyDescent="0.2">
      <c r="A77" s="37" t="s">
        <v>37</v>
      </c>
      <c r="B77" s="28" t="s">
        <v>55</v>
      </c>
      <c r="C77" s="10"/>
      <c r="D77" s="49">
        <f>2*D73/(D48*D56^2)</f>
        <v>-1.7498597841737289</v>
      </c>
      <c r="E77" s="19"/>
    </row>
    <row r="78" spans="1:5" s="2" customFormat="1" x14ac:dyDescent="0.2">
      <c r="A78" s="36"/>
      <c r="B78" s="28"/>
      <c r="C78" s="10"/>
      <c r="D78" s="23"/>
      <c r="E78" s="19"/>
    </row>
    <row r="79" spans="1:5" s="2" customFormat="1" x14ac:dyDescent="0.2">
      <c r="A79" s="36"/>
      <c r="B79" s="28"/>
      <c r="C79" s="10"/>
      <c r="D79" s="23"/>
      <c r="E79" s="19"/>
    </row>
    <row r="80" spans="1:5" s="2" customFormat="1" x14ac:dyDescent="0.2">
      <c r="A80" s="37" t="s">
        <v>9</v>
      </c>
      <c r="B80" s="28"/>
      <c r="C80" s="10"/>
      <c r="D80" s="23"/>
      <c r="E80" s="19"/>
    </row>
    <row r="81" spans="1:5" s="2" customFormat="1" x14ac:dyDescent="0.2">
      <c r="A81" s="36" t="s">
        <v>6</v>
      </c>
      <c r="B81" s="28" t="s">
        <v>18</v>
      </c>
      <c r="C81" s="10"/>
      <c r="D81" s="23">
        <f>D53/D51</f>
        <v>0.4</v>
      </c>
      <c r="E81" s="19"/>
    </row>
    <row r="82" spans="1:5" s="2" customFormat="1" x14ac:dyDescent="0.2">
      <c r="A82" s="36" t="s">
        <v>7</v>
      </c>
      <c r="B82" s="28" t="s">
        <v>19</v>
      </c>
      <c r="C82" s="10"/>
      <c r="D82" s="23">
        <f>D43/D39</f>
        <v>1.6803840877914944</v>
      </c>
      <c r="E82" s="19"/>
    </row>
    <row r="83" spans="1:5" s="2" customFormat="1" x14ac:dyDescent="0.2">
      <c r="A83" s="36" t="s">
        <v>12</v>
      </c>
      <c r="B83" s="28" t="s">
        <v>21</v>
      </c>
      <c r="C83" s="10"/>
      <c r="D83" s="23">
        <f>D46/D37</f>
        <v>0</v>
      </c>
      <c r="E83" s="19"/>
    </row>
    <row r="84" spans="1:5" s="2" customFormat="1" x14ac:dyDescent="0.2">
      <c r="A84" s="36" t="s">
        <v>8</v>
      </c>
      <c r="B84" s="28" t="s">
        <v>22</v>
      </c>
      <c r="C84" s="10"/>
      <c r="D84" s="23">
        <f>0.87*(D82-0.82)</f>
        <v>0.74853415637860021</v>
      </c>
      <c r="E84" s="19"/>
    </row>
    <row r="85" spans="1:5" s="2" customFormat="1" x14ac:dyDescent="0.2">
      <c r="A85" s="36" t="s">
        <v>10</v>
      </c>
      <c r="B85" s="28" t="s">
        <v>23</v>
      </c>
      <c r="C85" s="10"/>
      <c r="D85" s="23">
        <f>0.0685*(1.36+D82)</f>
        <v>0.2082663100137174</v>
      </c>
      <c r="E85" s="19"/>
    </row>
    <row r="86" spans="1:5" s="2" customFormat="1" x14ac:dyDescent="0.2">
      <c r="A86" s="36" t="s">
        <v>11</v>
      </c>
      <c r="B86" s="28" t="s">
        <v>24</v>
      </c>
      <c r="C86" s="10"/>
      <c r="D86" s="23">
        <f>0.1+1.32*EXP(-0.4*(D82-1))</f>
        <v>1.1054931337164373</v>
      </c>
      <c r="E86" s="19"/>
    </row>
    <row r="87" spans="1:5" s="2" customFormat="1" x14ac:dyDescent="0.2">
      <c r="A87" s="36"/>
      <c r="B87" s="28"/>
      <c r="C87" s="10"/>
      <c r="D87" s="23"/>
      <c r="E87" s="19"/>
    </row>
    <row r="88" spans="1:5" s="2" customFormat="1" x14ac:dyDescent="0.2">
      <c r="A88" s="37" t="s">
        <v>4</v>
      </c>
      <c r="B88" s="28" t="s">
        <v>54</v>
      </c>
      <c r="C88" s="10"/>
      <c r="D88" s="23">
        <f>2*(0.98*(1-D81)^2-1+D82*D81*(D81*(D84+D85*EXP(-40*D83))+D86-0.6*COS(D45*PI()/180)))-((D82*D81)^2-1)</f>
        <v>1.2544254769009102</v>
      </c>
      <c r="E88" s="19"/>
    </row>
    <row r="89" spans="1:5" s="2" customFormat="1" x14ac:dyDescent="0.2">
      <c r="A89" s="36"/>
      <c r="B89" s="28"/>
      <c r="C89" s="10"/>
      <c r="D89" s="23"/>
      <c r="E89" s="19"/>
    </row>
    <row r="90" spans="1:5" s="2" customFormat="1" x14ac:dyDescent="0.2">
      <c r="A90" s="36" t="s">
        <v>51</v>
      </c>
      <c r="B90" s="28" t="s">
        <v>26</v>
      </c>
      <c r="C90" s="10"/>
      <c r="D90" s="46">
        <f>D55^2*D48/2*D88</f>
        <v>5591.8418930363869</v>
      </c>
      <c r="E90" s="19" t="s">
        <v>50</v>
      </c>
    </row>
    <row r="91" spans="1:5" s="2" customFormat="1" x14ac:dyDescent="0.2">
      <c r="A91" s="36" t="s">
        <v>52</v>
      </c>
      <c r="B91" s="28" t="s">
        <v>30</v>
      </c>
      <c r="C91" s="10"/>
      <c r="D91" s="46">
        <f>D55^2*D48/2*((D81*D82)^2-1)</f>
        <v>-2443.7488342363954</v>
      </c>
      <c r="E91" s="19" t="s">
        <v>50</v>
      </c>
    </row>
    <row r="92" spans="1:5" s="3" customFormat="1" x14ac:dyDescent="0.2">
      <c r="A92" s="37" t="s">
        <v>53</v>
      </c>
      <c r="B92" s="29"/>
      <c r="C92" s="11"/>
      <c r="D92" s="46">
        <f>D90+D91</f>
        <v>3148.0930587999915</v>
      </c>
      <c r="E92" s="19" t="s">
        <v>50</v>
      </c>
    </row>
    <row r="93" spans="1:5" s="3" customFormat="1" x14ac:dyDescent="0.2">
      <c r="A93" s="37"/>
      <c r="B93" s="29"/>
      <c r="C93" s="11"/>
      <c r="D93" s="23"/>
      <c r="E93" s="26"/>
    </row>
    <row r="94" spans="1:5" s="3" customFormat="1" x14ac:dyDescent="0.2">
      <c r="A94" s="36" t="s">
        <v>35</v>
      </c>
      <c r="B94" s="28" t="s">
        <v>13</v>
      </c>
      <c r="C94" s="10"/>
      <c r="D94" s="47">
        <f>2*D90/(D48*D57^2)</f>
        <v>2.7765644725934915</v>
      </c>
      <c r="E94" s="26"/>
    </row>
    <row r="95" spans="1:5" s="2" customFormat="1" x14ac:dyDescent="0.2">
      <c r="A95" s="36" t="s">
        <v>36</v>
      </c>
      <c r="B95" s="28" t="s">
        <v>13</v>
      </c>
      <c r="C95" s="10"/>
      <c r="D95" s="47">
        <f>2*D91/(D48*D57^2)</f>
        <v>-1.2134152436484822</v>
      </c>
      <c r="E95" s="19"/>
    </row>
    <row r="96" spans="1:5" s="2" customFormat="1" ht="13.5" thickBot="1" x14ac:dyDescent="0.25">
      <c r="A96" s="40" t="s">
        <v>38</v>
      </c>
      <c r="B96" s="30" t="s">
        <v>13</v>
      </c>
      <c r="C96" s="27"/>
      <c r="D96" s="48">
        <f>2*D92/(D48*D57^2)</f>
        <v>1.5631492289450093</v>
      </c>
      <c r="E96" s="21"/>
    </row>
    <row r="97" spans="1:5" s="2" customFormat="1" x14ac:dyDescent="0.2">
      <c r="A97" s="10"/>
      <c r="B97" s="10"/>
      <c r="C97" s="10"/>
      <c r="D97" s="22"/>
      <c r="E97" s="14"/>
    </row>
    <row r="98" spans="1:5" x14ac:dyDescent="0.2">
      <c r="A98" s="9"/>
      <c r="B98" s="9"/>
      <c r="C98" s="9"/>
      <c r="D98" s="15"/>
      <c r="E98" s="14"/>
    </row>
  </sheetData>
  <phoneticPr fontId="1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  <rowBreaks count="1" manualBreakCount="1">
    <brk id="58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1" type="noConversion"/>
  <pageMargins left="0.78740157499999996" right="0.78740157499999996" top="0.984251969" bottom="0.984251969" header="0.4921259845" footer="0.492125984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1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DN200100</vt:lpstr>
      <vt:lpstr>Tabelle1</vt:lpstr>
      <vt:lpstr>Tabelle2</vt:lpstr>
      <vt:lpstr>Tabelle3</vt:lpstr>
    </vt:vector>
  </TitlesOfParts>
  <Company>SIGMA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Masala</cp:lastModifiedBy>
  <cp:lastPrinted>2012-02-09T16:55:13Z</cp:lastPrinted>
  <dcterms:created xsi:type="dcterms:W3CDTF">2006-06-23T10:17:47Z</dcterms:created>
  <dcterms:modified xsi:type="dcterms:W3CDTF">2013-07-11T07:53:45Z</dcterms:modified>
</cp:coreProperties>
</file>