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10" yWindow="0" windowWidth="11445" windowHeight="156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9" i="1" l="1"/>
  <c r="D43" i="1"/>
  <c r="D55" i="1" s="1"/>
  <c r="D53" i="1"/>
  <c r="D84" i="1"/>
  <c r="D65" i="1" l="1"/>
  <c r="D82" i="1"/>
  <c r="D56" i="1"/>
  <c r="D83" i="1"/>
  <c r="D66" i="1"/>
  <c r="D57" i="1"/>
  <c r="D73" i="1" l="1"/>
  <c r="D77" i="1" s="1"/>
  <c r="D86" i="1"/>
  <c r="D91" i="1"/>
  <c r="D95" i="1" s="1"/>
  <c r="D85" i="1"/>
  <c r="D68" i="1"/>
  <c r="D67" i="1"/>
  <c r="D70" i="1" s="1"/>
  <c r="D72" i="1" s="1"/>
  <c r="D88" i="1" l="1"/>
  <c r="D90" i="1" s="1"/>
  <c r="D92" i="1" s="1"/>
  <c r="D96" i="1" s="1"/>
  <c r="D74" i="1"/>
  <c r="D78" i="1" s="1"/>
  <c r="D76" i="1"/>
  <c r="D94" i="1" l="1"/>
</calcChain>
</file>

<file path=xl/sharedStrings.xml><?xml version="1.0" encoding="utf-8"?>
<sst xmlns="http://schemas.openxmlformats.org/spreadsheetml/2006/main" count="115" uniqueCount="87">
  <si>
    <t>Bemerkung:</t>
  </si>
  <si>
    <t>α</t>
  </si>
  <si>
    <t>ζVdV</t>
  </si>
  <si>
    <t>r</t>
  </si>
  <si>
    <t>ζVaV</t>
  </si>
  <si>
    <t>Stromvereinigung</t>
  </si>
  <si>
    <t>x</t>
  </si>
  <si>
    <t>a</t>
  </si>
  <si>
    <t>C</t>
  </si>
  <si>
    <t>E</t>
  </si>
  <si>
    <t>y</t>
  </si>
  <si>
    <t>(umgerechet auf den Abzweig)</t>
  </si>
  <si>
    <t>Ermittlung von Zetawerten an Rohrverzweigungen gemäß</t>
  </si>
  <si>
    <t>SINETZ rechnet diese Zetawerte folgendermaßen um:</t>
  </si>
  <si>
    <t>Dieser Druckverlust wird dann in einen Zetawert für den entsprechenden Abschnitt umgerechnet.</t>
  </si>
  <si>
    <t xml:space="preserve">Hilfswert, x=M3/M2 </t>
  </si>
  <si>
    <t>Hilfswert., y=r/DaA</t>
  </si>
  <si>
    <t>Hilfswert, a=AA/AH</t>
  </si>
  <si>
    <t>Hilfswert, C=1,05-0,475e(-2,26*(a-1))</t>
  </si>
  <si>
    <t>Hilfswert, E=0,468*a^-2,17</t>
  </si>
  <si>
    <t>(Implementiert in SINETZ)</t>
  </si>
  <si>
    <t>Hilfswert, C=0,25*(a-0,04)^0,26</t>
  </si>
  <si>
    <t>Hilfswert, E=1,29*a^-0,17-0,94</t>
  </si>
  <si>
    <t xml:space="preserve">Die errechneten Zetawerte ζVdT und ζVaT (bzw.  ζVdV und ζVaV) beziehen sich immer auf die </t>
  </si>
  <si>
    <t>Strömungsverhältnisse im Hauptrohrabschnitt, in dem der gesamten Massenstrom fließt.</t>
  </si>
  <si>
    <t>Dies geschieht, indem zuerst der Druckverlust gemäß der Gleichungen 9.1.2-17/3 - 9.1.2-17/6</t>
  </si>
  <si>
    <t>Druckverlust Verwirbelung (ohne Reibung)</t>
  </si>
  <si>
    <t>Druckverlust Beschleunigungsverlust</t>
  </si>
  <si>
    <t>gesamter Druckverlust</t>
  </si>
  <si>
    <t>Druckverlust (ohne Reibung)</t>
  </si>
  <si>
    <t>(Eingabeparameter in rot!)</t>
  </si>
  <si>
    <t>ζVH (Verwirbelung)</t>
  </si>
  <si>
    <t>ζV_Hauptrohr</t>
  </si>
  <si>
    <t>ζV_Abzw</t>
  </si>
  <si>
    <t>ζVH (Beschleunigungsverlust)</t>
  </si>
  <si>
    <t>ζVA (Verwirbelung)</t>
  </si>
  <si>
    <t>ζVA (Beschleunigungsverlust)</t>
  </si>
  <si>
    <t>bzw. F. Brandt, Dampferzeuger (1999)</t>
  </si>
  <si>
    <t>FDBR-Handbuch Wärme- und Strömungstechnik, 11/1996</t>
  </si>
  <si>
    <t>- der Abzweig-Zetawert wird auf die Strömungsverhältnisse im Abzweigabschnitt umgerechnet</t>
  </si>
  <si>
    <t>Trennung bzw. vor der Vereinigung umgerechnet</t>
  </si>
  <si>
    <t xml:space="preserve">- der Hauptrohr-Zetawert wird auf die Strömungsverhältnisse im Hauptrohrabschnitt nach der </t>
  </si>
  <si>
    <t>ermittelt wird.</t>
  </si>
  <si>
    <t>mm</t>
  </si>
  <si>
    <t>m²</t>
  </si>
  <si>
    <t>kg/m³</t>
  </si>
  <si>
    <t>kg/s</t>
  </si>
  <si>
    <t>m/s</t>
  </si>
  <si>
    <t>N/m²</t>
  </si>
  <si>
    <t>dP, Verwirbelung</t>
  </si>
  <si>
    <t>dP, Beschleunigungsverlust</t>
  </si>
  <si>
    <t>P3 - P2</t>
  </si>
  <si>
    <t>P1 - P2</t>
  </si>
  <si>
    <t>(bezogen auf Gesamtmassenstrom im Hauptrohr)</t>
  </si>
  <si>
    <t>(umgerechnet auf Abschnitt vor Vereinigung)</t>
  </si>
  <si>
    <t>DaA</t>
  </si>
  <si>
    <t>SA</t>
  </si>
  <si>
    <t>AA</t>
  </si>
  <si>
    <t xml:space="preserve">DaH </t>
  </si>
  <si>
    <t>SH</t>
  </si>
  <si>
    <t>AH</t>
  </si>
  <si>
    <t xml:space="preserve">Rho </t>
  </si>
  <si>
    <t>M1</t>
  </si>
  <si>
    <t>M2</t>
  </si>
  <si>
    <t>M3</t>
  </si>
  <si>
    <t>w1</t>
  </si>
  <si>
    <t>w2</t>
  </si>
  <si>
    <t>w3</t>
  </si>
  <si>
    <t>Header</t>
  </si>
  <si>
    <t>Results:</t>
  </si>
  <si>
    <t>Inputs:</t>
  </si>
  <si>
    <t>diameter branch</t>
  </si>
  <si>
    <t>wallthickness branch</t>
  </si>
  <si>
    <t>velocity section 1-0</t>
  </si>
  <si>
    <t>velocity section 0-2</t>
  </si>
  <si>
    <t>velocity section 0-3 / 0-4</t>
  </si>
  <si>
    <t>mass flow section 1-0</t>
  </si>
  <si>
    <t>mass flow section 0-2</t>
  </si>
  <si>
    <t>mass flow section 0-3 bzw 0-4</t>
  </si>
  <si>
    <t>medium density</t>
  </si>
  <si>
    <t>radius branch</t>
  </si>
  <si>
    <t>angle</t>
  </si>
  <si>
    <t>diameter header</t>
  </si>
  <si>
    <t>wall thickness header</t>
  </si>
  <si>
    <t>area branch (calculated value)</t>
  </si>
  <si>
    <t>area header (calculated value)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</si>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</sst>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4" formatCode="0.000000"/>
    <numFmt numFmtId="175" formatCode="0.00000"/>
    <numFmt numFmtId="176" formatCode="0.0000"/>
  </numFmts>
  <fonts count="10" x14ac:knownFonts="1">
    <font>
      <sz val="10"/>
      <name val="Arial"/>
    </font>
    <font>
      <sz val="8"/>
      <name val="Arial"/>
    </font>
    <font>
      <sz val="10"/>
      <color indexed="11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</font>
    <font>
      <sz val="9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49" fontId="5" fillId="0" borderId="0" xfId="0" applyNumberFormat="1" applyFont="1"/>
    <xf numFmtId="0" fontId="7" fillId="0" borderId="0" xfId="0" applyFont="1" applyBorder="1"/>
    <xf numFmtId="0" fontId="0" fillId="0" borderId="0" xfId="0" applyBorder="1"/>
    <xf numFmtId="0" fontId="5" fillId="0" borderId="0" xfId="0" applyFont="1" applyBorder="1"/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right" indent="1"/>
    </xf>
    <xf numFmtId="0" fontId="7" fillId="0" borderId="1" xfId="0" applyFont="1" applyBorder="1"/>
    <xf numFmtId="0" fontId="7" fillId="0" borderId="1" xfId="0" applyFont="1" applyBorder="1" applyAlignment="1">
      <alignment horizontal="right" inden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right" indent="1"/>
    </xf>
    <xf numFmtId="174" fontId="5" fillId="0" borderId="0" xfId="0" applyNumberFormat="1" applyFont="1" applyBorder="1" applyAlignment="1">
      <alignment horizontal="right" indent="1"/>
    </xf>
    <xf numFmtId="176" fontId="5" fillId="0" borderId="0" xfId="0" applyNumberFormat="1" applyFont="1" applyBorder="1" applyAlignment="1">
      <alignment horizontal="right" indent="1"/>
    </xf>
    <xf numFmtId="0" fontId="0" fillId="0" borderId="1" xfId="0" applyBorder="1"/>
    <xf numFmtId="0" fontId="0" fillId="0" borderId="1" xfId="0" applyBorder="1" applyAlignment="1">
      <alignment horizontal="right" indent="1"/>
    </xf>
    <xf numFmtId="0" fontId="3" fillId="0" borderId="3" xfId="0" applyFont="1" applyBorder="1" applyAlignment="1">
      <alignment horizontal="center"/>
    </xf>
    <xf numFmtId="0" fontId="5" fillId="0" borderId="4" xfId="0" applyFont="1" applyBorder="1"/>
    <xf numFmtId="0" fontId="8" fillId="2" borderId="0" xfId="0" applyFont="1" applyFill="1" applyBorder="1"/>
    <xf numFmtId="0" fontId="8" fillId="2" borderId="4" xfId="0" applyFont="1" applyFill="1" applyBorder="1"/>
    <xf numFmtId="0" fontId="8" fillId="2" borderId="1" xfId="0" applyFont="1" applyFill="1" applyBorder="1"/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5" fillId="0" borderId="6" xfId="0" applyFont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0" fontId="3" fillId="0" borderId="7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4" fillId="0" borderId="6" xfId="0" applyFont="1" applyBorder="1" applyAlignment="1">
      <alignment horizontal="left" indent="1"/>
    </xf>
    <xf numFmtId="0" fontId="3" fillId="0" borderId="8" xfId="0" applyFont="1" applyBorder="1" applyAlignment="1">
      <alignment horizontal="left" indent="1"/>
    </xf>
    <xf numFmtId="175" fontId="0" fillId="0" borderId="0" xfId="0" applyNumberFormat="1" applyBorder="1" applyAlignment="1">
      <alignment horizontal="right" indent="1"/>
    </xf>
    <xf numFmtId="176" fontId="0" fillId="0" borderId="0" xfId="0" applyNumberFormat="1" applyBorder="1" applyAlignment="1">
      <alignment horizontal="right" indent="1"/>
    </xf>
    <xf numFmtId="176" fontId="0" fillId="0" borderId="4" xfId="0" applyNumberFormat="1" applyBorder="1" applyAlignment="1">
      <alignment horizontal="right" indent="1"/>
    </xf>
    <xf numFmtId="175" fontId="5" fillId="0" borderId="0" xfId="0" applyNumberFormat="1" applyFont="1" applyBorder="1" applyAlignment="1">
      <alignment horizontal="right" indent="1"/>
    </xf>
    <xf numFmtId="175" fontId="9" fillId="0" borderId="4" xfId="0" applyNumberFormat="1" applyFont="1" applyBorder="1" applyAlignment="1">
      <alignment horizontal="right" indent="1"/>
    </xf>
    <xf numFmtId="175" fontId="9" fillId="0" borderId="0" xfId="0" applyNumberFormat="1" applyFont="1" applyBorder="1" applyAlignment="1">
      <alignment horizontal="right" inden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142875</xdr:rowOff>
    </xdr:from>
    <xdr:to>
      <xdr:col>3</xdr:col>
      <xdr:colOff>723900</xdr:colOff>
      <xdr:row>22</xdr:row>
      <xdr:rowOff>47625</xdr:rowOff>
    </xdr:to>
    <xdr:pic>
      <xdr:nvPicPr>
        <xdr:cNvPr id="10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743200"/>
          <a:ext cx="533400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1047750</xdr:colOff>
      <xdr:row>22</xdr:row>
      <xdr:rowOff>57150</xdr:rowOff>
    </xdr:from>
    <xdr:to>
      <xdr:col>1</xdr:col>
      <xdr:colOff>2562225</xdr:colOff>
      <xdr:row>32</xdr:row>
      <xdr:rowOff>142875</xdr:rowOff>
    </xdr:to>
    <xdr:pic>
      <xdr:nvPicPr>
        <xdr:cNvPr id="10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848100"/>
          <a:ext cx="3371850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8"/>
  <sheetViews>
    <sheetView tabSelected="1" zoomScaleNormal="100" workbookViewId="0">
      <selection activeCell="I22" sqref="I22"/>
    </sheetView>
  </sheetViews>
  <sheetFormatPr baseColWidth="10" defaultRowHeight="12.75" x14ac:dyDescent="0.2"/>
  <cols>
    <col min="1" max="1" width="27.85546875" customWidth="1"/>
    <col min="2" max="2" width="40.42578125" customWidth="1"/>
    <col min="3" max="3" width="2" customWidth="1"/>
    <col min="4" max="4" width="11.140625" customWidth="1"/>
    <col min="5" max="5" width="5.5703125" customWidth="1"/>
  </cols>
  <sheetData>
    <row r="2" spans="1:1" s="4" customFormat="1" ht="18" x14ac:dyDescent="0.25">
      <c r="A2" s="4" t="s">
        <v>12</v>
      </c>
    </row>
    <row r="3" spans="1:1" s="4" customFormat="1" ht="18" x14ac:dyDescent="0.25">
      <c r="A3" s="4" t="s">
        <v>38</v>
      </c>
    </row>
    <row r="4" spans="1:1" s="5" customFormat="1" ht="15.75" x14ac:dyDescent="0.25">
      <c r="A4" s="5" t="s">
        <v>37</v>
      </c>
    </row>
    <row r="5" spans="1:1" s="3" customFormat="1" x14ac:dyDescent="0.2">
      <c r="A5" s="3" t="s">
        <v>20</v>
      </c>
    </row>
    <row r="7" spans="1:1" s="2" customFormat="1" x14ac:dyDescent="0.2">
      <c r="A7" s="2" t="s">
        <v>23</v>
      </c>
    </row>
    <row r="8" spans="1:1" s="2" customFormat="1" x14ac:dyDescent="0.2">
      <c r="A8" s="2" t="s">
        <v>24</v>
      </c>
    </row>
    <row r="9" spans="1:1" s="2" customFormat="1" x14ac:dyDescent="0.2">
      <c r="A9" s="2" t="s">
        <v>13</v>
      </c>
    </row>
    <row r="10" spans="1:1" s="2" customFormat="1" x14ac:dyDescent="0.2">
      <c r="A10" s="7" t="s">
        <v>39</v>
      </c>
    </row>
    <row r="11" spans="1:1" s="2" customFormat="1" x14ac:dyDescent="0.2">
      <c r="A11" s="7" t="s">
        <v>41</v>
      </c>
    </row>
    <row r="12" spans="1:1" s="2" customFormat="1" x14ac:dyDescent="0.2">
      <c r="A12" s="7" t="s">
        <v>40</v>
      </c>
    </row>
    <row r="13" spans="1:1" s="2" customFormat="1" x14ac:dyDescent="0.2">
      <c r="A13" s="2" t="s">
        <v>25</v>
      </c>
    </row>
    <row r="14" spans="1:1" s="2" customFormat="1" x14ac:dyDescent="0.2">
      <c r="A14" s="7" t="s">
        <v>42</v>
      </c>
    </row>
    <row r="15" spans="1:1" s="2" customFormat="1" x14ac:dyDescent="0.2">
      <c r="A15" s="2" t="s">
        <v>14</v>
      </c>
    </row>
    <row r="16" spans="1:1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34" spans="1:5" s="4" customFormat="1" ht="18" x14ac:dyDescent="0.25">
      <c r="A34" s="31" t="s">
        <v>70</v>
      </c>
      <c r="B34" s="3" t="s">
        <v>0</v>
      </c>
      <c r="C34" s="3"/>
    </row>
    <row r="35" spans="1:5" ht="13.5" customHeight="1" x14ac:dyDescent="0.2">
      <c r="A35" s="32" t="s">
        <v>30</v>
      </c>
      <c r="B35" s="1"/>
      <c r="C35" s="1"/>
    </row>
    <row r="36" spans="1:5" ht="6" customHeight="1" thickBot="1" x14ac:dyDescent="0.25">
      <c r="A36" s="33"/>
      <c r="B36" s="1"/>
      <c r="C36" s="1"/>
    </row>
    <row r="37" spans="1:5" s="6" customFormat="1" x14ac:dyDescent="0.2">
      <c r="A37" s="34" t="s">
        <v>55</v>
      </c>
      <c r="B37" s="30" t="s">
        <v>71</v>
      </c>
      <c r="C37" s="15"/>
      <c r="D37" s="16">
        <v>168.3</v>
      </c>
      <c r="E37" s="17" t="s">
        <v>43</v>
      </c>
    </row>
    <row r="38" spans="1:5" s="6" customFormat="1" x14ac:dyDescent="0.2">
      <c r="A38" s="35" t="s">
        <v>56</v>
      </c>
      <c r="B38" s="28" t="s">
        <v>72</v>
      </c>
      <c r="C38" s="8"/>
      <c r="D38" s="12">
        <v>4.5</v>
      </c>
      <c r="E38" s="18" t="s">
        <v>43</v>
      </c>
    </row>
    <row r="39" spans="1:5" x14ac:dyDescent="0.2">
      <c r="A39" s="35" t="s">
        <v>57</v>
      </c>
      <c r="B39" s="28" t="s">
        <v>84</v>
      </c>
      <c r="C39" s="9"/>
      <c r="D39" s="41">
        <f>PI()*((D37-2*D38)/1000)^2/4</f>
        <v>1.9930648639473719E-2</v>
      </c>
      <c r="E39" s="18" t="s">
        <v>44</v>
      </c>
    </row>
    <row r="40" spans="1:5" ht="6" customHeight="1" x14ac:dyDescent="0.2">
      <c r="A40" s="35"/>
      <c r="B40" s="28"/>
      <c r="C40" s="9"/>
      <c r="D40" s="14"/>
      <c r="E40" s="18"/>
    </row>
    <row r="41" spans="1:5" s="6" customFormat="1" x14ac:dyDescent="0.2">
      <c r="A41" s="35" t="s">
        <v>58</v>
      </c>
      <c r="B41" s="28" t="s">
        <v>82</v>
      </c>
      <c r="C41" s="8"/>
      <c r="D41" s="12">
        <v>219.1</v>
      </c>
      <c r="E41" s="18" t="s">
        <v>43</v>
      </c>
    </row>
    <row r="42" spans="1:5" s="6" customFormat="1" x14ac:dyDescent="0.2">
      <c r="A42" s="35" t="s">
        <v>59</v>
      </c>
      <c r="B42" s="28" t="s">
        <v>83</v>
      </c>
      <c r="C42" s="8"/>
      <c r="D42" s="12">
        <v>6.3</v>
      </c>
      <c r="E42" s="18" t="s">
        <v>43</v>
      </c>
    </row>
    <row r="43" spans="1:5" x14ac:dyDescent="0.2">
      <c r="A43" s="35" t="s">
        <v>60</v>
      </c>
      <c r="B43" s="28" t="s">
        <v>85</v>
      </c>
      <c r="C43" s="9"/>
      <c r="D43" s="41">
        <f>PI()*((D41-2*D42)/1000)^2/4</f>
        <v>3.3491144833134832E-2</v>
      </c>
      <c r="E43" s="18" t="s">
        <v>44</v>
      </c>
    </row>
    <row r="44" spans="1:5" ht="6" customHeight="1" x14ac:dyDescent="0.2">
      <c r="A44" s="35"/>
      <c r="B44" s="28"/>
      <c r="C44" s="9"/>
      <c r="D44" s="14"/>
      <c r="E44" s="18"/>
    </row>
    <row r="45" spans="1:5" s="6" customFormat="1" ht="12" customHeight="1" x14ac:dyDescent="0.2">
      <c r="A45" s="35" t="s">
        <v>1</v>
      </c>
      <c r="B45" s="28" t="s">
        <v>81</v>
      </c>
      <c r="C45" s="8"/>
      <c r="D45" s="12">
        <v>90</v>
      </c>
      <c r="E45" s="18"/>
    </row>
    <row r="46" spans="1:5" s="6" customFormat="1" x14ac:dyDescent="0.2">
      <c r="A46" s="35" t="s">
        <v>3</v>
      </c>
      <c r="B46" s="28" t="s">
        <v>80</v>
      </c>
      <c r="C46" s="8"/>
      <c r="D46" s="12">
        <v>0</v>
      </c>
      <c r="E46" s="18"/>
    </row>
    <row r="47" spans="1:5" ht="6" customHeight="1" x14ac:dyDescent="0.2">
      <c r="A47" s="35"/>
      <c r="B47" s="28"/>
      <c r="C47" s="9"/>
      <c r="D47" s="14"/>
      <c r="E47" s="18"/>
    </row>
    <row r="48" spans="1:5" s="6" customFormat="1" x14ac:dyDescent="0.2">
      <c r="A48" s="35" t="s">
        <v>61</v>
      </c>
      <c r="B48" s="28" t="s">
        <v>79</v>
      </c>
      <c r="C48" s="8"/>
      <c r="D48" s="12">
        <v>1000</v>
      </c>
      <c r="E48" s="18" t="s">
        <v>45</v>
      </c>
    </row>
    <row r="49" spans="1:5" ht="6" customHeight="1" x14ac:dyDescent="0.2">
      <c r="A49" s="35"/>
      <c r="B49" s="28"/>
      <c r="C49" s="9"/>
      <c r="D49" s="14"/>
      <c r="E49" s="18"/>
    </row>
    <row r="50" spans="1:5" ht="6" customHeight="1" x14ac:dyDescent="0.2">
      <c r="A50" s="36"/>
      <c r="B50" s="28"/>
      <c r="C50" s="9"/>
      <c r="D50" s="14"/>
      <c r="E50" s="18"/>
    </row>
    <row r="51" spans="1:5" s="6" customFormat="1" x14ac:dyDescent="0.2">
      <c r="A51" s="35" t="s">
        <v>62</v>
      </c>
      <c r="B51" s="28" t="s">
        <v>76</v>
      </c>
      <c r="C51" s="8"/>
      <c r="D51" s="12">
        <v>60</v>
      </c>
      <c r="E51" s="18" t="s">
        <v>46</v>
      </c>
    </row>
    <row r="52" spans="1:5" s="6" customFormat="1" x14ac:dyDescent="0.2">
      <c r="A52" s="35" t="s">
        <v>63</v>
      </c>
      <c r="B52" s="28" t="s">
        <v>77</v>
      </c>
      <c r="C52" s="8"/>
      <c r="D52" s="12">
        <v>100</v>
      </c>
      <c r="E52" s="18" t="s">
        <v>46</v>
      </c>
    </row>
    <row r="53" spans="1:5" x14ac:dyDescent="0.2">
      <c r="A53" s="35" t="s">
        <v>64</v>
      </c>
      <c r="B53" s="28" t="s">
        <v>78</v>
      </c>
      <c r="C53" s="9"/>
      <c r="D53" s="14">
        <f>ABS(D51-D52)</f>
        <v>40</v>
      </c>
      <c r="E53" s="18" t="s">
        <v>46</v>
      </c>
    </row>
    <row r="54" spans="1:5" ht="6" customHeight="1" x14ac:dyDescent="0.2">
      <c r="A54" s="35"/>
      <c r="B54" s="28"/>
      <c r="C54" s="9"/>
      <c r="D54" s="14"/>
      <c r="E54" s="18"/>
    </row>
    <row r="55" spans="1:5" x14ac:dyDescent="0.2">
      <c r="A55" s="35" t="s">
        <v>65</v>
      </c>
      <c r="B55" s="28" t="s">
        <v>73</v>
      </c>
      <c r="C55" s="9"/>
      <c r="D55" s="42">
        <f>D51/(D48*D43)</f>
        <v>1.7915183341430103</v>
      </c>
      <c r="E55" s="18" t="s">
        <v>47</v>
      </c>
    </row>
    <row r="56" spans="1:5" x14ac:dyDescent="0.2">
      <c r="A56" s="35" t="s">
        <v>66</v>
      </c>
      <c r="B56" s="28" t="s">
        <v>74</v>
      </c>
      <c r="C56" s="9"/>
      <c r="D56" s="42">
        <f>D52/(D48*D43)</f>
        <v>2.9858638902383503</v>
      </c>
      <c r="E56" s="18" t="s">
        <v>47</v>
      </c>
    </row>
    <row r="57" spans="1:5" ht="13.5" thickBot="1" x14ac:dyDescent="0.25">
      <c r="A57" s="37" t="s">
        <v>67</v>
      </c>
      <c r="B57" s="29" t="s">
        <v>75</v>
      </c>
      <c r="C57" s="19"/>
      <c r="D57" s="43">
        <f>D53/(D48*D39)</f>
        <v>2.0069592677870931</v>
      </c>
      <c r="E57" s="20" t="s">
        <v>47</v>
      </c>
    </row>
    <row r="58" spans="1:5" x14ac:dyDescent="0.2">
      <c r="A58" s="9"/>
      <c r="B58" s="9"/>
      <c r="C58" s="9"/>
      <c r="D58" s="9"/>
      <c r="E58" s="11"/>
    </row>
    <row r="59" spans="1:5" ht="18" x14ac:dyDescent="0.25">
      <c r="A59" s="4"/>
      <c r="E59" s="11"/>
    </row>
    <row r="60" spans="1:5" ht="18" x14ac:dyDescent="0.25">
      <c r="A60" s="31" t="s">
        <v>69</v>
      </c>
      <c r="E60" s="11"/>
    </row>
    <row r="61" spans="1:5" ht="13.5" thickBot="1" x14ac:dyDescent="0.25">
      <c r="A61" s="38"/>
      <c r="B61" s="9"/>
      <c r="C61" s="9"/>
      <c r="D61" s="14"/>
      <c r="E61" s="13"/>
    </row>
    <row r="62" spans="1:5" ht="15.75" x14ac:dyDescent="0.25">
      <c r="A62" s="39" t="s">
        <v>5</v>
      </c>
      <c r="B62" s="24"/>
      <c r="C62" s="24"/>
      <c r="D62" s="25"/>
      <c r="E62" s="17"/>
    </row>
    <row r="63" spans="1:5" s="2" customFormat="1" x14ac:dyDescent="0.2">
      <c r="A63" s="35"/>
      <c r="B63" s="10"/>
      <c r="C63" s="10"/>
      <c r="D63" s="21"/>
      <c r="E63" s="18"/>
    </row>
    <row r="64" spans="1:5" s="2" customFormat="1" x14ac:dyDescent="0.2">
      <c r="A64" s="36" t="s">
        <v>68</v>
      </c>
      <c r="B64" s="10"/>
      <c r="C64" s="10"/>
      <c r="D64" s="21"/>
      <c r="E64" s="18"/>
    </row>
    <row r="65" spans="1:5" s="2" customFormat="1" x14ac:dyDescent="0.2">
      <c r="A65" s="35" t="s">
        <v>6</v>
      </c>
      <c r="B65" s="28" t="s">
        <v>15</v>
      </c>
      <c r="C65" s="10"/>
      <c r="D65" s="22">
        <f>D53/D52</f>
        <v>0.4</v>
      </c>
      <c r="E65" s="18"/>
    </row>
    <row r="66" spans="1:5" s="2" customFormat="1" x14ac:dyDescent="0.2">
      <c r="A66" s="35" t="s">
        <v>7</v>
      </c>
      <c r="B66" s="28" t="s">
        <v>17</v>
      </c>
      <c r="C66" s="10"/>
      <c r="D66" s="22">
        <f>D43/D39</f>
        <v>1.6803840877914944</v>
      </c>
      <c r="E66" s="18"/>
    </row>
    <row r="67" spans="1:5" s="2" customFormat="1" x14ac:dyDescent="0.2">
      <c r="A67" s="35" t="s">
        <v>8</v>
      </c>
      <c r="B67" s="28" t="s">
        <v>18</v>
      </c>
      <c r="C67" s="10"/>
      <c r="D67" s="22">
        <f>1.05-0.475*EXP(-2.26*(D66-1))</f>
        <v>0.94793123369115295</v>
      </c>
      <c r="E67" s="18"/>
    </row>
    <row r="68" spans="1:5" s="2" customFormat="1" x14ac:dyDescent="0.2">
      <c r="A68" s="35" t="s">
        <v>9</v>
      </c>
      <c r="B68" s="28" t="s">
        <v>19</v>
      </c>
      <c r="C68" s="10"/>
      <c r="D68" s="22">
        <f>0.468*D66^-2.17</f>
        <v>0.15174321352342329</v>
      </c>
      <c r="E68" s="18"/>
    </row>
    <row r="69" spans="1:5" s="2" customFormat="1" ht="6" customHeight="1" x14ac:dyDescent="0.2">
      <c r="A69" s="35"/>
      <c r="B69" s="28"/>
      <c r="C69" s="10"/>
      <c r="D69" s="21"/>
      <c r="E69" s="18"/>
    </row>
    <row r="70" spans="1:5" s="2" customFormat="1" x14ac:dyDescent="0.2">
      <c r="A70" s="36" t="s">
        <v>2</v>
      </c>
      <c r="B70" s="28" t="s">
        <v>53</v>
      </c>
      <c r="C70" s="10"/>
      <c r="D70" s="22">
        <f>2*(1-0.981*(1-D65)^2-D66*D65*(D65*(D67*COS(D45*PI()/180)-0.11)+D68))-(1-(1-D65)^2)</f>
        <v>0.50884001474217466</v>
      </c>
      <c r="E70" s="18"/>
    </row>
    <row r="71" spans="1:5" s="2" customFormat="1" ht="6" customHeight="1" x14ac:dyDescent="0.2">
      <c r="A71" s="35"/>
      <c r="B71" s="28"/>
      <c r="C71" s="10"/>
      <c r="D71" s="21"/>
      <c r="E71" s="18"/>
    </row>
    <row r="72" spans="1:5" s="2" customFormat="1" x14ac:dyDescent="0.2">
      <c r="A72" s="35" t="s">
        <v>49</v>
      </c>
      <c r="B72" s="28" t="s">
        <v>26</v>
      </c>
      <c r="C72" s="10"/>
      <c r="D72" s="23">
        <f>D56^2*D48/2*D70</f>
        <v>2268.2518520893414</v>
      </c>
      <c r="E72" s="18" t="s">
        <v>48</v>
      </c>
    </row>
    <row r="73" spans="1:5" s="2" customFormat="1" x14ac:dyDescent="0.2">
      <c r="A73" s="35" t="s">
        <v>50</v>
      </c>
      <c r="B73" s="28" t="s">
        <v>27</v>
      </c>
      <c r="C73" s="10"/>
      <c r="D73" s="23">
        <f>D56^2*D48/2*(1-(1-D65)^2)</f>
        <v>2852.9226147293748</v>
      </c>
      <c r="E73" s="18" t="s">
        <v>48</v>
      </c>
    </row>
    <row r="74" spans="1:5" s="2" customFormat="1" x14ac:dyDescent="0.2">
      <c r="A74" s="36" t="s">
        <v>52</v>
      </c>
      <c r="B74" s="28" t="s">
        <v>28</v>
      </c>
      <c r="C74" s="10"/>
      <c r="D74" s="23">
        <f>D72+D73</f>
        <v>5121.1744668187166</v>
      </c>
      <c r="E74" s="18" t="s">
        <v>48</v>
      </c>
    </row>
    <row r="75" spans="1:5" s="2" customFormat="1" x14ac:dyDescent="0.2">
      <c r="A75" s="36"/>
      <c r="B75" s="28"/>
      <c r="C75" s="10"/>
      <c r="D75" s="22"/>
      <c r="E75" s="18"/>
    </row>
    <row r="76" spans="1:5" s="2" customFormat="1" x14ac:dyDescent="0.2">
      <c r="A76" s="35" t="s">
        <v>31</v>
      </c>
      <c r="B76" s="28" t="s">
        <v>54</v>
      </c>
      <c r="C76" s="10"/>
      <c r="D76" s="44">
        <f>2*D72/(D48*D55^2)</f>
        <v>1.4134444853949293</v>
      </c>
      <c r="E76" s="18"/>
    </row>
    <row r="77" spans="1:5" s="2" customFormat="1" x14ac:dyDescent="0.2">
      <c r="A77" s="35" t="s">
        <v>34</v>
      </c>
      <c r="B77" s="28" t="s">
        <v>54</v>
      </c>
      <c r="C77" s="10"/>
      <c r="D77" s="44">
        <f>2*D73/(D48*D55^2)</f>
        <v>1.7777777777777777</v>
      </c>
      <c r="E77" s="18"/>
    </row>
    <row r="78" spans="1:5" s="2" customFormat="1" x14ac:dyDescent="0.2">
      <c r="A78" s="36" t="s">
        <v>32</v>
      </c>
      <c r="B78" s="28" t="s">
        <v>54</v>
      </c>
      <c r="C78" s="10"/>
      <c r="D78" s="46">
        <f>2*D74/(D48*D55^2)</f>
        <v>3.1912222631727074</v>
      </c>
      <c r="E78" s="18"/>
    </row>
    <row r="79" spans="1:5" s="2" customFormat="1" x14ac:dyDescent="0.2">
      <c r="A79" s="35"/>
      <c r="B79" s="28"/>
      <c r="C79" s="10"/>
      <c r="D79" s="21"/>
      <c r="E79" s="18"/>
    </row>
    <row r="80" spans="1:5" s="2" customFormat="1" x14ac:dyDescent="0.2">
      <c r="A80" s="35"/>
      <c r="B80" s="28"/>
      <c r="C80" s="10"/>
      <c r="D80" s="21"/>
      <c r="E80" s="18"/>
    </row>
    <row r="81" spans="1:7" s="2" customFormat="1" x14ac:dyDescent="0.2">
      <c r="A81" s="36" t="s">
        <v>86</v>
      </c>
      <c r="B81" s="28"/>
      <c r="C81" s="10"/>
      <c r="D81" s="21"/>
      <c r="E81" s="18"/>
    </row>
    <row r="82" spans="1:7" s="2" customFormat="1" x14ac:dyDescent="0.2">
      <c r="A82" s="35" t="s">
        <v>6</v>
      </c>
      <c r="B82" s="28" t="s">
        <v>15</v>
      </c>
      <c r="C82" s="10"/>
      <c r="D82" s="22">
        <f>D53/D52</f>
        <v>0.4</v>
      </c>
      <c r="E82" s="18"/>
    </row>
    <row r="83" spans="1:7" s="2" customFormat="1" x14ac:dyDescent="0.2">
      <c r="A83" s="35" t="s">
        <v>7</v>
      </c>
      <c r="B83" s="28" t="s">
        <v>17</v>
      </c>
      <c r="C83" s="10"/>
      <c r="D83" s="22">
        <f>D43/D39</f>
        <v>1.6803840877914944</v>
      </c>
      <c r="E83" s="18"/>
    </row>
    <row r="84" spans="1:7" s="2" customFormat="1" x14ac:dyDescent="0.2">
      <c r="A84" s="35" t="s">
        <v>10</v>
      </c>
      <c r="B84" s="28" t="s">
        <v>16</v>
      </c>
      <c r="C84" s="10"/>
      <c r="D84" s="22">
        <f>D46/D37</f>
        <v>0</v>
      </c>
      <c r="E84" s="18"/>
    </row>
    <row r="85" spans="1:7" s="2" customFormat="1" x14ac:dyDescent="0.2">
      <c r="A85" s="35" t="s">
        <v>8</v>
      </c>
      <c r="B85" s="28" t="s">
        <v>21</v>
      </c>
      <c r="C85" s="10"/>
      <c r="D85" s="22">
        <f>0.25*(D83-0.04)^0.26</f>
        <v>0.28433207281642287</v>
      </c>
      <c r="E85" s="18"/>
    </row>
    <row r="86" spans="1:7" s="2" customFormat="1" x14ac:dyDescent="0.2">
      <c r="A86" s="35" t="s">
        <v>9</v>
      </c>
      <c r="B86" s="28" t="s">
        <v>22</v>
      </c>
      <c r="C86" s="10"/>
      <c r="D86" s="22">
        <f>1.29*D83^-0.17-0.94</f>
        <v>0.24105536031042574</v>
      </c>
      <c r="E86" s="18"/>
      <c r="G86" s="10"/>
    </row>
    <row r="87" spans="1:7" s="2" customFormat="1" x14ac:dyDescent="0.2">
      <c r="A87" s="35"/>
      <c r="B87" s="28"/>
      <c r="C87" s="10"/>
      <c r="D87" s="22"/>
      <c r="E87" s="18"/>
    </row>
    <row r="88" spans="1:7" s="2" customFormat="1" x14ac:dyDescent="0.2">
      <c r="A88" s="36" t="s">
        <v>4</v>
      </c>
      <c r="B88" s="28" t="s">
        <v>53</v>
      </c>
      <c r="C88" s="10"/>
      <c r="D88" s="22">
        <f>2*(1-0.97*(1-D82)^2-D83*D82*(D82*(D85-0.1*EXP(-40*D84)+0.4*COS(D45*PI()/180))+D86))-(1-(D66*D65)^2)</f>
        <v>0.33021845755675983</v>
      </c>
      <c r="E88" s="18"/>
    </row>
    <row r="89" spans="1:7" s="2" customFormat="1" x14ac:dyDescent="0.2">
      <c r="A89" s="35"/>
      <c r="B89" s="28"/>
      <c r="C89" s="10"/>
      <c r="D89" s="22"/>
      <c r="E89" s="18"/>
    </row>
    <row r="90" spans="1:7" s="2" customFormat="1" x14ac:dyDescent="0.2">
      <c r="A90" s="35" t="s">
        <v>49</v>
      </c>
      <c r="B90" s="28" t="s">
        <v>29</v>
      </c>
      <c r="C90" s="10"/>
      <c r="D90" s="23">
        <f>D56^2*D48/2*D88</f>
        <v>1472.0120396323941</v>
      </c>
      <c r="E90" s="18" t="s">
        <v>48</v>
      </c>
    </row>
    <row r="91" spans="1:7" s="2" customFormat="1" x14ac:dyDescent="0.2">
      <c r="A91" s="35" t="s">
        <v>50</v>
      </c>
      <c r="B91" s="28" t="s">
        <v>27</v>
      </c>
      <c r="C91" s="10"/>
      <c r="D91" s="23">
        <f>D56^2*D48/2*(1-(D83*D82)^2)</f>
        <v>2443.7488342363954</v>
      </c>
      <c r="E91" s="18" t="s">
        <v>48</v>
      </c>
    </row>
    <row r="92" spans="1:7" s="3" customFormat="1" x14ac:dyDescent="0.2">
      <c r="A92" s="36" t="s">
        <v>51</v>
      </c>
      <c r="B92" s="28" t="s">
        <v>28</v>
      </c>
      <c r="C92" s="10"/>
      <c r="D92" s="23">
        <f>D90+D91</f>
        <v>3915.7608738687895</v>
      </c>
      <c r="E92" s="18" t="s">
        <v>48</v>
      </c>
    </row>
    <row r="93" spans="1:7" s="3" customFormat="1" x14ac:dyDescent="0.2">
      <c r="A93" s="36"/>
      <c r="B93" s="28"/>
      <c r="C93" s="10"/>
      <c r="D93" s="22"/>
      <c r="E93" s="26"/>
    </row>
    <row r="94" spans="1:7" s="3" customFormat="1" x14ac:dyDescent="0.2">
      <c r="A94" s="35" t="s">
        <v>35</v>
      </c>
      <c r="B94" s="28" t="s">
        <v>11</v>
      </c>
      <c r="C94" s="10"/>
      <c r="D94" s="44">
        <f>2*D90/(D48*D57^2)</f>
        <v>0.73091056769022145</v>
      </c>
      <c r="E94" s="26"/>
    </row>
    <row r="95" spans="1:7" s="2" customFormat="1" x14ac:dyDescent="0.2">
      <c r="A95" s="35" t="s">
        <v>36</v>
      </c>
      <c r="B95" s="28" t="s">
        <v>11</v>
      </c>
      <c r="C95" s="10"/>
      <c r="D95" s="44">
        <f>2*D91/(D48*D57^2)</f>
        <v>1.2134152436484822</v>
      </c>
      <c r="E95" s="18"/>
    </row>
    <row r="96" spans="1:7" s="2" customFormat="1" ht="13.5" thickBot="1" x14ac:dyDescent="0.25">
      <c r="A96" s="40" t="s">
        <v>33</v>
      </c>
      <c r="B96" s="29" t="s">
        <v>11</v>
      </c>
      <c r="C96" s="27"/>
      <c r="D96" s="45">
        <f>2*D92/(D48*D57^2)</f>
        <v>1.9443258113387036</v>
      </c>
      <c r="E96" s="20"/>
    </row>
    <row r="97" spans="1:5" s="2" customFormat="1" x14ac:dyDescent="0.2">
      <c r="A97" s="10"/>
      <c r="B97" s="10"/>
      <c r="C97" s="10"/>
      <c r="D97" s="21"/>
      <c r="E97" s="13"/>
    </row>
    <row r="98" spans="1:5" s="2" customFormat="1" x14ac:dyDescent="0.2">
      <c r="A98" s="10"/>
      <c r="B98" s="10"/>
      <c r="C98" s="10"/>
      <c r="D98" s="21"/>
      <c r="E98" s="13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rowBreaks count="2" manualBreakCount="2">
    <brk id="58" max="16383" man="1"/>
    <brk id="9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SIGMA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Masala</cp:lastModifiedBy>
  <cp:lastPrinted>2012-02-09T16:54:18Z</cp:lastPrinted>
  <dcterms:created xsi:type="dcterms:W3CDTF">2006-06-23T10:17:47Z</dcterms:created>
  <dcterms:modified xsi:type="dcterms:W3CDTF">2012-02-09T16:54:27Z</dcterms:modified>
</cp:coreProperties>
</file>