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985" tabRatio="684" firstSheet="1" activeTab="7"/>
  </bookViews>
  <sheets>
    <sheet name="Experiment 1" sheetId="1" r:id="rId1"/>
    <sheet name="Experiment 2" sheetId="2" r:id="rId2"/>
    <sheet name="Experiment 3" sheetId="3" r:id="rId3"/>
    <sheet name="Experiment 4" sheetId="4" r:id="rId4"/>
    <sheet name="Experiment 5" sheetId="5" r:id="rId5"/>
    <sheet name="Experiment 6" sheetId="6" r:id="rId6"/>
    <sheet name="Experiment 7" sheetId="7" r:id="rId7"/>
    <sheet name="Experiment 8" sheetId="8" r:id="rId8"/>
    <sheet name="Outputs" sheetId="9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8" l="1"/>
  <c r="P28" i="8"/>
  <c r="N16" i="7"/>
  <c r="M16" i="7"/>
  <c r="J24" i="6"/>
  <c r="I24" i="6"/>
  <c r="G28" i="5"/>
  <c r="F28" i="5"/>
  <c r="G27" i="5"/>
  <c r="F27" i="5"/>
  <c r="G24" i="4"/>
  <c r="F24" i="4"/>
  <c r="G23" i="4"/>
  <c r="F23" i="4"/>
  <c r="C32" i="3"/>
  <c r="B32" i="3"/>
  <c r="C31" i="3"/>
  <c r="B31" i="3"/>
  <c r="C32" i="2"/>
  <c r="B32" i="2"/>
  <c r="C31" i="2"/>
  <c r="B31" i="2"/>
  <c r="C32" i="1"/>
  <c r="B32" i="1"/>
  <c r="C31" i="1"/>
  <c r="B31" i="1"/>
  <c r="J33" i="8" l="1"/>
  <c r="I33" i="8"/>
  <c r="J32" i="8"/>
  <c r="I32" i="8"/>
  <c r="D32" i="8"/>
  <c r="D36" i="8" s="1"/>
  <c r="C29" i="8"/>
  <c r="C34" i="8" s="1"/>
  <c r="D29" i="8"/>
  <c r="D34" i="8" s="1"/>
  <c r="E29" i="8"/>
  <c r="F29" i="8"/>
  <c r="C30" i="8"/>
  <c r="C32" i="8" s="1"/>
  <c r="D30" i="8"/>
  <c r="E30" i="8"/>
  <c r="F30" i="8"/>
  <c r="C31" i="8"/>
  <c r="D31" i="8"/>
  <c r="E31" i="8"/>
  <c r="F31" i="8"/>
  <c r="F28" i="8"/>
  <c r="E28" i="8"/>
  <c r="D28" i="8"/>
  <c r="D33" i="8" s="1"/>
  <c r="C28" i="8"/>
  <c r="B29" i="8"/>
  <c r="B31" i="8"/>
  <c r="K12" i="8"/>
  <c r="L12" i="8"/>
  <c r="M12" i="8"/>
  <c r="N12" i="8"/>
  <c r="O12" i="8"/>
  <c r="K10" i="8"/>
  <c r="L10" i="8"/>
  <c r="M10" i="8"/>
  <c r="N10" i="8"/>
  <c r="O10" i="8"/>
  <c r="K11" i="8"/>
  <c r="L11" i="8"/>
  <c r="M11" i="8"/>
  <c r="N11" i="8"/>
  <c r="O11" i="8"/>
  <c r="K19" i="8"/>
  <c r="L19" i="8"/>
  <c r="M19" i="8"/>
  <c r="N19" i="8"/>
  <c r="O19" i="8"/>
  <c r="K16" i="8"/>
  <c r="L16" i="8"/>
  <c r="M16" i="8"/>
  <c r="N16" i="8"/>
  <c r="O16" i="8"/>
  <c r="K14" i="8"/>
  <c r="L14" i="8"/>
  <c r="M14" i="8"/>
  <c r="N14" i="8"/>
  <c r="O14" i="8"/>
  <c r="K15" i="8"/>
  <c r="L15" i="8"/>
  <c r="M15" i="8"/>
  <c r="N15" i="8"/>
  <c r="O15" i="8"/>
  <c r="K13" i="8"/>
  <c r="L13" i="8"/>
  <c r="M13" i="8"/>
  <c r="N13" i="8"/>
  <c r="O13" i="8"/>
  <c r="K17" i="8"/>
  <c r="L17" i="8"/>
  <c r="M17" i="8"/>
  <c r="N17" i="8"/>
  <c r="O17" i="8"/>
  <c r="K5" i="8"/>
  <c r="L5" i="8"/>
  <c r="M5" i="8"/>
  <c r="N5" i="8"/>
  <c r="O5" i="8"/>
  <c r="K9" i="8"/>
  <c r="L9" i="8"/>
  <c r="M9" i="8"/>
  <c r="N9" i="8"/>
  <c r="O9" i="8"/>
  <c r="K20" i="8"/>
  <c r="L20" i="8"/>
  <c r="M20" i="8"/>
  <c r="N20" i="8"/>
  <c r="O20" i="8"/>
  <c r="K4" i="8"/>
  <c r="L4" i="8"/>
  <c r="M4" i="8"/>
  <c r="N4" i="8"/>
  <c r="O4" i="8"/>
  <c r="K2" i="8"/>
  <c r="L2" i="8"/>
  <c r="M2" i="8"/>
  <c r="N2" i="8"/>
  <c r="O2" i="8"/>
  <c r="K3" i="8"/>
  <c r="L3" i="8"/>
  <c r="M3" i="8"/>
  <c r="N3" i="8"/>
  <c r="O3" i="8"/>
  <c r="K21" i="8"/>
  <c r="L21" i="8"/>
  <c r="M21" i="8"/>
  <c r="N21" i="8"/>
  <c r="O21" i="8"/>
  <c r="K8" i="8"/>
  <c r="L8" i="8"/>
  <c r="M8" i="8"/>
  <c r="N8" i="8"/>
  <c r="O8" i="8"/>
  <c r="K6" i="8"/>
  <c r="L6" i="8"/>
  <c r="M6" i="8"/>
  <c r="N6" i="8"/>
  <c r="O6" i="8"/>
  <c r="K7" i="8"/>
  <c r="L7" i="8"/>
  <c r="M7" i="8"/>
  <c r="N7" i="8"/>
  <c r="O7" i="8"/>
  <c r="K22" i="8"/>
  <c r="L22" i="8"/>
  <c r="M22" i="8"/>
  <c r="N22" i="8"/>
  <c r="O22" i="8"/>
  <c r="K23" i="8"/>
  <c r="L23" i="8"/>
  <c r="M23" i="8"/>
  <c r="N23" i="8"/>
  <c r="O23" i="8"/>
  <c r="K24" i="8"/>
  <c r="L24" i="8"/>
  <c r="M24" i="8"/>
  <c r="N24" i="8"/>
  <c r="O24" i="8"/>
  <c r="K25" i="8"/>
  <c r="L25" i="8"/>
  <c r="M25" i="8"/>
  <c r="N25" i="8"/>
  <c r="O25" i="8"/>
  <c r="O18" i="8"/>
  <c r="N18" i="8"/>
  <c r="M18" i="8"/>
  <c r="L18" i="8"/>
  <c r="K18" i="8"/>
  <c r="B31" i="7"/>
  <c r="C31" i="7" s="1"/>
  <c r="B30" i="7"/>
  <c r="C30" i="7" s="1"/>
  <c r="B29" i="7"/>
  <c r="C29" i="7" s="1"/>
  <c r="B28" i="7"/>
  <c r="B25" i="7"/>
  <c r="B23" i="7"/>
  <c r="B22" i="7"/>
  <c r="B19" i="7"/>
  <c r="B18" i="7"/>
  <c r="C18" i="7" s="1"/>
  <c r="B17" i="7"/>
  <c r="B16" i="7"/>
  <c r="C16" i="7" s="1"/>
  <c r="C24" i="7"/>
  <c r="C25" i="7"/>
  <c r="C19" i="7"/>
  <c r="C17" i="7"/>
  <c r="C22" i="7"/>
  <c r="B27" i="7"/>
  <c r="B21" i="7"/>
  <c r="C23" i="7" s="1"/>
  <c r="B15" i="7"/>
  <c r="B17" i="6"/>
  <c r="C18" i="6" s="1"/>
  <c r="B11" i="6"/>
  <c r="C15" i="6" s="1"/>
  <c r="B21" i="6"/>
  <c r="B19" i="6"/>
  <c r="B15" i="6"/>
  <c r="B14" i="6"/>
  <c r="B13" i="6"/>
  <c r="B12" i="6"/>
  <c r="F36" i="8" l="1"/>
  <c r="F17" i="7"/>
  <c r="F35" i="8"/>
  <c r="E35" i="8"/>
  <c r="F20" i="7"/>
  <c r="F16" i="7"/>
  <c r="G17" i="7"/>
  <c r="G21" i="7"/>
  <c r="E33" i="8"/>
  <c r="G16" i="7"/>
  <c r="C36" i="8"/>
  <c r="C33" i="8"/>
  <c r="G20" i="7"/>
  <c r="F32" i="8"/>
  <c r="F34" i="8" s="1"/>
  <c r="D35" i="8"/>
  <c r="C28" i="7"/>
  <c r="F21" i="7"/>
  <c r="E32" i="8"/>
  <c r="C35" i="8"/>
  <c r="B32" i="8"/>
  <c r="C21" i="6"/>
  <c r="B25" i="6" s="1"/>
  <c r="C12" i="6"/>
  <c r="C14" i="6"/>
  <c r="C19" i="6"/>
  <c r="C20" i="6"/>
  <c r="C24" i="6" s="1"/>
  <c r="C13" i="6"/>
  <c r="B41" i="5"/>
  <c r="B40" i="5"/>
  <c r="B39" i="5"/>
  <c r="B38" i="5"/>
  <c r="B35" i="5"/>
  <c r="B34" i="5"/>
  <c r="B33" i="5"/>
  <c r="B32" i="5"/>
  <c r="B29" i="5"/>
  <c r="C29" i="5" s="1"/>
  <c r="B28" i="5"/>
  <c r="C28" i="5" s="1"/>
  <c r="B27" i="5"/>
  <c r="B26" i="5"/>
  <c r="B23" i="5"/>
  <c r="B22" i="5"/>
  <c r="C22" i="5" s="1"/>
  <c r="B21" i="5"/>
  <c r="B20" i="5"/>
  <c r="B37" i="5"/>
  <c r="B31" i="5"/>
  <c r="B25" i="5"/>
  <c r="B19" i="5"/>
  <c r="C21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B31" i="4"/>
  <c r="C31" i="4" s="1"/>
  <c r="B30" i="4"/>
  <c r="B29" i="4"/>
  <c r="B28" i="4"/>
  <c r="B25" i="4"/>
  <c r="C25" i="4" s="1"/>
  <c r="B24" i="4"/>
  <c r="B23" i="4"/>
  <c r="C23" i="4" s="1"/>
  <c r="B22" i="4"/>
  <c r="C22" i="4" s="1"/>
  <c r="B19" i="4"/>
  <c r="C19" i="4" s="1"/>
  <c r="F17" i="4" s="1"/>
  <c r="B18" i="4"/>
  <c r="B17" i="4"/>
  <c r="B16" i="4"/>
  <c r="C16" i="4" s="1"/>
  <c r="B27" i="4"/>
  <c r="B21" i="4"/>
  <c r="B15" i="4"/>
  <c r="F3" i="4"/>
  <c r="F4" i="4"/>
  <c r="F5" i="4"/>
  <c r="F6" i="4"/>
  <c r="F7" i="4"/>
  <c r="F8" i="4"/>
  <c r="F9" i="4"/>
  <c r="F10" i="4"/>
  <c r="F11" i="4"/>
  <c r="F12" i="4"/>
  <c r="F13" i="4"/>
  <c r="F2" i="4"/>
  <c r="B21" i="3"/>
  <c r="B20" i="3"/>
  <c r="C20" i="3" s="1"/>
  <c r="B19" i="3"/>
  <c r="B18" i="3"/>
  <c r="B17" i="3"/>
  <c r="B15" i="3"/>
  <c r="B14" i="3"/>
  <c r="B13" i="3"/>
  <c r="B12" i="3"/>
  <c r="B11" i="3"/>
  <c r="B21" i="2"/>
  <c r="C21" i="2" s="1"/>
  <c r="B20" i="2"/>
  <c r="C20" i="2" s="1"/>
  <c r="B19" i="2"/>
  <c r="C19" i="2" s="1"/>
  <c r="B18" i="2"/>
  <c r="C18" i="2" s="1"/>
  <c r="B17" i="2"/>
  <c r="B15" i="2"/>
  <c r="B14" i="2"/>
  <c r="B13" i="2"/>
  <c r="C13" i="2" s="1"/>
  <c r="B12" i="2"/>
  <c r="C12" i="2" s="1"/>
  <c r="B11" i="2"/>
  <c r="C18" i="1"/>
  <c r="B17" i="1"/>
  <c r="B21" i="1"/>
  <c r="C21" i="1" s="1"/>
  <c r="B20" i="1"/>
  <c r="C20" i="1" s="1"/>
  <c r="B19" i="1"/>
  <c r="C19" i="1" s="1"/>
  <c r="B18" i="1"/>
  <c r="B11" i="1"/>
  <c r="C13" i="1" s="1"/>
  <c r="B15" i="1"/>
  <c r="C15" i="1" s="1"/>
  <c r="B14" i="1"/>
  <c r="B13" i="1"/>
  <c r="B12" i="1"/>
  <c r="G16" i="4" l="1"/>
  <c r="C15" i="3"/>
  <c r="C40" i="5"/>
  <c r="C12" i="1"/>
  <c r="C14" i="2"/>
  <c r="B28" i="2" s="1"/>
  <c r="C12" i="3"/>
  <c r="C21" i="3"/>
  <c r="C28" i="4"/>
  <c r="C41" i="5"/>
  <c r="B33" i="8"/>
  <c r="J28" i="8" s="1"/>
  <c r="B35" i="8"/>
  <c r="C15" i="2"/>
  <c r="C25" i="2" s="1"/>
  <c r="C13" i="3"/>
  <c r="C17" i="4"/>
  <c r="G21" i="4" s="1"/>
  <c r="C29" i="4"/>
  <c r="C20" i="5"/>
  <c r="C14" i="3"/>
  <c r="C24" i="3" s="1"/>
  <c r="C18" i="4"/>
  <c r="G20" i="4" s="1"/>
  <c r="C30" i="4"/>
  <c r="E34" i="8"/>
  <c r="E36" i="8"/>
  <c r="F33" i="8"/>
  <c r="C23" i="5"/>
  <c r="C18" i="3"/>
  <c r="C26" i="5"/>
  <c r="C38" i="5"/>
  <c r="B34" i="8"/>
  <c r="C19" i="3"/>
  <c r="C24" i="4"/>
  <c r="C32" i="5"/>
  <c r="C27" i="5"/>
  <c r="G25" i="5" s="1"/>
  <c r="C39" i="5"/>
  <c r="B36" i="8"/>
  <c r="C25" i="6"/>
  <c r="B24" i="6"/>
  <c r="B29" i="6"/>
  <c r="B28" i="6"/>
  <c r="C28" i="6"/>
  <c r="C29" i="6"/>
  <c r="C35" i="5"/>
  <c r="C33" i="5"/>
  <c r="C34" i="5"/>
  <c r="F24" i="5" s="1"/>
  <c r="B25" i="3"/>
  <c r="B29" i="3"/>
  <c r="C28" i="2"/>
  <c r="C29" i="1"/>
  <c r="B29" i="1"/>
  <c r="C25" i="1"/>
  <c r="B25" i="1"/>
  <c r="C14" i="1"/>
  <c r="I29" i="8" l="1"/>
  <c r="J29" i="8"/>
  <c r="I28" i="8"/>
  <c r="C29" i="2"/>
  <c r="G24" i="5"/>
  <c r="B25" i="2"/>
  <c r="C25" i="3"/>
  <c r="G21" i="5"/>
  <c r="F21" i="5"/>
  <c r="G20" i="5"/>
  <c r="F25" i="5"/>
  <c r="B29" i="2"/>
  <c r="B24" i="3"/>
  <c r="B28" i="3"/>
  <c r="C24" i="2"/>
  <c r="F20" i="5"/>
  <c r="B24" i="2"/>
  <c r="C28" i="3"/>
  <c r="C29" i="3"/>
  <c r="F16" i="4"/>
  <c r="F21" i="4"/>
  <c r="F20" i="4"/>
  <c r="G17" i="4"/>
  <c r="B28" i="1"/>
  <c r="C28" i="1"/>
  <c r="B24" i="1"/>
  <c r="C24" i="1"/>
</calcChain>
</file>

<file path=xl/sharedStrings.xml><?xml version="1.0" encoding="utf-8"?>
<sst xmlns="http://schemas.openxmlformats.org/spreadsheetml/2006/main" count="370" uniqueCount="50">
  <si>
    <t>Y</t>
  </si>
  <si>
    <t>D</t>
  </si>
  <si>
    <t>Z</t>
  </si>
  <si>
    <t>freq</t>
  </si>
  <si>
    <t>f(0,0)</t>
  </si>
  <si>
    <t>Z=0</t>
  </si>
  <si>
    <t>f(0,1)</t>
  </si>
  <si>
    <t>f(1,1)</t>
  </si>
  <si>
    <t>f(1,0)</t>
  </si>
  <si>
    <t>Z=1</t>
  </si>
  <si>
    <t>ATE(neg)</t>
  </si>
  <si>
    <t>LB</t>
  </si>
  <si>
    <t>UB</t>
  </si>
  <si>
    <t>1-Q(0)</t>
  </si>
  <si>
    <t>1-Q(1)</t>
  </si>
  <si>
    <t>ATE(pos)</t>
  </si>
  <si>
    <t>Confidence</t>
  </si>
  <si>
    <t>workedm</t>
  </si>
  <si>
    <t>morekids</t>
  </si>
  <si>
    <t>boys2</t>
  </si>
  <si>
    <t>girls2</t>
  </si>
  <si>
    <t>different</t>
  </si>
  <si>
    <t>Z=boys</t>
  </si>
  <si>
    <t>Z=girls</t>
  </si>
  <si>
    <t>Z=different</t>
  </si>
  <si>
    <t>boy1st</t>
  </si>
  <si>
    <t>boy2nd</t>
  </si>
  <si>
    <t>boygirl</t>
  </si>
  <si>
    <t>girlboy</t>
  </si>
  <si>
    <t>Z=boygirl</t>
  </si>
  <si>
    <t>Z=girlboy</t>
  </si>
  <si>
    <t>multi2nd</t>
  </si>
  <si>
    <t>samesex</t>
  </si>
  <si>
    <t>Z=2</t>
  </si>
  <si>
    <t>boy2</t>
  </si>
  <si>
    <t>girl2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</si>
  <si>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</si>
  <si>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</si>
  <si>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</si>
  <si>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</si>
  <si>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</si>
  <si>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</si>
  <si>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</si>
  <si>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</si>
  <si>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</si>
  <si>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</si>
  <si>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L.RHO.0</t>
  </si>
  <si>
    <t>U.RHO.0</t>
  </si>
  <si>
    <t>L.RHO.01</t>
  </si>
  <si>
    <t>U.RHO.01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</si>
</sst>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168" fontId="0" fillId="0" borderId="0" xfId="0" applyNumberFormat="1"/>
    <xf numFmtId="168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workbookViewId="0">
      <selection activeCell="B32" sqref="B32:C32"/>
    </sheetView>
  </sheetViews>
  <sheetFormatPr defaultRowHeight="15" x14ac:dyDescent="0.25"/>
  <cols>
    <col min="2" max="2" width="8.5703125" bestFit="1" customWidth="1"/>
    <col min="3" max="3" width="9.5703125" bestFit="1" customWidth="1"/>
  </cols>
  <sheetData>
    <row r="1" spans="1:14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 s="1">
        <v>1</v>
      </c>
      <c r="B2">
        <v>0</v>
      </c>
      <c r="C2">
        <v>0</v>
      </c>
      <c r="D2">
        <v>0</v>
      </c>
      <c r="E2">
        <v>35186</v>
      </c>
    </row>
    <row r="3" spans="1:14" x14ac:dyDescent="0.25">
      <c r="A3" s="1">
        <v>2</v>
      </c>
      <c r="B3">
        <v>0</v>
      </c>
      <c r="C3">
        <v>0</v>
      </c>
      <c r="D3">
        <v>1</v>
      </c>
      <c r="E3">
        <v>32318</v>
      </c>
    </row>
    <row r="4" spans="1:14" x14ac:dyDescent="0.25">
      <c r="A4" s="1">
        <v>3</v>
      </c>
      <c r="B4">
        <v>0</v>
      </c>
      <c r="C4">
        <v>1</v>
      </c>
      <c r="D4">
        <v>0</v>
      </c>
      <c r="E4">
        <v>23624</v>
      </c>
    </row>
    <row r="5" spans="1:14" x14ac:dyDescent="0.25">
      <c r="A5" s="1">
        <v>4</v>
      </c>
      <c r="B5">
        <v>0</v>
      </c>
      <c r="C5">
        <v>1</v>
      </c>
      <c r="D5">
        <v>1</v>
      </c>
      <c r="E5">
        <v>29013</v>
      </c>
    </row>
    <row r="6" spans="1:14" x14ac:dyDescent="0.25">
      <c r="A6" s="1">
        <v>5</v>
      </c>
      <c r="B6">
        <v>1</v>
      </c>
      <c r="C6">
        <v>0</v>
      </c>
      <c r="D6">
        <v>0</v>
      </c>
      <c r="E6">
        <v>47105</v>
      </c>
    </row>
    <row r="7" spans="1:14" x14ac:dyDescent="0.25">
      <c r="A7" s="1">
        <v>6</v>
      </c>
      <c r="B7">
        <v>1</v>
      </c>
      <c r="C7">
        <v>0</v>
      </c>
      <c r="D7">
        <v>1</v>
      </c>
      <c r="E7">
        <v>43133</v>
      </c>
    </row>
    <row r="8" spans="1:14" x14ac:dyDescent="0.25">
      <c r="A8" s="1">
        <v>7</v>
      </c>
      <c r="B8">
        <v>1</v>
      </c>
      <c r="C8">
        <v>1</v>
      </c>
      <c r="D8">
        <v>0</v>
      </c>
      <c r="E8">
        <v>19994</v>
      </c>
    </row>
    <row r="9" spans="1:14" x14ac:dyDescent="0.25">
      <c r="A9" s="1">
        <v>8</v>
      </c>
      <c r="B9">
        <v>1</v>
      </c>
      <c r="C9">
        <v>1</v>
      </c>
      <c r="D9">
        <v>1</v>
      </c>
      <c r="E9">
        <v>24281</v>
      </c>
    </row>
    <row r="11" spans="1:14" x14ac:dyDescent="0.25">
      <c r="A11" t="s">
        <v>5</v>
      </c>
      <c r="B11">
        <f>SUM(E2,E4,E6,E8)</f>
        <v>125909</v>
      </c>
      <c r="N11" s="2"/>
    </row>
    <row r="12" spans="1:14" x14ac:dyDescent="0.25">
      <c r="A12" t="s">
        <v>4</v>
      </c>
      <c r="B12" s="8">
        <f>E2</f>
        <v>35186</v>
      </c>
      <c r="C12" s="7">
        <f>B12/$B$11</f>
        <v>0.27945579744100896</v>
      </c>
      <c r="N12" s="3"/>
    </row>
    <row r="13" spans="1:14" x14ac:dyDescent="0.25">
      <c r="A13" t="s">
        <v>6</v>
      </c>
      <c r="B13" s="8">
        <f>E4</f>
        <v>23624</v>
      </c>
      <c r="C13" s="7">
        <f t="shared" ref="C13:C15" si="0">B13/$B$11</f>
        <v>0.18762757229427601</v>
      </c>
      <c r="N13" s="2"/>
    </row>
    <row r="14" spans="1:14" x14ac:dyDescent="0.25">
      <c r="A14" t="s">
        <v>8</v>
      </c>
      <c r="B14" s="8">
        <f>E6</f>
        <v>47105</v>
      </c>
      <c r="C14" s="7">
        <f t="shared" si="0"/>
        <v>0.37411940369632035</v>
      </c>
      <c r="N14" s="3"/>
    </row>
    <row r="15" spans="1:14" x14ac:dyDescent="0.25">
      <c r="A15" t="s">
        <v>7</v>
      </c>
      <c r="B15" s="8">
        <f>E8</f>
        <v>19994</v>
      </c>
      <c r="C15" s="7">
        <f t="shared" si="0"/>
        <v>0.15879722656839462</v>
      </c>
      <c r="N15" s="2"/>
    </row>
    <row r="16" spans="1:14" x14ac:dyDescent="0.25">
      <c r="B16" s="8"/>
      <c r="C16" s="7"/>
      <c r="M16" s="6"/>
      <c r="N16" s="3"/>
    </row>
    <row r="17" spans="1:14" x14ac:dyDescent="0.25">
      <c r="A17" t="s">
        <v>9</v>
      </c>
      <c r="B17" s="8">
        <f>E3+E5+E7+E9</f>
        <v>128745</v>
      </c>
      <c r="C17" s="7"/>
      <c r="M17" s="1"/>
      <c r="N17" s="2"/>
    </row>
    <row r="18" spans="1:14" x14ac:dyDescent="0.25">
      <c r="A18" t="s">
        <v>4</v>
      </c>
      <c r="B18" s="8">
        <f>E3</f>
        <v>32318</v>
      </c>
      <c r="C18" s="7">
        <f>B18/$B$17</f>
        <v>0.25102334071226068</v>
      </c>
      <c r="M18" s="6"/>
      <c r="N18" s="3"/>
    </row>
    <row r="19" spans="1:14" x14ac:dyDescent="0.25">
      <c r="A19" t="s">
        <v>6</v>
      </c>
      <c r="B19" s="8">
        <f>E5</f>
        <v>29013</v>
      </c>
      <c r="C19" s="7">
        <f t="shared" ref="C19:C21" si="1">B19/$B$17</f>
        <v>0.22535244087149015</v>
      </c>
      <c r="M19" s="1"/>
      <c r="N19" s="2"/>
    </row>
    <row r="20" spans="1:14" x14ac:dyDescent="0.25">
      <c r="A20" t="s">
        <v>8</v>
      </c>
      <c r="B20" s="8">
        <f>E7</f>
        <v>43133</v>
      </c>
      <c r="C20" s="7">
        <f t="shared" si="1"/>
        <v>0.3350266029748728</v>
      </c>
      <c r="M20" s="6"/>
      <c r="N20" s="3"/>
    </row>
    <row r="21" spans="1:14" x14ac:dyDescent="0.25">
      <c r="A21" t="s">
        <v>7</v>
      </c>
      <c r="B21" s="8">
        <f>E9</f>
        <v>24281</v>
      </c>
      <c r="C21" s="7">
        <f t="shared" si="1"/>
        <v>0.18859761544137638</v>
      </c>
      <c r="M21" s="1"/>
      <c r="N21" s="2"/>
    </row>
    <row r="22" spans="1:14" x14ac:dyDescent="0.25">
      <c r="B22" s="7"/>
      <c r="C22" s="7"/>
      <c r="M22" s="6"/>
      <c r="N22" s="3"/>
    </row>
    <row r="23" spans="1:14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M23" s="1"/>
      <c r="N23" s="2"/>
    </row>
    <row r="24" spans="1:14" x14ac:dyDescent="0.25">
      <c r="A24" t="s">
        <v>13</v>
      </c>
      <c r="B24" s="12">
        <f>MAX(C14+C15,C20+C21)</f>
        <v>0.53291663026471503</v>
      </c>
      <c r="C24" s="12">
        <f>MIN(C13+C14+C15,C19+C20+C21)</f>
        <v>0.72054420255899099</v>
      </c>
      <c r="E24" t="s">
        <v>13</v>
      </c>
      <c r="F24" s="12">
        <v>0.52976509999999999</v>
      </c>
      <c r="G24" s="12">
        <v>0.72298099999999998</v>
      </c>
      <c r="I24" s="7"/>
      <c r="J24" s="7"/>
      <c r="M24" s="6"/>
      <c r="N24" s="3"/>
    </row>
    <row r="25" spans="1:14" x14ac:dyDescent="0.25">
      <c r="A25" t="s">
        <v>14</v>
      </c>
      <c r="B25" s="12">
        <f>MAX(C15,C21)</f>
        <v>0.18859761544137638</v>
      </c>
      <c r="C25" s="12">
        <f>MIN(C15+C14,C21+C20)</f>
        <v>0.52362421841624918</v>
      </c>
      <c r="E25" t="s">
        <v>14</v>
      </c>
      <c r="F25" s="12">
        <v>0.1865272</v>
      </c>
      <c r="G25" s="12">
        <v>0.52674080000000001</v>
      </c>
      <c r="I25" s="7"/>
      <c r="J25" s="7"/>
      <c r="M25" s="1"/>
      <c r="N25" s="2"/>
    </row>
    <row r="26" spans="1:14" x14ac:dyDescent="0.25">
      <c r="B26" s="12"/>
      <c r="C26" s="12"/>
      <c r="F26" s="12"/>
      <c r="G26" s="12"/>
      <c r="I26" s="7"/>
      <c r="J26" s="7"/>
      <c r="M26" s="6"/>
      <c r="N26" s="3"/>
    </row>
    <row r="27" spans="1:14" x14ac:dyDescent="0.25">
      <c r="A27" t="s">
        <v>15</v>
      </c>
      <c r="B27" s="12" t="s">
        <v>11</v>
      </c>
      <c r="C27" s="12" t="s">
        <v>12</v>
      </c>
      <c r="E27" t="s">
        <v>16</v>
      </c>
      <c r="F27" s="12" t="s">
        <v>11</v>
      </c>
      <c r="G27" s="12" t="s">
        <v>12</v>
      </c>
      <c r="I27" s="7"/>
      <c r="J27" s="7"/>
      <c r="M27" s="1"/>
      <c r="N27" s="4"/>
    </row>
    <row r="28" spans="1:14" x14ac:dyDescent="0.25">
      <c r="A28" t="s">
        <v>13</v>
      </c>
      <c r="B28" s="12">
        <f>MAX(C14,C20)</f>
        <v>0.37411940369632035</v>
      </c>
      <c r="C28" s="12">
        <f>MIN(C14+C15,C20+C21)</f>
        <v>0.52362421841624918</v>
      </c>
      <c r="E28" t="s">
        <v>13</v>
      </c>
      <c r="F28" s="12">
        <v>0.37147950000000002</v>
      </c>
      <c r="G28" s="12">
        <v>0.52674080000000001</v>
      </c>
      <c r="I28" s="7"/>
      <c r="J28" s="7"/>
      <c r="M28" s="6"/>
      <c r="N28" s="5"/>
    </row>
    <row r="29" spans="1:14" x14ac:dyDescent="0.25">
      <c r="A29" t="s">
        <v>14</v>
      </c>
      <c r="B29" s="12">
        <f>MAX(C15+C14,C21+C20)</f>
        <v>0.53291663026471503</v>
      </c>
      <c r="C29" s="12">
        <f>MIN(C12+C14+C15,C18+C20+C21)</f>
        <v>0.7746475591285098</v>
      </c>
      <c r="E29" t="s">
        <v>14</v>
      </c>
      <c r="F29" s="12">
        <v>0.52976509999999999</v>
      </c>
      <c r="G29" s="12">
        <v>0.77685899999999997</v>
      </c>
      <c r="I29" s="7"/>
      <c r="J29" s="7"/>
      <c r="M29" s="1"/>
    </row>
    <row r="30" spans="1:14" x14ac:dyDescent="0.25">
      <c r="I30" s="7"/>
      <c r="J30" s="7"/>
      <c r="M30" s="6"/>
    </row>
    <row r="31" spans="1:14" x14ac:dyDescent="0.25">
      <c r="B31" s="12">
        <f>B25-C24</f>
        <v>-0.53194658711761456</v>
      </c>
      <c r="C31" s="12">
        <f>C25-B24</f>
        <v>-9.2924118484658536E-3</v>
      </c>
      <c r="M31" s="1"/>
    </row>
    <row r="32" spans="1:14" x14ac:dyDescent="0.25">
      <c r="B32" s="12">
        <f>B29-C28</f>
        <v>9.2924118484658536E-3</v>
      </c>
      <c r="C32" s="12">
        <f>C29-B28</f>
        <v>0.40052815543218945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32" sqref="B32:C32"/>
    </sheetView>
  </sheetViews>
  <sheetFormatPr defaultRowHeight="15" x14ac:dyDescent="0.25"/>
  <sheetData>
    <row r="1" spans="1:11" x14ac:dyDescent="0.25">
      <c r="A1" s="1"/>
      <c r="B1" t="s">
        <v>17</v>
      </c>
      <c r="C1" t="s">
        <v>18</v>
      </c>
      <c r="D1" t="s">
        <v>19</v>
      </c>
      <c r="E1" t="s">
        <v>3</v>
      </c>
    </row>
    <row r="2" spans="1:11" x14ac:dyDescent="0.25">
      <c r="A2" s="1">
        <v>1</v>
      </c>
      <c r="B2">
        <v>0</v>
      </c>
      <c r="C2">
        <v>0</v>
      </c>
      <c r="D2">
        <v>0</v>
      </c>
      <c r="E2">
        <v>50216</v>
      </c>
    </row>
    <row r="3" spans="1:11" x14ac:dyDescent="0.25">
      <c r="A3" s="1">
        <v>2</v>
      </c>
      <c r="B3">
        <v>0</v>
      </c>
      <c r="C3">
        <v>0</v>
      </c>
      <c r="D3">
        <v>1</v>
      </c>
      <c r="E3">
        <v>17288</v>
      </c>
    </row>
    <row r="4" spans="1:11" x14ac:dyDescent="0.25">
      <c r="A4" s="1">
        <v>3</v>
      </c>
      <c r="B4">
        <v>0</v>
      </c>
      <c r="C4">
        <v>1</v>
      </c>
      <c r="D4">
        <v>0</v>
      </c>
      <c r="E4">
        <v>37583</v>
      </c>
    </row>
    <row r="5" spans="1:11" x14ac:dyDescent="0.25">
      <c r="A5" s="1">
        <v>4</v>
      </c>
      <c r="B5">
        <v>0</v>
      </c>
      <c r="C5">
        <v>1</v>
      </c>
      <c r="D5">
        <v>1</v>
      </c>
      <c r="E5">
        <v>15054</v>
      </c>
    </row>
    <row r="6" spans="1:11" x14ac:dyDescent="0.25">
      <c r="A6" s="1">
        <v>5</v>
      </c>
      <c r="B6">
        <v>1</v>
      </c>
      <c r="C6">
        <v>0</v>
      </c>
      <c r="D6">
        <v>0</v>
      </c>
      <c r="E6">
        <v>67132</v>
      </c>
    </row>
    <row r="7" spans="1:11" x14ac:dyDescent="0.25">
      <c r="A7" s="1">
        <v>6</v>
      </c>
      <c r="B7">
        <v>1</v>
      </c>
      <c r="C7">
        <v>0</v>
      </c>
      <c r="D7">
        <v>1</v>
      </c>
      <c r="E7">
        <v>23106</v>
      </c>
    </row>
    <row r="8" spans="1:11" x14ac:dyDescent="0.25">
      <c r="A8" s="1">
        <v>7</v>
      </c>
      <c r="B8">
        <v>1</v>
      </c>
      <c r="C8">
        <v>1</v>
      </c>
      <c r="D8">
        <v>0</v>
      </c>
      <c r="E8">
        <v>31924</v>
      </c>
    </row>
    <row r="9" spans="1:11" x14ac:dyDescent="0.25">
      <c r="A9" s="1">
        <v>8</v>
      </c>
      <c r="B9">
        <v>1</v>
      </c>
      <c r="C9">
        <v>1</v>
      </c>
      <c r="D9">
        <v>1</v>
      </c>
      <c r="E9">
        <v>12351</v>
      </c>
    </row>
    <row r="11" spans="1:11" x14ac:dyDescent="0.25">
      <c r="A11" t="s">
        <v>5</v>
      </c>
      <c r="B11">
        <f>SUM(E2,E4,E6,E8)</f>
        <v>186855</v>
      </c>
    </row>
    <row r="12" spans="1:11" x14ac:dyDescent="0.25">
      <c r="A12" t="s">
        <v>4</v>
      </c>
      <c r="B12" s="8">
        <f>E2</f>
        <v>50216</v>
      </c>
      <c r="C12" s="7">
        <f>B12/$B$11</f>
        <v>0.26874314307885794</v>
      </c>
      <c r="K12" s="6"/>
    </row>
    <row r="13" spans="1:11" x14ac:dyDescent="0.25">
      <c r="A13" t="s">
        <v>6</v>
      </c>
      <c r="B13" s="8">
        <f>E4</f>
        <v>37583</v>
      </c>
      <c r="C13" s="7">
        <f t="shared" ref="C13:C15" si="0">B13/$B$11</f>
        <v>0.20113456958604264</v>
      </c>
      <c r="K13" s="1"/>
    </row>
    <row r="14" spans="1:11" x14ac:dyDescent="0.25">
      <c r="A14" t="s">
        <v>8</v>
      </c>
      <c r="B14" s="8">
        <f>E6</f>
        <v>67132</v>
      </c>
      <c r="C14" s="7">
        <f t="shared" si="0"/>
        <v>0.35927323325573307</v>
      </c>
      <c r="K14" s="6"/>
    </row>
    <row r="15" spans="1:11" x14ac:dyDescent="0.25">
      <c r="A15" t="s">
        <v>7</v>
      </c>
      <c r="B15" s="8">
        <f>E8</f>
        <v>31924</v>
      </c>
      <c r="C15" s="7">
        <f t="shared" si="0"/>
        <v>0.17084905407936635</v>
      </c>
      <c r="K15" s="1"/>
    </row>
    <row r="16" spans="1:11" x14ac:dyDescent="0.25">
      <c r="B16" s="8"/>
      <c r="C16" s="7"/>
      <c r="K16" s="6"/>
    </row>
    <row r="17" spans="1:11" x14ac:dyDescent="0.25">
      <c r="A17" t="s">
        <v>9</v>
      </c>
      <c r="B17" s="8">
        <f>E3+E5+E7+E9</f>
        <v>67799</v>
      </c>
      <c r="C17" s="7"/>
      <c r="K17" s="1"/>
    </row>
    <row r="18" spans="1:11" x14ac:dyDescent="0.25">
      <c r="A18" t="s">
        <v>4</v>
      </c>
      <c r="B18" s="8">
        <f>E3</f>
        <v>17288</v>
      </c>
      <c r="C18" s="7">
        <f>B18/$B$17</f>
        <v>0.25498901163733978</v>
      </c>
      <c r="K18" s="6"/>
    </row>
    <row r="19" spans="1:11" x14ac:dyDescent="0.25">
      <c r="A19" t="s">
        <v>6</v>
      </c>
      <c r="B19" s="8">
        <f>E5</f>
        <v>15054</v>
      </c>
      <c r="C19" s="7">
        <f t="shared" ref="C19:C21" si="1">B19/$B$17</f>
        <v>0.22203867313677192</v>
      </c>
      <c r="K19" s="1"/>
    </row>
    <row r="20" spans="1:11" x14ac:dyDescent="0.25">
      <c r="A20" t="s">
        <v>8</v>
      </c>
      <c r="B20" s="8">
        <f>E7</f>
        <v>23106</v>
      </c>
      <c r="C20" s="7">
        <f t="shared" si="1"/>
        <v>0.34080148674759214</v>
      </c>
      <c r="K20" s="6"/>
    </row>
    <row r="21" spans="1:11" x14ac:dyDescent="0.25">
      <c r="A21" t="s">
        <v>7</v>
      </c>
      <c r="B21" s="8">
        <f>E9</f>
        <v>12351</v>
      </c>
      <c r="C21" s="7">
        <f t="shared" si="1"/>
        <v>0.18217082847829613</v>
      </c>
      <c r="K21" s="1"/>
    </row>
    <row r="22" spans="1:11" x14ac:dyDescent="0.25">
      <c r="B22" s="7"/>
      <c r="C22" s="7"/>
      <c r="K22" s="6"/>
    </row>
    <row r="23" spans="1:11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K23" s="1"/>
    </row>
    <row r="24" spans="1:11" x14ac:dyDescent="0.25">
      <c r="A24" t="s">
        <v>13</v>
      </c>
      <c r="B24" s="12">
        <f>MAX(C14+C15,C20+C21)</f>
        <v>0.53012228733509947</v>
      </c>
      <c r="C24" s="12">
        <f>MIN(C13+C14+C15,C19+C20+C21)</f>
        <v>0.73125685692114206</v>
      </c>
      <c r="D24" s="12"/>
      <c r="E24" s="12" t="s">
        <v>13</v>
      </c>
      <c r="F24" s="12">
        <v>0.52753519999999998</v>
      </c>
      <c r="G24" s="12">
        <v>0.73325799999999997</v>
      </c>
      <c r="K24" s="6"/>
    </row>
    <row r="25" spans="1:11" x14ac:dyDescent="0.25">
      <c r="A25" t="s">
        <v>14</v>
      </c>
      <c r="B25" s="12">
        <f>MAX(C15,C21)</f>
        <v>0.18217082847829613</v>
      </c>
      <c r="C25" s="12">
        <f>MIN(C15+C14,C21+C20)</f>
        <v>0.52297231522588827</v>
      </c>
      <c r="D25" s="12"/>
      <c r="E25" s="12" t="s">
        <v>14</v>
      </c>
      <c r="F25" s="12">
        <v>0.1793159</v>
      </c>
      <c r="G25" s="12">
        <v>0.52726709999999999</v>
      </c>
      <c r="K25" s="1"/>
    </row>
    <row r="26" spans="1:11" x14ac:dyDescent="0.25">
      <c r="B26" s="12"/>
      <c r="C26" s="12"/>
      <c r="D26" s="12"/>
      <c r="E26" s="12"/>
      <c r="F26" s="12"/>
      <c r="G26" s="12"/>
      <c r="K26" s="6"/>
    </row>
    <row r="27" spans="1:11" x14ac:dyDescent="0.25">
      <c r="A27" t="s">
        <v>15</v>
      </c>
      <c r="B27" s="12" t="s">
        <v>11</v>
      </c>
      <c r="C27" s="12" t="s">
        <v>12</v>
      </c>
      <c r="D27" s="12"/>
      <c r="E27" s="12" t="s">
        <v>16</v>
      </c>
      <c r="F27" s="12" t="s">
        <v>11</v>
      </c>
      <c r="G27" s="12" t="s">
        <v>12</v>
      </c>
      <c r="K27" s="1"/>
    </row>
    <row r="28" spans="1:11" x14ac:dyDescent="0.25">
      <c r="A28" t="s">
        <v>13</v>
      </c>
      <c r="B28" s="12">
        <f>MAX(C14,C20)</f>
        <v>0.35927323325573307</v>
      </c>
      <c r="C28" s="12">
        <f>MIN(C14+C15,C20+C21)</f>
        <v>0.52297231522588827</v>
      </c>
      <c r="D28" s="12"/>
      <c r="E28" s="12" t="s">
        <v>13</v>
      </c>
      <c r="F28" s="12">
        <v>0.3571047</v>
      </c>
      <c r="G28" s="12">
        <v>0.52726709999999999</v>
      </c>
      <c r="H28" s="7"/>
      <c r="I28" s="7"/>
      <c r="J28" s="7"/>
    </row>
    <row r="29" spans="1:11" x14ac:dyDescent="0.25">
      <c r="A29" t="s">
        <v>14</v>
      </c>
      <c r="B29" s="12">
        <f>MAX(C15+C14,C21+C20)</f>
        <v>0.53012228733509947</v>
      </c>
      <c r="C29" s="12">
        <f>MIN(C12+C14+C15,C18+C20+C21)</f>
        <v>0.77796132686322805</v>
      </c>
      <c r="D29" s="12"/>
      <c r="E29" s="12" t="s">
        <v>14</v>
      </c>
      <c r="F29" s="12">
        <v>0.52753519999999998</v>
      </c>
      <c r="G29" s="12">
        <v>0.78101120000000002</v>
      </c>
      <c r="H29" s="7"/>
      <c r="I29" s="7"/>
      <c r="J29" s="7"/>
    </row>
    <row r="31" spans="1:11" x14ac:dyDescent="0.25">
      <c r="B31" s="12">
        <f>B25-C24</f>
        <v>-0.54908602844284593</v>
      </c>
      <c r="C31" s="12">
        <f>C25-B24</f>
        <v>-7.1499721092112001E-3</v>
      </c>
    </row>
    <row r="32" spans="1:11" x14ac:dyDescent="0.25">
      <c r="B32" s="12">
        <f>B29-C28</f>
        <v>7.1499721092112001E-3</v>
      </c>
      <c r="C32" s="12">
        <f>C29-B28</f>
        <v>0.41868809360749498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workbookViewId="0">
      <selection activeCell="B32" sqref="B32:C32"/>
    </sheetView>
  </sheetViews>
  <sheetFormatPr defaultRowHeight="15" x14ac:dyDescent="0.25"/>
  <cols>
    <col min="2" max="3" width="9.5703125" bestFit="1" customWidth="1"/>
    <col min="6" max="7" width="9.5703125" bestFit="1" customWidth="1"/>
  </cols>
  <sheetData>
    <row r="1" spans="1:19" x14ac:dyDescent="0.25">
      <c r="A1" s="1"/>
      <c r="B1" t="s">
        <v>17</v>
      </c>
      <c r="C1" t="s">
        <v>18</v>
      </c>
      <c r="D1" t="s">
        <v>20</v>
      </c>
      <c r="E1" t="s">
        <v>3</v>
      </c>
    </row>
    <row r="2" spans="1:19" x14ac:dyDescent="0.25">
      <c r="A2" s="1">
        <v>1</v>
      </c>
      <c r="B2">
        <v>0</v>
      </c>
      <c r="C2">
        <v>0</v>
      </c>
      <c r="D2">
        <v>0</v>
      </c>
      <c r="E2">
        <v>52474</v>
      </c>
    </row>
    <row r="3" spans="1:19" x14ac:dyDescent="0.25">
      <c r="A3" s="1">
        <v>2</v>
      </c>
      <c r="B3">
        <v>0</v>
      </c>
      <c r="C3">
        <v>0</v>
      </c>
      <c r="D3">
        <v>1</v>
      </c>
      <c r="E3">
        <v>15030</v>
      </c>
    </row>
    <row r="4" spans="1:19" x14ac:dyDescent="0.25">
      <c r="A4" s="1">
        <v>3</v>
      </c>
      <c r="B4">
        <v>0</v>
      </c>
      <c r="C4">
        <v>1</v>
      </c>
      <c r="D4">
        <v>0</v>
      </c>
      <c r="E4">
        <v>38678</v>
      </c>
    </row>
    <row r="5" spans="1:19" x14ac:dyDescent="0.25">
      <c r="A5" s="1">
        <v>4</v>
      </c>
      <c r="B5">
        <v>0</v>
      </c>
      <c r="C5">
        <v>1</v>
      </c>
      <c r="D5">
        <v>1</v>
      </c>
      <c r="E5">
        <v>13959</v>
      </c>
    </row>
    <row r="6" spans="1:19" x14ac:dyDescent="0.25">
      <c r="A6" s="1">
        <v>5</v>
      </c>
      <c r="B6">
        <v>1</v>
      </c>
      <c r="C6">
        <v>0</v>
      </c>
      <c r="D6">
        <v>0</v>
      </c>
      <c r="E6">
        <v>70211</v>
      </c>
    </row>
    <row r="7" spans="1:19" x14ac:dyDescent="0.25">
      <c r="A7" s="1">
        <v>6</v>
      </c>
      <c r="B7">
        <v>1</v>
      </c>
      <c r="C7">
        <v>0</v>
      </c>
      <c r="D7">
        <v>1</v>
      </c>
      <c r="E7">
        <v>20027</v>
      </c>
    </row>
    <row r="8" spans="1:19" x14ac:dyDescent="0.25">
      <c r="A8" s="1">
        <v>7</v>
      </c>
      <c r="B8">
        <v>1</v>
      </c>
      <c r="C8">
        <v>1</v>
      </c>
      <c r="D8">
        <v>0</v>
      </c>
      <c r="E8">
        <v>32345</v>
      </c>
    </row>
    <row r="9" spans="1:19" x14ac:dyDescent="0.25">
      <c r="A9" s="1">
        <v>8</v>
      </c>
      <c r="B9">
        <v>1</v>
      </c>
      <c r="C9">
        <v>1</v>
      </c>
      <c r="D9">
        <v>1</v>
      </c>
      <c r="E9">
        <v>11930</v>
      </c>
    </row>
    <row r="11" spans="1:19" x14ac:dyDescent="0.25">
      <c r="A11" t="s">
        <v>5</v>
      </c>
      <c r="B11">
        <f>SUM(E2,E4,E6,E8)</f>
        <v>193708</v>
      </c>
    </row>
    <row r="12" spans="1:19" x14ac:dyDescent="0.25">
      <c r="A12" t="s">
        <v>4</v>
      </c>
      <c r="B12" s="8">
        <f>E2</f>
        <v>52474</v>
      </c>
      <c r="C12" s="7">
        <f>B12/$B$11</f>
        <v>0.27089227084064676</v>
      </c>
    </row>
    <row r="13" spans="1:19" x14ac:dyDescent="0.25">
      <c r="A13" t="s">
        <v>6</v>
      </c>
      <c r="B13" s="8">
        <f>E4</f>
        <v>38678</v>
      </c>
      <c r="C13" s="7">
        <f t="shared" ref="C13:C15" si="0">B13/$B$11</f>
        <v>0.19967167076217812</v>
      </c>
    </row>
    <row r="14" spans="1:19" x14ac:dyDescent="0.25">
      <c r="A14" t="s">
        <v>8</v>
      </c>
      <c r="B14" s="8">
        <f>E6</f>
        <v>70211</v>
      </c>
      <c r="C14" s="7">
        <f t="shared" si="0"/>
        <v>0.3624579263633923</v>
      </c>
      <c r="N14" s="6"/>
      <c r="S14" s="2"/>
    </row>
    <row r="15" spans="1:19" x14ac:dyDescent="0.25">
      <c r="A15" t="s">
        <v>7</v>
      </c>
      <c r="B15" s="8">
        <f>E8</f>
        <v>32345</v>
      </c>
      <c r="C15" s="7">
        <f t="shared" si="0"/>
        <v>0.16697813203378281</v>
      </c>
      <c r="N15" s="1"/>
      <c r="S15" s="3"/>
    </row>
    <row r="16" spans="1:19" x14ac:dyDescent="0.25">
      <c r="B16" s="8"/>
      <c r="C16" s="7"/>
      <c r="N16" s="6"/>
      <c r="S16" s="2"/>
    </row>
    <row r="17" spans="1:19" x14ac:dyDescent="0.25">
      <c r="A17" t="s">
        <v>9</v>
      </c>
      <c r="B17" s="8">
        <f>E3+E5+E7+E9</f>
        <v>60946</v>
      </c>
      <c r="C17" s="7"/>
      <c r="N17" s="1"/>
      <c r="S17" s="3"/>
    </row>
    <row r="18" spans="1:19" x14ac:dyDescent="0.25">
      <c r="A18" t="s">
        <v>4</v>
      </c>
      <c r="B18" s="8">
        <f>E3</f>
        <v>15030</v>
      </c>
      <c r="C18" s="7">
        <f>B18/$B$17</f>
        <v>0.24661175466806681</v>
      </c>
      <c r="N18" s="6"/>
      <c r="S18" s="2"/>
    </row>
    <row r="19" spans="1:19" x14ac:dyDescent="0.25">
      <c r="A19" t="s">
        <v>6</v>
      </c>
      <c r="B19" s="8">
        <f>E5</f>
        <v>13959</v>
      </c>
      <c r="C19" s="7">
        <f t="shared" ref="C19:C21" si="1">B19/$B$17</f>
        <v>0.22903882125159977</v>
      </c>
      <c r="N19" s="1"/>
      <c r="S19" s="3"/>
    </row>
    <row r="20" spans="1:19" x14ac:dyDescent="0.25">
      <c r="A20" t="s">
        <v>8</v>
      </c>
      <c r="B20" s="8">
        <f>E7</f>
        <v>20027</v>
      </c>
      <c r="C20" s="7">
        <f t="shared" si="1"/>
        <v>0.32860236931053721</v>
      </c>
      <c r="N20" s="6"/>
      <c r="S20" s="2"/>
    </row>
    <row r="21" spans="1:19" x14ac:dyDescent="0.25">
      <c r="A21" t="s">
        <v>7</v>
      </c>
      <c r="B21" s="8">
        <f>E9</f>
        <v>11930</v>
      </c>
      <c r="C21" s="7">
        <f t="shared" si="1"/>
        <v>0.1957470547697962</v>
      </c>
      <c r="N21" s="1"/>
      <c r="S21" s="3"/>
    </row>
    <row r="22" spans="1:19" x14ac:dyDescent="0.25">
      <c r="B22" s="7"/>
      <c r="C22" s="7"/>
      <c r="N22" s="6"/>
      <c r="S22" s="2"/>
    </row>
    <row r="23" spans="1:19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N23" s="1"/>
      <c r="S23" s="3"/>
    </row>
    <row r="24" spans="1:19" x14ac:dyDescent="0.25">
      <c r="A24" t="s">
        <v>13</v>
      </c>
      <c r="B24" s="12">
        <f>MAX(C14+C15,C20+C21)</f>
        <v>0.52943605839717511</v>
      </c>
      <c r="C24" s="12">
        <f>MIN(C13+C14+C15,C19+C20+C21)</f>
        <v>0.72910772915935329</v>
      </c>
      <c r="D24" s="12"/>
      <c r="E24" s="12" t="s">
        <v>13</v>
      </c>
      <c r="F24" s="12">
        <v>0.52689520000000001</v>
      </c>
      <c r="G24" s="12">
        <v>0.73107279999999997</v>
      </c>
      <c r="N24" s="6"/>
      <c r="S24" s="2"/>
    </row>
    <row r="25" spans="1:19" x14ac:dyDescent="0.25">
      <c r="A25" t="s">
        <v>14</v>
      </c>
      <c r="B25" s="12">
        <f>MAX(C15,C21)</f>
        <v>0.1957470547697962</v>
      </c>
      <c r="C25" s="12">
        <f>MIN(C15+C14,C21+C20)</f>
        <v>0.52434942408033347</v>
      </c>
      <c r="D25" s="12"/>
      <c r="E25" s="12" t="s">
        <v>14</v>
      </c>
      <c r="F25" s="12">
        <v>0.1927372</v>
      </c>
      <c r="G25" s="12">
        <v>0.52887930000000005</v>
      </c>
      <c r="N25" s="1"/>
      <c r="S25" s="3"/>
    </row>
    <row r="26" spans="1:19" x14ac:dyDescent="0.25">
      <c r="B26" s="12"/>
      <c r="C26" s="12"/>
      <c r="D26" s="12"/>
      <c r="E26" s="12"/>
      <c r="F26" s="12"/>
      <c r="G26" s="12"/>
      <c r="N26" s="6"/>
      <c r="S26" s="2"/>
    </row>
    <row r="27" spans="1:19" x14ac:dyDescent="0.25">
      <c r="A27" t="s">
        <v>15</v>
      </c>
      <c r="B27" s="12" t="s">
        <v>11</v>
      </c>
      <c r="C27" s="12" t="s">
        <v>12</v>
      </c>
      <c r="D27" s="12"/>
      <c r="E27" s="12" t="s">
        <v>16</v>
      </c>
      <c r="F27" s="12" t="s">
        <v>11</v>
      </c>
      <c r="G27" s="12" t="s">
        <v>12</v>
      </c>
      <c r="N27" s="1"/>
      <c r="S27" s="3"/>
    </row>
    <row r="28" spans="1:19" x14ac:dyDescent="0.25">
      <c r="A28" t="s">
        <v>13</v>
      </c>
      <c r="B28" s="12">
        <f>MAX(C14,C20)</f>
        <v>0.3624579263633923</v>
      </c>
      <c r="C28" s="12">
        <f>MIN(C14+C15,C20+C21)</f>
        <v>0.52434942408033347</v>
      </c>
      <c r="D28" s="12"/>
      <c r="E28" s="12" t="s">
        <v>13</v>
      </c>
      <c r="F28" s="12">
        <v>0.3603287</v>
      </c>
      <c r="G28" s="12">
        <v>0.52887930000000005</v>
      </c>
      <c r="N28" s="6"/>
      <c r="S28" s="2"/>
    </row>
    <row r="29" spans="1:19" x14ac:dyDescent="0.25">
      <c r="A29" t="s">
        <v>14</v>
      </c>
      <c r="B29" s="12">
        <f>MAX(C15+C14,C21+C20)</f>
        <v>0.52943605839717511</v>
      </c>
      <c r="C29" s="12">
        <f>MIN(C12+C14+C15,C18+C20+C21)</f>
        <v>0.77096117874840031</v>
      </c>
      <c r="D29" s="12"/>
      <c r="E29" s="12" t="s">
        <v>14</v>
      </c>
      <c r="F29" s="12">
        <v>0.52689520000000001</v>
      </c>
      <c r="G29" s="12">
        <v>0.77417729999999996</v>
      </c>
      <c r="N29" s="1"/>
      <c r="S29" s="3"/>
    </row>
    <row r="30" spans="1:19" x14ac:dyDescent="0.25">
      <c r="S30" s="4"/>
    </row>
    <row r="31" spans="1:19" x14ac:dyDescent="0.25">
      <c r="B31" s="12">
        <f>B25-C24</f>
        <v>-0.53336067438955714</v>
      </c>
      <c r="C31" s="12">
        <f>C25-B24</f>
        <v>-5.0866343168416428E-3</v>
      </c>
      <c r="S31" s="5"/>
    </row>
    <row r="32" spans="1:19" x14ac:dyDescent="0.25">
      <c r="B32" s="12">
        <f>B29-C28</f>
        <v>5.0866343168416428E-3</v>
      </c>
      <c r="C32" s="12">
        <f>C29-B28</f>
        <v>0.40850325238500801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F24" sqref="F24:G24"/>
    </sheetView>
  </sheetViews>
  <sheetFormatPr defaultRowHeight="15" x14ac:dyDescent="0.25"/>
  <cols>
    <col min="7" max="7" width="8.42578125" customWidth="1"/>
  </cols>
  <sheetData>
    <row r="1" spans="1:20" x14ac:dyDescent="0.25">
      <c r="A1" s="1"/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</v>
      </c>
    </row>
    <row r="2" spans="1:2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f>1-D2-E2</f>
        <v>1</v>
      </c>
      <c r="G2">
        <v>35186</v>
      </c>
    </row>
    <row r="3" spans="1:2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f t="shared" ref="F3:F13" si="0">1-D3-E3</f>
        <v>0</v>
      </c>
      <c r="G3">
        <v>15030</v>
      </c>
    </row>
    <row r="4" spans="1:2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f t="shared" si="0"/>
        <v>0</v>
      </c>
      <c r="G4">
        <v>17288</v>
      </c>
    </row>
    <row r="5" spans="1:20" x14ac:dyDescent="0.25">
      <c r="A5" s="1">
        <v>4</v>
      </c>
      <c r="B5">
        <v>0</v>
      </c>
      <c r="C5">
        <v>1</v>
      </c>
      <c r="D5">
        <v>0</v>
      </c>
      <c r="E5">
        <v>0</v>
      </c>
      <c r="F5">
        <f t="shared" si="0"/>
        <v>1</v>
      </c>
      <c r="G5">
        <v>23624</v>
      </c>
    </row>
    <row r="6" spans="1:20" x14ac:dyDescent="0.25">
      <c r="A6" s="1">
        <v>5</v>
      </c>
      <c r="B6">
        <v>0</v>
      </c>
      <c r="C6">
        <v>1</v>
      </c>
      <c r="D6">
        <v>0</v>
      </c>
      <c r="E6">
        <v>1</v>
      </c>
      <c r="F6">
        <f t="shared" si="0"/>
        <v>0</v>
      </c>
      <c r="G6">
        <v>13959</v>
      </c>
    </row>
    <row r="7" spans="1:20" x14ac:dyDescent="0.25">
      <c r="A7" s="1">
        <v>6</v>
      </c>
      <c r="B7">
        <v>0</v>
      </c>
      <c r="C7">
        <v>1</v>
      </c>
      <c r="D7">
        <v>1</v>
      </c>
      <c r="E7">
        <v>0</v>
      </c>
      <c r="F7">
        <f t="shared" si="0"/>
        <v>0</v>
      </c>
      <c r="G7">
        <v>15054</v>
      </c>
    </row>
    <row r="8" spans="1:20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f t="shared" si="0"/>
        <v>1</v>
      </c>
      <c r="G8">
        <v>47105</v>
      </c>
    </row>
    <row r="9" spans="1:20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f t="shared" si="0"/>
        <v>0</v>
      </c>
      <c r="G9">
        <v>20027</v>
      </c>
    </row>
    <row r="10" spans="1:20" x14ac:dyDescent="0.25">
      <c r="A10" s="1">
        <v>9</v>
      </c>
      <c r="B10">
        <v>1</v>
      </c>
      <c r="C10">
        <v>0</v>
      </c>
      <c r="D10">
        <v>1</v>
      </c>
      <c r="E10">
        <v>0</v>
      </c>
      <c r="F10">
        <f t="shared" si="0"/>
        <v>0</v>
      </c>
      <c r="G10">
        <v>23106</v>
      </c>
    </row>
    <row r="11" spans="1:20" x14ac:dyDescent="0.25">
      <c r="A11" s="1">
        <v>10</v>
      </c>
      <c r="B11">
        <v>1</v>
      </c>
      <c r="C11">
        <v>1</v>
      </c>
      <c r="D11">
        <v>0</v>
      </c>
      <c r="E11">
        <v>0</v>
      </c>
      <c r="F11">
        <f t="shared" si="0"/>
        <v>1</v>
      </c>
      <c r="G11">
        <v>19994</v>
      </c>
    </row>
    <row r="12" spans="1:20" x14ac:dyDescent="0.25">
      <c r="A12" s="1">
        <v>11</v>
      </c>
      <c r="B12">
        <v>1</v>
      </c>
      <c r="C12">
        <v>1</v>
      </c>
      <c r="D12">
        <v>0</v>
      </c>
      <c r="E12">
        <v>1</v>
      </c>
      <c r="F12">
        <f t="shared" si="0"/>
        <v>0</v>
      </c>
      <c r="G12">
        <v>11930</v>
      </c>
    </row>
    <row r="13" spans="1:20" x14ac:dyDescent="0.25">
      <c r="A13" s="1">
        <v>12</v>
      </c>
      <c r="B13">
        <v>1</v>
      </c>
      <c r="C13">
        <v>1</v>
      </c>
      <c r="D13">
        <v>1</v>
      </c>
      <c r="E13">
        <v>0</v>
      </c>
      <c r="F13">
        <f t="shared" si="0"/>
        <v>0</v>
      </c>
      <c r="G13">
        <v>12351</v>
      </c>
    </row>
    <row r="15" spans="1:20" x14ac:dyDescent="0.25">
      <c r="A15" t="s">
        <v>22</v>
      </c>
      <c r="B15">
        <f>SUM(G4,G7,G10,G13)</f>
        <v>67799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  <c r="P15" s="6"/>
      <c r="T15" s="6"/>
    </row>
    <row r="16" spans="1:20" x14ac:dyDescent="0.25">
      <c r="A16" t="s">
        <v>4</v>
      </c>
      <c r="B16" s="8">
        <f>G4</f>
        <v>17288</v>
      </c>
      <c r="C16" s="7">
        <f>B16/$B$15</f>
        <v>0.25498901163733978</v>
      </c>
      <c r="E16" t="s">
        <v>13</v>
      </c>
      <c r="F16" s="12">
        <f>MAX(C18+C19,C24+C25,C30+C31)</f>
        <v>0.53291663026471503</v>
      </c>
      <c r="G16" s="12">
        <f>1-MAX(C16,C22,C28)</f>
        <v>0.72054420255899099</v>
      </c>
      <c r="H16" s="12"/>
      <c r="I16" s="12" t="s">
        <v>13</v>
      </c>
      <c r="J16" s="12">
        <v>0.52955110000000005</v>
      </c>
      <c r="K16" s="12">
        <v>0.72298070000000003</v>
      </c>
      <c r="P16" s="1"/>
      <c r="T16" s="1"/>
    </row>
    <row r="17" spans="1:20" x14ac:dyDescent="0.25">
      <c r="A17" t="s">
        <v>6</v>
      </c>
      <c r="B17" s="8">
        <f>G7</f>
        <v>15054</v>
      </c>
      <c r="C17" s="7">
        <f t="shared" ref="C17:C19" si="1">B17/$B$15</f>
        <v>0.22203867313677192</v>
      </c>
      <c r="E17" t="s">
        <v>14</v>
      </c>
      <c r="F17" s="12">
        <f>MAX(C19,C25,C31)</f>
        <v>0.1957470547697962</v>
      </c>
      <c r="G17" s="12">
        <f>MIN(C18+C19,C24+C25,C30+C31)</f>
        <v>0.52297231522588827</v>
      </c>
      <c r="H17" s="12"/>
      <c r="I17" s="12" t="s">
        <v>14</v>
      </c>
      <c r="J17" s="12">
        <v>0.1923105</v>
      </c>
      <c r="K17" s="12">
        <v>0.52755870000000005</v>
      </c>
      <c r="P17" s="6"/>
      <c r="T17" s="6"/>
    </row>
    <row r="18" spans="1:20" x14ac:dyDescent="0.25">
      <c r="A18" t="s">
        <v>8</v>
      </c>
      <c r="B18" s="8">
        <f>G10</f>
        <v>23106</v>
      </c>
      <c r="C18" s="7">
        <f t="shared" si="1"/>
        <v>0.34080148674759214</v>
      </c>
      <c r="F18" s="12"/>
      <c r="G18" s="12"/>
      <c r="H18" s="12"/>
      <c r="I18" s="12"/>
      <c r="J18" s="12"/>
      <c r="K18" s="12"/>
      <c r="P18" s="1"/>
      <c r="T18" s="1"/>
    </row>
    <row r="19" spans="1:20" x14ac:dyDescent="0.25">
      <c r="A19" t="s">
        <v>7</v>
      </c>
      <c r="B19" s="8">
        <f>G13</f>
        <v>12351</v>
      </c>
      <c r="C19" s="7">
        <f t="shared" si="1"/>
        <v>0.18217082847829613</v>
      </c>
      <c r="E19" t="s">
        <v>15</v>
      </c>
      <c r="F19" s="12" t="s">
        <v>11</v>
      </c>
      <c r="G19" s="12" t="s">
        <v>12</v>
      </c>
      <c r="H19" s="12"/>
      <c r="I19" s="12" t="s">
        <v>16</v>
      </c>
      <c r="J19" s="12" t="s">
        <v>11</v>
      </c>
      <c r="K19" s="12" t="s">
        <v>12</v>
      </c>
      <c r="P19" s="6"/>
      <c r="T19" s="6"/>
    </row>
    <row r="20" spans="1:20" x14ac:dyDescent="0.25">
      <c r="B20" s="8"/>
      <c r="C20" s="7"/>
      <c r="E20" t="s">
        <v>13</v>
      </c>
      <c r="F20" s="12">
        <f>MAX(C18,C24,C30)</f>
        <v>0.37411940369632035</v>
      </c>
      <c r="G20" s="12">
        <f>MIN(C19+C18,C24+C25,C30+C31)</f>
        <v>0.52297231522588827</v>
      </c>
      <c r="H20" s="12"/>
      <c r="I20" s="12" t="s">
        <v>13</v>
      </c>
      <c r="J20" s="12">
        <v>0.37147989999999997</v>
      </c>
      <c r="K20" s="12">
        <v>0.52755870000000005</v>
      </c>
      <c r="P20" s="1"/>
      <c r="T20" s="1"/>
    </row>
    <row r="21" spans="1:20" x14ac:dyDescent="0.25">
      <c r="A21" t="s">
        <v>23</v>
      </c>
      <c r="B21" s="8">
        <f>SUM(G3,G6,G9,G12)</f>
        <v>60946</v>
      </c>
      <c r="C21" s="7"/>
      <c r="E21" t="s">
        <v>14</v>
      </c>
      <c r="F21" s="12">
        <f>MAX(C18+C19,C24+C25,C30+C31)</f>
        <v>0.53291663026471503</v>
      </c>
      <c r="G21" s="12">
        <f>1-MAX(C17,C23,C29)</f>
        <v>0.7709611787484002</v>
      </c>
      <c r="H21" s="12"/>
      <c r="I21" s="12" t="s">
        <v>14</v>
      </c>
      <c r="J21" s="12">
        <v>0.53036190000000005</v>
      </c>
      <c r="K21" s="12">
        <v>0.77463210000000005</v>
      </c>
      <c r="P21" s="6"/>
      <c r="T21" s="6"/>
    </row>
    <row r="22" spans="1:20" x14ac:dyDescent="0.25">
      <c r="A22" t="s">
        <v>4</v>
      </c>
      <c r="B22" s="8">
        <f>G3</f>
        <v>15030</v>
      </c>
      <c r="C22" s="7">
        <f>B22/$B$21</f>
        <v>0.24661175466806681</v>
      </c>
      <c r="P22" s="1"/>
      <c r="T22" s="1"/>
    </row>
    <row r="23" spans="1:20" x14ac:dyDescent="0.25">
      <c r="A23" t="s">
        <v>6</v>
      </c>
      <c r="B23" s="8">
        <f>G6</f>
        <v>13959</v>
      </c>
      <c r="C23" s="7">
        <f t="shared" ref="C23:C25" si="2">B23/$B$21</f>
        <v>0.22903882125159977</v>
      </c>
      <c r="F23" s="12">
        <f>F17-G16</f>
        <v>-0.52479714778919484</v>
      </c>
      <c r="G23" s="12">
        <f>G17-F16</f>
        <v>-9.9443150388267565E-3</v>
      </c>
      <c r="P23" s="6"/>
      <c r="T23" s="6"/>
    </row>
    <row r="24" spans="1:20" x14ac:dyDescent="0.25">
      <c r="A24" t="s">
        <v>8</v>
      </c>
      <c r="B24" s="8">
        <f>G9</f>
        <v>20027</v>
      </c>
      <c r="C24" s="7">
        <f t="shared" si="2"/>
        <v>0.32860236931053721</v>
      </c>
      <c r="F24" s="12">
        <f>F21-G20</f>
        <v>9.9443150388267565E-3</v>
      </c>
      <c r="G24" s="12">
        <f>G21-F20</f>
        <v>0.39684177505207985</v>
      </c>
      <c r="P24" s="1"/>
      <c r="T24" s="1"/>
    </row>
    <row r="25" spans="1:20" x14ac:dyDescent="0.25">
      <c r="A25" t="s">
        <v>7</v>
      </c>
      <c r="B25" s="8">
        <f>G12</f>
        <v>11930</v>
      </c>
      <c r="C25" s="7">
        <f t="shared" si="2"/>
        <v>0.1957470547697962</v>
      </c>
      <c r="P25" s="6"/>
      <c r="T25" s="6"/>
    </row>
    <row r="26" spans="1:20" x14ac:dyDescent="0.25">
      <c r="P26" s="1"/>
      <c r="T26" s="1"/>
    </row>
    <row r="27" spans="1:20" x14ac:dyDescent="0.25">
      <c r="A27" t="s">
        <v>24</v>
      </c>
      <c r="B27">
        <f>SUM(G2,G5,G8,G11)</f>
        <v>125909</v>
      </c>
      <c r="P27" s="6"/>
      <c r="T27" s="6"/>
    </row>
    <row r="28" spans="1:20" x14ac:dyDescent="0.25">
      <c r="A28" t="s">
        <v>4</v>
      </c>
      <c r="B28" s="8">
        <f>G2</f>
        <v>35186</v>
      </c>
      <c r="C28" s="7">
        <f>B28/$B$27</f>
        <v>0.27945579744100896</v>
      </c>
      <c r="P28" s="1"/>
      <c r="T28" s="1"/>
    </row>
    <row r="29" spans="1:20" x14ac:dyDescent="0.25">
      <c r="A29" t="s">
        <v>6</v>
      </c>
      <c r="B29" s="8">
        <f>G5</f>
        <v>23624</v>
      </c>
      <c r="C29" s="7">
        <f t="shared" ref="C29:C31" si="3">B29/$B$27</f>
        <v>0.18762757229427601</v>
      </c>
      <c r="P29" s="6"/>
      <c r="T29" s="6"/>
    </row>
    <row r="30" spans="1:20" x14ac:dyDescent="0.25">
      <c r="A30" t="s">
        <v>8</v>
      </c>
      <c r="B30" s="8">
        <f>G8</f>
        <v>47105</v>
      </c>
      <c r="C30" s="7">
        <f t="shared" si="3"/>
        <v>0.37411940369632035</v>
      </c>
      <c r="P30" s="1"/>
      <c r="T30" s="1"/>
    </row>
    <row r="31" spans="1:20" x14ac:dyDescent="0.25">
      <c r="A31" t="s">
        <v>7</v>
      </c>
      <c r="B31" s="8">
        <f>G11</f>
        <v>19994</v>
      </c>
      <c r="C31" s="7">
        <f t="shared" si="3"/>
        <v>0.15879722656839462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workbookViewId="0">
      <selection activeCell="F28" sqref="F28:G28"/>
    </sheetView>
  </sheetViews>
  <sheetFormatPr defaultRowHeight="15" x14ac:dyDescent="0.25"/>
  <cols>
    <col min="7" max="7" width="12.28515625" customWidth="1"/>
  </cols>
  <sheetData>
    <row r="1" spans="1:10" x14ac:dyDescent="0.25">
      <c r="A1" s="1"/>
      <c r="B1" t="s">
        <v>17</v>
      </c>
      <c r="C1" t="s">
        <v>18</v>
      </c>
      <c r="D1" t="s">
        <v>25</v>
      </c>
      <c r="E1" t="s">
        <v>26</v>
      </c>
      <c r="F1" t="s">
        <v>19</v>
      </c>
      <c r="G1" t="s">
        <v>20</v>
      </c>
      <c r="H1" t="s">
        <v>27</v>
      </c>
      <c r="I1" t="s">
        <v>28</v>
      </c>
      <c r="J1" t="s">
        <v>3</v>
      </c>
    </row>
    <row r="2" spans="1:10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f>(D2*(1-E2))</f>
        <v>0</v>
      </c>
      <c r="I2">
        <f>(1-D2)*E2</f>
        <v>0</v>
      </c>
      <c r="J2">
        <v>15030</v>
      </c>
    </row>
    <row r="3" spans="1:10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f t="shared" ref="H3:H17" si="0">(D3*(1-E3))</f>
        <v>0</v>
      </c>
      <c r="I3">
        <f t="shared" ref="I3:I17" si="1">(1-D3)*E3</f>
        <v>1</v>
      </c>
      <c r="J3">
        <v>17664</v>
      </c>
    </row>
    <row r="4" spans="1:10" x14ac:dyDescent="0.25">
      <c r="A4" s="1">
        <v>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f t="shared" si="0"/>
        <v>1</v>
      </c>
      <c r="I4">
        <f t="shared" si="1"/>
        <v>0</v>
      </c>
      <c r="J4">
        <v>17522</v>
      </c>
    </row>
    <row r="5" spans="1:10" x14ac:dyDescent="0.25">
      <c r="A5" s="1">
        <v>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f t="shared" si="0"/>
        <v>0</v>
      </c>
      <c r="I5">
        <f t="shared" si="1"/>
        <v>0</v>
      </c>
      <c r="J5">
        <v>17288</v>
      </c>
    </row>
    <row r="6" spans="1:10" x14ac:dyDescent="0.25">
      <c r="A6" s="1">
        <v>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f t="shared" si="0"/>
        <v>0</v>
      </c>
      <c r="I6">
        <f t="shared" si="1"/>
        <v>0</v>
      </c>
      <c r="J6">
        <v>13959</v>
      </c>
    </row>
    <row r="7" spans="1:10" x14ac:dyDescent="0.25">
      <c r="A7" s="1">
        <v>6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f t="shared" si="0"/>
        <v>0</v>
      </c>
      <c r="I7">
        <f t="shared" si="1"/>
        <v>1</v>
      </c>
      <c r="J7">
        <v>11840</v>
      </c>
    </row>
    <row r="8" spans="1:10" x14ac:dyDescent="0.25">
      <c r="A8" s="1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0</v>
      </c>
      <c r="J8">
        <v>11784</v>
      </c>
    </row>
    <row r="9" spans="1:10" x14ac:dyDescent="0.25">
      <c r="A9" s="1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 t="shared" si="0"/>
        <v>0</v>
      </c>
      <c r="I9">
        <f t="shared" si="1"/>
        <v>0</v>
      </c>
      <c r="J9">
        <v>15054</v>
      </c>
    </row>
    <row r="10" spans="1:10" x14ac:dyDescent="0.25">
      <c r="A10" s="1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0</v>
      </c>
      <c r="I10">
        <f t="shared" si="1"/>
        <v>0</v>
      </c>
      <c r="J10">
        <v>20027</v>
      </c>
    </row>
    <row r="11" spans="1:10" x14ac:dyDescent="0.25">
      <c r="A11" s="1">
        <v>10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f t="shared" si="0"/>
        <v>0</v>
      </c>
      <c r="I11">
        <f t="shared" si="1"/>
        <v>1</v>
      </c>
      <c r="J11">
        <v>23323</v>
      </c>
    </row>
    <row r="12" spans="1:10" x14ac:dyDescent="0.25">
      <c r="A12" s="1">
        <v>11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f t="shared" si="0"/>
        <v>1</v>
      </c>
      <c r="I12">
        <f t="shared" si="1"/>
        <v>0</v>
      </c>
      <c r="J12">
        <v>23782</v>
      </c>
    </row>
    <row r="13" spans="1:10" x14ac:dyDescent="0.25">
      <c r="A13" s="1">
        <v>12</v>
      </c>
      <c r="B13">
        <v>1</v>
      </c>
      <c r="C13">
        <v>0</v>
      </c>
      <c r="D13">
        <v>1</v>
      </c>
      <c r="E13">
        <v>1</v>
      </c>
      <c r="F13">
        <v>1</v>
      </c>
      <c r="G13">
        <v>0</v>
      </c>
      <c r="H13">
        <f t="shared" si="0"/>
        <v>0</v>
      </c>
      <c r="I13">
        <f t="shared" si="1"/>
        <v>0</v>
      </c>
      <c r="J13">
        <v>23106</v>
      </c>
    </row>
    <row r="14" spans="1:10" x14ac:dyDescent="0.25">
      <c r="A14" s="1">
        <v>13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f t="shared" si="0"/>
        <v>0</v>
      </c>
      <c r="I14">
        <f t="shared" si="1"/>
        <v>0</v>
      </c>
      <c r="J14">
        <v>11930</v>
      </c>
    </row>
    <row r="15" spans="1:10" x14ac:dyDescent="0.25">
      <c r="A15" s="1">
        <v>14</v>
      </c>
      <c r="B15">
        <v>1</v>
      </c>
      <c r="C15">
        <v>1</v>
      </c>
      <c r="D15">
        <v>0</v>
      </c>
      <c r="E15">
        <v>1</v>
      </c>
      <c r="F15">
        <v>0</v>
      </c>
      <c r="G15">
        <v>0</v>
      </c>
      <c r="H15">
        <f t="shared" si="0"/>
        <v>0</v>
      </c>
      <c r="I15">
        <f t="shared" si="1"/>
        <v>1</v>
      </c>
      <c r="J15">
        <v>9897</v>
      </c>
    </row>
    <row r="16" spans="1:10" x14ac:dyDescent="0.25">
      <c r="A16" s="1">
        <v>15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f t="shared" si="0"/>
        <v>1</v>
      </c>
      <c r="I16">
        <f t="shared" si="1"/>
        <v>0</v>
      </c>
      <c r="J16">
        <v>10097</v>
      </c>
    </row>
    <row r="17" spans="1:21" x14ac:dyDescent="0.25">
      <c r="A17" s="1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f t="shared" si="0"/>
        <v>0</v>
      </c>
      <c r="I17">
        <f t="shared" si="1"/>
        <v>0</v>
      </c>
      <c r="J17">
        <v>12351</v>
      </c>
    </row>
    <row r="19" spans="1:21" x14ac:dyDescent="0.25">
      <c r="A19" t="s">
        <v>22</v>
      </c>
      <c r="B19">
        <f>SUM(J5,J9,J13,J17)</f>
        <v>67799</v>
      </c>
      <c r="E19" t="s">
        <v>10</v>
      </c>
      <c r="F19" s="7" t="s">
        <v>11</v>
      </c>
      <c r="G19" s="7" t="s">
        <v>12</v>
      </c>
      <c r="I19" t="s">
        <v>16</v>
      </c>
      <c r="J19" t="s">
        <v>11</v>
      </c>
      <c r="K19" t="s">
        <v>12</v>
      </c>
      <c r="Q19" s="6"/>
      <c r="U19" s="6"/>
    </row>
    <row r="20" spans="1:21" x14ac:dyDescent="0.25">
      <c r="A20" t="s">
        <v>4</v>
      </c>
      <c r="B20" s="8">
        <f>J5</f>
        <v>17288</v>
      </c>
      <c r="C20" s="7">
        <f>B20/$B$19</f>
        <v>0.25498901163733978</v>
      </c>
      <c r="E20" t="s">
        <v>13</v>
      </c>
      <c r="F20" s="12">
        <f>MAX(C22+C23,C28+C29,C34+C35,C40+C41)</f>
        <v>0.53618738624673579</v>
      </c>
      <c r="G20" s="12">
        <f>1-MAX(C20,C26,C32,C38)</f>
        <v>0.71838530705949877</v>
      </c>
      <c r="H20" s="12"/>
      <c r="I20" s="12" t="s">
        <v>13</v>
      </c>
      <c r="J20" s="12">
        <v>0.53123339999999997</v>
      </c>
      <c r="K20" s="12">
        <v>0.72233040000000004</v>
      </c>
      <c r="Q20" s="1"/>
      <c r="U20" s="1"/>
    </row>
    <row r="21" spans="1:21" x14ac:dyDescent="0.25">
      <c r="A21" t="s">
        <v>6</v>
      </c>
      <c r="B21" s="8">
        <f>J9</f>
        <v>15054</v>
      </c>
      <c r="C21" s="7">
        <f t="shared" ref="C21:C23" si="2">B21/$B$19</f>
        <v>0.22203867313677192</v>
      </c>
      <c r="E21" t="s">
        <v>14</v>
      </c>
      <c r="F21" s="12">
        <f>MAX(C23,C29,C35,C41)</f>
        <v>0.1957470547697962</v>
      </c>
      <c r="G21" s="12">
        <f>MIN(C23+C22,C29+C28,C35+C34,C41+C40)</f>
        <v>0.52297231522588827</v>
      </c>
      <c r="H21" s="12"/>
      <c r="I21" s="12" t="s">
        <v>14</v>
      </c>
      <c r="J21" s="12">
        <v>0.19273950000000001</v>
      </c>
      <c r="K21" s="12">
        <v>0.52775479999999997</v>
      </c>
      <c r="Q21" s="6"/>
      <c r="U21" s="6"/>
    </row>
    <row r="22" spans="1:21" x14ac:dyDescent="0.25">
      <c r="A22" t="s">
        <v>8</v>
      </c>
      <c r="B22" s="8">
        <f>J13</f>
        <v>23106</v>
      </c>
      <c r="C22" s="7">
        <f t="shared" si="2"/>
        <v>0.34080148674759214</v>
      </c>
      <c r="F22" s="12"/>
      <c r="G22" s="12"/>
      <c r="H22" s="12"/>
      <c r="I22" s="12"/>
      <c r="J22" s="12"/>
      <c r="K22" s="12"/>
      <c r="Q22" s="1"/>
      <c r="U22" s="1"/>
    </row>
    <row r="23" spans="1:21" x14ac:dyDescent="0.25">
      <c r="A23" t="s">
        <v>7</v>
      </c>
      <c r="B23" s="8">
        <f>J17</f>
        <v>12351</v>
      </c>
      <c r="C23" s="7">
        <f t="shared" si="2"/>
        <v>0.18217082847829613</v>
      </c>
      <c r="E23" t="s">
        <v>15</v>
      </c>
      <c r="F23" s="12" t="s">
        <v>11</v>
      </c>
      <c r="G23" s="12" t="s">
        <v>12</v>
      </c>
      <c r="H23" s="12"/>
      <c r="I23" s="12" t="s">
        <v>16</v>
      </c>
      <c r="J23" s="12" t="s">
        <v>11</v>
      </c>
      <c r="K23" s="12" t="s">
        <v>12</v>
      </c>
      <c r="Q23" s="6"/>
      <c r="U23" s="6"/>
    </row>
    <row r="24" spans="1:21" x14ac:dyDescent="0.25">
      <c r="B24" s="8"/>
      <c r="C24" s="7"/>
      <c r="E24" t="s">
        <v>13</v>
      </c>
      <c r="F24" s="12">
        <f>MAX(C22,C28,C34,C40)</f>
        <v>0.37638680066471475</v>
      </c>
      <c r="G24" s="12">
        <f>MIN(C22+C23,C28+C29,C34+C35,C40+C41)</f>
        <v>0.52297231522588827</v>
      </c>
      <c r="H24" s="12"/>
      <c r="I24" s="12" t="s">
        <v>13</v>
      </c>
      <c r="J24" s="12">
        <v>0.37212859999999998</v>
      </c>
      <c r="K24" s="12">
        <v>0.52775479999999997</v>
      </c>
      <c r="Q24" s="1"/>
      <c r="U24" s="1"/>
    </row>
    <row r="25" spans="1:21" x14ac:dyDescent="0.25">
      <c r="A25" t="s">
        <v>23</v>
      </c>
      <c r="B25" s="8">
        <f>SUM(J2,J6,J10,J14)</f>
        <v>60946</v>
      </c>
      <c r="C25" s="7"/>
      <c r="E25" t="s">
        <v>14</v>
      </c>
      <c r="F25" s="12">
        <f>MAX(C22+C23,C28+C29,C34+C35,C40+C41)</f>
        <v>0.53618738624673579</v>
      </c>
      <c r="G25" s="12">
        <f>1-MAX(C21,C27,C33,C39)</f>
        <v>0.7709611787484002</v>
      </c>
      <c r="H25" s="12"/>
      <c r="I25" s="12" t="s">
        <v>14</v>
      </c>
      <c r="J25" s="12">
        <v>0.53123339999999997</v>
      </c>
      <c r="K25" s="12">
        <v>0.77463130000000002</v>
      </c>
      <c r="Q25" s="6"/>
      <c r="U25" s="6"/>
    </row>
    <row r="26" spans="1:21" x14ac:dyDescent="0.25">
      <c r="A26" t="s">
        <v>4</v>
      </c>
      <c r="B26" s="8">
        <f>J2</f>
        <v>15030</v>
      </c>
      <c r="C26" s="7">
        <f>B26/$B$25</f>
        <v>0.24661175466806681</v>
      </c>
      <c r="Q26" s="1"/>
      <c r="U26" s="1"/>
    </row>
    <row r="27" spans="1:21" x14ac:dyDescent="0.25">
      <c r="A27" t="s">
        <v>6</v>
      </c>
      <c r="B27" s="8">
        <f>J6</f>
        <v>13959</v>
      </c>
      <c r="C27" s="7">
        <f t="shared" ref="C27:C29" si="3">B27/$B$25</f>
        <v>0.22903882125159977</v>
      </c>
      <c r="F27" s="12">
        <f>F21-G20</f>
        <v>-0.52263825228970262</v>
      </c>
      <c r="G27" s="12">
        <f>G21-F20</f>
        <v>-1.3215071020847513E-2</v>
      </c>
      <c r="Q27" s="6"/>
      <c r="U27" s="6"/>
    </row>
    <row r="28" spans="1:21" x14ac:dyDescent="0.25">
      <c r="A28" t="s">
        <v>8</v>
      </c>
      <c r="B28" s="8">
        <f>J10</f>
        <v>20027</v>
      </c>
      <c r="C28" s="7">
        <f t="shared" si="3"/>
        <v>0.32860236931053721</v>
      </c>
      <c r="F28" s="12">
        <f>F25-G24</f>
        <v>1.3215071020847513E-2</v>
      </c>
      <c r="G28" s="12">
        <f>G25-F24</f>
        <v>0.39457437808368545</v>
      </c>
      <c r="Q28" s="1"/>
      <c r="U28" s="1"/>
    </row>
    <row r="29" spans="1:21" x14ac:dyDescent="0.25">
      <c r="A29" t="s">
        <v>7</v>
      </c>
      <c r="B29" s="8">
        <f>J14</f>
        <v>11930</v>
      </c>
      <c r="C29" s="7">
        <f t="shared" si="3"/>
        <v>0.1957470547697962</v>
      </c>
      <c r="Q29" s="6"/>
      <c r="U29" s="6"/>
    </row>
    <row r="30" spans="1:21" x14ac:dyDescent="0.25">
      <c r="Q30" s="1"/>
      <c r="U30" s="1"/>
    </row>
    <row r="31" spans="1:21" x14ac:dyDescent="0.25">
      <c r="A31" t="s">
        <v>29</v>
      </c>
      <c r="B31">
        <f>SUM(J4,J8,J12,J16)</f>
        <v>63185</v>
      </c>
      <c r="Q31" s="6"/>
      <c r="U31" s="6"/>
    </row>
    <row r="32" spans="1:21" x14ac:dyDescent="0.25">
      <c r="A32" t="s">
        <v>4</v>
      </c>
      <c r="B32" s="8">
        <f>J4</f>
        <v>17522</v>
      </c>
      <c r="C32" s="7">
        <f>B32/$B$31</f>
        <v>0.27731265331961702</v>
      </c>
      <c r="Q32" s="1"/>
      <c r="U32" s="1"/>
    </row>
    <row r="33" spans="1:21" x14ac:dyDescent="0.25">
      <c r="A33" t="s">
        <v>6</v>
      </c>
      <c r="B33" s="8">
        <f>J8</f>
        <v>11784</v>
      </c>
      <c r="C33" s="7">
        <f t="shared" ref="C33:C35" si="4">B33/$B$31</f>
        <v>0.18649996043364722</v>
      </c>
      <c r="Q33" s="6"/>
      <c r="U33" s="6"/>
    </row>
    <row r="34" spans="1:21" x14ac:dyDescent="0.25">
      <c r="A34" t="s">
        <v>8</v>
      </c>
      <c r="B34" s="8">
        <f>J12</f>
        <v>23782</v>
      </c>
      <c r="C34" s="7">
        <f t="shared" si="4"/>
        <v>0.37638680066471475</v>
      </c>
      <c r="Q34" s="1"/>
      <c r="U34" s="1"/>
    </row>
    <row r="35" spans="1:21" x14ac:dyDescent="0.25">
      <c r="A35" t="s">
        <v>7</v>
      </c>
      <c r="B35" s="8">
        <f>J16</f>
        <v>10097</v>
      </c>
      <c r="C35" s="7">
        <f t="shared" si="4"/>
        <v>0.15980058558202104</v>
      </c>
    </row>
    <row r="37" spans="1:21" x14ac:dyDescent="0.25">
      <c r="A37" t="s">
        <v>30</v>
      </c>
      <c r="B37">
        <f>SUM(J15,J11,J7,J3)</f>
        <v>62724</v>
      </c>
    </row>
    <row r="38" spans="1:21" x14ac:dyDescent="0.25">
      <c r="A38" t="s">
        <v>4</v>
      </c>
      <c r="B38" s="8">
        <f>J3</f>
        <v>17664</v>
      </c>
      <c r="C38" s="7">
        <f>B38/$B$37</f>
        <v>0.28161469294050123</v>
      </c>
    </row>
    <row r="39" spans="1:21" x14ac:dyDescent="0.25">
      <c r="A39" t="s">
        <v>6</v>
      </c>
      <c r="B39" s="8">
        <f>J7</f>
        <v>11840</v>
      </c>
      <c r="C39" s="7">
        <f t="shared" ref="C39:C41" si="5">B39/$B$37</f>
        <v>0.18876347171736496</v>
      </c>
    </row>
    <row r="40" spans="1:21" x14ac:dyDescent="0.25">
      <c r="A40" t="s">
        <v>8</v>
      </c>
      <c r="B40" s="8">
        <f>J11</f>
        <v>23323</v>
      </c>
      <c r="C40" s="7">
        <f t="shared" si="5"/>
        <v>0.37183534213379249</v>
      </c>
    </row>
    <row r="41" spans="1:21" x14ac:dyDescent="0.25">
      <c r="A41" t="s">
        <v>7</v>
      </c>
      <c r="B41" s="8">
        <f>J15</f>
        <v>9897</v>
      </c>
      <c r="C41" s="7">
        <f t="shared" si="5"/>
        <v>0.15778649320834132</v>
      </c>
    </row>
  </sheetData>
  <pageMargins left="0.7" right="0.7" top="0.75" bottom="0.75" header="0.3" footer="0.3"/>
  <pageSetup paperSize="9" scale="8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9"/>
  <sheetViews>
    <sheetView workbookViewId="0">
      <selection activeCell="I24" sqref="I24:J24"/>
    </sheetView>
  </sheetViews>
  <sheetFormatPr defaultRowHeight="15" x14ac:dyDescent="0.25"/>
  <sheetData>
    <row r="1" spans="1:12" x14ac:dyDescent="0.25">
      <c r="A1" s="1"/>
      <c r="B1" t="s">
        <v>17</v>
      </c>
      <c r="C1" t="s">
        <v>18</v>
      </c>
      <c r="D1" t="s">
        <v>31</v>
      </c>
      <c r="E1" t="s">
        <v>3</v>
      </c>
    </row>
    <row r="2" spans="1:12" x14ac:dyDescent="0.25">
      <c r="A2" s="1">
        <v>1</v>
      </c>
      <c r="B2">
        <v>0</v>
      </c>
      <c r="C2">
        <v>0</v>
      </c>
      <c r="D2">
        <v>0</v>
      </c>
      <c r="E2">
        <v>67504</v>
      </c>
    </row>
    <row r="3" spans="1:12" x14ac:dyDescent="0.25">
      <c r="A3" s="1">
        <v>2</v>
      </c>
      <c r="B3">
        <v>0</v>
      </c>
      <c r="C3">
        <v>1</v>
      </c>
      <c r="D3">
        <v>0</v>
      </c>
      <c r="E3">
        <v>51528</v>
      </c>
    </row>
    <row r="4" spans="1:12" x14ac:dyDescent="0.25">
      <c r="A4" s="1">
        <v>3</v>
      </c>
      <c r="B4">
        <v>0</v>
      </c>
      <c r="C4">
        <v>1</v>
      </c>
      <c r="D4">
        <v>1</v>
      </c>
      <c r="E4">
        <v>1109</v>
      </c>
    </row>
    <row r="5" spans="1:12" x14ac:dyDescent="0.25">
      <c r="A5" s="1">
        <v>4</v>
      </c>
      <c r="B5">
        <v>1</v>
      </c>
      <c r="C5">
        <v>0</v>
      </c>
      <c r="D5">
        <v>0</v>
      </c>
      <c r="E5">
        <v>90238</v>
      </c>
    </row>
    <row r="6" spans="1:12" x14ac:dyDescent="0.25">
      <c r="A6" s="1">
        <v>5</v>
      </c>
      <c r="B6">
        <v>1</v>
      </c>
      <c r="C6">
        <v>1</v>
      </c>
      <c r="D6">
        <v>0</v>
      </c>
      <c r="E6">
        <v>43266</v>
      </c>
    </row>
    <row r="7" spans="1:12" x14ac:dyDescent="0.25">
      <c r="A7" s="1">
        <v>6</v>
      </c>
      <c r="B7">
        <v>1</v>
      </c>
      <c r="C7">
        <v>1</v>
      </c>
      <c r="D7">
        <v>1</v>
      </c>
      <c r="E7">
        <v>1009</v>
      </c>
    </row>
    <row r="10" spans="1:12" x14ac:dyDescent="0.25">
      <c r="B10" s="8"/>
      <c r="C10" s="7"/>
    </row>
    <row r="11" spans="1:12" x14ac:dyDescent="0.25">
      <c r="A11" t="s">
        <v>5</v>
      </c>
      <c r="B11">
        <f>SUM(E2:E3,E5:E6)</f>
        <v>252536</v>
      </c>
    </row>
    <row r="12" spans="1:12" x14ac:dyDescent="0.25">
      <c r="A12" t="s">
        <v>4</v>
      </c>
      <c r="B12" s="8">
        <f>E2</f>
        <v>67504</v>
      </c>
      <c r="C12" s="7">
        <f>B12/$B$11</f>
        <v>0.26730446352203252</v>
      </c>
    </row>
    <row r="13" spans="1:12" x14ac:dyDescent="0.25">
      <c r="A13" t="s">
        <v>6</v>
      </c>
      <c r="B13" s="8">
        <f>E3</f>
        <v>51528</v>
      </c>
      <c r="C13" s="7">
        <f t="shared" ref="C13:C15" si="0">B13/$B$11</f>
        <v>0.20404219596413978</v>
      </c>
    </row>
    <row r="14" spans="1:12" x14ac:dyDescent="0.25">
      <c r="A14" t="s">
        <v>8</v>
      </c>
      <c r="B14" s="8">
        <f>E5</f>
        <v>90238</v>
      </c>
      <c r="C14" s="7">
        <f t="shared" si="0"/>
        <v>0.35732727215129723</v>
      </c>
      <c r="L14" s="6"/>
    </row>
    <row r="15" spans="1:12" x14ac:dyDescent="0.25">
      <c r="A15" t="s">
        <v>7</v>
      </c>
      <c r="B15" s="8">
        <f>E6</f>
        <v>43266</v>
      </c>
      <c r="C15" s="7">
        <f t="shared" si="0"/>
        <v>0.1713260683625305</v>
      </c>
      <c r="L15" s="1"/>
    </row>
    <row r="16" spans="1:12" x14ac:dyDescent="0.25">
      <c r="B16" s="8"/>
      <c r="C16" s="7"/>
      <c r="L16" s="6"/>
    </row>
    <row r="17" spans="1:12" x14ac:dyDescent="0.25">
      <c r="A17" t="s">
        <v>9</v>
      </c>
      <c r="B17" s="8">
        <f>SUM(E4,E7)</f>
        <v>2118</v>
      </c>
      <c r="C17" s="7"/>
      <c r="L17" s="1"/>
    </row>
    <row r="18" spans="1:12" x14ac:dyDescent="0.25">
      <c r="A18" t="s">
        <v>4</v>
      </c>
      <c r="B18" s="8">
        <v>0</v>
      </c>
      <c r="C18" s="7">
        <f>B18/$B$17</f>
        <v>0</v>
      </c>
      <c r="L18" s="6"/>
    </row>
    <row r="19" spans="1:12" x14ac:dyDescent="0.25">
      <c r="A19" t="s">
        <v>6</v>
      </c>
      <c r="B19" s="8">
        <f>E4</f>
        <v>1109</v>
      </c>
      <c r="C19" s="7">
        <f t="shared" ref="C19:C21" si="1">B19/$B$17</f>
        <v>0.52360717658168088</v>
      </c>
      <c r="L19" s="1"/>
    </row>
    <row r="20" spans="1:12" x14ac:dyDescent="0.25">
      <c r="A20" t="s">
        <v>8</v>
      </c>
      <c r="B20" s="8">
        <v>0</v>
      </c>
      <c r="C20" s="7">
        <f t="shared" si="1"/>
        <v>0</v>
      </c>
      <c r="L20" s="6"/>
    </row>
    <row r="21" spans="1:12" x14ac:dyDescent="0.25">
      <c r="A21" t="s">
        <v>7</v>
      </c>
      <c r="B21" s="8">
        <f>E7</f>
        <v>1009</v>
      </c>
      <c r="C21" s="7">
        <f t="shared" si="1"/>
        <v>0.47639282341831918</v>
      </c>
      <c r="L21" s="1"/>
    </row>
    <row r="22" spans="1:12" x14ac:dyDescent="0.25">
      <c r="B22" s="7"/>
      <c r="C22" s="7"/>
      <c r="L22" s="6"/>
    </row>
    <row r="23" spans="1:12" x14ac:dyDescent="0.25">
      <c r="A23" t="s">
        <v>10</v>
      </c>
      <c r="B23" s="7" t="s">
        <v>11</v>
      </c>
      <c r="C23" s="7" t="s">
        <v>12</v>
      </c>
      <c r="E23" t="s">
        <v>16</v>
      </c>
      <c r="F23" t="s">
        <v>11</v>
      </c>
      <c r="G23" t="s">
        <v>12</v>
      </c>
      <c r="L23" s="1"/>
    </row>
    <row r="24" spans="1:12" x14ac:dyDescent="0.25">
      <c r="A24" t="s">
        <v>13</v>
      </c>
      <c r="B24" s="12">
        <f>MAX(C14+C15,C20+C21)</f>
        <v>0.52865334051382773</v>
      </c>
      <c r="C24" s="12">
        <f>MIN(C13+C14+C15,C19+C20+C21)</f>
        <v>0.73269553647796748</v>
      </c>
      <c r="D24" s="12"/>
      <c r="E24" s="12" t="s">
        <v>13</v>
      </c>
      <c r="F24" s="12">
        <v>0.52642809999999995</v>
      </c>
      <c r="G24" s="12">
        <v>0.73441449999999997</v>
      </c>
      <c r="I24" s="12">
        <f>B25-C24</f>
        <v>-0.2563027130596483</v>
      </c>
      <c r="J24" s="12">
        <f>C25-B24</f>
        <v>-5.2260517095508552E-2</v>
      </c>
      <c r="L24" s="6"/>
    </row>
    <row r="25" spans="1:12" x14ac:dyDescent="0.25">
      <c r="A25" t="s">
        <v>14</v>
      </c>
      <c r="B25" s="12">
        <f>MAX(C15,C21)</f>
        <v>0.47639282341831918</v>
      </c>
      <c r="C25" s="12">
        <f>MIN(C15+C14,C21+C20)</f>
        <v>0.47639282341831918</v>
      </c>
      <c r="D25" s="12"/>
      <c r="E25" s="12" t="s">
        <v>14</v>
      </c>
      <c r="F25" s="12">
        <v>0.46028180000000002</v>
      </c>
      <c r="G25" s="12">
        <v>0.49767</v>
      </c>
      <c r="L25" s="1"/>
    </row>
    <row r="26" spans="1:12" x14ac:dyDescent="0.25">
      <c r="B26" s="7"/>
      <c r="C26" s="7"/>
      <c r="L26" s="6"/>
    </row>
    <row r="27" spans="1:12" x14ac:dyDescent="0.25">
      <c r="A27" s="9" t="s">
        <v>15</v>
      </c>
      <c r="B27" s="10" t="s">
        <v>11</v>
      </c>
      <c r="C27" s="10" t="s">
        <v>12</v>
      </c>
      <c r="D27" s="9"/>
      <c r="E27" s="9" t="s">
        <v>16</v>
      </c>
      <c r="F27" s="9" t="s">
        <v>11</v>
      </c>
      <c r="G27" s="9" t="s">
        <v>12</v>
      </c>
      <c r="L27" s="1"/>
    </row>
    <row r="28" spans="1:12" x14ac:dyDescent="0.25">
      <c r="A28" s="9" t="s">
        <v>13</v>
      </c>
      <c r="B28" s="10">
        <f>MAX(C14,C20)</f>
        <v>0.35732727215129723</v>
      </c>
      <c r="C28" s="10">
        <f>MIN(C14+C15,C20+C21)</f>
        <v>0.47639282341831918</v>
      </c>
      <c r="D28" s="9"/>
      <c r="E28" s="9" t="s">
        <v>13</v>
      </c>
      <c r="F28" s="9"/>
      <c r="G28" s="9"/>
      <c r="L28" s="6"/>
    </row>
    <row r="29" spans="1:12" x14ac:dyDescent="0.25">
      <c r="A29" s="9" t="s">
        <v>14</v>
      </c>
      <c r="B29" s="10">
        <f>MAX(C15+C14,C21+C20)</f>
        <v>0.52865334051382773</v>
      </c>
      <c r="C29" s="10">
        <f>MIN(C12+C14+C15,C18+C20+C21)</f>
        <v>0.47639282341831918</v>
      </c>
      <c r="D29" s="9"/>
      <c r="E29" s="9" t="s">
        <v>14</v>
      </c>
      <c r="F29" s="9"/>
      <c r="G29" s="9"/>
      <c r="L29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selection activeCell="M16" sqref="M16:N16"/>
    </sheetView>
  </sheetViews>
  <sheetFormatPr defaultRowHeight="15" x14ac:dyDescent="0.25"/>
  <sheetData>
    <row r="1" spans="1:17" x14ac:dyDescent="0.25">
      <c r="A1" s="1"/>
      <c r="B1" t="s">
        <v>17</v>
      </c>
      <c r="C1" t="s">
        <v>18</v>
      </c>
      <c r="D1" t="s">
        <v>31</v>
      </c>
      <c r="E1" t="s">
        <v>32</v>
      </c>
      <c r="F1" t="s">
        <v>3</v>
      </c>
    </row>
    <row r="2" spans="1:17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35186</v>
      </c>
    </row>
    <row r="3" spans="1:17" x14ac:dyDescent="0.25">
      <c r="A3" s="1">
        <v>2</v>
      </c>
      <c r="B3">
        <v>0</v>
      </c>
      <c r="C3">
        <v>0</v>
      </c>
      <c r="D3">
        <v>0</v>
      </c>
      <c r="E3">
        <v>1</v>
      </c>
      <c r="F3">
        <v>32318</v>
      </c>
    </row>
    <row r="4" spans="1:17" x14ac:dyDescent="0.25">
      <c r="A4" s="1">
        <v>3</v>
      </c>
      <c r="B4">
        <v>0</v>
      </c>
      <c r="C4">
        <v>1</v>
      </c>
      <c r="D4">
        <v>0</v>
      </c>
      <c r="E4">
        <v>0</v>
      </c>
      <c r="F4">
        <v>23066</v>
      </c>
    </row>
    <row r="5" spans="1:17" x14ac:dyDescent="0.25">
      <c r="A5" s="1">
        <v>4</v>
      </c>
      <c r="B5">
        <v>0</v>
      </c>
      <c r="C5">
        <v>1</v>
      </c>
      <c r="D5">
        <v>0</v>
      </c>
      <c r="E5">
        <v>1</v>
      </c>
      <c r="F5">
        <v>28462</v>
      </c>
    </row>
    <row r="6" spans="1:17" x14ac:dyDescent="0.25">
      <c r="A6" s="1">
        <v>5</v>
      </c>
      <c r="B6">
        <v>0</v>
      </c>
      <c r="C6">
        <v>1</v>
      </c>
      <c r="D6">
        <v>1</v>
      </c>
      <c r="E6">
        <v>0</v>
      </c>
      <c r="F6">
        <v>558</v>
      </c>
    </row>
    <row r="7" spans="1:17" x14ac:dyDescent="0.25">
      <c r="A7" s="1">
        <v>6</v>
      </c>
      <c r="B7">
        <v>0</v>
      </c>
      <c r="C7">
        <v>1</v>
      </c>
      <c r="D7">
        <v>1</v>
      </c>
      <c r="E7">
        <v>1</v>
      </c>
      <c r="F7">
        <v>551</v>
      </c>
    </row>
    <row r="8" spans="1:17" x14ac:dyDescent="0.25">
      <c r="A8" s="1">
        <v>7</v>
      </c>
      <c r="B8">
        <v>1</v>
      </c>
      <c r="C8">
        <v>0</v>
      </c>
      <c r="D8">
        <v>0</v>
      </c>
      <c r="E8">
        <v>0</v>
      </c>
      <c r="F8">
        <v>47105</v>
      </c>
    </row>
    <row r="9" spans="1:17" x14ac:dyDescent="0.25">
      <c r="A9" s="1">
        <v>8</v>
      </c>
      <c r="B9">
        <v>1</v>
      </c>
      <c r="C9">
        <v>0</v>
      </c>
      <c r="D9">
        <v>0</v>
      </c>
      <c r="E9">
        <v>1</v>
      </c>
      <c r="F9">
        <v>43133</v>
      </c>
    </row>
    <row r="10" spans="1:17" x14ac:dyDescent="0.25">
      <c r="A10" s="1">
        <v>9</v>
      </c>
      <c r="B10">
        <v>1</v>
      </c>
      <c r="C10">
        <v>1</v>
      </c>
      <c r="D10">
        <v>0</v>
      </c>
      <c r="E10">
        <v>0</v>
      </c>
      <c r="F10">
        <v>19519</v>
      </c>
    </row>
    <row r="11" spans="1:17" x14ac:dyDescent="0.25">
      <c r="A11" s="1">
        <v>10</v>
      </c>
      <c r="B11">
        <v>1</v>
      </c>
      <c r="C11">
        <v>1</v>
      </c>
      <c r="D11">
        <v>0</v>
      </c>
      <c r="E11">
        <v>1</v>
      </c>
      <c r="F11">
        <v>23747</v>
      </c>
    </row>
    <row r="12" spans="1:17" x14ac:dyDescent="0.25">
      <c r="A12" s="1">
        <v>11</v>
      </c>
      <c r="B12">
        <v>1</v>
      </c>
      <c r="C12">
        <v>1</v>
      </c>
      <c r="D12">
        <v>1</v>
      </c>
      <c r="E12">
        <v>0</v>
      </c>
      <c r="F12">
        <v>475</v>
      </c>
    </row>
    <row r="13" spans="1:17" x14ac:dyDescent="0.25">
      <c r="A13" s="1">
        <v>12</v>
      </c>
      <c r="B13">
        <v>1</v>
      </c>
      <c r="C13">
        <v>1</v>
      </c>
      <c r="D13">
        <v>1</v>
      </c>
      <c r="E13">
        <v>1</v>
      </c>
      <c r="F13">
        <v>534</v>
      </c>
    </row>
    <row r="15" spans="1:17" x14ac:dyDescent="0.25">
      <c r="A15" t="s">
        <v>5</v>
      </c>
      <c r="B15">
        <f>SUM(F2,F4,F8,F10)</f>
        <v>124876</v>
      </c>
      <c r="E15" t="s">
        <v>10</v>
      </c>
      <c r="F15" s="7" t="s">
        <v>11</v>
      </c>
      <c r="G15" s="7" t="s">
        <v>12</v>
      </c>
      <c r="I15" t="s">
        <v>16</v>
      </c>
      <c r="J15" t="s">
        <v>11</v>
      </c>
      <c r="K15" t="s">
        <v>12</v>
      </c>
    </row>
    <row r="16" spans="1:17" x14ac:dyDescent="0.25">
      <c r="A16" t="s">
        <v>4</v>
      </c>
      <c r="B16" s="8">
        <f>F2</f>
        <v>35186</v>
      </c>
      <c r="C16" s="7">
        <f>B16/$B$15</f>
        <v>0.28176751337326628</v>
      </c>
      <c r="E16" t="s">
        <v>13</v>
      </c>
      <c r="F16" s="12">
        <f>MAX(C18+C19,C24+C25,C30+C31)</f>
        <v>0.53352125308305842</v>
      </c>
      <c r="G16" s="12">
        <f>1-MAX(C16,C22,C28)</f>
        <v>0.71823248662673378</v>
      </c>
      <c r="H16" s="12"/>
      <c r="I16" s="12" t="s">
        <v>13</v>
      </c>
      <c r="J16" s="12">
        <v>0.53035770000000004</v>
      </c>
      <c r="K16" s="12">
        <v>0.72067530000000002</v>
      </c>
      <c r="M16" s="12">
        <f>F17-G16</f>
        <v>-0.2418396632084146</v>
      </c>
      <c r="N16" s="12">
        <f>G17-F16</f>
        <v>-5.7128429664739244E-2</v>
      </c>
      <c r="Q16" s="6"/>
    </row>
    <row r="17" spans="1:17" x14ac:dyDescent="0.25">
      <c r="A17" t="s">
        <v>6</v>
      </c>
      <c r="B17" s="8">
        <f>F4</f>
        <v>23066</v>
      </c>
      <c r="C17" s="7">
        <f t="shared" ref="C17:C18" si="0">B17/$B$15</f>
        <v>0.18471123354367533</v>
      </c>
      <c r="E17" t="s">
        <v>14</v>
      </c>
      <c r="F17" s="12">
        <f>MAX(C19,C25,C31)</f>
        <v>0.47639282341831918</v>
      </c>
      <c r="G17" s="12">
        <f>MIN(C18+C19,C24+C25,C30+C31)</f>
        <v>0.47639282341831918</v>
      </c>
      <c r="H17" s="12"/>
      <c r="I17" s="12" t="s">
        <v>14</v>
      </c>
      <c r="J17" s="12">
        <v>0.46028980000000003</v>
      </c>
      <c r="K17" s="12">
        <v>0.49767470000000003</v>
      </c>
      <c r="Q17" s="1"/>
    </row>
    <row r="18" spans="1:17" x14ac:dyDescent="0.25">
      <c r="A18" t="s">
        <v>8</v>
      </c>
      <c r="B18" s="8">
        <f>F8</f>
        <v>47105</v>
      </c>
      <c r="C18" s="7">
        <f t="shared" si="0"/>
        <v>0.37721419648291105</v>
      </c>
      <c r="F18" s="7"/>
      <c r="G18" s="7"/>
      <c r="Q18" s="6"/>
    </row>
    <row r="19" spans="1:17" x14ac:dyDescent="0.25">
      <c r="A19" t="s">
        <v>7</v>
      </c>
      <c r="B19" s="8">
        <f>F10</f>
        <v>19519</v>
      </c>
      <c r="C19" s="7">
        <f>B19/$B$15</f>
        <v>0.15630705660014735</v>
      </c>
      <c r="E19" s="9" t="s">
        <v>15</v>
      </c>
      <c r="F19" s="10" t="s">
        <v>11</v>
      </c>
      <c r="G19" s="10" t="s">
        <v>12</v>
      </c>
      <c r="H19" s="9"/>
      <c r="I19" s="9" t="s">
        <v>16</v>
      </c>
      <c r="J19" s="9" t="s">
        <v>11</v>
      </c>
      <c r="K19" s="9" t="s">
        <v>12</v>
      </c>
      <c r="Q19" s="1"/>
    </row>
    <row r="20" spans="1:17" x14ac:dyDescent="0.25">
      <c r="B20" s="8"/>
      <c r="C20" s="7"/>
      <c r="E20" s="9" t="s">
        <v>13</v>
      </c>
      <c r="F20" s="10">
        <f>MAX(C18,C24,C30)</f>
        <v>0.37721419648291105</v>
      </c>
      <c r="G20" s="10">
        <f>MIN(C19+C18,C24+C25,C31+C30)</f>
        <v>0.47639282341831918</v>
      </c>
      <c r="H20" s="9"/>
      <c r="I20" s="9" t="s">
        <v>13</v>
      </c>
      <c r="J20" s="9"/>
      <c r="K20" s="9"/>
      <c r="Q20" s="6"/>
    </row>
    <row r="21" spans="1:17" x14ac:dyDescent="0.25">
      <c r="A21" t="s">
        <v>9</v>
      </c>
      <c r="B21" s="8">
        <f>SUM(F6,F7,F12,F13)</f>
        <v>2118</v>
      </c>
      <c r="C21" s="7"/>
      <c r="E21" s="9" t="s">
        <v>14</v>
      </c>
      <c r="F21" s="10">
        <f>MAX(C19+C18,C24+C25,C31+C30)</f>
        <v>0.53352125308305842</v>
      </c>
      <c r="G21" s="10">
        <f>1-MAX(C17,C23,C29)</f>
        <v>0.47639282341831912</v>
      </c>
      <c r="H21" s="9"/>
      <c r="I21" s="9" t="s">
        <v>14</v>
      </c>
      <c r="J21" s="9"/>
      <c r="K21" s="9"/>
      <c r="Q21" s="1"/>
    </row>
    <row r="22" spans="1:17" x14ac:dyDescent="0.25">
      <c r="A22" t="s">
        <v>4</v>
      </c>
      <c r="B22" s="8">
        <f>0</f>
        <v>0</v>
      </c>
      <c r="C22" s="7">
        <f>B22/$B$21</f>
        <v>0</v>
      </c>
      <c r="Q22" s="6"/>
    </row>
    <row r="23" spans="1:17" x14ac:dyDescent="0.25">
      <c r="A23" t="s">
        <v>6</v>
      </c>
      <c r="B23" s="8">
        <f>SUM(F6:F7)</f>
        <v>1109</v>
      </c>
      <c r="C23" s="7">
        <f t="shared" ref="C23:C25" si="1">B23/$B$21</f>
        <v>0.52360717658168088</v>
      </c>
      <c r="Q23" s="1"/>
    </row>
    <row r="24" spans="1:17" x14ac:dyDescent="0.25">
      <c r="A24" t="s">
        <v>8</v>
      </c>
      <c r="B24" s="8">
        <v>0</v>
      </c>
      <c r="C24" s="7">
        <f t="shared" si="1"/>
        <v>0</v>
      </c>
      <c r="Q24" s="6"/>
    </row>
    <row r="25" spans="1:17" x14ac:dyDescent="0.25">
      <c r="A25" t="s">
        <v>7</v>
      </c>
      <c r="B25" s="8">
        <f>SUM(F12:F13)</f>
        <v>1009</v>
      </c>
      <c r="C25" s="7">
        <f t="shared" si="1"/>
        <v>0.47639282341831918</v>
      </c>
      <c r="Q25" s="1"/>
    </row>
    <row r="26" spans="1:17" x14ac:dyDescent="0.25">
      <c r="C26" s="7"/>
      <c r="Q26" s="6"/>
    </row>
    <row r="27" spans="1:17" x14ac:dyDescent="0.25">
      <c r="A27" t="s">
        <v>33</v>
      </c>
      <c r="B27" s="8">
        <f>SUM(F3,F5,F9,F11)</f>
        <v>127660</v>
      </c>
      <c r="C27" s="7"/>
      <c r="Q27" s="1"/>
    </row>
    <row r="28" spans="1:17" x14ac:dyDescent="0.25">
      <c r="A28" t="s">
        <v>4</v>
      </c>
      <c r="B28" s="8">
        <f>F3</f>
        <v>32318</v>
      </c>
      <c r="C28" s="7">
        <f>B28/$B$27</f>
        <v>0.25315682281059065</v>
      </c>
      <c r="Q28" s="6"/>
    </row>
    <row r="29" spans="1:17" x14ac:dyDescent="0.25">
      <c r="A29" t="s">
        <v>6</v>
      </c>
      <c r="B29" s="8">
        <f>F5</f>
        <v>28462</v>
      </c>
      <c r="C29" s="7">
        <f t="shared" ref="C29:C31" si="2">B29/$B$27</f>
        <v>0.22295159016136612</v>
      </c>
      <c r="Q29" s="1"/>
    </row>
    <row r="30" spans="1:17" x14ac:dyDescent="0.25">
      <c r="A30" t="s">
        <v>8</v>
      </c>
      <c r="B30" s="8">
        <f>F9</f>
        <v>43133</v>
      </c>
      <c r="C30" s="7">
        <f t="shared" si="2"/>
        <v>0.33787404041986524</v>
      </c>
      <c r="Q30" s="6"/>
    </row>
    <row r="31" spans="1:17" x14ac:dyDescent="0.25">
      <c r="A31" t="s">
        <v>7</v>
      </c>
      <c r="B31" s="8">
        <f>F11</f>
        <v>23747</v>
      </c>
      <c r="C31" s="7">
        <f t="shared" si="2"/>
        <v>0.18601754660817799</v>
      </c>
      <c r="Q31" s="1"/>
    </row>
    <row r="32" spans="1:17" x14ac:dyDescent="0.25">
      <c r="C32" s="7"/>
    </row>
    <row r="33" spans="2:2" x14ac:dyDescent="0.25">
      <c r="B33" s="8"/>
    </row>
  </sheetData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tabSelected="1" workbookViewId="0">
      <selection activeCell="P28" sqref="P28:Q28"/>
    </sheetView>
  </sheetViews>
  <sheetFormatPr defaultRowHeight="15" x14ac:dyDescent="0.25"/>
  <sheetData>
    <row r="1" spans="1:20" x14ac:dyDescent="0.25">
      <c r="A1" s="1"/>
      <c r="B1" t="s">
        <v>17</v>
      </c>
      <c r="C1" t="s">
        <v>18</v>
      </c>
      <c r="D1" t="s">
        <v>31</v>
      </c>
      <c r="E1" t="s">
        <v>19</v>
      </c>
      <c r="F1" t="s">
        <v>20</v>
      </c>
      <c r="G1" t="s">
        <v>25</v>
      </c>
      <c r="H1" t="s">
        <v>26</v>
      </c>
      <c r="I1" t="s">
        <v>3</v>
      </c>
      <c r="K1" t="s">
        <v>31</v>
      </c>
      <c r="L1" t="s">
        <v>27</v>
      </c>
      <c r="M1" t="s">
        <v>28</v>
      </c>
      <c r="N1" t="s">
        <v>34</v>
      </c>
      <c r="O1" t="s">
        <v>35</v>
      </c>
    </row>
    <row r="2" spans="1:20" x14ac:dyDescent="0.25">
      <c r="A2" s="1">
        <v>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15030</v>
      </c>
      <c r="K2">
        <f t="shared" ref="K2:K25" si="0">D2</f>
        <v>0</v>
      </c>
      <c r="L2">
        <f t="shared" ref="L2:L25" si="1">(1-D2)*G2*(1-H2)</f>
        <v>0</v>
      </c>
      <c r="M2">
        <f t="shared" ref="M2:M25" si="2">(1-D2)*(1-G2)*H2</f>
        <v>0</v>
      </c>
      <c r="N2">
        <f t="shared" ref="N2:N25" si="3">(1-D2)*G2*H2</f>
        <v>0</v>
      </c>
      <c r="O2">
        <f t="shared" ref="O2:O25" si="4">(1-D2)*(1-G2)*(1-H2)</f>
        <v>1</v>
      </c>
    </row>
    <row r="3" spans="1:20" x14ac:dyDescent="0.25">
      <c r="A3" s="1">
        <v>7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13716</v>
      </c>
      <c r="K3">
        <f t="shared" si="0"/>
        <v>0</v>
      </c>
      <c r="L3">
        <f t="shared" si="1"/>
        <v>0</v>
      </c>
      <c r="M3">
        <f t="shared" si="2"/>
        <v>0</v>
      </c>
      <c r="N3">
        <f t="shared" si="3"/>
        <v>0</v>
      </c>
      <c r="O3">
        <f t="shared" si="4"/>
        <v>1</v>
      </c>
    </row>
    <row r="4" spans="1:20" x14ac:dyDescent="0.25">
      <c r="A4" s="1">
        <v>15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20027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1</v>
      </c>
    </row>
    <row r="5" spans="1:20" x14ac:dyDescent="0.25">
      <c r="A5" s="1">
        <v>19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11673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1</v>
      </c>
    </row>
    <row r="6" spans="1:20" x14ac:dyDescent="0.25">
      <c r="A6" s="1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17288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1</v>
      </c>
      <c r="O6">
        <f t="shared" si="4"/>
        <v>0</v>
      </c>
    </row>
    <row r="7" spans="1:20" x14ac:dyDescent="0.25">
      <c r="A7" s="1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14746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1</v>
      </c>
      <c r="O7">
        <f t="shared" si="4"/>
        <v>0</v>
      </c>
    </row>
    <row r="8" spans="1:20" x14ac:dyDescent="0.25">
      <c r="A8" s="1">
        <v>16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23106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1</v>
      </c>
      <c r="O8">
        <f t="shared" si="4"/>
        <v>0</v>
      </c>
    </row>
    <row r="9" spans="1:20" x14ac:dyDescent="0.25">
      <c r="A9" s="1">
        <v>20</v>
      </c>
      <c r="B9">
        <v>1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12074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1</v>
      </c>
      <c r="O9">
        <f t="shared" si="4"/>
        <v>0</v>
      </c>
    </row>
    <row r="10" spans="1:20" x14ac:dyDescent="0.25">
      <c r="A10" s="1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17664</v>
      </c>
      <c r="K10">
        <f t="shared" si="0"/>
        <v>0</v>
      </c>
      <c r="L10">
        <f t="shared" si="1"/>
        <v>0</v>
      </c>
      <c r="M10">
        <f t="shared" si="2"/>
        <v>1</v>
      </c>
      <c r="N10">
        <f t="shared" si="3"/>
        <v>0</v>
      </c>
      <c r="O10">
        <f t="shared" si="4"/>
        <v>0</v>
      </c>
    </row>
    <row r="11" spans="1:20" x14ac:dyDescent="0.25">
      <c r="A11" s="1">
        <v>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11565</v>
      </c>
      <c r="K11">
        <f t="shared" si="0"/>
        <v>0</v>
      </c>
      <c r="L11">
        <f t="shared" si="1"/>
        <v>0</v>
      </c>
      <c r="M11">
        <f t="shared" si="2"/>
        <v>1</v>
      </c>
      <c r="N11">
        <f t="shared" si="3"/>
        <v>0</v>
      </c>
      <c r="O11">
        <f t="shared" si="4"/>
        <v>0</v>
      </c>
    </row>
    <row r="12" spans="1:20" x14ac:dyDescent="0.25">
      <c r="A12" s="1">
        <v>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23323</v>
      </c>
      <c r="K12">
        <f t="shared" si="0"/>
        <v>0</v>
      </c>
      <c r="L12">
        <f t="shared" si="1"/>
        <v>0</v>
      </c>
      <c r="M12">
        <f t="shared" si="2"/>
        <v>1</v>
      </c>
      <c r="N12">
        <f t="shared" si="3"/>
        <v>0</v>
      </c>
      <c r="O12">
        <f t="shared" si="4"/>
        <v>0</v>
      </c>
    </row>
    <row r="13" spans="1:20" x14ac:dyDescent="0.25">
      <c r="A13" s="1">
        <v>17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9653</v>
      </c>
      <c r="K13">
        <f t="shared" si="0"/>
        <v>0</v>
      </c>
      <c r="L13">
        <f t="shared" si="1"/>
        <v>0</v>
      </c>
      <c r="M13">
        <f t="shared" si="2"/>
        <v>1</v>
      </c>
      <c r="N13">
        <f t="shared" si="3"/>
        <v>0</v>
      </c>
      <c r="O13">
        <f t="shared" si="4"/>
        <v>0</v>
      </c>
    </row>
    <row r="14" spans="1:20" x14ac:dyDescent="0.25">
      <c r="A14" s="1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17522</v>
      </c>
      <c r="K14">
        <f t="shared" si="0"/>
        <v>0</v>
      </c>
      <c r="L14">
        <f t="shared" si="1"/>
        <v>1</v>
      </c>
      <c r="M14">
        <f t="shared" si="2"/>
        <v>0</v>
      </c>
      <c r="N14">
        <f t="shared" si="3"/>
        <v>0</v>
      </c>
      <c r="O14">
        <f t="shared" si="4"/>
        <v>0</v>
      </c>
      <c r="T14" s="6"/>
    </row>
    <row r="15" spans="1:20" x14ac:dyDescent="0.25">
      <c r="A15" s="1">
        <v>6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11501</v>
      </c>
      <c r="K15">
        <f t="shared" si="0"/>
        <v>0</v>
      </c>
      <c r="L15">
        <f t="shared" si="1"/>
        <v>1</v>
      </c>
      <c r="M15">
        <f t="shared" si="2"/>
        <v>0</v>
      </c>
      <c r="N15">
        <f t="shared" si="3"/>
        <v>0</v>
      </c>
      <c r="O15">
        <f t="shared" si="4"/>
        <v>0</v>
      </c>
      <c r="T15" s="1"/>
    </row>
    <row r="16" spans="1:20" x14ac:dyDescent="0.25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23782</v>
      </c>
      <c r="K16">
        <f t="shared" si="0"/>
        <v>0</v>
      </c>
      <c r="L16">
        <f t="shared" si="1"/>
        <v>1</v>
      </c>
      <c r="M16">
        <f t="shared" si="2"/>
        <v>0</v>
      </c>
      <c r="N16">
        <f t="shared" si="3"/>
        <v>0</v>
      </c>
      <c r="O16">
        <f t="shared" si="4"/>
        <v>0</v>
      </c>
      <c r="T16" s="6"/>
    </row>
    <row r="17" spans="1:20" x14ac:dyDescent="0.25">
      <c r="A17" s="1">
        <v>18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9866</v>
      </c>
      <c r="K17">
        <f t="shared" si="0"/>
        <v>0</v>
      </c>
      <c r="L17">
        <f t="shared" si="1"/>
        <v>1</v>
      </c>
      <c r="M17">
        <f t="shared" si="2"/>
        <v>0</v>
      </c>
      <c r="N17">
        <f t="shared" si="3"/>
        <v>0</v>
      </c>
      <c r="O17">
        <f t="shared" si="4"/>
        <v>0</v>
      </c>
      <c r="T17" s="1"/>
    </row>
    <row r="18" spans="1:20" x14ac:dyDescent="0.25">
      <c r="A18" s="1">
        <v>9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275</v>
      </c>
      <c r="K18">
        <f t="shared" si="0"/>
        <v>1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T18" s="6"/>
    </row>
    <row r="19" spans="1:20" x14ac:dyDescent="0.25">
      <c r="A19" s="1">
        <v>10</v>
      </c>
      <c r="B19">
        <v>0</v>
      </c>
      <c r="C19">
        <v>1</v>
      </c>
      <c r="D19">
        <v>1</v>
      </c>
      <c r="E19">
        <v>0</v>
      </c>
      <c r="F19">
        <v>0</v>
      </c>
      <c r="G19">
        <v>1</v>
      </c>
      <c r="H19">
        <v>0</v>
      </c>
      <c r="I19">
        <v>283</v>
      </c>
      <c r="K19">
        <f t="shared" si="0"/>
        <v>1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T19" s="1"/>
    </row>
    <row r="20" spans="1:20" x14ac:dyDescent="0.25">
      <c r="A20" s="1">
        <v>11</v>
      </c>
      <c r="B20">
        <v>0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243</v>
      </c>
      <c r="K20">
        <f t="shared" si="0"/>
        <v>1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T20" s="6"/>
    </row>
    <row r="21" spans="1:20" x14ac:dyDescent="0.25">
      <c r="A21" s="1">
        <v>12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308</v>
      </c>
      <c r="K21">
        <f t="shared" si="0"/>
        <v>1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T21" s="1"/>
    </row>
    <row r="22" spans="1:20" x14ac:dyDescent="0.25">
      <c r="A22" s="1">
        <v>21</v>
      </c>
      <c r="B22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244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T22" s="6"/>
    </row>
    <row r="23" spans="1:20" x14ac:dyDescent="0.25">
      <c r="A23" s="1">
        <v>22</v>
      </c>
      <c r="B23">
        <v>1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231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T23" s="1"/>
    </row>
    <row r="24" spans="1:20" x14ac:dyDescent="0.25">
      <c r="A24" s="1">
        <v>23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257</v>
      </c>
      <c r="K24">
        <f t="shared" si="0"/>
        <v>1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T24" s="6"/>
    </row>
    <row r="25" spans="1:20" x14ac:dyDescent="0.25">
      <c r="A25" s="1">
        <v>24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1</v>
      </c>
      <c r="I25">
        <v>277</v>
      </c>
      <c r="K25">
        <f t="shared" si="0"/>
        <v>1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T25" s="1"/>
    </row>
    <row r="26" spans="1:20" x14ac:dyDescent="0.25">
      <c r="T26" s="6"/>
    </row>
    <row r="27" spans="1:20" x14ac:dyDescent="0.25">
      <c r="A27" t="s">
        <v>2</v>
      </c>
      <c r="B27">
        <v>1</v>
      </c>
      <c r="C27">
        <v>2</v>
      </c>
      <c r="D27">
        <v>3</v>
      </c>
      <c r="E27">
        <v>4</v>
      </c>
      <c r="F27">
        <v>5</v>
      </c>
      <c r="H27" t="s">
        <v>10</v>
      </c>
      <c r="I27" s="7" t="s">
        <v>11</v>
      </c>
      <c r="J27" s="7" t="s">
        <v>12</v>
      </c>
      <c r="L27" t="s">
        <v>16</v>
      </c>
      <c r="M27" t="s">
        <v>11</v>
      </c>
      <c r="N27" t="s">
        <v>12</v>
      </c>
      <c r="T27" s="1"/>
    </row>
    <row r="28" spans="1:20" x14ac:dyDescent="0.25">
      <c r="A28" t="s">
        <v>4</v>
      </c>
      <c r="B28">
        <v>0</v>
      </c>
      <c r="C28">
        <f>I2</f>
        <v>15030</v>
      </c>
      <c r="D28">
        <f>I6</f>
        <v>17288</v>
      </c>
      <c r="E28">
        <f>I10</f>
        <v>17664</v>
      </c>
      <c r="F28">
        <f>I14</f>
        <v>17522</v>
      </c>
      <c r="H28" t="s">
        <v>13</v>
      </c>
      <c r="I28" s="12">
        <f>MAX(B36+B35,C35+C36,D35+D36,E35+E36,F35+F36)</f>
        <v>0.53689904421502765</v>
      </c>
      <c r="J28" s="12">
        <f>1-MAX(B33:F33)</f>
        <v>0.71603568844948162</v>
      </c>
      <c r="K28" s="12"/>
      <c r="L28" s="12" t="s">
        <v>13</v>
      </c>
      <c r="M28" s="12">
        <v>0.53192510000000004</v>
      </c>
      <c r="N28" s="12">
        <v>0.71999100000000005</v>
      </c>
      <c r="P28" s="12">
        <f>I29-J28</f>
        <v>-0.23964286503116244</v>
      </c>
      <c r="Q28" s="12">
        <f>J29-I28</f>
        <v>-6.0506220796708476E-2</v>
      </c>
      <c r="T28" s="6"/>
    </row>
    <row r="29" spans="1:20" x14ac:dyDescent="0.25">
      <c r="A29" t="s">
        <v>6</v>
      </c>
      <c r="B29">
        <f>SUM(I18:I21)</f>
        <v>1109</v>
      </c>
      <c r="C29">
        <f t="shared" ref="C29:C31" si="5">I3</f>
        <v>13716</v>
      </c>
      <c r="D29">
        <f t="shared" ref="D29:D31" si="6">I7</f>
        <v>14746</v>
      </c>
      <c r="E29">
        <f t="shared" ref="E29:E31" si="7">I11</f>
        <v>11565</v>
      </c>
      <c r="F29">
        <f t="shared" ref="F29:F31" si="8">I15</f>
        <v>11501</v>
      </c>
      <c r="H29" t="s">
        <v>14</v>
      </c>
      <c r="I29" s="12">
        <f>MAX(B36:F36)</f>
        <v>0.47639282341831918</v>
      </c>
      <c r="J29" s="12">
        <f>MIN(B36+B35,C35+C36,D35+D36,E35+E36,F35+F36)</f>
        <v>0.47639282341831918</v>
      </c>
      <c r="K29" s="12"/>
      <c r="L29" s="12" t="s">
        <v>14</v>
      </c>
      <c r="M29" s="12">
        <v>0.46030480000000001</v>
      </c>
      <c r="N29" s="12">
        <v>0.4976564</v>
      </c>
      <c r="P29" s="7"/>
      <c r="T29" s="1"/>
    </row>
    <row r="30" spans="1:20" x14ac:dyDescent="0.25">
      <c r="A30" t="s">
        <v>8</v>
      </c>
      <c r="B30">
        <v>0</v>
      </c>
      <c r="C30">
        <f t="shared" si="5"/>
        <v>20027</v>
      </c>
      <c r="D30">
        <f t="shared" si="6"/>
        <v>23106</v>
      </c>
      <c r="E30">
        <f t="shared" si="7"/>
        <v>23323</v>
      </c>
      <c r="F30">
        <f t="shared" si="8"/>
        <v>23782</v>
      </c>
      <c r="I30" s="12"/>
      <c r="J30" s="12"/>
      <c r="K30" s="12"/>
      <c r="L30" s="12"/>
      <c r="M30" s="12"/>
      <c r="N30" s="12"/>
    </row>
    <row r="31" spans="1:20" x14ac:dyDescent="0.25">
      <c r="A31" t="s">
        <v>7</v>
      </c>
      <c r="B31">
        <f>SUM(I22:I25)</f>
        <v>1009</v>
      </c>
      <c r="C31">
        <f t="shared" si="5"/>
        <v>11673</v>
      </c>
      <c r="D31">
        <f t="shared" si="6"/>
        <v>12074</v>
      </c>
      <c r="E31">
        <f t="shared" si="7"/>
        <v>9653</v>
      </c>
      <c r="F31">
        <f t="shared" si="8"/>
        <v>9866</v>
      </c>
      <c r="H31" s="9" t="s">
        <v>15</v>
      </c>
      <c r="I31" s="13" t="s">
        <v>11</v>
      </c>
      <c r="J31" s="13" t="s">
        <v>12</v>
      </c>
      <c r="K31" s="13"/>
      <c r="L31" s="13" t="s">
        <v>16</v>
      </c>
      <c r="M31" s="13" t="s">
        <v>11</v>
      </c>
      <c r="N31" s="13" t="s">
        <v>12</v>
      </c>
    </row>
    <row r="32" spans="1:20" x14ac:dyDescent="0.25">
      <c r="B32" s="11">
        <f>SUM(B28:B31)</f>
        <v>2118</v>
      </c>
      <c r="C32" s="11">
        <f t="shared" ref="C32:F32" si="9">SUM(C28:C31)</f>
        <v>60446</v>
      </c>
      <c r="D32" s="11">
        <f t="shared" si="9"/>
        <v>67214</v>
      </c>
      <c r="E32" s="11">
        <f t="shared" si="9"/>
        <v>62205</v>
      </c>
      <c r="F32" s="11">
        <f t="shared" si="9"/>
        <v>62671</v>
      </c>
      <c r="H32" s="9" t="s">
        <v>13</v>
      </c>
      <c r="I32" s="13">
        <f>MAX(J18,J24)</f>
        <v>0</v>
      </c>
      <c r="J32" s="13">
        <f>MIN(J18+J19,J24+J25)</f>
        <v>0</v>
      </c>
      <c r="K32" s="13"/>
      <c r="L32" s="13" t="s">
        <v>13</v>
      </c>
      <c r="M32" s="13">
        <v>0.37147950000000002</v>
      </c>
      <c r="N32" s="13">
        <v>0.52674080000000001</v>
      </c>
    </row>
    <row r="33" spans="1:14" x14ac:dyDescent="0.25">
      <c r="A33" t="s">
        <v>4</v>
      </c>
      <c r="B33">
        <f>B28/B$32</f>
        <v>0</v>
      </c>
      <c r="C33">
        <f t="shared" ref="C33:F33" si="10">C28/C$32</f>
        <v>0.24865168911094199</v>
      </c>
      <c r="D33">
        <f t="shared" si="10"/>
        <v>0.25720831969530156</v>
      </c>
      <c r="E33">
        <f t="shared" si="10"/>
        <v>0.28396431155051843</v>
      </c>
      <c r="F33">
        <f t="shared" si="10"/>
        <v>0.27958704983166055</v>
      </c>
      <c r="H33" s="9" t="s">
        <v>14</v>
      </c>
      <c r="I33" s="13">
        <f>MAX(J19+J18,J25+J24)</f>
        <v>0</v>
      </c>
      <c r="J33" s="13">
        <f>MIN(J16+J18+J19,J22+J24+J25)</f>
        <v>0</v>
      </c>
      <c r="K33" s="13"/>
      <c r="L33" s="13" t="s">
        <v>14</v>
      </c>
      <c r="M33" s="13">
        <v>0.52976509999999999</v>
      </c>
      <c r="N33" s="13">
        <v>0.77685899999999997</v>
      </c>
    </row>
    <row r="34" spans="1:14" x14ac:dyDescent="0.25">
      <c r="A34" t="s">
        <v>6</v>
      </c>
      <c r="B34">
        <f t="shared" ref="B34:F34" si="11">B29/B$32</f>
        <v>0.52360717658168088</v>
      </c>
      <c r="C34">
        <f t="shared" si="11"/>
        <v>0.22691327796711114</v>
      </c>
      <c r="D34">
        <f t="shared" si="11"/>
        <v>0.21938881780581426</v>
      </c>
      <c r="E34">
        <f t="shared" si="11"/>
        <v>0.18591753074511697</v>
      </c>
      <c r="F34">
        <f t="shared" si="11"/>
        <v>0.18351390595331174</v>
      </c>
    </row>
    <row r="35" spans="1:14" x14ac:dyDescent="0.25">
      <c r="A35" t="s">
        <v>8</v>
      </c>
      <c r="B35">
        <f t="shared" ref="B35:F35" si="12">B30/B$32</f>
        <v>0</v>
      </c>
      <c r="C35">
        <f t="shared" si="12"/>
        <v>0.33132051748668234</v>
      </c>
      <c r="D35">
        <f t="shared" si="12"/>
        <v>0.34376766745023357</v>
      </c>
      <c r="E35">
        <f t="shared" si="12"/>
        <v>0.37493770597218873</v>
      </c>
      <c r="F35">
        <f t="shared" si="12"/>
        <v>0.3794737597932058</v>
      </c>
    </row>
    <row r="36" spans="1:14" x14ac:dyDescent="0.25">
      <c r="A36" t="s">
        <v>7</v>
      </c>
      <c r="B36">
        <f t="shared" ref="B36:F36" si="13">B31/B$32</f>
        <v>0.47639282341831918</v>
      </c>
      <c r="C36">
        <f t="shared" si="13"/>
        <v>0.19311451543526453</v>
      </c>
      <c r="D36">
        <f t="shared" si="13"/>
        <v>0.17963519504865058</v>
      </c>
      <c r="E36">
        <f t="shared" si="13"/>
        <v>0.15518045173217587</v>
      </c>
      <c r="F36">
        <f t="shared" si="13"/>
        <v>0.15742528442182188</v>
      </c>
    </row>
  </sheetData>
  <sortState ref="A2:O25">
    <sortCondition ref="K2:K25"/>
    <sortCondition ref="L2:L25"/>
    <sortCondition ref="M2:M25"/>
    <sortCondition ref="N2:N25"/>
    <sortCondition ref="O2:O25"/>
    <sortCondition ref="B2:B25"/>
    <sortCondition ref="C2:C25"/>
  </sortState>
  <pageMargins left="0.7" right="0.7" top="0.75" bottom="0.75" header="0.3" footer="0.3"/>
  <pageSetup paperSize="9" scale="9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workbookViewId="0">
      <selection activeCell="A18" sqref="A18:B18"/>
    </sheetView>
  </sheetViews>
  <sheetFormatPr defaultRowHeight="15" x14ac:dyDescent="0.25"/>
  <cols>
    <col min="1" max="13" width="11.28515625" bestFit="1" customWidth="1"/>
  </cols>
  <sheetData>
    <row r="1" spans="1:13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>
        <v>6</v>
      </c>
      <c r="L1">
        <v>7</v>
      </c>
      <c r="M1">
        <v>8</v>
      </c>
    </row>
    <row r="2" spans="1:13" x14ac:dyDescent="0.25">
      <c r="A2" s="6" t="s">
        <v>46</v>
      </c>
      <c r="B2" s="6" t="s">
        <v>46</v>
      </c>
      <c r="C2" s="6" t="s">
        <v>46</v>
      </c>
      <c r="D2" s="6" t="s">
        <v>46</v>
      </c>
      <c r="E2" s="6" t="s">
        <v>46</v>
      </c>
      <c r="F2" s="2" t="s">
        <v>46</v>
      </c>
      <c r="G2" s="6" t="s">
        <v>46</v>
      </c>
      <c r="H2" s="6" t="s">
        <v>46</v>
      </c>
      <c r="I2" s="6" t="s">
        <v>46</v>
      </c>
      <c r="J2" s="6" t="s">
        <v>46</v>
      </c>
      <c r="K2" s="6" t="s">
        <v>46</v>
      </c>
      <c r="L2" s="6" t="s">
        <v>46</v>
      </c>
      <c r="M2" s="6" t="s">
        <v>46</v>
      </c>
    </row>
    <row r="3" spans="1:13" x14ac:dyDescent="0.25">
      <c r="A3" s="1">
        <v>0.52940330000000002</v>
      </c>
      <c r="B3" s="1">
        <v>0.37109989999999998</v>
      </c>
      <c r="C3" s="1">
        <v>0.52723819999999999</v>
      </c>
      <c r="D3" s="1">
        <v>0.35679290000000002</v>
      </c>
      <c r="E3" s="1">
        <v>0.52660340000000005</v>
      </c>
      <c r="F3" s="3">
        <v>0.36002260000000003</v>
      </c>
      <c r="G3" s="1">
        <v>0.52920509999999998</v>
      </c>
      <c r="H3" s="1">
        <v>0.37109910000000002</v>
      </c>
      <c r="I3" s="1">
        <v>0.53075839999999996</v>
      </c>
      <c r="J3" s="1">
        <v>0.37164019999999998</v>
      </c>
      <c r="K3" s="1">
        <v>0.52617259999999999</v>
      </c>
      <c r="L3" s="1">
        <v>0.52999399999999997</v>
      </c>
      <c r="M3" s="1">
        <v>0.53144729999999996</v>
      </c>
    </row>
    <row r="4" spans="1:13" x14ac:dyDescent="0.25">
      <c r="A4" s="6" t="s">
        <v>47</v>
      </c>
      <c r="B4" s="6" t="s">
        <v>47</v>
      </c>
      <c r="C4" s="6" t="s">
        <v>47</v>
      </c>
      <c r="D4" s="6" t="s">
        <v>47</v>
      </c>
      <c r="E4" s="6" t="s">
        <v>47</v>
      </c>
      <c r="F4" s="2" t="s">
        <v>47</v>
      </c>
      <c r="G4" s="6" t="s">
        <v>47</v>
      </c>
      <c r="H4" s="6" t="s">
        <v>47</v>
      </c>
      <c r="I4" s="6" t="s">
        <v>47</v>
      </c>
      <c r="J4" s="6" t="s">
        <v>47</v>
      </c>
      <c r="K4" s="6" t="s">
        <v>47</v>
      </c>
      <c r="L4" s="6" t="s">
        <v>47</v>
      </c>
      <c r="M4" s="6" t="s">
        <v>47</v>
      </c>
    </row>
    <row r="5" spans="1:13" x14ac:dyDescent="0.25">
      <c r="A5" s="1">
        <v>0.72333139999999996</v>
      </c>
      <c r="B5" s="1">
        <v>0.52709859999999997</v>
      </c>
      <c r="C5" s="1">
        <v>0.73354580000000003</v>
      </c>
      <c r="D5" s="1">
        <v>0.52776020000000001</v>
      </c>
      <c r="E5" s="1">
        <v>0.73135539999999999</v>
      </c>
      <c r="F5" s="3">
        <v>0.52939939999999996</v>
      </c>
      <c r="G5" s="1">
        <v>0.72333219999999998</v>
      </c>
      <c r="H5" s="1">
        <v>0.52803020000000001</v>
      </c>
      <c r="I5" s="1">
        <v>0.72278279999999995</v>
      </c>
      <c r="J5" s="1">
        <v>0.5282133</v>
      </c>
      <c r="K5" s="1">
        <v>0.73466160000000003</v>
      </c>
      <c r="L5" s="1">
        <v>0.7210278</v>
      </c>
      <c r="M5" s="1">
        <v>0.72044540000000001</v>
      </c>
    </row>
    <row r="6" spans="1:13" x14ac:dyDescent="0.25">
      <c r="A6" s="6" t="s">
        <v>48</v>
      </c>
      <c r="B6" s="6" t="s">
        <v>48</v>
      </c>
      <c r="C6" s="6" t="s">
        <v>48</v>
      </c>
      <c r="D6" s="6" t="s">
        <v>48</v>
      </c>
      <c r="E6" s="6" t="s">
        <v>48</v>
      </c>
      <c r="F6" s="2" t="s">
        <v>48</v>
      </c>
      <c r="G6" s="6" t="s">
        <v>48</v>
      </c>
      <c r="H6" s="6" t="s">
        <v>48</v>
      </c>
      <c r="I6" s="6" t="s">
        <v>48</v>
      </c>
      <c r="J6" s="6" t="s">
        <v>48</v>
      </c>
      <c r="K6" s="6" t="s">
        <v>48</v>
      </c>
      <c r="L6" s="6" t="s">
        <v>48</v>
      </c>
      <c r="M6" s="6" t="s">
        <v>48</v>
      </c>
    </row>
    <row r="7" spans="1:13" x14ac:dyDescent="0.25">
      <c r="A7" s="1">
        <v>0.18623000000000001</v>
      </c>
      <c r="B7" s="1">
        <v>0.52940330000000002</v>
      </c>
      <c r="C7" s="1">
        <v>0.17890600000000001</v>
      </c>
      <c r="D7" s="1">
        <v>0.52723819999999999</v>
      </c>
      <c r="E7" s="1">
        <v>0.19230510000000001</v>
      </c>
      <c r="F7" s="3">
        <v>0.52660340000000005</v>
      </c>
      <c r="G7" s="1">
        <v>0.1919179</v>
      </c>
      <c r="H7" s="1">
        <v>0.53006759999999997</v>
      </c>
      <c r="I7" s="1">
        <v>0.1923077</v>
      </c>
      <c r="J7" s="1">
        <v>0.53075839999999996</v>
      </c>
      <c r="K7" s="1">
        <v>0.45796880000000001</v>
      </c>
      <c r="L7" s="1">
        <v>0.45797349999999998</v>
      </c>
      <c r="M7" s="1">
        <v>0.45799610000000002</v>
      </c>
    </row>
    <row r="8" spans="1:13" x14ac:dyDescent="0.25">
      <c r="A8" s="6" t="s">
        <v>49</v>
      </c>
      <c r="B8" s="6" t="s">
        <v>49</v>
      </c>
      <c r="C8" s="6" t="s">
        <v>49</v>
      </c>
      <c r="D8" s="6" t="s">
        <v>49</v>
      </c>
      <c r="E8" s="6" t="s">
        <v>49</v>
      </c>
      <c r="F8" s="2" t="s">
        <v>49</v>
      </c>
      <c r="G8" s="6" t="s">
        <v>49</v>
      </c>
      <c r="H8" s="6" t="s">
        <v>49</v>
      </c>
      <c r="I8" s="6" t="s">
        <v>49</v>
      </c>
      <c r="J8" s="6" t="s">
        <v>49</v>
      </c>
      <c r="K8" s="6" t="s">
        <v>49</v>
      </c>
      <c r="L8" s="6" t="s">
        <v>49</v>
      </c>
      <c r="M8" s="6" t="s">
        <v>49</v>
      </c>
    </row>
    <row r="9" spans="1:13" x14ac:dyDescent="0.25">
      <c r="A9" s="1">
        <v>0.52709859999999997</v>
      </c>
      <c r="B9" s="1">
        <v>0.77717650000000005</v>
      </c>
      <c r="C9" s="1">
        <v>0.52776020000000001</v>
      </c>
      <c r="D9" s="1">
        <v>0.78144910000000001</v>
      </c>
      <c r="E9" s="1">
        <v>0.52939939999999996</v>
      </c>
      <c r="F9" s="3">
        <v>0.77463899999999997</v>
      </c>
      <c r="G9" s="1">
        <v>0.52803020000000001</v>
      </c>
      <c r="H9" s="1">
        <v>0.7750515</v>
      </c>
      <c r="I9" s="1">
        <v>0.5282133</v>
      </c>
      <c r="J9" s="1">
        <v>0.77505250000000003</v>
      </c>
      <c r="K9" s="1">
        <v>0.50072470000000002</v>
      </c>
      <c r="L9" s="1">
        <v>0.50073599999999996</v>
      </c>
      <c r="M9" s="1">
        <v>0.50070789999999998</v>
      </c>
    </row>
    <row r="10" spans="1:13" x14ac:dyDescent="0.25">
      <c r="F10" s="4"/>
    </row>
    <row r="11" spans="1:13" x14ac:dyDescent="0.25">
      <c r="A11" s="12">
        <v>-0.53710139999999995</v>
      </c>
      <c r="B11" s="12">
        <v>-2.3047000000000484E-3</v>
      </c>
      <c r="C11" s="12">
        <v>2.3047000000000484E-3</v>
      </c>
      <c r="D11" s="12">
        <v>0.40607660000000007</v>
      </c>
    </row>
    <row r="12" spans="1:13" x14ac:dyDescent="0.25">
      <c r="A12" s="12">
        <v>-0.55463980000000002</v>
      </c>
      <c r="B12" s="12">
        <v>5.2200000000002245E-4</v>
      </c>
      <c r="C12" s="12">
        <v>-5.2200000000002245E-4</v>
      </c>
      <c r="D12" s="12">
        <v>0.42465619999999998</v>
      </c>
    </row>
    <row r="13" spans="1:13" x14ac:dyDescent="0.25">
      <c r="A13" s="12">
        <v>-0.53905029999999998</v>
      </c>
      <c r="B13" s="12">
        <v>2.7959999999999097E-3</v>
      </c>
      <c r="C13" s="12">
        <v>-2.7959999999999097E-3</v>
      </c>
      <c r="D13" s="12">
        <v>0.41461639999999994</v>
      </c>
    </row>
    <row r="14" spans="1:13" x14ac:dyDescent="0.25">
      <c r="A14" s="12">
        <v>-0.53141430000000001</v>
      </c>
      <c r="B14" s="12">
        <v>-1.1748999999999787E-3</v>
      </c>
      <c r="C14" s="12">
        <v>2.037399999999967E-3</v>
      </c>
      <c r="D14" s="12">
        <v>0.40395239999999999</v>
      </c>
    </row>
    <row r="15" spans="1:13" x14ac:dyDescent="0.25">
      <c r="A15" s="12">
        <v>-0.53047509999999998</v>
      </c>
      <c r="B15" s="12">
        <v>-2.5450999999999668E-3</v>
      </c>
      <c r="C15" s="12">
        <v>2.5450999999999668E-3</v>
      </c>
      <c r="D15" s="12">
        <v>0.40341230000000006</v>
      </c>
    </row>
    <row r="16" spans="1:13" x14ac:dyDescent="0.25">
      <c r="A16" s="12">
        <v>-0.27669280000000002</v>
      </c>
      <c r="B16" s="12">
        <v>-2.5447899999999968E-2</v>
      </c>
      <c r="C16" s="12"/>
    </row>
    <row r="17" spans="1:3" x14ac:dyDescent="0.25">
      <c r="A17" s="12">
        <v>-0.26305430000000002</v>
      </c>
      <c r="B17" s="12">
        <v>-2.9258000000000006E-2</v>
      </c>
      <c r="C17" s="12"/>
    </row>
    <row r="18" spans="1:3" x14ac:dyDescent="0.25">
      <c r="A18" s="12">
        <v>-0.2624493</v>
      </c>
      <c r="B18" s="12">
        <v>-3.0739399999999972E-2</v>
      </c>
      <c r="C18" s="12"/>
    </row>
  </sheetData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1</vt:lpstr>
      <vt:lpstr>Experiment 2</vt:lpstr>
      <vt:lpstr>Experiment 3</vt:lpstr>
      <vt:lpstr>Experiment 4</vt:lpstr>
      <vt:lpstr>Experiment 5</vt:lpstr>
      <vt:lpstr>Experiment 6</vt:lpstr>
      <vt:lpstr>Experiment 7</vt:lpstr>
      <vt:lpstr>Experiment 8</vt:lpstr>
      <vt:lpstr>Outputs</vt:lpstr>
    </vt:vector>
  </TitlesOfParts>
  <Company>University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Rowley</dc:creator>
  <cp:lastModifiedBy>Jeffro</cp:lastModifiedBy>
  <cp:lastPrinted>2014-08-14T17:37:58Z</cp:lastPrinted>
  <dcterms:created xsi:type="dcterms:W3CDTF">2014-08-11T10:29:43Z</dcterms:created>
  <dcterms:modified xsi:type="dcterms:W3CDTF">2014-08-14T22:46:24Z</dcterms:modified>
</cp:coreProperties>
</file>