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e\OneDrive\Documents\_Working\Analysis\Dark Cloud 2\"/>
    </mc:Choice>
  </mc:AlternateContent>
  <xr:revisionPtr revIDLastSave="0" documentId="13_ncr:1_{54233D98-3DDB-4D69-8EE3-698B56A50C04}" xr6:coauthVersionLast="47" xr6:coauthVersionMax="47" xr10:uidLastSave="{00000000-0000-0000-0000-000000000000}"/>
  <bookViews>
    <workbookView xWindow="-110" yWindow="-110" windowWidth="19420" windowHeight="10300" activeTab="1" xr2:uid="{D7DC5F17-B3D9-48EB-9C73-2D220704277B}"/>
  </bookViews>
  <sheets>
    <sheet name="Weapon Synth Calculator" sheetId="4" r:id="rId1"/>
    <sheet name="Weapons XP Guide" sheetId="1" r:id="rId2"/>
    <sheet name="Monster XP Guide" sheetId="3" r:id="rId3"/>
    <sheet name="ABS per Level" sheetId="2" r:id="rId4"/>
    <sheet name="Weapon Max Min Stats" sheetId="5" r:id="rId5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'Weapon Synth Calculator'!$E$5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3" l="1" a="1"/>
  <c r="G4" i="3" s="1"/>
  <c r="J17" i="1"/>
  <c r="M4" i="1"/>
  <c r="E6" i="4"/>
  <c r="G6" i="4" l="1"/>
  <c r="N6" i="4" l="1"/>
  <c r="M6" i="4"/>
  <c r="L6" i="4"/>
  <c r="K6" i="4"/>
  <c r="J6" i="4"/>
  <c r="I6" i="4"/>
  <c r="H6" i="4"/>
  <c r="N9" i="4"/>
  <c r="M9" i="4"/>
  <c r="L9" i="4"/>
  <c r="K9" i="4"/>
  <c r="J9" i="4"/>
  <c r="I9" i="4"/>
  <c r="H9" i="4"/>
  <c r="G9" i="4"/>
  <c r="F9" i="4"/>
  <c r="E9" i="4"/>
  <c r="B22" i="4" l="1"/>
  <c r="B24" i="4"/>
  <c r="B26" i="4"/>
  <c r="B21" i="4"/>
  <c r="N8" i="4" l="1"/>
  <c r="M8" i="4"/>
  <c r="L8" i="4"/>
  <c r="K8" i="4"/>
  <c r="J8" i="4"/>
  <c r="I8" i="4"/>
  <c r="H8" i="4"/>
  <c r="G8" i="4"/>
  <c r="F6" i="4"/>
  <c r="F8" i="4" s="1"/>
  <c r="E8" i="4"/>
  <c r="N3" i="4"/>
  <c r="N4" i="4" s="1"/>
  <c r="M3" i="4"/>
  <c r="M4" i="4" s="1"/>
  <c r="L3" i="4"/>
  <c r="L4" i="4" s="1"/>
  <c r="K3" i="4"/>
  <c r="K4" i="4" s="1"/>
  <c r="J3" i="4"/>
  <c r="J4" i="4" s="1"/>
  <c r="I3" i="4"/>
  <c r="I4" i="4" s="1"/>
  <c r="H3" i="4"/>
  <c r="H4" i="4" s="1"/>
  <c r="G3" i="4"/>
  <c r="G4" i="4" s="1"/>
  <c r="F3" i="4"/>
  <c r="F4" i="4" s="1"/>
  <c r="E3" i="4"/>
  <c r="E4" i="4" s="1"/>
  <c r="E12" i="4" l="1"/>
  <c r="K12" i="4"/>
  <c r="N12" i="4"/>
  <c r="N13" i="4" s="1"/>
  <c r="L12" i="4"/>
  <c r="H12" i="4"/>
  <c r="H13" i="4" s="1"/>
  <c r="J12" i="4"/>
  <c r="M12" i="4"/>
  <c r="M13" i="4" s="1"/>
  <c r="F12" i="4"/>
  <c r="G12" i="4"/>
  <c r="I12" i="4"/>
  <c r="I13" i="4" s="1"/>
  <c r="L13" i="4" l="1"/>
  <c r="E13" i="4"/>
  <c r="J13" i="4"/>
  <c r="K13" i="4"/>
  <c r="G13" i="4"/>
  <c r="F13" i="4"/>
  <c r="C5" i="3"/>
  <c r="D5" i="3" s="1"/>
  <c r="D4" i="3"/>
  <c r="D3" i="3"/>
  <c r="P13" i="4" l="1"/>
  <c r="C6" i="3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D6" i="3"/>
  <c r="M5" i="1"/>
  <c r="N5" i="1"/>
  <c r="M6" i="1"/>
  <c r="N6" i="1"/>
  <c r="M7" i="1"/>
  <c r="N7" i="1"/>
  <c r="M8" i="1"/>
  <c r="N8" i="1"/>
  <c r="M9" i="1"/>
  <c r="M10" i="1"/>
  <c r="M11" i="1"/>
  <c r="M12" i="1"/>
  <c r="M13" i="1"/>
  <c r="N4" i="1"/>
  <c r="K4" i="1"/>
  <c r="E11" i="1"/>
  <c r="E12" i="1"/>
  <c r="E13" i="1"/>
  <c r="E14" i="1"/>
  <c r="E15" i="1"/>
  <c r="E16" i="1"/>
  <c r="E17" i="1"/>
  <c r="E10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J4" i="1"/>
  <c r="I4" i="1"/>
  <c r="H5" i="1"/>
  <c r="H6" i="1"/>
  <c r="H7" i="1"/>
  <c r="H8" i="1"/>
  <c r="H9" i="1"/>
  <c r="H10" i="1"/>
  <c r="H11" i="1"/>
  <c r="H12" i="1"/>
  <c r="H13" i="1"/>
  <c r="H4" i="1"/>
  <c r="C6" i="1"/>
  <c r="C5" i="1"/>
  <c r="G6" i="3" a="1"/>
  <c r="J18" i="1" l="1"/>
  <c r="G6" i="3"/>
  <c r="C21" i="3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D58" i="3" s="1"/>
  <c r="I14" i="4"/>
  <c r="I10" i="4" s="1"/>
  <c r="I16" i="4" s="1"/>
  <c r="F18" i="4"/>
  <c r="E14" i="4"/>
  <c r="E10" i="4" s="1"/>
  <c r="E16" i="4" s="1"/>
  <c r="F14" i="4"/>
  <c r="F10" i="4" s="1"/>
  <c r="F16" i="4" s="1"/>
  <c r="L14" i="4"/>
  <c r="L10" i="4" s="1"/>
  <c r="L16" i="4" s="1"/>
  <c r="M14" i="4"/>
  <c r="M10" i="4" s="1"/>
  <c r="M16" i="4" s="1"/>
  <c r="N14" i="4"/>
  <c r="N10" i="4" s="1"/>
  <c r="N16" i="4" s="1"/>
  <c r="G14" i="4"/>
  <c r="G10" i="4" s="1"/>
  <c r="G16" i="4" s="1"/>
  <c r="J14" i="4"/>
  <c r="J10" i="4" s="1"/>
  <c r="J16" i="4" s="1"/>
  <c r="K14" i="4"/>
  <c r="K10" i="4" s="1"/>
  <c r="K16" i="4" s="1"/>
  <c r="H14" i="4"/>
  <c r="H10" i="4" s="1"/>
  <c r="H16" i="4" s="1"/>
  <c r="D9" i="3"/>
  <c r="D7" i="3"/>
  <c r="D8" i="3"/>
  <c r="C59" i="3" l="1"/>
  <c r="D59" i="3"/>
  <c r="P14" i="4"/>
  <c r="D10" i="3"/>
  <c r="C60" i="3" l="1"/>
  <c r="D11" i="3"/>
  <c r="C61" i="3" l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D65" i="3"/>
  <c r="D63" i="3"/>
  <c r="D88" i="3"/>
  <c r="D100" i="3"/>
  <c r="D92" i="3"/>
  <c r="D78" i="3"/>
  <c r="D85" i="3"/>
  <c r="D66" i="3"/>
  <c r="D70" i="3"/>
  <c r="D87" i="3"/>
  <c r="D69" i="3"/>
  <c r="D74" i="3"/>
  <c r="D61" i="3"/>
  <c r="D76" i="3"/>
  <c r="D81" i="3"/>
  <c r="D91" i="3"/>
  <c r="D71" i="3"/>
  <c r="D96" i="3"/>
  <c r="D75" i="3"/>
  <c r="D68" i="3"/>
  <c r="D83" i="3"/>
  <c r="D79" i="3"/>
  <c r="D98" i="3"/>
  <c r="D97" i="3"/>
  <c r="D90" i="3"/>
  <c r="D94" i="3"/>
  <c r="D67" i="3"/>
  <c r="D62" i="3"/>
  <c r="D73" i="3"/>
  <c r="D60" i="3"/>
  <c r="D77" i="3"/>
  <c r="D72" i="3"/>
  <c r="D64" i="3"/>
  <c r="D93" i="3"/>
  <c r="D84" i="3"/>
  <c r="D80" i="3"/>
  <c r="D12" i="3"/>
  <c r="D13" i="3"/>
  <c r="D99" i="3" l="1"/>
  <c r="D82" i="3"/>
  <c r="D101" i="3"/>
  <c r="D86" i="3"/>
  <c r="D89" i="3"/>
  <c r="D95" i="3"/>
  <c r="D14" i="3"/>
  <c r="D15" i="3" l="1"/>
  <c r="D16" i="3" l="1"/>
  <c r="D17" i="3"/>
  <c r="D18" i="3" l="1"/>
  <c r="D19" i="3"/>
  <c r="D20" i="3" l="1"/>
  <c r="H6" i="3" a="1"/>
  <c r="H6" i="3" l="1"/>
  <c r="D21" i="3"/>
  <c r="D22" i="3" l="1"/>
  <c r="D23" i="3" l="1"/>
  <c r="D24" i="3" l="1"/>
  <c r="D25" i="3" l="1"/>
  <c r="D26" i="3" l="1"/>
  <c r="D27" i="3" l="1"/>
  <c r="D28" i="3" l="1"/>
  <c r="D29" i="3" l="1"/>
  <c r="D30" i="3" l="1"/>
  <c r="D31" i="3" l="1"/>
  <c r="D32" i="3" l="1"/>
  <c r="D33" i="3" l="1"/>
  <c r="D34" i="3" l="1"/>
  <c r="D35" i="3" l="1"/>
  <c r="D36" i="3" l="1"/>
  <c r="D37" i="3" l="1"/>
  <c r="D38" i="3" l="1"/>
  <c r="D39" i="3" l="1"/>
  <c r="D40" i="3" l="1"/>
  <c r="D41" i="3" l="1"/>
  <c r="D42" i="3" l="1"/>
  <c r="D43" i="3" l="1"/>
  <c r="D44" i="3" l="1"/>
  <c r="D45" i="3" l="1"/>
  <c r="D46" i="3" l="1"/>
  <c r="D47" i="3" l="1"/>
  <c r="D48" i="3" l="1"/>
  <c r="D49" i="3" l="1"/>
  <c r="D50" i="3" l="1"/>
  <c r="D51" i="3" l="1"/>
  <c r="D52" i="3" l="1"/>
  <c r="D53" i="3" l="1"/>
  <c r="D54" i="3" l="1"/>
  <c r="D55" i="3" l="1"/>
  <c r="D57" i="3" l="1"/>
  <c r="D5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E5FA7F-2A14-4FDA-A894-46EB5F1965BF}" keepAlive="1" name="Query - Weapon Table" description="Connection to the 'Weapon Table' query in the workbook." type="5" refreshedVersion="6" background="1" saveData="1">
    <dbPr connection="Provider=Microsoft.Mashup.OleDb.1;Data Source=$Workbook$;Location=&quot;Weapon Table&quot;;Extended Properties=&quot;&quot;" command="SELECT * FROM [Weapon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<sst xmlns="http://schemas.openxmlformats.org/spreadsheetml/2006/main" count="499" uniqueCount="319">
  <si>
    <t>XP for next level:</t>
  </si>
  <si>
    <t>Total XP for given Level:</t>
  </si>
  <si>
    <t>Base XP:</t>
  </si>
  <si>
    <t>Next Level:</t>
  </si>
  <si>
    <t>Level</t>
  </si>
  <si>
    <t>Battle Wrench</t>
  </si>
  <si>
    <t>True Battle Wrench</t>
  </si>
  <si>
    <t>Drill Wrench</t>
  </si>
  <si>
    <t>Smash Wrench</t>
  </si>
  <si>
    <t>Stinger Wrench</t>
  </si>
  <si>
    <t>Poison Wrench</t>
  </si>
  <si>
    <t>Sigma Breaker</t>
  </si>
  <si>
    <t>Grade Zero</t>
  </si>
  <si>
    <t>Weapon</t>
  </si>
  <si>
    <t>Base XP</t>
  </si>
  <si>
    <t>Max Points</t>
  </si>
  <si>
    <t>Wrench</t>
  </si>
  <si>
    <t>Gun</t>
  </si>
  <si>
    <t>Classic Gun</t>
  </si>
  <si>
    <t>Trumpet Gun</t>
  </si>
  <si>
    <t>Bell Trigger</t>
  </si>
  <si>
    <t>Magic Gun</t>
  </si>
  <si>
    <t>Question Shooter</t>
  </si>
  <si>
    <t>Steal Gun</t>
  </si>
  <si>
    <t>Supernova</t>
  </si>
  <si>
    <t>Sword</t>
  </si>
  <si>
    <t>Brassard</t>
  </si>
  <si>
    <t>Pocklekul</t>
  </si>
  <si>
    <t>Thorn Armlet</t>
  </si>
  <si>
    <t>True Battle W</t>
  </si>
  <si>
    <t>Battle W</t>
  </si>
  <si>
    <t>Drill W</t>
  </si>
  <si>
    <t>Smash W</t>
  </si>
  <si>
    <t>8, 8, 5, 5</t>
  </si>
  <si>
    <t>Synth</t>
  </si>
  <si>
    <t>Thorn A</t>
  </si>
  <si>
    <t xml:space="preserve"> We're the Roly-Poly Brothers 700 588</t>
  </si>
  <si>
    <t xml:space="preserve">UC </t>
  </si>
  <si>
    <t xml:space="preserve"> To the Outside World 126 108</t>
  </si>
  <si>
    <t xml:space="preserve"> Battle with Rats 134 116</t>
  </si>
  <si>
    <t xml:space="preserve"> Ghost in the Channel 112 98</t>
  </si>
  <si>
    <t xml:space="preserve"> Steve's Battle 188 162</t>
  </si>
  <si>
    <t xml:space="preserve"> Sweet, Scary Treasure Chest 145 122</t>
  </si>
  <si>
    <t xml:space="preserve">RBW </t>
  </si>
  <si>
    <t xml:space="preserve"> Frightening Forest 320 272</t>
  </si>
  <si>
    <t xml:space="preserve"> Strange Tree 215 180</t>
  </si>
  <si>
    <t xml:space="preserve"> Rolling Shells 304 260</t>
  </si>
  <si>
    <t xml:space="preserve"> This is a Geostone? 224 188</t>
  </si>
  <si>
    <t xml:space="preserve"> Noise in the Forest 283 240</t>
  </si>
  <si>
    <t xml:space="preserve"> I'm a Pixie 153 132</t>
  </si>
  <si>
    <t xml:space="preserve"> Legendary Killer Snake 408 352</t>
  </si>
  <si>
    <t xml:space="preserve"> Grotesque Spider Lady 225 194</t>
  </si>
  <si>
    <t xml:space="preserve"> Rainbow Falls Entrance 276 236</t>
  </si>
  <si>
    <t xml:space="preserve">SC </t>
  </si>
  <si>
    <t xml:space="preserve"> Headlong Dash 568 480</t>
  </si>
  <si>
    <t xml:space="preserve"> Fire and Ice Don't Mix 616 518</t>
  </si>
  <si>
    <t xml:space="preserve"> Elephant Army in Valley 549 458</t>
  </si>
  <si>
    <t xml:space="preserve"> Warrior in Starlight Canyon 672 560</t>
  </si>
  <si>
    <t xml:space="preserve"> Smiling Fairy Village 460 392</t>
  </si>
  <si>
    <t xml:space="preserve"> Dangerous Treasure Chest 570 480</t>
  </si>
  <si>
    <t xml:space="preserve"> Little Dragon Counterattack 596 504</t>
  </si>
  <si>
    <t xml:space="preserve"> Cursed Mask 793 664</t>
  </si>
  <si>
    <t xml:space="preserve"> Dragon Slayer 636 530</t>
  </si>
  <si>
    <t xml:space="preserve"> Rama Priests Like Cheese 765 640</t>
  </si>
  <si>
    <t xml:space="preserve"> Nature's Threat 708 594</t>
  </si>
  <si>
    <t xml:space="preserve"> Moon Baron 714 596</t>
  </si>
  <si>
    <t xml:space="preserve"> Lighthouse Appears 928 778</t>
  </si>
  <si>
    <t xml:space="preserve">ORC </t>
  </si>
  <si>
    <t xml:space="preserve"> Pirates! 1192 1000</t>
  </si>
  <si>
    <t xml:space="preserve"> Tons of Fish 1240 1040</t>
  </si>
  <si>
    <t xml:space="preserve"> Tank and Boss 953 798</t>
  </si>
  <si>
    <t xml:space="preserve"> Water Monster 1188 996</t>
  </si>
  <si>
    <t xml:space="preserve"> Scary Auntie Medusa 1248 1044</t>
  </si>
  <si>
    <t xml:space="preserve"> Sand Molers 1206 1008</t>
  </si>
  <si>
    <t xml:space="preserve"> Bat Den 1000 834</t>
  </si>
  <si>
    <t xml:space="preserve"> Pirates' Hideout 1547 1294</t>
  </si>
  <si>
    <t xml:space="preserve"> Wandering Zappy 1522 1276</t>
  </si>
  <si>
    <t xml:space="preserve"> Banquet of the Dead 1624 1360</t>
  </si>
  <si>
    <t xml:space="preserve"> Improvements 1432 1200</t>
  </si>
  <si>
    <t xml:space="preserve"> Return of the Serpent 1305 1094</t>
  </si>
  <si>
    <t xml:space="preserve"> Cursed Sea 1494 1248</t>
  </si>
  <si>
    <t xml:space="preserve"> Sea of Atrocity 1818 1520</t>
  </si>
  <si>
    <t xml:space="preserve">MG </t>
  </si>
  <si>
    <t xml:space="preserve"> Battle with Griffon's Army 2014 1692</t>
  </si>
  <si>
    <t xml:space="preserve"> Mt. Gundor Wind 1848 1544</t>
  </si>
  <si>
    <t xml:space="preserve"> Little Dragons on the Mountain 1696 1416</t>
  </si>
  <si>
    <t xml:space="preserve"> Steam Goyone 2106 1768</t>
  </si>
  <si>
    <t xml:space="preserve"> Mountain Baddie Appears 1434 1202</t>
  </si>
  <si>
    <t xml:space="preserve"> Magmanoff 1900 1594</t>
  </si>
  <si>
    <t xml:space="preserve"> Danger Zone 1644 1374</t>
  </si>
  <si>
    <t xml:space="preserve"> Secret of Fire Mountain 1448 1208</t>
  </si>
  <si>
    <t xml:space="preserve"> Deathtrap 2296 1928</t>
  </si>
  <si>
    <t xml:space="preserve"> Desperation on the Mountain 1794 1496</t>
  </si>
  <si>
    <t xml:space="preserve"> Pains in the Neck 1664 1392</t>
  </si>
  <si>
    <t xml:space="preserve"> Walking the Path of Flames 1628 1362</t>
  </si>
  <si>
    <t xml:space="preserve"> Burning Undead 1846 1544</t>
  </si>
  <si>
    <t xml:space="preserve"> Fire Dragon 2445 2042</t>
  </si>
  <si>
    <t xml:space="preserve"> Treasure Chest Danger Zone 2756 2300</t>
  </si>
  <si>
    <t xml:space="preserve"> Road to the River of Flames 2808 2346</t>
  </si>
  <si>
    <t xml:space="preserve"> Looking for the Earth Gem 2796 2336</t>
  </si>
  <si>
    <t xml:space="preserve"> Something Rare Here! 2370 1976</t>
  </si>
  <si>
    <t xml:space="preserve"> Scary Tree 1807 1506</t>
  </si>
  <si>
    <t xml:space="preserve"> Looking for the Wind Gem 3376 2816</t>
  </si>
  <si>
    <t xml:space="preserve"> Evil Spirit in the Valley 3300 2752</t>
  </si>
  <si>
    <t xml:space="preserve"> Brave Warriors in the Valley 3090 2576</t>
  </si>
  <si>
    <t xml:space="preserve"> Looking for the Water Gem 2496 2084</t>
  </si>
  <si>
    <t xml:space="preserve"> Pirates' Revenge 3756 3132</t>
  </si>
  <si>
    <t xml:space="preserve"> Death Ocean 3032 2528</t>
  </si>
  <si>
    <t xml:space="preserve"> Looking for the Fire Gem 2936 2450</t>
  </si>
  <si>
    <t xml:space="preserve"> Explosive Hot Spring 2976 2480</t>
  </si>
  <si>
    <t xml:space="preserve"> Crazy Mountain 3732 3112</t>
  </si>
  <si>
    <t xml:space="preserve">MFP </t>
  </si>
  <si>
    <t xml:space="preserve"> Ancient Wind 4854 4056</t>
  </si>
  <si>
    <t xml:space="preserve"> Card Warriors Gather 4476 3734</t>
  </si>
  <si>
    <t xml:space="preserve"> Dangerous Treasure 2466 2056</t>
  </si>
  <si>
    <t xml:space="preserve"> Zombie Zone 4572 3820</t>
  </si>
  <si>
    <t xml:space="preserve"> Feeling Out of Place 4080 3404</t>
  </si>
  <si>
    <t xml:space="preserve"> Living Statue 4341 3624</t>
  </si>
  <si>
    <t xml:space="preserve"> Danger Zone 4476 3732</t>
  </si>
  <si>
    <t xml:space="preserve"> Scary Women 3830 3196</t>
  </si>
  <si>
    <t xml:space="preserve"> Hell Elephant 2971 2476</t>
  </si>
  <si>
    <t xml:space="preserve"> Crush the Undead 5048 4212</t>
  </si>
  <si>
    <t xml:space="preserve"> Missing Gem Dealer 3652 3048</t>
  </si>
  <si>
    <t xml:space="preserve"> Max's Longest Day 4308 3592</t>
  </si>
  <si>
    <t xml:space="preserve"> Hell's Corridor 3044 2540</t>
  </si>
  <si>
    <t xml:space="preserve"> Monica All Alone 4247 3546</t>
  </si>
  <si>
    <t xml:space="preserve"> Raging Spirits 4356 3632</t>
  </si>
  <si>
    <t xml:space="preserve"> Lonely Machine 3994 3332</t>
  </si>
  <si>
    <t xml:space="preserve"> Nobility 4116 3432</t>
  </si>
  <si>
    <t xml:space="preserve"> Palace Watchdog 3972 3314</t>
  </si>
  <si>
    <t xml:space="preserve"> Road to Memories 4932 4116</t>
  </si>
  <si>
    <t xml:space="preserve"> Final Trump Card 4584 3820</t>
  </si>
  <si>
    <t xml:space="preserve"> Elemental Party 4584 3820</t>
  </si>
  <si>
    <t xml:space="preserve"> Wandering Knight's Soul 4482 3740</t>
  </si>
  <si>
    <t xml:space="preserve"> Beware Carelessness 4872 4060</t>
  </si>
  <si>
    <t xml:space="preserve"> Final Battle 4800 4000</t>
  </si>
  <si>
    <t xml:space="preserve">ZM </t>
  </si>
  <si>
    <t xml:space="preserve"> Get the Zelmite! 5280 4400</t>
  </si>
  <si>
    <t xml:space="preserve"> Moon Mole 5760 4800</t>
  </si>
  <si>
    <t xml:space="preserve"> Powerful Frog 5760 4800</t>
  </si>
  <si>
    <t xml:space="preserve"> Evil Bat Invasion 5112 4260</t>
  </si>
  <si>
    <t xml:space="preserve"> Crossroads of Destiny 5088 4240</t>
  </si>
  <si>
    <t xml:space="preserve"> Scary Face 5400 4500</t>
  </si>
  <si>
    <t xml:space="preserve"> Powerful Wild Boar 5904 4920</t>
  </si>
  <si>
    <t xml:space="preserve"> Murderous Tank 6624 5520</t>
  </si>
  <si>
    <t xml:space="preserve"> Which One? 6264 5220</t>
  </si>
  <si>
    <t xml:space="preserve"> The Old Woman Saw It 3456 2880</t>
  </si>
  <si>
    <t xml:space="preserve"> A Giant Snake! 5256 4380</t>
  </si>
  <si>
    <t xml:space="preserve"> Undaunted Soldiers 5760 4800</t>
  </si>
  <si>
    <t xml:space="preserve"> Hell, Ward 1 4512 3760</t>
  </si>
  <si>
    <t xml:space="preserve"> Road to Truth 8640 7200</t>
  </si>
  <si>
    <t xml:space="preserve"> Crossroads 6768 5640</t>
  </si>
  <si>
    <t xml:space="preserve"> Lost Road 8928 7440</t>
  </si>
  <si>
    <t xml:space="preserve"> Indecision 7848 6540</t>
  </si>
  <si>
    <t xml:space="preserve"> Little Dragon Army 8064 6720</t>
  </si>
  <si>
    <t xml:space="preserve"> Captain Returns 5328 4440</t>
  </si>
  <si>
    <t xml:space="preserve"> Hell's Turning Point 8640 7200</t>
  </si>
  <si>
    <t xml:space="preserve"> Mummy Heaven 10224 8520</t>
  </si>
  <si>
    <t xml:space="preserve"> Ward 3 Entrance 11280 9400</t>
  </si>
  <si>
    <t xml:space="preserve"> Flotsam's Broken Army 11328 9440</t>
  </si>
  <si>
    <t xml:space="preserve"> Devil Elemental 9600 8000</t>
  </si>
  <si>
    <t xml:space="preserve"> Mariner 13680 11400</t>
  </si>
  <si>
    <t xml:space="preserve"> Ultimate Snake 13200 11000</t>
  </si>
  <si>
    <t xml:space="preserve"> Anxiety 10800 9000</t>
  </si>
  <si>
    <t xml:space="preserve"> Omen 12480 10400</t>
  </si>
  <si>
    <t xml:space="preserve"> Firm Belief 14640 12200</t>
  </si>
  <si>
    <t xml:space="preserve"> Seeping Light 17280 14400</t>
  </si>
  <si>
    <t xml:space="preserve"> Earth-Shaking Demon 456 384</t>
  </si>
  <si>
    <t xml:space="preserve"> Powerful Yo-Yo Robot 496 416</t>
  </si>
  <si>
    <t xml:space="preserve"> Hell, Ward 3 -  Wellside Gossip 11040 9200</t>
  </si>
  <si>
    <t>Dungeon</t>
  </si>
  <si>
    <t>With ABS UP</t>
  </si>
  <si>
    <t>Normal</t>
  </si>
  <si>
    <t>To next level</t>
  </si>
  <si>
    <t>Total xp used</t>
  </si>
  <si>
    <t>XP to next level</t>
  </si>
  <si>
    <t>Total XP</t>
  </si>
  <si>
    <t>At</t>
  </si>
  <si>
    <t>Du</t>
  </si>
  <si>
    <t>Fl</t>
  </si>
  <si>
    <t>Ch</t>
  </si>
  <si>
    <t>Li</t>
  </si>
  <si>
    <t>Cy</t>
  </si>
  <si>
    <t>Sm</t>
  </si>
  <si>
    <t>Ex</t>
  </si>
  <si>
    <t>Be</t>
  </si>
  <si>
    <t>Sc</t>
  </si>
  <si>
    <t>Current Stats</t>
  </si>
  <si>
    <t>Difference</t>
  </si>
  <si>
    <t>Second Weapon New Stats</t>
  </si>
  <si>
    <t>Second Weapon Max Stats</t>
  </si>
  <si>
    <t>Main Weapon New Stats</t>
  </si>
  <si>
    <t>Synth Points:</t>
  </si>
  <si>
    <t>Total Items to Synth</t>
  </si>
  <si>
    <t>Add Item:</t>
  </si>
  <si>
    <t>Guns:</t>
  </si>
  <si>
    <t>Wrench:</t>
  </si>
  <si>
    <t>Sword:</t>
  </si>
  <si>
    <t>Armband:</t>
  </si>
  <si>
    <t>Big Bucks Hammer</t>
  </si>
  <si>
    <t>Cubic Hammer</t>
  </si>
  <si>
    <t>Digi Hammer</t>
  </si>
  <si>
    <t>Frozen Tuna</t>
  </si>
  <si>
    <t>Heavy Hammer</t>
  </si>
  <si>
    <t>Kubera's Hand</t>
  </si>
  <si>
    <t>LEGEND</t>
  </si>
  <si>
    <t>Turtle Shell Hammer</t>
  </si>
  <si>
    <t>Dark Viper</t>
  </si>
  <si>
    <t>Desperado</t>
  </si>
  <si>
    <t>Dryer Gun</t>
  </si>
  <si>
    <t>Grenade Launcher</t>
  </si>
  <si>
    <t>Jurak Gun</t>
  </si>
  <si>
    <t>Last Resort</t>
  </si>
  <si>
    <t>Sexy Panther</t>
  </si>
  <si>
    <t>Sigma Bazooka</t>
  </si>
  <si>
    <t>Soul Breaker</t>
  </si>
  <si>
    <t>Star Breaker</t>
  </si>
  <si>
    <t>Twin Buster</t>
  </si>
  <si>
    <t>Wild Cat</t>
  </si>
  <si>
    <t>7 Branch Sword</t>
  </si>
  <si>
    <t>7th Heaven</t>
  </si>
  <si>
    <t>Ama no Murakumo</t>
  </si>
  <si>
    <t>Antique Sword</t>
  </si>
  <si>
    <t>Atlamillia Sword</t>
  </si>
  <si>
    <t>Baselard</t>
  </si>
  <si>
    <t>Bastard Sword</t>
  </si>
  <si>
    <t>Big Bang</t>
  </si>
  <si>
    <t>Bone Rapier</t>
  </si>
  <si>
    <t>Brave Ark</t>
  </si>
  <si>
    <t>Broad Sword</t>
  </si>
  <si>
    <t>Choora</t>
  </si>
  <si>
    <t>Chopper</t>
  </si>
  <si>
    <t>Chronicle 2</t>
  </si>
  <si>
    <t>Chronicle Sword</t>
  </si>
  <si>
    <t>Claymore</t>
  </si>
  <si>
    <t>Cliff Knife</t>
  </si>
  <si>
    <t>Cross Heinder</t>
  </si>
  <si>
    <t>Dark Cloud</t>
  </si>
  <si>
    <t>Dark Excalibur</t>
  </si>
  <si>
    <t>Drain Seeker</t>
  </si>
  <si>
    <t>Dusack</t>
  </si>
  <si>
    <t>Evilcise</t>
  </si>
  <si>
    <t>Garayan Sword</t>
  </si>
  <si>
    <t>Gladius</t>
  </si>
  <si>
    <t>Griffon Fork</t>
  </si>
  <si>
    <t>Halloween Blade</t>
  </si>
  <si>
    <t>Holy Daedalus Blade</t>
  </si>
  <si>
    <t>Island King</t>
  </si>
  <si>
    <t>Kitchen Knife</t>
  </si>
  <si>
    <t>Lamb's Sword</t>
  </si>
  <si>
    <t>Long Sword</t>
  </si>
  <si>
    <t>Maneater</t>
  </si>
  <si>
    <t>Mardan Garayan</t>
  </si>
  <si>
    <t>Mardan Sword</t>
  </si>
  <si>
    <t>Muramasa</t>
  </si>
  <si>
    <t>Royal Sword</t>
  </si>
  <si>
    <t>Ruler's Sword</t>
  </si>
  <si>
    <t>Sand Breaker</t>
  </si>
  <si>
    <t>Sargatanas</t>
  </si>
  <si>
    <t>Sax</t>
  </si>
  <si>
    <t>Serpent Slicer</t>
  </si>
  <si>
    <t>Shamshir</t>
  </si>
  <si>
    <t>Shining Bravado</t>
  </si>
  <si>
    <t>Small Sword</t>
  </si>
  <si>
    <t>Sun Sword</t>
  </si>
  <si>
    <t>Sword of Zeus</t>
  </si>
  <si>
    <t>Tsukikage</t>
  </si>
  <si>
    <t>Wise Owl Sword</t>
  </si>
  <si>
    <t>Angel Shooter</t>
  </si>
  <si>
    <t>Athena's Armlet</t>
  </si>
  <si>
    <t>Bandit Brassard</t>
  </si>
  <si>
    <t>Crystal Brassard</t>
  </si>
  <si>
    <t>Destruction Brassard</t>
  </si>
  <si>
    <t>Five-Star Armlet</t>
  </si>
  <si>
    <t>Goddess Brassard</t>
  </si>
  <si>
    <t>Gold Brassard</t>
  </si>
  <si>
    <t>Love</t>
  </si>
  <si>
    <t>Magic Brassard</t>
  </si>
  <si>
    <t>Mobius Bangle</t>
  </si>
  <si>
    <t>Moon Armlet</t>
  </si>
  <si>
    <t>Platinum Brassard</t>
  </si>
  <si>
    <t>Satan Brassard</t>
  </si>
  <si>
    <t>Spirit Brassard</t>
  </si>
  <si>
    <t>Star Armlet</t>
  </si>
  <si>
    <t>Sun Armlet</t>
  </si>
  <si>
    <t>MAX Stats</t>
  </si>
  <si>
    <t>Second Weapon Name:</t>
  </si>
  <si>
    <t>Main Weapon Name:</t>
  </si>
  <si>
    <t>Max Stats</t>
  </si>
  <si>
    <t>Column2</t>
  </si>
  <si>
    <t>At3</t>
  </si>
  <si>
    <t>Fl5</t>
  </si>
  <si>
    <t>Ch6</t>
  </si>
  <si>
    <t>Li7</t>
  </si>
  <si>
    <t>Cy8</t>
  </si>
  <si>
    <t>Sm9</t>
  </si>
  <si>
    <t>Ex10</t>
  </si>
  <si>
    <t>Be11</t>
  </si>
  <si>
    <t>Sc12</t>
  </si>
  <si>
    <t>Second Weapon Base Stats</t>
  </si>
  <si>
    <t>Second Weapon Manual Stats</t>
  </si>
  <si>
    <t>SP</t>
  </si>
  <si>
    <t>Second Synth Stats Needed</t>
  </si>
  <si>
    <t>Second Weapon Final Stats</t>
  </si>
  <si>
    <t>Items to Synth On Secondary</t>
  </si>
  <si>
    <t>Weapons I can Buy</t>
  </si>
  <si>
    <t>G-Weapons</t>
  </si>
  <si>
    <t>Starlight</t>
  </si>
  <si>
    <t>Gerald</t>
  </si>
  <si>
    <t>Attack</t>
  </si>
  <si>
    <t>Null</t>
  </si>
  <si>
    <t>To optimally get wrench Synthesis points</t>
  </si>
  <si>
    <t>Get to levels:</t>
  </si>
  <si>
    <t>Points:</t>
  </si>
  <si>
    <t>XP Needed:</t>
  </si>
  <si>
    <t>Base Stats</t>
  </si>
  <si>
    <t>Endgame Weapons</t>
  </si>
  <si>
    <t>Weapons</t>
  </si>
  <si>
    <t>Sheet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</si>
</sst>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B0C0E"/>
      <name val="Courier New"/>
      <family val="3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3" fillId="0" borderId="0" xfId="0" applyFont="1" applyAlignment="1">
      <alignment vertical="center"/>
    </xf>
    <xf numFmtId="0" fontId="0" fillId="5" borderId="0" xfId="0" applyFill="1"/>
    <xf numFmtId="0" fontId="4" fillId="0" borderId="0" xfId="0" applyFont="1"/>
    <xf numFmtId="49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20" xfId="0" applyFill="1" applyBorder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6000-1345-425D-83D0-7ECF256ABDB2}">
  <dimension ref="A1:P26"/>
  <sheetViews>
    <sheetView zoomScaleNormal="100" workbookViewId="0">
      <pane ySplit="1" topLeftCell="A2" activePane="bottomLeft" state="frozen"/>
      <selection activeCell="B1" sqref="B1"/>
      <selection pane="bottomLeft" activeCell="B8" sqref="B8"/>
    </sheetView>
  </sheetViews>
  <sheetFormatPr defaultRowHeight="14.5" x14ac:dyDescent="0.35"/>
  <cols>
    <col min="1" max="1" width="20.453125" bestFit="1" customWidth="1"/>
    <col min="2" max="2" width="15" bestFit="1" customWidth="1"/>
    <col min="3" max="3" width="3.26953125" customWidth="1"/>
    <col min="4" max="4" width="26" bestFit="1" customWidth="1"/>
    <col min="6" max="6" width="8.7265625" hidden="1" customWidth="1"/>
    <col min="16" max="16" width="8.08984375" customWidth="1"/>
  </cols>
  <sheetData>
    <row r="1" spans="1:16" ht="15" thickBot="1" x14ac:dyDescent="0.4">
      <c r="E1" s="13" t="s">
        <v>177</v>
      </c>
      <c r="F1" s="14" t="s">
        <v>178</v>
      </c>
      <c r="G1" s="15" t="s">
        <v>179</v>
      </c>
      <c r="H1" s="18" t="s">
        <v>180</v>
      </c>
      <c r="I1" s="16" t="s">
        <v>181</v>
      </c>
      <c r="J1" s="19" t="s">
        <v>182</v>
      </c>
      <c r="K1" s="21" t="s">
        <v>183</v>
      </c>
      <c r="L1" s="20" t="s">
        <v>184</v>
      </c>
      <c r="M1" s="17" t="s">
        <v>185</v>
      </c>
      <c r="N1" s="18" t="s">
        <v>186</v>
      </c>
    </row>
    <row r="2" spans="1:16" ht="15" thickBot="1" x14ac:dyDescent="0.4">
      <c r="A2" s="11" t="s">
        <v>287</v>
      </c>
      <c r="B2" s="44" t="s">
        <v>24</v>
      </c>
      <c r="D2" t="s">
        <v>187</v>
      </c>
      <c r="E2" s="35">
        <v>491</v>
      </c>
      <c r="F2" s="36">
        <v>99</v>
      </c>
      <c r="G2" s="36">
        <v>249</v>
      </c>
      <c r="H2" s="36">
        <v>250</v>
      </c>
      <c r="I2" s="36">
        <v>250</v>
      </c>
      <c r="J2" s="36">
        <v>250</v>
      </c>
      <c r="K2" s="36">
        <v>250</v>
      </c>
      <c r="L2" s="36">
        <v>250</v>
      </c>
      <c r="M2" s="36">
        <v>250</v>
      </c>
      <c r="N2" s="37">
        <v>250</v>
      </c>
    </row>
    <row r="3" spans="1:16" x14ac:dyDescent="0.35">
      <c r="B3" s="32"/>
      <c r="D3" t="s">
        <v>288</v>
      </c>
      <c r="E3">
        <f>VLOOKUP('Weapon Synth Calculator'!$B$2,'Weapon Max Min Stats'!$B$4:$W$106,2,FALSE)</f>
        <v>500</v>
      </c>
      <c r="F3">
        <f>VLOOKUP('Weapon Synth Calculator'!$B$2,'Weapon Max Min Stats'!$B$4:$W$106,3,FALSE)</f>
        <v>99</v>
      </c>
      <c r="G3">
        <f>VLOOKUP('Weapon Synth Calculator'!$B$2,'Weapon Max Min Stats'!$B$4:$W$106,4,FALSE)</f>
        <v>250</v>
      </c>
      <c r="H3">
        <f>VLOOKUP('Weapon Synth Calculator'!$B$2,'Weapon Max Min Stats'!$B$4:$W$106,5,FALSE)</f>
        <v>250</v>
      </c>
      <c r="I3">
        <f>VLOOKUP('Weapon Synth Calculator'!$B$2,'Weapon Max Min Stats'!$B$4:$W$106,6,FALSE)</f>
        <v>250</v>
      </c>
      <c r="J3">
        <f>VLOOKUP('Weapon Synth Calculator'!$B$2,'Weapon Max Min Stats'!$B$4:$W$106,7,FALSE)</f>
        <v>250</v>
      </c>
      <c r="K3">
        <f>VLOOKUP('Weapon Synth Calculator'!$B$2,'Weapon Max Min Stats'!$B$4:$W$106,8,FALSE)</f>
        <v>250</v>
      </c>
      <c r="L3">
        <f>VLOOKUP('Weapon Synth Calculator'!$B$2,'Weapon Max Min Stats'!$B$4:$W$106,9,FALSE)</f>
        <v>250</v>
      </c>
      <c r="M3">
        <f>VLOOKUP('Weapon Synth Calculator'!$B$2,'Weapon Max Min Stats'!$B$4:$W$106,10,FALSE)</f>
        <v>250</v>
      </c>
      <c r="N3">
        <f>VLOOKUP('Weapon Synth Calculator'!$B$2,'Weapon Max Min Stats'!$B$4:$W$106,11,FALSE)</f>
        <v>250</v>
      </c>
    </row>
    <row r="4" spans="1:16" x14ac:dyDescent="0.35">
      <c r="A4" s="45" t="s">
        <v>316</v>
      </c>
      <c r="B4" s="47"/>
      <c r="D4" t="s">
        <v>188</v>
      </c>
      <c r="E4">
        <f>E3-E2</f>
        <v>9</v>
      </c>
      <c r="F4">
        <f>F3-F2</f>
        <v>0</v>
      </c>
      <c r="G4">
        <f t="shared" ref="G4:N4" si="0">G3-G2</f>
        <v>1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</row>
    <row r="5" spans="1:16" x14ac:dyDescent="0.35">
      <c r="A5" s="54" t="s">
        <v>12</v>
      </c>
      <c r="B5" s="55" t="s">
        <v>24</v>
      </c>
    </row>
    <row r="6" spans="1:16" ht="15" thickBot="1" x14ac:dyDescent="0.4">
      <c r="A6" s="56" t="s">
        <v>244</v>
      </c>
      <c r="B6" s="57" t="s">
        <v>273</v>
      </c>
      <c r="D6" t="s">
        <v>299</v>
      </c>
      <c r="E6">
        <f>VLOOKUP('Weapon Synth Calculator'!$B$10,'Weapon Max Min Stats'!$B$4:$W$107,13,FALSE)+10</f>
        <v>98</v>
      </c>
      <c r="F6">
        <f>VLOOKUP('Weapon Synth Calculator'!$B$10,'Weapon Max Min Stats'!$B$4:$W$106,14,FALSE)</f>
        <v>0</v>
      </c>
      <c r="G6">
        <f>VLOOKUP('Weapon Synth Calculator'!$B$10,'Weapon Max Min Stats'!$B$4:$W$107,14,FALSE)</f>
        <v>0</v>
      </c>
      <c r="H6">
        <f>VLOOKUP('Weapon Synth Calculator'!$B$10,'Weapon Max Min Stats'!$B$4:$W$107,15,FALSE)</f>
        <v>0</v>
      </c>
      <c r="I6">
        <f>VLOOKUP('Weapon Synth Calculator'!$B$10,'Weapon Max Min Stats'!$B$4:$W$107,16,FALSE)</f>
        <v>99</v>
      </c>
      <c r="J6">
        <f>VLOOKUP('Weapon Synth Calculator'!$B$10,'Weapon Max Min Stats'!$B$4:$W$107,17,FALSE)</f>
        <v>0</v>
      </c>
      <c r="K6">
        <f>VLOOKUP('Weapon Synth Calculator'!$B$10,'Weapon Max Min Stats'!$B$4:$W$107,18,FALSE)</f>
        <v>0</v>
      </c>
      <c r="L6">
        <f>VLOOKUP('Weapon Synth Calculator'!$B$10,'Weapon Max Min Stats'!$B$4:$W$107,19,FALSE)</f>
        <v>0</v>
      </c>
      <c r="M6">
        <f>VLOOKUP('Weapon Synth Calculator'!$B$10,'Weapon Max Min Stats'!$B$4:$W$107,20,FALSE)</f>
        <v>0</v>
      </c>
      <c r="N6">
        <f>VLOOKUP('Weapon Synth Calculator'!$B$10,'Weapon Max Min Stats'!$B$4:$W$107,21,FALSE)</f>
        <v>99</v>
      </c>
    </row>
    <row r="7" spans="1:16" ht="15" thickBot="1" x14ac:dyDescent="0.4">
      <c r="D7" s="11" t="s">
        <v>300</v>
      </c>
      <c r="E7" s="35"/>
      <c r="F7" s="36"/>
      <c r="G7" s="36"/>
      <c r="H7" s="36"/>
      <c r="I7" s="36"/>
      <c r="J7" s="36"/>
      <c r="K7" s="36"/>
      <c r="L7" s="36"/>
      <c r="M7" s="36"/>
      <c r="N7" s="37"/>
    </row>
    <row r="8" spans="1:16" x14ac:dyDescent="0.35">
      <c r="D8" t="s">
        <v>303</v>
      </c>
      <c r="E8">
        <f>IF(ISNUMBER(E7),E7,E6)</f>
        <v>98</v>
      </c>
      <c r="F8">
        <f t="shared" ref="F8:N8" si="1">IF(ISNUMBER(F7),F7,F6)</f>
        <v>0</v>
      </c>
      <c r="G8">
        <f t="shared" si="1"/>
        <v>0</v>
      </c>
      <c r="H8">
        <f t="shared" si="1"/>
        <v>0</v>
      </c>
      <c r="I8">
        <f t="shared" si="1"/>
        <v>99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99</v>
      </c>
    </row>
    <row r="9" spans="1:16" ht="15" thickBot="1" x14ac:dyDescent="0.4">
      <c r="D9" t="s">
        <v>190</v>
      </c>
      <c r="E9">
        <f>VLOOKUP('Weapon Synth Calculator'!$B$10,'Weapon Max Min Stats'!$B$4:$W$107,2,FALSE)</f>
        <v>124</v>
      </c>
      <c r="F9">
        <f>VLOOKUP('Weapon Synth Calculator'!$B$10,'Weapon Max Min Stats'!$B$4:$W$107,2,FALSE)</f>
        <v>124</v>
      </c>
      <c r="G9">
        <f>VLOOKUP('Weapon Synth Calculator'!$B$10,'Weapon Max Min Stats'!$B$4:$W$107,3,FALSE)</f>
        <v>81</v>
      </c>
      <c r="H9">
        <f>VLOOKUP('Weapon Synth Calculator'!$B$10,'Weapon Max Min Stats'!$B$4:$W$107,4,FALSE)</f>
        <v>125</v>
      </c>
      <c r="I9">
        <f>VLOOKUP('Weapon Synth Calculator'!$B$10,'Weapon Max Min Stats'!$B$4:$W$107,5,FALSE)</f>
        <v>125</v>
      </c>
      <c r="J9">
        <f>VLOOKUP('Weapon Synth Calculator'!$B$10,'Weapon Max Min Stats'!$B$4:$W$107,6,FALSE)</f>
        <v>125</v>
      </c>
      <c r="K9">
        <f>VLOOKUP('Weapon Synth Calculator'!$B$10,'Weapon Max Min Stats'!$B$4:$W$107,7,FALSE)</f>
        <v>125</v>
      </c>
      <c r="L9">
        <f>VLOOKUP('Weapon Synth Calculator'!$B$10,'Weapon Max Min Stats'!$B$4:$W$107,8,FALSE)</f>
        <v>125</v>
      </c>
      <c r="M9">
        <f>VLOOKUP('Weapon Synth Calculator'!$B$10,'Weapon Max Min Stats'!$B$4:$W$107,9,FALSE)</f>
        <v>125</v>
      </c>
      <c r="N9">
        <f>VLOOKUP('Weapon Synth Calculator'!$B$10,'Weapon Max Min Stats'!$B$4:$W$107,10,FALSE)</f>
        <v>125</v>
      </c>
    </row>
    <row r="10" spans="1:16" s="12" customFormat="1" x14ac:dyDescent="0.35">
      <c r="A10" s="11" t="s">
        <v>286</v>
      </c>
      <c r="B10" s="33" t="s">
        <v>266</v>
      </c>
      <c r="D10" t="s">
        <v>189</v>
      </c>
      <c r="E10">
        <f t="shared" ref="E10:N10" si="2">E14*2+E8</f>
        <v>98</v>
      </c>
      <c r="F10">
        <f t="shared" si="2"/>
        <v>0</v>
      </c>
      <c r="G10">
        <f t="shared" si="2"/>
        <v>2</v>
      </c>
      <c r="H10">
        <f t="shared" si="2"/>
        <v>0</v>
      </c>
      <c r="I10">
        <f t="shared" si="2"/>
        <v>99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99</v>
      </c>
    </row>
    <row r="11" spans="1:16" ht="15" thickBot="1" x14ac:dyDescent="0.4">
      <c r="A11" s="11" t="s">
        <v>192</v>
      </c>
      <c r="B11" s="34">
        <v>1</v>
      </c>
    </row>
    <row r="12" spans="1:16" x14ac:dyDescent="0.35">
      <c r="D12" t="s">
        <v>302</v>
      </c>
      <c r="E12">
        <f>MAX(0,MIN(_xlfn.CEILING.MATH((E4-E8)*4),(E9-E8)))</f>
        <v>0</v>
      </c>
      <c r="F12">
        <f t="shared" ref="F12:N12" si="3">MAX(0,MIN(_xlfn.CEILING.MATH((F4-F8)*5/3),(F9-F8)))</f>
        <v>0</v>
      </c>
      <c r="G12">
        <f t="shared" si="3"/>
        <v>2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</row>
    <row r="13" spans="1:16" x14ac:dyDescent="0.35">
      <c r="D13" t="s">
        <v>193</v>
      </c>
      <c r="E13">
        <f t="shared" ref="E13:N13" si="4">_xlfn.CEILING.MATH(E12/2,1)</f>
        <v>0</v>
      </c>
      <c r="F13">
        <f t="shared" si="4"/>
        <v>0</v>
      </c>
      <c r="G13">
        <f t="shared" si="4"/>
        <v>1</v>
      </c>
      <c r="H13">
        <f t="shared" si="4"/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P13">
        <f>E13+G13+H13+I13+J13+K13+L13+M13+N13</f>
        <v>1</v>
      </c>
    </row>
    <row r="14" spans="1:16" x14ac:dyDescent="0.35">
      <c r="D14" t="s">
        <v>304</v>
      </c>
      <c r="E14">
        <f t="shared" ref="E14:N14" si="5">MIN(E13,ROUND(E13*$B$11/$P$13,0))</f>
        <v>0</v>
      </c>
      <c r="F14">
        <f t="shared" si="5"/>
        <v>0</v>
      </c>
      <c r="G14">
        <f t="shared" si="5"/>
        <v>1</v>
      </c>
      <c r="H14">
        <f t="shared" si="5"/>
        <v>0</v>
      </c>
      <c r="I14">
        <f t="shared" si="5"/>
        <v>0</v>
      </c>
      <c r="J14">
        <f t="shared" si="5"/>
        <v>0</v>
      </c>
      <c r="K14">
        <f t="shared" si="5"/>
        <v>0</v>
      </c>
      <c r="L14">
        <f t="shared" si="5"/>
        <v>0</v>
      </c>
      <c r="M14">
        <f t="shared" si="5"/>
        <v>0</v>
      </c>
      <c r="N14">
        <f t="shared" si="5"/>
        <v>0</v>
      </c>
      <c r="O14" t="s">
        <v>194</v>
      </c>
      <c r="P14">
        <f>B11-SUM(E14:N14)</f>
        <v>0</v>
      </c>
    </row>
    <row r="16" spans="1:16" x14ac:dyDescent="0.35">
      <c r="D16" t="s">
        <v>191</v>
      </c>
      <c r="E16">
        <f>MIN(E3,_xlfn.FLOOR.MATH(E10*0.25)+E2)</f>
        <v>500</v>
      </c>
      <c r="F16">
        <f t="shared" ref="F16:N16" si="6">MIN(F3,_xlfn.FLOOR.MATH(F10*0.6)+F2)</f>
        <v>99</v>
      </c>
      <c r="G16">
        <f t="shared" si="6"/>
        <v>250</v>
      </c>
      <c r="H16">
        <f t="shared" si="6"/>
        <v>250</v>
      </c>
      <c r="I16">
        <f t="shared" si="6"/>
        <v>250</v>
      </c>
      <c r="J16">
        <f t="shared" si="6"/>
        <v>250</v>
      </c>
      <c r="K16">
        <f t="shared" si="6"/>
        <v>250</v>
      </c>
      <c r="L16">
        <f t="shared" si="6"/>
        <v>250</v>
      </c>
      <c r="M16">
        <f t="shared" si="6"/>
        <v>250</v>
      </c>
      <c r="N16">
        <f t="shared" si="6"/>
        <v>250</v>
      </c>
    </row>
    <row r="18" spans="1:6" x14ac:dyDescent="0.35">
      <c r="F18">
        <f>MIN(F13,ROUND(F13*$B$11/$P$13,0))</f>
        <v>0</v>
      </c>
    </row>
    <row r="19" spans="1:6" x14ac:dyDescent="0.35">
      <c r="A19" t="s">
        <v>305</v>
      </c>
      <c r="B19" t="s">
        <v>309</v>
      </c>
    </row>
    <row r="20" spans="1:6" x14ac:dyDescent="0.35">
      <c r="A20" t="s">
        <v>306</v>
      </c>
    </row>
    <row r="21" spans="1:6" x14ac:dyDescent="0.35">
      <c r="A21" t="s">
        <v>234</v>
      </c>
      <c r="B21">
        <f>VLOOKUP('Weapon Synth Calculator'!$A21,'Weapon Max Min Stats'!$B$4:$W$106,13,FALSE)</f>
        <v>89</v>
      </c>
    </row>
    <row r="22" spans="1:6" x14ac:dyDescent="0.35">
      <c r="A22" t="s">
        <v>201</v>
      </c>
      <c r="B22">
        <f>VLOOKUP('Weapon Synth Calculator'!$A22,'Weapon Max Min Stats'!$B$4:$W$106,13,FALSE)</f>
        <v>90</v>
      </c>
    </row>
    <row r="23" spans="1:6" x14ac:dyDescent="0.35">
      <c r="A23" t="s">
        <v>307</v>
      </c>
    </row>
    <row r="24" spans="1:6" x14ac:dyDescent="0.35">
      <c r="A24" t="s">
        <v>279</v>
      </c>
      <c r="B24">
        <f>VLOOKUP('Weapon Synth Calculator'!$A24,'Weapon Max Min Stats'!$B$4:$W$106,13,FALSE)</f>
        <v>88</v>
      </c>
    </row>
    <row r="25" spans="1:6" x14ac:dyDescent="0.35">
      <c r="A25" t="s">
        <v>308</v>
      </c>
    </row>
    <row r="26" spans="1:6" x14ac:dyDescent="0.35">
      <c r="A26" t="s">
        <v>218</v>
      </c>
      <c r="B26">
        <f>VLOOKUP('Weapon Synth Calculator'!$A26,'Weapon Max Min Stats'!$B$4:$W$106,13,FALSE)</f>
        <v>57</v>
      </c>
    </row>
  </sheetData>
  <dataConsolidate/>
  <conditionalFormatting sqref="E4:N4">
    <cfRule type="cellIs" dxfId="4" priority="8" operator="lessThan">
      <formula>0</formula>
    </cfRule>
  </conditionalFormatting>
  <conditionalFormatting sqref="G4:N4">
    <cfRule type="colorScale" priority="6">
      <colorScale>
        <cfvo type="min"/>
        <cfvo type="max"/>
        <color rgb="FF63BE7B"/>
        <color rgb="FFFFEF9C"/>
      </colorScale>
    </cfRule>
  </conditionalFormatting>
  <conditionalFormatting sqref="E10:N10">
    <cfRule type="cellIs" dxfId="3" priority="4" operator="greaterThan">
      <formula>E$9</formula>
    </cfRule>
  </conditionalFormatting>
  <conditionalFormatting sqref="E14:N14">
    <cfRule type="colorScale" priority="3">
      <colorScale>
        <cfvo type="min"/>
        <cfvo type="max"/>
        <color rgb="FF63BE7B"/>
        <color rgb="FFFFEF9C"/>
      </colorScale>
    </cfRule>
  </conditionalFormatting>
  <conditionalFormatting sqref="P14">
    <cfRule type="cellIs" dxfId="2" priority="2" operator="notEqual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A280443A-8E58-480E-916B-54AB0C7AB165}">
          <x14:formula1>
            <xm:f>'Weapon Max Min Stats'!$B$4:$B$107</xm:f>
          </x14:formula1>
          <xm:sqref>B5</xm:sqref>
        </x14:dataValidation>
        <x14:dataValidation type="list" errorStyle="warning" showInputMessage="1" showErrorMessage="1" error="Weapon name could not be found" xr:uid="{A51CB096-5E84-4CE7-ACC9-E1CC411AA11E}">
          <x14:formula1>
            <xm:f>'Weapon Max Min Stats'!$B$4:$B$107</xm:f>
          </x14:formula1>
          <xm:sqref>B2</xm:sqref>
        </x14:dataValidation>
        <x14:dataValidation type="list" errorStyle="warning" showInputMessage="1" showErrorMessage="1" error="Weapon could not be found" xr:uid="{5494187E-8A80-4D26-90C4-20B057DC35F9}">
          <x14:formula1>
            <xm:f>'Weapon Max Min Stats'!$B$4:$B$107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8D7E-7690-408B-858D-3177C11E7FF2}">
  <dimension ref="A1:N27"/>
  <sheetViews>
    <sheetView tabSelected="1" workbookViewId="0">
      <selection activeCell="G14" sqref="G14"/>
    </sheetView>
  </sheetViews>
  <sheetFormatPr defaultRowHeight="14.5" x14ac:dyDescent="0.35"/>
  <cols>
    <col min="2" max="2" width="20.54296875" bestFit="1" customWidth="1"/>
    <col min="4" max="4" width="10" bestFit="1" customWidth="1"/>
    <col min="8" max="8" width="7.90625" bestFit="1" customWidth="1"/>
    <col min="9" max="9" width="12.1796875" bestFit="1" customWidth="1"/>
    <col min="10" max="10" width="6.453125" bestFit="1" customWidth="1"/>
    <col min="12" max="12" width="17.08984375" bestFit="1" customWidth="1"/>
  </cols>
  <sheetData>
    <row r="1" spans="1:14" ht="15" thickBot="1" x14ac:dyDescent="0.4"/>
    <row r="2" spans="1:14" x14ac:dyDescent="0.35">
      <c r="B2" s="38" t="s">
        <v>2</v>
      </c>
      <c r="C2" s="39">
        <v>160</v>
      </c>
      <c r="G2" s="45" t="s">
        <v>4</v>
      </c>
      <c r="H2" s="46" t="s">
        <v>30</v>
      </c>
      <c r="I2" s="46" t="s">
        <v>29</v>
      </c>
      <c r="J2" s="46" t="s">
        <v>31</v>
      </c>
      <c r="K2" s="47" t="s">
        <v>32</v>
      </c>
      <c r="M2" s="45" t="s">
        <v>35</v>
      </c>
      <c r="N2" s="47" t="s">
        <v>27</v>
      </c>
    </row>
    <row r="3" spans="1:14" x14ac:dyDescent="0.35">
      <c r="B3" s="40" t="s">
        <v>3</v>
      </c>
      <c r="C3" s="41">
        <v>5</v>
      </c>
      <c r="G3" s="48"/>
      <c r="H3" s="32">
        <v>32</v>
      </c>
      <c r="I3" s="32">
        <v>32</v>
      </c>
      <c r="J3" s="32">
        <v>64</v>
      </c>
      <c r="K3" s="49">
        <v>160</v>
      </c>
      <c r="M3" s="48">
        <v>160</v>
      </c>
      <c r="N3" s="49">
        <v>224</v>
      </c>
    </row>
    <row r="4" spans="1:14" x14ac:dyDescent="0.35">
      <c r="B4" s="40"/>
      <c r="C4" s="41"/>
      <c r="G4" s="48">
        <v>1</v>
      </c>
      <c r="H4" s="32">
        <f>H$3+(($G4*($G4+1))/2-1)*(H$3/2)</f>
        <v>32</v>
      </c>
      <c r="I4" s="32">
        <f>I$3+(($G4*($G4+1))/2-1)*(I$3/2)</f>
        <v>32</v>
      </c>
      <c r="J4" s="32">
        <f>J$3+(($G4*($G4+1))/2-1)*(J$3/2)</f>
        <v>64</v>
      </c>
      <c r="K4" s="49">
        <f>K$3+(($G4*($G4+1))/2-1)*(K$3/2)</f>
        <v>160</v>
      </c>
      <c r="M4" s="48">
        <f>M$3+(($G4*($G4+1))/2-1)*(M$3/2)</f>
        <v>160</v>
      </c>
      <c r="N4" s="49">
        <f t="shared" ref="M4:N13" si="0">N$3+(($G4*($G4+1))/2-1)*(N$3/2)</f>
        <v>224</v>
      </c>
    </row>
    <row r="5" spans="1:14" x14ac:dyDescent="0.35">
      <c r="B5" s="40" t="s">
        <v>0</v>
      </c>
      <c r="C5" s="41">
        <f>C2+(C3-1)*(C2/2)</f>
        <v>480</v>
      </c>
      <c r="G5" s="48">
        <v>2</v>
      </c>
      <c r="H5" s="32">
        <f t="shared" ref="H5:K13" si="1">H$3+(($G5*($G5+1))/2-1)*(H$3/2)</f>
        <v>64</v>
      </c>
      <c r="I5" s="32">
        <f t="shared" si="1"/>
        <v>64</v>
      </c>
      <c r="J5" s="32">
        <f t="shared" si="1"/>
        <v>128</v>
      </c>
      <c r="K5" s="49">
        <f t="shared" si="1"/>
        <v>320</v>
      </c>
      <c r="M5" s="48">
        <f t="shared" si="0"/>
        <v>320</v>
      </c>
      <c r="N5" s="49">
        <f t="shared" si="0"/>
        <v>448</v>
      </c>
    </row>
    <row r="6" spans="1:14" ht="15" thickBot="1" x14ac:dyDescent="0.4">
      <c r="B6" s="42" t="s">
        <v>1</v>
      </c>
      <c r="C6" s="43">
        <f>C2+((C3*(C3+1))/2-1)*(C2/2)</f>
        <v>1280</v>
      </c>
      <c r="G6" s="48">
        <v>3</v>
      </c>
      <c r="H6" s="32">
        <f t="shared" si="1"/>
        <v>112</v>
      </c>
      <c r="I6" s="32">
        <f t="shared" si="1"/>
        <v>112</v>
      </c>
      <c r="J6" s="32">
        <f t="shared" si="1"/>
        <v>224</v>
      </c>
      <c r="K6" s="49">
        <f t="shared" si="1"/>
        <v>560</v>
      </c>
      <c r="M6" s="48">
        <f t="shared" si="0"/>
        <v>560</v>
      </c>
      <c r="N6" s="49">
        <f t="shared" si="0"/>
        <v>784</v>
      </c>
    </row>
    <row r="7" spans="1:14" x14ac:dyDescent="0.35">
      <c r="G7" s="48">
        <v>4</v>
      </c>
      <c r="H7" s="32">
        <f t="shared" si="1"/>
        <v>176</v>
      </c>
      <c r="I7" s="32">
        <f t="shared" si="1"/>
        <v>176</v>
      </c>
      <c r="J7" s="32">
        <f t="shared" si="1"/>
        <v>352</v>
      </c>
      <c r="K7" s="49">
        <f t="shared" si="1"/>
        <v>880</v>
      </c>
      <c r="M7" s="48">
        <f t="shared" si="0"/>
        <v>880</v>
      </c>
      <c r="N7" s="49">
        <f t="shared" si="0"/>
        <v>1232</v>
      </c>
    </row>
    <row r="8" spans="1:14" x14ac:dyDescent="0.35">
      <c r="G8" s="48">
        <v>5</v>
      </c>
      <c r="H8" s="32">
        <f t="shared" si="1"/>
        <v>256</v>
      </c>
      <c r="I8" s="32">
        <f t="shared" si="1"/>
        <v>256</v>
      </c>
      <c r="J8" s="32">
        <f t="shared" si="1"/>
        <v>512</v>
      </c>
      <c r="K8" s="49">
        <f t="shared" si="1"/>
        <v>1280</v>
      </c>
      <c r="M8" s="48">
        <f t="shared" si="0"/>
        <v>1280</v>
      </c>
      <c r="N8" s="49">
        <f t="shared" si="0"/>
        <v>1792</v>
      </c>
    </row>
    <row r="9" spans="1:14" x14ac:dyDescent="0.35">
      <c r="B9" t="s">
        <v>13</v>
      </c>
      <c r="C9" t="s">
        <v>14</v>
      </c>
      <c r="D9" t="s">
        <v>15</v>
      </c>
      <c r="E9" t="s">
        <v>34</v>
      </c>
      <c r="G9" s="48">
        <v>6</v>
      </c>
      <c r="H9" s="32">
        <f t="shared" si="1"/>
        <v>352</v>
      </c>
      <c r="I9" s="32">
        <f t="shared" si="1"/>
        <v>352</v>
      </c>
      <c r="J9" s="32">
        <f t="shared" si="1"/>
        <v>704</v>
      </c>
      <c r="K9" s="49">
        <f t="shared" si="1"/>
        <v>1760</v>
      </c>
      <c r="M9" s="48">
        <f t="shared" si="0"/>
        <v>1760</v>
      </c>
      <c r="N9" s="49"/>
    </row>
    <row r="10" spans="1:14" x14ac:dyDescent="0.35">
      <c r="A10" t="s">
        <v>16</v>
      </c>
      <c r="B10" t="s">
        <v>5</v>
      </c>
      <c r="C10">
        <v>32</v>
      </c>
      <c r="D10">
        <v>19</v>
      </c>
      <c r="E10">
        <f>FLOOR(D10*0.6,1)</f>
        <v>11</v>
      </c>
      <c r="G10" s="48">
        <v>7</v>
      </c>
      <c r="H10" s="32">
        <f t="shared" si="1"/>
        <v>464</v>
      </c>
      <c r="I10" s="32">
        <f t="shared" si="1"/>
        <v>464</v>
      </c>
      <c r="J10" s="32">
        <f t="shared" si="1"/>
        <v>928</v>
      </c>
      <c r="K10" s="49">
        <f t="shared" si="1"/>
        <v>2320</v>
      </c>
      <c r="M10" s="48">
        <f t="shared" si="0"/>
        <v>2320</v>
      </c>
      <c r="N10" s="49"/>
    </row>
    <row r="11" spans="1:14" x14ac:dyDescent="0.35">
      <c r="B11" t="s">
        <v>6</v>
      </c>
      <c r="C11">
        <v>32</v>
      </c>
      <c r="D11">
        <v>19</v>
      </c>
      <c r="E11">
        <f t="shared" ref="E11:E17" si="2">FLOOR(D11*0.6,1)</f>
        <v>11</v>
      </c>
      <c r="G11" s="48">
        <v>8</v>
      </c>
      <c r="H11" s="32">
        <f t="shared" si="1"/>
        <v>592</v>
      </c>
      <c r="I11" s="32">
        <f t="shared" si="1"/>
        <v>592</v>
      </c>
      <c r="J11" s="32">
        <f t="shared" si="1"/>
        <v>1184</v>
      </c>
      <c r="K11" s="49">
        <f t="shared" si="1"/>
        <v>2960</v>
      </c>
      <c r="M11" s="48">
        <f t="shared" si="0"/>
        <v>2960</v>
      </c>
      <c r="N11" s="49"/>
    </row>
    <row r="12" spans="1:14" x14ac:dyDescent="0.35">
      <c r="B12" t="s">
        <v>7</v>
      </c>
      <c r="C12">
        <v>64</v>
      </c>
      <c r="D12">
        <v>34</v>
      </c>
      <c r="E12">
        <f t="shared" si="2"/>
        <v>20</v>
      </c>
      <c r="G12" s="48">
        <v>9</v>
      </c>
      <c r="H12" s="32">
        <f t="shared" si="1"/>
        <v>736</v>
      </c>
      <c r="I12" s="32">
        <f t="shared" si="1"/>
        <v>736</v>
      </c>
      <c r="J12" s="32">
        <f t="shared" si="1"/>
        <v>1472</v>
      </c>
      <c r="K12" s="49">
        <f t="shared" si="1"/>
        <v>3680</v>
      </c>
      <c r="M12" s="48">
        <f t="shared" si="0"/>
        <v>3680</v>
      </c>
      <c r="N12" s="49"/>
    </row>
    <row r="13" spans="1:14" x14ac:dyDescent="0.35">
      <c r="B13" t="s">
        <v>8</v>
      </c>
      <c r="C13">
        <v>160</v>
      </c>
      <c r="D13">
        <v>60</v>
      </c>
      <c r="E13">
        <f t="shared" si="2"/>
        <v>36</v>
      </c>
      <c r="G13" s="50">
        <v>10</v>
      </c>
      <c r="H13" s="51">
        <f t="shared" si="1"/>
        <v>896</v>
      </c>
      <c r="I13" s="51">
        <f t="shared" si="1"/>
        <v>896</v>
      </c>
      <c r="J13" s="51">
        <f t="shared" si="1"/>
        <v>1792</v>
      </c>
      <c r="K13" s="52">
        <f t="shared" si="1"/>
        <v>4480</v>
      </c>
      <c r="M13" s="50">
        <f t="shared" si="0"/>
        <v>4480</v>
      </c>
      <c r="N13" s="52"/>
    </row>
    <row r="14" spans="1:14" x14ac:dyDescent="0.35">
      <c r="B14" t="s">
        <v>9</v>
      </c>
      <c r="C14">
        <v>224</v>
      </c>
      <c r="D14">
        <v>110</v>
      </c>
      <c r="E14">
        <f t="shared" si="2"/>
        <v>66</v>
      </c>
    </row>
    <row r="15" spans="1:14" x14ac:dyDescent="0.35">
      <c r="B15" t="s">
        <v>10</v>
      </c>
      <c r="C15">
        <v>288</v>
      </c>
      <c r="D15">
        <v>125</v>
      </c>
      <c r="E15">
        <f t="shared" si="2"/>
        <v>75</v>
      </c>
      <c r="I15" t="s">
        <v>311</v>
      </c>
    </row>
    <row r="16" spans="1:14" x14ac:dyDescent="0.35">
      <c r="B16" t="s">
        <v>11</v>
      </c>
      <c r="C16">
        <v>352</v>
      </c>
      <c r="D16">
        <v>150</v>
      </c>
      <c r="E16">
        <f t="shared" si="2"/>
        <v>90</v>
      </c>
      <c r="I16" t="s">
        <v>312</v>
      </c>
      <c r="J16" t="s">
        <v>33</v>
      </c>
    </row>
    <row r="17" spans="1:10" x14ac:dyDescent="0.35">
      <c r="B17" t="s">
        <v>12</v>
      </c>
      <c r="C17">
        <v>416</v>
      </c>
      <c r="D17">
        <v>200</v>
      </c>
      <c r="E17">
        <f t="shared" si="2"/>
        <v>120</v>
      </c>
      <c r="I17" t="s">
        <v>313</v>
      </c>
      <c r="J17">
        <f>(21)*4+(5)*5+1</f>
        <v>110</v>
      </c>
    </row>
    <row r="18" spans="1:10" x14ac:dyDescent="0.35">
      <c r="A18" t="s">
        <v>17</v>
      </c>
      <c r="B18" t="s">
        <v>18</v>
      </c>
      <c r="C18">
        <v>52</v>
      </c>
      <c r="D18">
        <v>19</v>
      </c>
      <c r="I18" t="s">
        <v>314</v>
      </c>
      <c r="J18">
        <f>H11+I11+J8+K8</f>
        <v>2976</v>
      </c>
    </row>
    <row r="19" spans="1:10" x14ac:dyDescent="0.35">
      <c r="B19" t="s">
        <v>19</v>
      </c>
      <c r="C19">
        <v>101</v>
      </c>
      <c r="D19">
        <v>34</v>
      </c>
    </row>
    <row r="20" spans="1:10" x14ac:dyDescent="0.35">
      <c r="B20" t="s">
        <v>20</v>
      </c>
      <c r="C20">
        <v>165</v>
      </c>
      <c r="D20">
        <v>45</v>
      </c>
    </row>
    <row r="21" spans="1:10" x14ac:dyDescent="0.35">
      <c r="B21" t="s">
        <v>21</v>
      </c>
      <c r="C21">
        <v>210</v>
      </c>
      <c r="D21">
        <v>60</v>
      </c>
    </row>
    <row r="22" spans="1:10" x14ac:dyDescent="0.35">
      <c r="B22" t="s">
        <v>22</v>
      </c>
      <c r="C22">
        <v>265</v>
      </c>
      <c r="D22">
        <v>110</v>
      </c>
    </row>
    <row r="23" spans="1:10" x14ac:dyDescent="0.35">
      <c r="B23" t="s">
        <v>23</v>
      </c>
      <c r="C23">
        <v>430</v>
      </c>
      <c r="D23">
        <v>150</v>
      </c>
    </row>
    <row r="24" spans="1:10" x14ac:dyDescent="0.35">
      <c r="B24" t="s">
        <v>24</v>
      </c>
      <c r="C24">
        <v>510</v>
      </c>
      <c r="D24">
        <v>250</v>
      </c>
    </row>
    <row r="25" spans="1:10" x14ac:dyDescent="0.35">
      <c r="A25" t="s">
        <v>25</v>
      </c>
    </row>
    <row r="26" spans="1:10" x14ac:dyDescent="0.35">
      <c r="A26" t="s">
        <v>26</v>
      </c>
      <c r="B26" t="s">
        <v>28</v>
      </c>
      <c r="C26">
        <v>160</v>
      </c>
      <c r="D26">
        <v>60</v>
      </c>
    </row>
    <row r="27" spans="1:10" x14ac:dyDescent="0.35">
      <c r="B27" t="s">
        <v>27</v>
      </c>
      <c r="C27">
        <v>224</v>
      </c>
      <c r="D27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0B47-9505-4151-894C-918D41B8EF61}">
  <dimension ref="B2:H101"/>
  <sheetViews>
    <sheetView topLeftCell="B1" workbookViewId="0">
      <selection activeCell="I15" sqref="I15"/>
    </sheetView>
  </sheetViews>
  <sheetFormatPr defaultRowHeight="14.5" x14ac:dyDescent="0.35"/>
  <cols>
    <col min="3" max="3" width="11.81640625" bestFit="1" customWidth="1"/>
    <col min="4" max="4" width="11.90625" bestFit="1" customWidth="1"/>
    <col min="5" max="5" width="8.7265625" customWidth="1"/>
    <col min="6" max="6" width="11.36328125" bestFit="1" customWidth="1"/>
    <col min="7" max="7" width="13.453125" bestFit="1" customWidth="1"/>
    <col min="8" max="8" width="7.453125" bestFit="1" customWidth="1"/>
  </cols>
  <sheetData>
    <row r="2" spans="2:8" x14ac:dyDescent="0.35">
      <c r="C2" t="s">
        <v>173</v>
      </c>
      <c r="D2" t="s">
        <v>174</v>
      </c>
    </row>
    <row r="3" spans="2:8" x14ac:dyDescent="0.35">
      <c r="B3">
        <v>1</v>
      </c>
      <c r="C3">
        <v>100</v>
      </c>
      <c r="D3">
        <f>SUM(C$3:C3)</f>
        <v>100</v>
      </c>
    </row>
    <row r="4" spans="2:8" x14ac:dyDescent="0.35">
      <c r="B4">
        <v>2</v>
      </c>
      <c r="C4">
        <v>100</v>
      </c>
      <c r="D4">
        <f>SUM(C$3:C4)</f>
        <v>200</v>
      </c>
      <c r="F4" t="s">
        <v>318</v>
      </c>
      <c r="G4" t="str" cm="1">
        <f t="array" aca="1" ref="G4" ca="1">RIGHT(CELL("filename"),LEN(CELL("filename"))-FIND("]",CELL("filename")))</f>
        <v>Weapons XP Guide</v>
      </c>
    </row>
    <row r="5" spans="2:8" ht="15" thickBot="1" x14ac:dyDescent="0.4">
      <c r="B5">
        <v>3</v>
      </c>
      <c r="C5">
        <f>C4*2</f>
        <v>200</v>
      </c>
      <c r="D5">
        <f>SUM(C$3:C5)</f>
        <v>400</v>
      </c>
      <c r="F5" s="45" t="s">
        <v>4</v>
      </c>
      <c r="G5" s="46" t="s">
        <v>175</v>
      </c>
      <c r="H5" s="47" t="s">
        <v>176</v>
      </c>
    </row>
    <row r="6" spans="2:8" ht="15" thickBot="1" x14ac:dyDescent="0.4">
      <c r="B6">
        <v>4</v>
      </c>
      <c r="C6">
        <f>C5+200</f>
        <v>400</v>
      </c>
      <c r="D6">
        <f>SUM(C$3:C6)</f>
        <v>800</v>
      </c>
      <c r="F6" s="53">
        <v>18</v>
      </c>
      <c r="G6" s="51" cm="1">
        <f t="array" aca="1" ref="G6" ca="1">INDIRECT("'"&amp;$G$4&amp;"'!C"&amp;$F$6+2)</f>
        <v>165</v>
      </c>
      <c r="H6" s="52" cm="1">
        <f t="array" aca="1" ref="H6" ca="1">INDIRECT("'"&amp;$G$4&amp;"'!D"&amp;$F$6+2)</f>
        <v>45</v>
      </c>
    </row>
    <row r="7" spans="2:8" x14ac:dyDescent="0.35">
      <c r="B7">
        <v>5</v>
      </c>
      <c r="C7">
        <f t="shared" ref="C7:C57" si="0">C6+200</f>
        <v>600</v>
      </c>
      <c r="D7">
        <f>SUM(C$3:C7)</f>
        <v>1400</v>
      </c>
    </row>
    <row r="8" spans="2:8" x14ac:dyDescent="0.35">
      <c r="B8">
        <v>6</v>
      </c>
      <c r="C8">
        <f t="shared" si="0"/>
        <v>800</v>
      </c>
      <c r="D8">
        <f>SUM(C$3:C8)</f>
        <v>2200</v>
      </c>
    </row>
    <row r="9" spans="2:8" x14ac:dyDescent="0.35">
      <c r="B9">
        <v>7</v>
      </c>
      <c r="C9">
        <f t="shared" si="0"/>
        <v>1000</v>
      </c>
      <c r="D9">
        <f>SUM(C$3:C9)</f>
        <v>3200</v>
      </c>
    </row>
    <row r="10" spans="2:8" x14ac:dyDescent="0.35">
      <c r="B10">
        <v>8</v>
      </c>
      <c r="C10">
        <f t="shared" si="0"/>
        <v>1200</v>
      </c>
      <c r="D10">
        <f>SUM(C$3:C10)</f>
        <v>4400</v>
      </c>
    </row>
    <row r="11" spans="2:8" x14ac:dyDescent="0.35">
      <c r="B11">
        <v>9</v>
      </c>
      <c r="C11">
        <f t="shared" si="0"/>
        <v>1400</v>
      </c>
      <c r="D11">
        <f>SUM(C$3:C11)</f>
        <v>5800</v>
      </c>
    </row>
    <row r="12" spans="2:8" x14ac:dyDescent="0.35">
      <c r="B12">
        <v>10</v>
      </c>
      <c r="C12">
        <f t="shared" si="0"/>
        <v>1600</v>
      </c>
      <c r="D12">
        <f>SUM(C$3:C12)</f>
        <v>7400</v>
      </c>
    </row>
    <row r="13" spans="2:8" x14ac:dyDescent="0.35">
      <c r="B13">
        <v>11</v>
      </c>
      <c r="C13">
        <f t="shared" si="0"/>
        <v>1800</v>
      </c>
      <c r="D13">
        <f>SUM(C$3:C13)</f>
        <v>9200</v>
      </c>
    </row>
    <row r="14" spans="2:8" x14ac:dyDescent="0.35">
      <c r="B14">
        <v>12</v>
      </c>
      <c r="C14">
        <f t="shared" si="0"/>
        <v>2000</v>
      </c>
      <c r="D14">
        <f>SUM(C$3:C14)</f>
        <v>11200</v>
      </c>
    </row>
    <row r="15" spans="2:8" x14ac:dyDescent="0.35">
      <c r="B15">
        <v>13</v>
      </c>
      <c r="C15">
        <f t="shared" si="0"/>
        <v>2200</v>
      </c>
      <c r="D15">
        <f>SUM(C$3:C15)</f>
        <v>13400</v>
      </c>
    </row>
    <row r="16" spans="2:8" x14ac:dyDescent="0.35">
      <c r="B16">
        <v>14</v>
      </c>
      <c r="C16">
        <f t="shared" si="0"/>
        <v>2400</v>
      </c>
      <c r="D16">
        <f>SUM(C$3:C16)</f>
        <v>15800</v>
      </c>
    </row>
    <row r="17" spans="2:4" x14ac:dyDescent="0.35">
      <c r="B17">
        <v>15</v>
      </c>
      <c r="C17">
        <f t="shared" si="0"/>
        <v>2600</v>
      </c>
      <c r="D17">
        <f>SUM(C$3:C17)</f>
        <v>18400</v>
      </c>
    </row>
    <row r="18" spans="2:4" x14ac:dyDescent="0.35">
      <c r="B18">
        <v>16</v>
      </c>
      <c r="C18">
        <f t="shared" si="0"/>
        <v>2800</v>
      </c>
      <c r="D18">
        <f>SUM(C$3:C18)</f>
        <v>21200</v>
      </c>
    </row>
    <row r="19" spans="2:4" x14ac:dyDescent="0.35">
      <c r="B19">
        <v>17</v>
      </c>
      <c r="C19">
        <f t="shared" si="0"/>
        <v>3000</v>
      </c>
      <c r="D19">
        <f>SUM(C$3:C19)</f>
        <v>24200</v>
      </c>
    </row>
    <row r="20" spans="2:4" x14ac:dyDescent="0.35">
      <c r="B20">
        <v>18</v>
      </c>
      <c r="C20">
        <f t="shared" si="0"/>
        <v>3200</v>
      </c>
      <c r="D20">
        <f>SUM(C$3:C20)</f>
        <v>27400</v>
      </c>
    </row>
    <row r="21" spans="2:4" x14ac:dyDescent="0.35">
      <c r="B21">
        <v>19</v>
      </c>
      <c r="C21">
        <f t="shared" si="0"/>
        <v>3400</v>
      </c>
      <c r="D21">
        <f>SUM(C$3:C21)</f>
        <v>30800</v>
      </c>
    </row>
    <row r="22" spans="2:4" x14ac:dyDescent="0.35">
      <c r="B22">
        <v>20</v>
      </c>
      <c r="C22">
        <f t="shared" si="0"/>
        <v>3600</v>
      </c>
      <c r="D22">
        <f>SUM(C$3:C22)</f>
        <v>34400</v>
      </c>
    </row>
    <row r="23" spans="2:4" x14ac:dyDescent="0.35">
      <c r="B23">
        <v>21</v>
      </c>
      <c r="C23">
        <f t="shared" si="0"/>
        <v>3800</v>
      </c>
      <c r="D23">
        <f>SUM(C$3:C23)</f>
        <v>38200</v>
      </c>
    </row>
    <row r="24" spans="2:4" x14ac:dyDescent="0.35">
      <c r="B24">
        <v>22</v>
      </c>
      <c r="C24">
        <f t="shared" si="0"/>
        <v>4000</v>
      </c>
      <c r="D24">
        <f>SUM(C$3:C24)</f>
        <v>42200</v>
      </c>
    </row>
    <row r="25" spans="2:4" x14ac:dyDescent="0.35">
      <c r="B25">
        <v>23</v>
      </c>
      <c r="C25">
        <f t="shared" si="0"/>
        <v>4200</v>
      </c>
      <c r="D25">
        <f>SUM(C$3:C25)</f>
        <v>46400</v>
      </c>
    </row>
    <row r="26" spans="2:4" x14ac:dyDescent="0.35">
      <c r="B26">
        <v>24</v>
      </c>
      <c r="C26">
        <f t="shared" si="0"/>
        <v>4400</v>
      </c>
      <c r="D26">
        <f>SUM(C$3:C26)</f>
        <v>50800</v>
      </c>
    </row>
    <row r="27" spans="2:4" x14ac:dyDescent="0.35">
      <c r="B27">
        <v>25</v>
      </c>
      <c r="C27">
        <f t="shared" si="0"/>
        <v>4600</v>
      </c>
      <c r="D27">
        <f>SUM(C$3:C27)</f>
        <v>55400</v>
      </c>
    </row>
    <row r="28" spans="2:4" x14ac:dyDescent="0.35">
      <c r="B28">
        <v>26</v>
      </c>
      <c r="C28">
        <f t="shared" si="0"/>
        <v>4800</v>
      </c>
      <c r="D28">
        <f>SUM(C$3:C28)</f>
        <v>60200</v>
      </c>
    </row>
    <row r="29" spans="2:4" x14ac:dyDescent="0.35">
      <c r="B29">
        <v>27</v>
      </c>
      <c r="C29">
        <f t="shared" si="0"/>
        <v>5000</v>
      </c>
      <c r="D29">
        <f>SUM(C$3:C29)</f>
        <v>65200</v>
      </c>
    </row>
    <row r="30" spans="2:4" x14ac:dyDescent="0.35">
      <c r="B30">
        <v>28</v>
      </c>
      <c r="C30">
        <f t="shared" si="0"/>
        <v>5200</v>
      </c>
      <c r="D30">
        <f>SUM(C$3:C30)</f>
        <v>70400</v>
      </c>
    </row>
    <row r="31" spans="2:4" x14ac:dyDescent="0.35">
      <c r="B31">
        <v>29</v>
      </c>
      <c r="C31">
        <f t="shared" si="0"/>
        <v>5400</v>
      </c>
      <c r="D31">
        <f>SUM(C$3:C31)</f>
        <v>75800</v>
      </c>
    </row>
    <row r="32" spans="2:4" x14ac:dyDescent="0.35">
      <c r="B32">
        <v>30</v>
      </c>
      <c r="C32">
        <f t="shared" si="0"/>
        <v>5600</v>
      </c>
      <c r="D32">
        <f>SUM(C$3:C32)</f>
        <v>81400</v>
      </c>
    </row>
    <row r="33" spans="2:4" x14ac:dyDescent="0.35">
      <c r="B33">
        <v>31</v>
      </c>
      <c r="C33">
        <f t="shared" si="0"/>
        <v>5800</v>
      </c>
      <c r="D33">
        <f>SUM(C$3:C33)</f>
        <v>87200</v>
      </c>
    </row>
    <row r="34" spans="2:4" x14ac:dyDescent="0.35">
      <c r="B34">
        <v>32</v>
      </c>
      <c r="C34">
        <f t="shared" si="0"/>
        <v>6000</v>
      </c>
      <c r="D34">
        <f>SUM(C$3:C34)</f>
        <v>93200</v>
      </c>
    </row>
    <row r="35" spans="2:4" x14ac:dyDescent="0.35">
      <c r="B35">
        <v>33</v>
      </c>
      <c r="C35">
        <f t="shared" si="0"/>
        <v>6200</v>
      </c>
      <c r="D35">
        <f>SUM(C$3:C35)</f>
        <v>99400</v>
      </c>
    </row>
    <row r="36" spans="2:4" x14ac:dyDescent="0.35">
      <c r="B36">
        <v>34</v>
      </c>
      <c r="C36">
        <f t="shared" si="0"/>
        <v>6400</v>
      </c>
      <c r="D36">
        <f>SUM(C$3:C36)</f>
        <v>105800</v>
      </c>
    </row>
    <row r="37" spans="2:4" x14ac:dyDescent="0.35">
      <c r="B37">
        <v>35</v>
      </c>
      <c r="C37">
        <f t="shared" si="0"/>
        <v>6600</v>
      </c>
      <c r="D37">
        <f>SUM(C$3:C37)</f>
        <v>112400</v>
      </c>
    </row>
    <row r="38" spans="2:4" x14ac:dyDescent="0.35">
      <c r="B38">
        <v>36</v>
      </c>
      <c r="C38">
        <f t="shared" si="0"/>
        <v>6800</v>
      </c>
      <c r="D38">
        <f>SUM(C$3:C38)</f>
        <v>119200</v>
      </c>
    </row>
    <row r="39" spans="2:4" x14ac:dyDescent="0.35">
      <c r="B39">
        <v>37</v>
      </c>
      <c r="C39">
        <f t="shared" si="0"/>
        <v>7000</v>
      </c>
      <c r="D39">
        <f>SUM(C$3:C39)</f>
        <v>126200</v>
      </c>
    </row>
    <row r="40" spans="2:4" x14ac:dyDescent="0.35">
      <c r="B40">
        <v>38</v>
      </c>
      <c r="C40">
        <f t="shared" si="0"/>
        <v>7200</v>
      </c>
      <c r="D40">
        <f>SUM(C$3:C40)</f>
        <v>133400</v>
      </c>
    </row>
    <row r="41" spans="2:4" x14ac:dyDescent="0.35">
      <c r="B41">
        <v>39</v>
      </c>
      <c r="C41">
        <f t="shared" si="0"/>
        <v>7400</v>
      </c>
      <c r="D41">
        <f>SUM(C$3:C41)</f>
        <v>140800</v>
      </c>
    </row>
    <row r="42" spans="2:4" x14ac:dyDescent="0.35">
      <c r="B42">
        <v>40</v>
      </c>
      <c r="C42">
        <f t="shared" si="0"/>
        <v>7600</v>
      </c>
      <c r="D42">
        <f>SUM(C$3:C42)</f>
        <v>148400</v>
      </c>
    </row>
    <row r="43" spans="2:4" x14ac:dyDescent="0.35">
      <c r="B43" s="9">
        <v>41</v>
      </c>
      <c r="C43" s="9">
        <f t="shared" si="0"/>
        <v>7800</v>
      </c>
      <c r="D43" s="9">
        <f>SUM(C$3:C43)</f>
        <v>156200</v>
      </c>
    </row>
    <row r="44" spans="2:4" x14ac:dyDescent="0.35">
      <c r="B44">
        <v>42</v>
      </c>
      <c r="C44">
        <f t="shared" si="0"/>
        <v>8000</v>
      </c>
      <c r="D44">
        <f>SUM(C$3:C44)</f>
        <v>164200</v>
      </c>
    </row>
    <row r="45" spans="2:4" x14ac:dyDescent="0.35">
      <c r="B45">
        <v>43</v>
      </c>
      <c r="C45">
        <f t="shared" si="0"/>
        <v>8200</v>
      </c>
      <c r="D45">
        <f>SUM(C$3:C45)</f>
        <v>172400</v>
      </c>
    </row>
    <row r="46" spans="2:4" x14ac:dyDescent="0.35">
      <c r="B46">
        <v>44</v>
      </c>
      <c r="C46">
        <f t="shared" si="0"/>
        <v>8400</v>
      </c>
      <c r="D46">
        <f>SUM(C$3:C46)</f>
        <v>180800</v>
      </c>
    </row>
    <row r="47" spans="2:4" x14ac:dyDescent="0.35">
      <c r="B47">
        <v>45</v>
      </c>
      <c r="C47">
        <f t="shared" si="0"/>
        <v>8600</v>
      </c>
      <c r="D47">
        <f>SUM(C$3:C47)</f>
        <v>189400</v>
      </c>
    </row>
    <row r="48" spans="2:4" x14ac:dyDescent="0.35">
      <c r="B48">
        <v>46</v>
      </c>
      <c r="C48">
        <f t="shared" si="0"/>
        <v>8800</v>
      </c>
      <c r="D48">
        <f>SUM(C$3:C48)</f>
        <v>198200</v>
      </c>
    </row>
    <row r="49" spans="2:4" x14ac:dyDescent="0.35">
      <c r="B49">
        <v>47</v>
      </c>
      <c r="C49">
        <f t="shared" si="0"/>
        <v>9000</v>
      </c>
      <c r="D49">
        <f>SUM(C$3:C49)</f>
        <v>207200</v>
      </c>
    </row>
    <row r="50" spans="2:4" x14ac:dyDescent="0.35">
      <c r="B50">
        <v>48</v>
      </c>
      <c r="C50">
        <f t="shared" si="0"/>
        <v>9200</v>
      </c>
      <c r="D50">
        <f>SUM(C$3:C50)</f>
        <v>216400</v>
      </c>
    </row>
    <row r="51" spans="2:4" x14ac:dyDescent="0.35">
      <c r="B51">
        <v>49</v>
      </c>
      <c r="C51">
        <f t="shared" si="0"/>
        <v>9400</v>
      </c>
      <c r="D51">
        <f>SUM(C$3:C51)</f>
        <v>225800</v>
      </c>
    </row>
    <row r="52" spans="2:4" x14ac:dyDescent="0.35">
      <c r="B52">
        <v>50</v>
      </c>
      <c r="C52">
        <f t="shared" si="0"/>
        <v>9600</v>
      </c>
      <c r="D52">
        <f>SUM(C$3:C52)</f>
        <v>235400</v>
      </c>
    </row>
    <row r="53" spans="2:4" x14ac:dyDescent="0.35">
      <c r="B53" s="9">
        <v>51</v>
      </c>
      <c r="C53" s="9">
        <f t="shared" si="0"/>
        <v>9800</v>
      </c>
      <c r="D53" s="9">
        <f>SUM(C$3:C53)</f>
        <v>245200</v>
      </c>
    </row>
    <row r="54" spans="2:4" x14ac:dyDescent="0.35">
      <c r="B54">
        <v>52</v>
      </c>
      <c r="C54">
        <f t="shared" si="0"/>
        <v>10000</v>
      </c>
      <c r="D54">
        <f>SUM(C$3:C54)</f>
        <v>255200</v>
      </c>
    </row>
    <row r="55" spans="2:4" x14ac:dyDescent="0.35">
      <c r="B55">
        <v>53</v>
      </c>
      <c r="C55">
        <f t="shared" si="0"/>
        <v>10200</v>
      </c>
      <c r="D55">
        <f>SUM(C$3:C55)</f>
        <v>265400</v>
      </c>
    </row>
    <row r="56" spans="2:4" x14ac:dyDescent="0.35">
      <c r="B56">
        <v>54</v>
      </c>
      <c r="C56">
        <f t="shared" si="0"/>
        <v>10400</v>
      </c>
      <c r="D56">
        <f>SUM(C$3:C56)</f>
        <v>275800</v>
      </c>
    </row>
    <row r="57" spans="2:4" x14ac:dyDescent="0.35">
      <c r="B57">
        <v>55</v>
      </c>
      <c r="C57">
        <f t="shared" si="0"/>
        <v>10600</v>
      </c>
      <c r="D57">
        <f>SUM(C$3:C57)</f>
        <v>286400</v>
      </c>
    </row>
    <row r="58" spans="2:4" x14ac:dyDescent="0.35">
      <c r="B58">
        <v>56</v>
      </c>
      <c r="C58">
        <f t="shared" ref="C58:C101" si="1">C57+200</f>
        <v>10800</v>
      </c>
      <c r="D58">
        <f>SUM(C$3:C58)</f>
        <v>297200</v>
      </c>
    </row>
    <row r="59" spans="2:4" x14ac:dyDescent="0.35">
      <c r="B59">
        <v>57</v>
      </c>
      <c r="C59">
        <f t="shared" si="1"/>
        <v>11000</v>
      </c>
      <c r="D59">
        <f>SUM(C$3:C59)</f>
        <v>308200</v>
      </c>
    </row>
    <row r="60" spans="2:4" x14ac:dyDescent="0.35">
      <c r="B60">
        <v>58</v>
      </c>
      <c r="C60">
        <f t="shared" si="1"/>
        <v>11200</v>
      </c>
      <c r="D60">
        <f>SUM(C$3:C60)</f>
        <v>319400</v>
      </c>
    </row>
    <row r="61" spans="2:4" x14ac:dyDescent="0.35">
      <c r="B61">
        <v>59</v>
      </c>
      <c r="C61">
        <f t="shared" si="1"/>
        <v>11400</v>
      </c>
      <c r="D61">
        <f>SUM(C$3:C61)</f>
        <v>330800</v>
      </c>
    </row>
    <row r="62" spans="2:4" x14ac:dyDescent="0.35">
      <c r="B62">
        <v>60</v>
      </c>
      <c r="C62">
        <f t="shared" si="1"/>
        <v>11600</v>
      </c>
      <c r="D62">
        <f>SUM(C$3:C62)</f>
        <v>342400</v>
      </c>
    </row>
    <row r="63" spans="2:4" x14ac:dyDescent="0.35">
      <c r="B63">
        <v>61</v>
      </c>
      <c r="C63">
        <f t="shared" si="1"/>
        <v>11800</v>
      </c>
      <c r="D63">
        <f>SUM(C$3:C63)</f>
        <v>354200</v>
      </c>
    </row>
    <row r="64" spans="2:4" x14ac:dyDescent="0.35">
      <c r="B64">
        <v>62</v>
      </c>
      <c r="C64">
        <f t="shared" si="1"/>
        <v>12000</v>
      </c>
      <c r="D64">
        <f>SUM(C$3:C64)</f>
        <v>366200</v>
      </c>
    </row>
    <row r="65" spans="2:4" x14ac:dyDescent="0.35">
      <c r="B65">
        <v>63</v>
      </c>
      <c r="C65">
        <f t="shared" si="1"/>
        <v>12200</v>
      </c>
      <c r="D65">
        <f>SUM(C$3:C65)</f>
        <v>378400</v>
      </c>
    </row>
    <row r="66" spans="2:4" x14ac:dyDescent="0.35">
      <c r="B66">
        <v>64</v>
      </c>
      <c r="C66">
        <f t="shared" si="1"/>
        <v>12400</v>
      </c>
      <c r="D66">
        <f>SUM(C$3:C66)</f>
        <v>390800</v>
      </c>
    </row>
    <row r="67" spans="2:4" x14ac:dyDescent="0.35">
      <c r="B67">
        <v>65</v>
      </c>
      <c r="C67">
        <f t="shared" si="1"/>
        <v>12600</v>
      </c>
      <c r="D67">
        <f>SUM(C$3:C67)</f>
        <v>403400</v>
      </c>
    </row>
    <row r="68" spans="2:4" x14ac:dyDescent="0.35">
      <c r="B68">
        <v>66</v>
      </c>
      <c r="C68">
        <f t="shared" si="1"/>
        <v>12800</v>
      </c>
      <c r="D68">
        <f>SUM(C$3:C68)</f>
        <v>416200</v>
      </c>
    </row>
    <row r="69" spans="2:4" x14ac:dyDescent="0.35">
      <c r="B69">
        <v>67</v>
      </c>
      <c r="C69">
        <f t="shared" si="1"/>
        <v>13000</v>
      </c>
      <c r="D69">
        <f>SUM(C$3:C69)</f>
        <v>429200</v>
      </c>
    </row>
    <row r="70" spans="2:4" x14ac:dyDescent="0.35">
      <c r="B70">
        <v>68</v>
      </c>
      <c r="C70">
        <f t="shared" si="1"/>
        <v>13200</v>
      </c>
      <c r="D70">
        <f>SUM(C$3:C70)</f>
        <v>442400</v>
      </c>
    </row>
    <row r="71" spans="2:4" x14ac:dyDescent="0.35">
      <c r="B71">
        <v>69</v>
      </c>
      <c r="C71">
        <f t="shared" si="1"/>
        <v>13400</v>
      </c>
      <c r="D71">
        <f>SUM(C$3:C71)</f>
        <v>455800</v>
      </c>
    </row>
    <row r="72" spans="2:4" x14ac:dyDescent="0.35">
      <c r="B72">
        <v>70</v>
      </c>
      <c r="C72">
        <f t="shared" si="1"/>
        <v>13600</v>
      </c>
      <c r="D72">
        <f>SUM(C$3:C72)</f>
        <v>469400</v>
      </c>
    </row>
    <row r="73" spans="2:4" x14ac:dyDescent="0.35">
      <c r="B73">
        <v>71</v>
      </c>
      <c r="C73">
        <f t="shared" si="1"/>
        <v>13800</v>
      </c>
      <c r="D73">
        <f>SUM(C$3:C73)</f>
        <v>483200</v>
      </c>
    </row>
    <row r="74" spans="2:4" x14ac:dyDescent="0.35">
      <c r="B74">
        <v>72</v>
      </c>
      <c r="C74">
        <f t="shared" si="1"/>
        <v>14000</v>
      </c>
      <c r="D74">
        <f>SUM(C$3:C74)</f>
        <v>497200</v>
      </c>
    </row>
    <row r="75" spans="2:4" x14ac:dyDescent="0.35">
      <c r="B75">
        <v>73</v>
      </c>
      <c r="C75">
        <f t="shared" si="1"/>
        <v>14200</v>
      </c>
      <c r="D75">
        <f>SUM(C$3:C75)</f>
        <v>511400</v>
      </c>
    </row>
    <row r="76" spans="2:4" x14ac:dyDescent="0.35">
      <c r="B76">
        <v>74</v>
      </c>
      <c r="C76">
        <f t="shared" si="1"/>
        <v>14400</v>
      </c>
      <c r="D76">
        <f>SUM(C$3:C76)</f>
        <v>525800</v>
      </c>
    </row>
    <row r="77" spans="2:4" x14ac:dyDescent="0.35">
      <c r="B77">
        <v>75</v>
      </c>
      <c r="C77">
        <f t="shared" si="1"/>
        <v>14600</v>
      </c>
      <c r="D77">
        <f>SUM(C$3:C77)</f>
        <v>540400</v>
      </c>
    </row>
    <row r="78" spans="2:4" x14ac:dyDescent="0.35">
      <c r="B78">
        <v>76</v>
      </c>
      <c r="C78">
        <f t="shared" si="1"/>
        <v>14800</v>
      </c>
      <c r="D78">
        <f>SUM(C$3:C78)</f>
        <v>555200</v>
      </c>
    </row>
    <row r="79" spans="2:4" x14ac:dyDescent="0.35">
      <c r="B79">
        <v>77</v>
      </c>
      <c r="C79">
        <f t="shared" si="1"/>
        <v>15000</v>
      </c>
      <c r="D79">
        <f>SUM(C$3:C79)</f>
        <v>570200</v>
      </c>
    </row>
    <row r="80" spans="2:4" x14ac:dyDescent="0.35">
      <c r="B80">
        <v>78</v>
      </c>
      <c r="C80">
        <f t="shared" si="1"/>
        <v>15200</v>
      </c>
      <c r="D80">
        <f>SUM(C$3:C80)</f>
        <v>585400</v>
      </c>
    </row>
    <row r="81" spans="2:4" x14ac:dyDescent="0.35">
      <c r="B81">
        <v>79</v>
      </c>
      <c r="C81">
        <f t="shared" si="1"/>
        <v>15400</v>
      </c>
      <c r="D81">
        <f>SUM(C$3:C81)</f>
        <v>600800</v>
      </c>
    </row>
    <row r="82" spans="2:4" x14ac:dyDescent="0.35">
      <c r="B82">
        <v>80</v>
      </c>
      <c r="C82">
        <f t="shared" si="1"/>
        <v>15600</v>
      </c>
      <c r="D82">
        <f>SUM(C$3:C82)</f>
        <v>616400</v>
      </c>
    </row>
    <row r="83" spans="2:4" x14ac:dyDescent="0.35">
      <c r="B83">
        <v>81</v>
      </c>
      <c r="C83">
        <f t="shared" si="1"/>
        <v>15800</v>
      </c>
      <c r="D83">
        <f>SUM(C$3:C83)</f>
        <v>632200</v>
      </c>
    </row>
    <row r="84" spans="2:4" x14ac:dyDescent="0.35">
      <c r="B84">
        <v>82</v>
      </c>
      <c r="C84">
        <f t="shared" si="1"/>
        <v>16000</v>
      </c>
      <c r="D84">
        <f>SUM(C$3:C84)</f>
        <v>648200</v>
      </c>
    </row>
    <row r="85" spans="2:4" x14ac:dyDescent="0.35">
      <c r="B85">
        <v>83</v>
      </c>
      <c r="C85">
        <f t="shared" si="1"/>
        <v>16200</v>
      </c>
      <c r="D85">
        <f>SUM(C$3:C85)</f>
        <v>664400</v>
      </c>
    </row>
    <row r="86" spans="2:4" x14ac:dyDescent="0.35">
      <c r="B86">
        <v>84</v>
      </c>
      <c r="C86">
        <f t="shared" si="1"/>
        <v>16400</v>
      </c>
      <c r="D86">
        <f>SUM(C$3:C86)</f>
        <v>680800</v>
      </c>
    </row>
    <row r="87" spans="2:4" x14ac:dyDescent="0.35">
      <c r="B87">
        <v>85</v>
      </c>
      <c r="C87">
        <f t="shared" si="1"/>
        <v>16600</v>
      </c>
      <c r="D87">
        <f>SUM(C$3:C87)</f>
        <v>697400</v>
      </c>
    </row>
    <row r="88" spans="2:4" x14ac:dyDescent="0.35">
      <c r="B88">
        <v>86</v>
      </c>
      <c r="C88">
        <f t="shared" si="1"/>
        <v>16800</v>
      </c>
      <c r="D88">
        <f>SUM(C$3:C88)</f>
        <v>714200</v>
      </c>
    </row>
    <row r="89" spans="2:4" x14ac:dyDescent="0.35">
      <c r="B89">
        <v>87</v>
      </c>
      <c r="C89">
        <f t="shared" si="1"/>
        <v>17000</v>
      </c>
      <c r="D89">
        <f>SUM(C$3:C89)</f>
        <v>731200</v>
      </c>
    </row>
    <row r="90" spans="2:4" x14ac:dyDescent="0.35">
      <c r="B90">
        <v>88</v>
      </c>
      <c r="C90">
        <f t="shared" si="1"/>
        <v>17200</v>
      </c>
      <c r="D90">
        <f>SUM(C$3:C90)</f>
        <v>748400</v>
      </c>
    </row>
    <row r="91" spans="2:4" x14ac:dyDescent="0.35">
      <c r="B91">
        <v>89</v>
      </c>
      <c r="C91">
        <f t="shared" si="1"/>
        <v>17400</v>
      </c>
      <c r="D91">
        <f>SUM(C$3:C91)</f>
        <v>765800</v>
      </c>
    </row>
    <row r="92" spans="2:4" x14ac:dyDescent="0.35">
      <c r="B92">
        <v>90</v>
      </c>
      <c r="C92">
        <f t="shared" si="1"/>
        <v>17600</v>
      </c>
      <c r="D92">
        <f>SUM(C$3:C92)</f>
        <v>783400</v>
      </c>
    </row>
    <row r="93" spans="2:4" x14ac:dyDescent="0.35">
      <c r="B93">
        <v>91</v>
      </c>
      <c r="C93">
        <f t="shared" si="1"/>
        <v>17800</v>
      </c>
      <c r="D93">
        <f>SUM(C$3:C93)</f>
        <v>801200</v>
      </c>
    </row>
    <row r="94" spans="2:4" x14ac:dyDescent="0.35">
      <c r="B94">
        <v>92</v>
      </c>
      <c r="C94">
        <f t="shared" si="1"/>
        <v>18000</v>
      </c>
      <c r="D94">
        <f>SUM(C$3:C94)</f>
        <v>819200</v>
      </c>
    </row>
    <row r="95" spans="2:4" x14ac:dyDescent="0.35">
      <c r="B95">
        <v>93</v>
      </c>
      <c r="C95">
        <f t="shared" si="1"/>
        <v>18200</v>
      </c>
      <c r="D95">
        <f>SUM(C$3:C95)</f>
        <v>837400</v>
      </c>
    </row>
    <row r="96" spans="2:4" x14ac:dyDescent="0.35">
      <c r="B96">
        <v>94</v>
      </c>
      <c r="C96">
        <f t="shared" si="1"/>
        <v>18400</v>
      </c>
      <c r="D96">
        <f>SUM(C$3:C96)</f>
        <v>855800</v>
      </c>
    </row>
    <row r="97" spans="2:4" x14ac:dyDescent="0.35">
      <c r="B97">
        <v>95</v>
      </c>
      <c r="C97">
        <f t="shared" si="1"/>
        <v>18600</v>
      </c>
      <c r="D97">
        <f>SUM(C$3:C97)</f>
        <v>874400</v>
      </c>
    </row>
    <row r="98" spans="2:4" x14ac:dyDescent="0.35">
      <c r="B98">
        <v>96</v>
      </c>
      <c r="C98">
        <f t="shared" si="1"/>
        <v>18800</v>
      </c>
      <c r="D98">
        <f>SUM(C$3:C98)</f>
        <v>893200</v>
      </c>
    </row>
    <row r="99" spans="2:4" x14ac:dyDescent="0.35">
      <c r="B99">
        <v>97</v>
      </c>
      <c r="C99">
        <f t="shared" si="1"/>
        <v>19000</v>
      </c>
      <c r="D99">
        <f>SUM(C$3:C99)</f>
        <v>912200</v>
      </c>
    </row>
    <row r="100" spans="2:4" x14ac:dyDescent="0.35">
      <c r="B100">
        <v>98</v>
      </c>
      <c r="C100">
        <f t="shared" si="1"/>
        <v>19200</v>
      </c>
      <c r="D100">
        <f>SUM(C$3:C100)</f>
        <v>931400</v>
      </c>
    </row>
    <row r="101" spans="2:4" x14ac:dyDescent="0.35">
      <c r="B101">
        <v>99</v>
      </c>
      <c r="C101">
        <f t="shared" si="1"/>
        <v>19400</v>
      </c>
      <c r="D101">
        <f>SUM(C$3:C101)</f>
        <v>950800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A5BA-DF0C-4E27-8F17-00DC82961FAD}">
  <dimension ref="B2:E132"/>
  <sheetViews>
    <sheetView workbookViewId="0">
      <selection activeCell="D97" sqref="D97"/>
    </sheetView>
  </sheetViews>
  <sheetFormatPr defaultRowHeight="14.5" x14ac:dyDescent="0.35"/>
  <cols>
    <col min="2" max="2" width="8.7265625" style="2" customWidth="1"/>
    <col min="3" max="3" width="36.54296875" style="8" bestFit="1" customWidth="1"/>
    <col min="4" max="4" width="11.1796875" bestFit="1" customWidth="1"/>
    <col min="5" max="5" width="7" hidden="1" customWidth="1"/>
  </cols>
  <sheetData>
    <row r="2" spans="2:5" x14ac:dyDescent="0.35">
      <c r="B2" s="1" t="s">
        <v>170</v>
      </c>
      <c r="C2" s="7" t="s">
        <v>4</v>
      </c>
      <c r="D2" s="1" t="s">
        <v>171</v>
      </c>
      <c r="E2" t="s">
        <v>172</v>
      </c>
    </row>
    <row r="3" spans="2:5" x14ac:dyDescent="0.35">
      <c r="B3" s="2" t="s">
        <v>37</v>
      </c>
      <c r="C3" s="8" t="s">
        <v>38</v>
      </c>
      <c r="D3">
        <v>126</v>
      </c>
      <c r="E3">
        <v>108</v>
      </c>
    </row>
    <row r="4" spans="2:5" x14ac:dyDescent="0.35">
      <c r="B4" s="2" t="s">
        <v>37</v>
      </c>
      <c r="C4" s="8" t="s">
        <v>39</v>
      </c>
      <c r="D4">
        <v>134</v>
      </c>
      <c r="E4">
        <v>116</v>
      </c>
    </row>
    <row r="5" spans="2:5" x14ac:dyDescent="0.35">
      <c r="B5" s="2" t="s">
        <v>37</v>
      </c>
      <c r="C5" s="8" t="s">
        <v>40</v>
      </c>
      <c r="D5">
        <v>112</v>
      </c>
      <c r="E5">
        <v>98</v>
      </c>
    </row>
    <row r="6" spans="2:5" x14ac:dyDescent="0.35">
      <c r="B6" s="2" t="s">
        <v>37</v>
      </c>
      <c r="C6" s="8" t="s">
        <v>41</v>
      </c>
      <c r="D6">
        <v>188</v>
      </c>
      <c r="E6">
        <v>162</v>
      </c>
    </row>
    <row r="7" spans="2:5" x14ac:dyDescent="0.35">
      <c r="B7" s="2" t="s">
        <v>37</v>
      </c>
      <c r="C7" s="8" t="s">
        <v>42</v>
      </c>
      <c r="D7">
        <v>145</v>
      </c>
      <c r="E7">
        <v>122</v>
      </c>
    </row>
    <row r="8" spans="2:5" x14ac:dyDescent="0.35">
      <c r="B8" s="2" t="s">
        <v>43</v>
      </c>
      <c r="C8" s="8" t="s">
        <v>44</v>
      </c>
      <c r="D8">
        <v>320</v>
      </c>
      <c r="E8">
        <v>272</v>
      </c>
    </row>
    <row r="9" spans="2:5" x14ac:dyDescent="0.35">
      <c r="B9" s="2" t="s">
        <v>43</v>
      </c>
      <c r="C9" s="8" t="s">
        <v>45</v>
      </c>
      <c r="D9">
        <v>215</v>
      </c>
      <c r="E9">
        <v>180</v>
      </c>
    </row>
    <row r="10" spans="2:5" x14ac:dyDescent="0.35">
      <c r="B10" s="2" t="s">
        <v>43</v>
      </c>
      <c r="C10" s="8" t="s">
        <v>46</v>
      </c>
      <c r="D10">
        <v>304</v>
      </c>
      <c r="E10">
        <v>260</v>
      </c>
    </row>
    <row r="11" spans="2:5" x14ac:dyDescent="0.35">
      <c r="B11" s="2" t="s">
        <v>43</v>
      </c>
      <c r="C11" s="8" t="s">
        <v>47</v>
      </c>
      <c r="D11">
        <v>224</v>
      </c>
      <c r="E11">
        <v>188</v>
      </c>
    </row>
    <row r="12" spans="2:5" x14ac:dyDescent="0.35">
      <c r="B12" s="2" t="s">
        <v>43</v>
      </c>
      <c r="C12" s="8" t="s">
        <v>48</v>
      </c>
      <c r="D12">
        <v>283</v>
      </c>
      <c r="E12">
        <v>240</v>
      </c>
    </row>
    <row r="13" spans="2:5" x14ac:dyDescent="0.35">
      <c r="B13" s="2" t="s">
        <v>43</v>
      </c>
      <c r="C13" s="8" t="s">
        <v>49</v>
      </c>
      <c r="D13">
        <v>153</v>
      </c>
      <c r="E13">
        <v>132</v>
      </c>
    </row>
    <row r="14" spans="2:5" x14ac:dyDescent="0.35">
      <c r="B14" s="2" t="s">
        <v>43</v>
      </c>
      <c r="C14" s="8" t="s">
        <v>50</v>
      </c>
      <c r="D14">
        <v>408</v>
      </c>
      <c r="E14">
        <v>352</v>
      </c>
    </row>
    <row r="15" spans="2:5" x14ac:dyDescent="0.35">
      <c r="B15" s="2" t="s">
        <v>43</v>
      </c>
      <c r="C15" s="8" t="s">
        <v>51</v>
      </c>
      <c r="D15">
        <v>225</v>
      </c>
      <c r="E15">
        <v>194</v>
      </c>
    </row>
    <row r="16" spans="2:5" x14ac:dyDescent="0.35">
      <c r="B16" s="2" t="s">
        <v>43</v>
      </c>
      <c r="C16" s="8" t="s">
        <v>52</v>
      </c>
      <c r="D16">
        <v>276</v>
      </c>
      <c r="E16">
        <v>236</v>
      </c>
    </row>
    <row r="17" spans="2:5" x14ac:dyDescent="0.35">
      <c r="B17" s="2" t="s">
        <v>53</v>
      </c>
      <c r="C17" s="8" t="s">
        <v>54</v>
      </c>
      <c r="D17">
        <v>568</v>
      </c>
      <c r="E17">
        <v>480</v>
      </c>
    </row>
    <row r="18" spans="2:5" x14ac:dyDescent="0.35">
      <c r="B18" s="2" t="s">
        <v>53</v>
      </c>
      <c r="C18" s="8" t="s">
        <v>55</v>
      </c>
      <c r="D18">
        <v>616</v>
      </c>
      <c r="E18">
        <v>518</v>
      </c>
    </row>
    <row r="19" spans="2:5" x14ac:dyDescent="0.35">
      <c r="B19" s="2" t="s">
        <v>53</v>
      </c>
      <c r="C19" s="8" t="s">
        <v>167</v>
      </c>
      <c r="D19">
        <v>456</v>
      </c>
      <c r="E19">
        <v>384</v>
      </c>
    </row>
    <row r="20" spans="2:5" x14ac:dyDescent="0.35">
      <c r="B20" s="2" t="s">
        <v>53</v>
      </c>
      <c r="C20" s="8" t="s">
        <v>168</v>
      </c>
      <c r="D20">
        <v>496</v>
      </c>
      <c r="E20">
        <v>416</v>
      </c>
    </row>
    <row r="21" spans="2:5" x14ac:dyDescent="0.35">
      <c r="B21" s="2" t="s">
        <v>53</v>
      </c>
      <c r="C21" s="8" t="s">
        <v>56</v>
      </c>
      <c r="D21">
        <v>549</v>
      </c>
      <c r="E21">
        <v>458</v>
      </c>
    </row>
    <row r="22" spans="2:5" x14ac:dyDescent="0.35">
      <c r="B22" s="2" t="s">
        <v>53</v>
      </c>
      <c r="C22" s="8" t="s">
        <v>57</v>
      </c>
      <c r="D22">
        <v>672</v>
      </c>
      <c r="E22">
        <v>560</v>
      </c>
    </row>
    <row r="23" spans="2:5" x14ac:dyDescent="0.35">
      <c r="B23" s="2" t="s">
        <v>53</v>
      </c>
      <c r="C23" s="8" t="s">
        <v>58</v>
      </c>
      <c r="D23">
        <v>460</v>
      </c>
      <c r="E23">
        <v>392</v>
      </c>
    </row>
    <row r="24" spans="2:5" x14ac:dyDescent="0.35">
      <c r="B24" s="2" t="s">
        <v>53</v>
      </c>
      <c r="C24" s="8" t="s">
        <v>59</v>
      </c>
      <c r="D24">
        <v>570</v>
      </c>
      <c r="E24">
        <v>480</v>
      </c>
    </row>
    <row r="25" spans="2:5" x14ac:dyDescent="0.35">
      <c r="B25" s="2" t="s">
        <v>53</v>
      </c>
      <c r="C25" s="8" t="s">
        <v>60</v>
      </c>
      <c r="D25">
        <v>596</v>
      </c>
      <c r="E25">
        <v>504</v>
      </c>
    </row>
    <row r="26" spans="2:5" x14ac:dyDescent="0.35">
      <c r="B26" s="2" t="s">
        <v>53</v>
      </c>
      <c r="C26" s="8" t="s">
        <v>61</v>
      </c>
      <c r="D26">
        <v>793</v>
      </c>
      <c r="E26">
        <v>664</v>
      </c>
    </row>
    <row r="27" spans="2:5" x14ac:dyDescent="0.35">
      <c r="B27" s="2" t="s">
        <v>53</v>
      </c>
      <c r="C27" s="8" t="s">
        <v>36</v>
      </c>
      <c r="D27">
        <v>700</v>
      </c>
      <c r="E27">
        <v>588</v>
      </c>
    </row>
    <row r="28" spans="2:5" x14ac:dyDescent="0.35">
      <c r="B28" s="2" t="s">
        <v>53</v>
      </c>
      <c r="C28" s="8" t="s">
        <v>62</v>
      </c>
      <c r="D28">
        <v>636</v>
      </c>
      <c r="E28">
        <v>530</v>
      </c>
    </row>
    <row r="29" spans="2:5" x14ac:dyDescent="0.35">
      <c r="B29" s="2" t="s">
        <v>53</v>
      </c>
      <c r="C29" s="8" t="s">
        <v>63</v>
      </c>
      <c r="D29">
        <v>765</v>
      </c>
      <c r="E29">
        <v>640</v>
      </c>
    </row>
    <row r="30" spans="2:5" x14ac:dyDescent="0.35">
      <c r="B30" s="2" t="s">
        <v>53</v>
      </c>
      <c r="C30" s="8" t="s">
        <v>64</v>
      </c>
      <c r="D30">
        <v>708</v>
      </c>
      <c r="E30">
        <v>594</v>
      </c>
    </row>
    <row r="31" spans="2:5" x14ac:dyDescent="0.35">
      <c r="B31" s="2" t="s">
        <v>53</v>
      </c>
      <c r="C31" s="8" t="s">
        <v>65</v>
      </c>
      <c r="D31">
        <v>714</v>
      </c>
      <c r="E31">
        <v>596</v>
      </c>
    </row>
    <row r="32" spans="2:5" x14ac:dyDescent="0.35">
      <c r="B32" s="2" t="s">
        <v>53</v>
      </c>
      <c r="C32" s="8" t="s">
        <v>66</v>
      </c>
      <c r="D32">
        <v>928</v>
      </c>
      <c r="E32">
        <v>778</v>
      </c>
    </row>
    <row r="33" spans="2:5" x14ac:dyDescent="0.35">
      <c r="B33" s="2" t="s">
        <v>67</v>
      </c>
      <c r="C33" s="8" t="s">
        <v>68</v>
      </c>
      <c r="D33">
        <v>1192</v>
      </c>
      <c r="E33">
        <v>1000</v>
      </c>
    </row>
    <row r="34" spans="2:5" x14ac:dyDescent="0.35">
      <c r="B34" s="2" t="s">
        <v>67</v>
      </c>
      <c r="C34" s="8" t="s">
        <v>69</v>
      </c>
      <c r="D34">
        <v>1240</v>
      </c>
      <c r="E34">
        <v>1040</v>
      </c>
    </row>
    <row r="35" spans="2:5" x14ac:dyDescent="0.35">
      <c r="B35" s="2" t="s">
        <v>67</v>
      </c>
      <c r="C35" s="8" t="s">
        <v>70</v>
      </c>
      <c r="D35">
        <v>953</v>
      </c>
      <c r="E35">
        <v>798</v>
      </c>
    </row>
    <row r="36" spans="2:5" x14ac:dyDescent="0.35">
      <c r="B36" s="2" t="s">
        <v>67</v>
      </c>
      <c r="C36" s="8" t="s">
        <v>71</v>
      </c>
      <c r="D36">
        <v>1188</v>
      </c>
      <c r="E36">
        <v>996</v>
      </c>
    </row>
    <row r="37" spans="2:5" x14ac:dyDescent="0.35">
      <c r="B37" s="2" t="s">
        <v>67</v>
      </c>
      <c r="C37" s="8" t="s">
        <v>72</v>
      </c>
      <c r="D37">
        <v>1248</v>
      </c>
      <c r="E37">
        <v>1044</v>
      </c>
    </row>
    <row r="38" spans="2:5" x14ac:dyDescent="0.35">
      <c r="B38" s="2" t="s">
        <v>67</v>
      </c>
      <c r="C38" s="8" t="s">
        <v>73</v>
      </c>
      <c r="D38">
        <v>1206</v>
      </c>
      <c r="E38">
        <v>1008</v>
      </c>
    </row>
    <row r="39" spans="2:5" x14ac:dyDescent="0.35">
      <c r="B39" s="2" t="s">
        <v>67</v>
      </c>
      <c r="C39" s="8" t="s">
        <v>74</v>
      </c>
      <c r="D39">
        <v>1000</v>
      </c>
      <c r="E39">
        <v>834</v>
      </c>
    </row>
    <row r="40" spans="2:5" x14ac:dyDescent="0.35">
      <c r="B40" s="2" t="s">
        <v>67</v>
      </c>
      <c r="C40" s="8" t="s">
        <v>75</v>
      </c>
      <c r="D40">
        <v>1547</v>
      </c>
      <c r="E40">
        <v>1294</v>
      </c>
    </row>
    <row r="41" spans="2:5" x14ac:dyDescent="0.35">
      <c r="B41" s="2" t="s">
        <v>67</v>
      </c>
      <c r="C41" s="8" t="s">
        <v>76</v>
      </c>
      <c r="D41">
        <v>1522</v>
      </c>
      <c r="E41">
        <v>1276</v>
      </c>
    </row>
    <row r="42" spans="2:5" x14ac:dyDescent="0.35">
      <c r="B42" s="2" t="s">
        <v>67</v>
      </c>
      <c r="C42" s="8" t="s">
        <v>77</v>
      </c>
      <c r="D42">
        <v>1624</v>
      </c>
      <c r="E42">
        <v>1360</v>
      </c>
    </row>
    <row r="43" spans="2:5" x14ac:dyDescent="0.35">
      <c r="B43" s="2" t="s">
        <v>67</v>
      </c>
      <c r="C43" s="8" t="s">
        <v>78</v>
      </c>
      <c r="D43">
        <v>1432</v>
      </c>
      <c r="E43">
        <v>1200</v>
      </c>
    </row>
    <row r="44" spans="2:5" x14ac:dyDescent="0.35">
      <c r="B44" s="2" t="s">
        <v>67</v>
      </c>
      <c r="C44" s="8" t="s">
        <v>79</v>
      </c>
      <c r="D44">
        <v>1305</v>
      </c>
      <c r="E44">
        <v>1094</v>
      </c>
    </row>
    <row r="45" spans="2:5" x14ac:dyDescent="0.35">
      <c r="B45" s="2" t="s">
        <v>67</v>
      </c>
      <c r="C45" s="8" t="s">
        <v>80</v>
      </c>
      <c r="D45">
        <v>1494</v>
      </c>
      <c r="E45">
        <v>1248</v>
      </c>
    </row>
    <row r="46" spans="2:5" x14ac:dyDescent="0.35">
      <c r="B46" s="2" t="s">
        <v>67</v>
      </c>
      <c r="C46" s="8" t="s">
        <v>81</v>
      </c>
      <c r="D46">
        <v>1818</v>
      </c>
      <c r="E46">
        <v>1520</v>
      </c>
    </row>
    <row r="47" spans="2:5" x14ac:dyDescent="0.35">
      <c r="B47" s="2" t="s">
        <v>82</v>
      </c>
      <c r="C47" s="8" t="s">
        <v>83</v>
      </c>
      <c r="D47">
        <v>2014</v>
      </c>
      <c r="E47">
        <v>1692</v>
      </c>
    </row>
    <row r="48" spans="2:5" x14ac:dyDescent="0.35">
      <c r="B48" s="2" t="s">
        <v>82</v>
      </c>
      <c r="C48" s="8" t="s">
        <v>84</v>
      </c>
      <c r="D48">
        <v>1848</v>
      </c>
      <c r="E48">
        <v>1544</v>
      </c>
    </row>
    <row r="49" spans="2:5" x14ac:dyDescent="0.35">
      <c r="B49" s="2" t="s">
        <v>82</v>
      </c>
      <c r="C49" s="8" t="s">
        <v>85</v>
      </c>
      <c r="D49">
        <v>1696</v>
      </c>
      <c r="E49">
        <v>1416</v>
      </c>
    </row>
    <row r="50" spans="2:5" x14ac:dyDescent="0.35">
      <c r="B50" s="2" t="s">
        <v>82</v>
      </c>
      <c r="C50" s="8" t="s">
        <v>86</v>
      </c>
      <c r="D50">
        <v>2106</v>
      </c>
      <c r="E50">
        <v>1768</v>
      </c>
    </row>
    <row r="51" spans="2:5" x14ac:dyDescent="0.35">
      <c r="B51" s="2" t="s">
        <v>82</v>
      </c>
      <c r="C51" s="8" t="s">
        <v>87</v>
      </c>
      <c r="D51">
        <v>1434</v>
      </c>
      <c r="E51">
        <v>1202</v>
      </c>
    </row>
    <row r="52" spans="2:5" x14ac:dyDescent="0.35">
      <c r="B52" s="2" t="s">
        <v>82</v>
      </c>
      <c r="C52" s="8" t="s">
        <v>88</v>
      </c>
      <c r="D52">
        <v>1900</v>
      </c>
      <c r="E52">
        <v>1594</v>
      </c>
    </row>
    <row r="53" spans="2:5" x14ac:dyDescent="0.35">
      <c r="B53" s="2" t="s">
        <v>82</v>
      </c>
      <c r="C53" s="8" t="s">
        <v>89</v>
      </c>
      <c r="D53">
        <v>1644</v>
      </c>
      <c r="E53">
        <v>1374</v>
      </c>
    </row>
    <row r="54" spans="2:5" x14ac:dyDescent="0.35">
      <c r="B54" s="2" t="s">
        <v>82</v>
      </c>
      <c r="C54" s="8" t="s">
        <v>90</v>
      </c>
      <c r="D54">
        <v>1448</v>
      </c>
      <c r="E54">
        <v>1208</v>
      </c>
    </row>
    <row r="55" spans="2:5" x14ac:dyDescent="0.35">
      <c r="B55" s="2" t="s">
        <v>82</v>
      </c>
      <c r="C55" s="8" t="s">
        <v>91</v>
      </c>
      <c r="D55">
        <v>2296</v>
      </c>
      <c r="E55">
        <v>1928</v>
      </c>
    </row>
    <row r="56" spans="2:5" x14ac:dyDescent="0.35">
      <c r="B56" s="2" t="s">
        <v>82</v>
      </c>
      <c r="C56" s="8" t="s">
        <v>92</v>
      </c>
      <c r="D56">
        <v>1794</v>
      </c>
      <c r="E56">
        <v>1496</v>
      </c>
    </row>
    <row r="57" spans="2:5" x14ac:dyDescent="0.35">
      <c r="B57" s="2" t="s">
        <v>82</v>
      </c>
      <c r="C57" s="8" t="s">
        <v>93</v>
      </c>
      <c r="D57">
        <v>1664</v>
      </c>
      <c r="E57">
        <v>1392</v>
      </c>
    </row>
    <row r="58" spans="2:5" x14ac:dyDescent="0.35">
      <c r="B58" s="2" t="s">
        <v>82</v>
      </c>
      <c r="C58" s="8" t="s">
        <v>94</v>
      </c>
      <c r="D58">
        <v>1628</v>
      </c>
      <c r="E58">
        <v>1362</v>
      </c>
    </row>
    <row r="59" spans="2:5" x14ac:dyDescent="0.35">
      <c r="B59" s="2" t="s">
        <v>82</v>
      </c>
      <c r="C59" s="8" t="s">
        <v>95</v>
      </c>
      <c r="D59">
        <v>1846</v>
      </c>
      <c r="E59">
        <v>1544</v>
      </c>
    </row>
    <row r="60" spans="2:5" x14ac:dyDescent="0.35">
      <c r="B60" s="2" t="s">
        <v>82</v>
      </c>
      <c r="C60" s="8" t="s">
        <v>96</v>
      </c>
      <c r="D60">
        <v>2445</v>
      </c>
      <c r="E60">
        <v>2042</v>
      </c>
    </row>
    <row r="61" spans="2:5" x14ac:dyDescent="0.35">
      <c r="B61" s="2" t="s">
        <v>82</v>
      </c>
      <c r="C61" s="8" t="s">
        <v>97</v>
      </c>
      <c r="D61">
        <v>2756</v>
      </c>
      <c r="E61">
        <v>2300</v>
      </c>
    </row>
    <row r="62" spans="2:5" x14ac:dyDescent="0.35">
      <c r="B62" s="2" t="s">
        <v>82</v>
      </c>
      <c r="C62" s="8" t="s">
        <v>98</v>
      </c>
      <c r="D62">
        <v>2808</v>
      </c>
      <c r="E62">
        <v>2346</v>
      </c>
    </row>
    <row r="64" spans="2:5" x14ac:dyDescent="0.35">
      <c r="B64" s="3" t="s">
        <v>43</v>
      </c>
      <c r="C64" s="8" t="s">
        <v>99</v>
      </c>
      <c r="D64">
        <v>2796</v>
      </c>
      <c r="E64">
        <v>2336</v>
      </c>
    </row>
    <row r="65" spans="2:5" x14ac:dyDescent="0.35">
      <c r="B65" s="3" t="s">
        <v>43</v>
      </c>
      <c r="C65" s="8" t="s">
        <v>100</v>
      </c>
      <c r="D65">
        <v>2370</v>
      </c>
      <c r="E65">
        <v>1976</v>
      </c>
    </row>
    <row r="66" spans="2:5" x14ac:dyDescent="0.35">
      <c r="B66" s="3" t="s">
        <v>43</v>
      </c>
      <c r="C66" s="8" t="s">
        <v>101</v>
      </c>
      <c r="D66">
        <v>1807</v>
      </c>
      <c r="E66">
        <v>1506</v>
      </c>
    </row>
    <row r="67" spans="2:5" x14ac:dyDescent="0.35">
      <c r="B67" s="3" t="s">
        <v>53</v>
      </c>
      <c r="C67" s="8" t="s">
        <v>102</v>
      </c>
      <c r="D67">
        <v>3376</v>
      </c>
      <c r="E67">
        <v>2816</v>
      </c>
    </row>
    <row r="68" spans="2:5" x14ac:dyDescent="0.35">
      <c r="B68" s="3" t="s">
        <v>53</v>
      </c>
      <c r="C68" s="8" t="s">
        <v>103</v>
      </c>
      <c r="D68">
        <v>3300</v>
      </c>
      <c r="E68">
        <v>2752</v>
      </c>
    </row>
    <row r="69" spans="2:5" x14ac:dyDescent="0.35">
      <c r="B69" s="3" t="s">
        <v>53</v>
      </c>
      <c r="C69" s="8" t="s">
        <v>104</v>
      </c>
      <c r="D69">
        <v>3090</v>
      </c>
      <c r="E69">
        <v>2576</v>
      </c>
    </row>
    <row r="70" spans="2:5" x14ac:dyDescent="0.35">
      <c r="B70" s="3" t="s">
        <v>67</v>
      </c>
      <c r="C70" s="8" t="s">
        <v>105</v>
      </c>
      <c r="D70">
        <v>2496</v>
      </c>
      <c r="E70">
        <v>2084</v>
      </c>
    </row>
    <row r="71" spans="2:5" x14ac:dyDescent="0.35">
      <c r="B71" s="3" t="s">
        <v>67</v>
      </c>
      <c r="C71" s="8" t="s">
        <v>106</v>
      </c>
      <c r="D71" s="5">
        <v>3756</v>
      </c>
      <c r="E71">
        <v>3132</v>
      </c>
    </row>
    <row r="72" spans="2:5" x14ac:dyDescent="0.35">
      <c r="B72" s="3" t="s">
        <v>67</v>
      </c>
      <c r="C72" s="8" t="s">
        <v>107</v>
      </c>
      <c r="D72">
        <v>3032</v>
      </c>
      <c r="E72">
        <v>2528</v>
      </c>
    </row>
    <row r="73" spans="2:5" x14ac:dyDescent="0.35">
      <c r="B73" s="3" t="s">
        <v>82</v>
      </c>
      <c r="C73" s="8" t="s">
        <v>108</v>
      </c>
      <c r="D73">
        <v>2936</v>
      </c>
      <c r="E73">
        <v>2450</v>
      </c>
    </row>
    <row r="74" spans="2:5" x14ac:dyDescent="0.35">
      <c r="B74" s="3" t="s">
        <v>82</v>
      </c>
      <c r="C74" s="8" t="s">
        <v>109</v>
      </c>
      <c r="D74">
        <v>2976</v>
      </c>
      <c r="E74">
        <v>2480</v>
      </c>
    </row>
    <row r="75" spans="2:5" x14ac:dyDescent="0.35">
      <c r="B75" s="3" t="s">
        <v>82</v>
      </c>
      <c r="C75" s="8" t="s">
        <v>110</v>
      </c>
      <c r="D75" s="5">
        <v>3732</v>
      </c>
      <c r="E75">
        <v>3112</v>
      </c>
    </row>
    <row r="76" spans="2:5" x14ac:dyDescent="0.35">
      <c r="B76" s="6"/>
      <c r="D76" s="5"/>
    </row>
    <row r="77" spans="2:5" x14ac:dyDescent="0.35">
      <c r="B77" s="4" t="s">
        <v>111</v>
      </c>
      <c r="C77" s="8" t="s">
        <v>112</v>
      </c>
      <c r="D77">
        <v>4854</v>
      </c>
      <c r="E77">
        <v>4056</v>
      </c>
    </row>
    <row r="78" spans="2:5" x14ac:dyDescent="0.35">
      <c r="B78" s="4" t="s">
        <v>111</v>
      </c>
      <c r="C78" s="8" t="s">
        <v>113</v>
      </c>
      <c r="D78">
        <v>4476</v>
      </c>
      <c r="E78">
        <v>3734</v>
      </c>
    </row>
    <row r="79" spans="2:5" x14ac:dyDescent="0.35">
      <c r="B79" s="4" t="s">
        <v>111</v>
      </c>
      <c r="C79" s="8" t="s">
        <v>114</v>
      </c>
      <c r="D79">
        <v>2466</v>
      </c>
      <c r="E79">
        <v>2056</v>
      </c>
    </row>
    <row r="80" spans="2:5" x14ac:dyDescent="0.35">
      <c r="B80" s="4" t="s">
        <v>111</v>
      </c>
      <c r="C80" s="8" t="s">
        <v>115</v>
      </c>
      <c r="D80">
        <v>4572</v>
      </c>
      <c r="E80">
        <v>3820</v>
      </c>
    </row>
    <row r="81" spans="2:5" x14ac:dyDescent="0.35">
      <c r="B81" s="4" t="s">
        <v>111</v>
      </c>
      <c r="C81" s="8" t="s">
        <v>116</v>
      </c>
      <c r="D81">
        <v>4080</v>
      </c>
      <c r="E81">
        <v>3404</v>
      </c>
    </row>
    <row r="82" spans="2:5" x14ac:dyDescent="0.35">
      <c r="B82" s="4" t="s">
        <v>111</v>
      </c>
      <c r="C82" s="8" t="s">
        <v>117</v>
      </c>
      <c r="D82">
        <v>4341</v>
      </c>
      <c r="E82">
        <v>3624</v>
      </c>
    </row>
    <row r="83" spans="2:5" x14ac:dyDescent="0.35">
      <c r="B83" s="4" t="s">
        <v>111</v>
      </c>
      <c r="C83" s="8" t="s">
        <v>118</v>
      </c>
      <c r="D83">
        <v>4476</v>
      </c>
      <c r="E83">
        <v>3732</v>
      </c>
    </row>
    <row r="84" spans="2:5" x14ac:dyDescent="0.35">
      <c r="B84" s="4" t="s">
        <v>111</v>
      </c>
      <c r="C84" s="8" t="s">
        <v>119</v>
      </c>
      <c r="D84">
        <v>3830</v>
      </c>
      <c r="E84">
        <v>3196</v>
      </c>
    </row>
    <row r="85" spans="2:5" x14ac:dyDescent="0.35">
      <c r="B85" s="4" t="s">
        <v>111</v>
      </c>
      <c r="C85" s="8" t="s">
        <v>120</v>
      </c>
      <c r="D85">
        <v>2971</v>
      </c>
      <c r="E85">
        <v>2476</v>
      </c>
    </row>
    <row r="86" spans="2:5" x14ac:dyDescent="0.35">
      <c r="B86" s="4" t="s">
        <v>111</v>
      </c>
      <c r="C86" s="8" t="s">
        <v>121</v>
      </c>
      <c r="D86">
        <v>5048</v>
      </c>
      <c r="E86">
        <v>4212</v>
      </c>
    </row>
    <row r="87" spans="2:5" x14ac:dyDescent="0.35">
      <c r="B87" s="4" t="s">
        <v>111</v>
      </c>
      <c r="C87" s="8" t="s">
        <v>122</v>
      </c>
      <c r="D87">
        <v>3652</v>
      </c>
      <c r="E87">
        <v>3048</v>
      </c>
    </row>
    <row r="88" spans="2:5" x14ac:dyDescent="0.35">
      <c r="B88" s="4" t="s">
        <v>111</v>
      </c>
      <c r="C88" s="8" t="s">
        <v>123</v>
      </c>
      <c r="D88">
        <v>4308</v>
      </c>
      <c r="E88">
        <v>3592</v>
      </c>
    </row>
    <row r="89" spans="2:5" x14ac:dyDescent="0.35">
      <c r="B89" s="4" t="s">
        <v>111</v>
      </c>
      <c r="C89" s="8" t="s">
        <v>124</v>
      </c>
      <c r="D89">
        <v>3044</v>
      </c>
      <c r="E89">
        <v>2540</v>
      </c>
    </row>
    <row r="90" spans="2:5" x14ac:dyDescent="0.35">
      <c r="B90" s="4" t="s">
        <v>111</v>
      </c>
      <c r="C90" s="8" t="s">
        <v>125</v>
      </c>
      <c r="D90">
        <v>4247</v>
      </c>
      <c r="E90">
        <v>3546</v>
      </c>
    </row>
    <row r="91" spans="2:5" x14ac:dyDescent="0.35">
      <c r="B91" s="4" t="s">
        <v>111</v>
      </c>
      <c r="C91" s="8" t="s">
        <v>126</v>
      </c>
      <c r="D91">
        <v>4356</v>
      </c>
      <c r="E91">
        <v>3632</v>
      </c>
    </row>
    <row r="92" spans="2:5" x14ac:dyDescent="0.35">
      <c r="B92" s="4" t="s">
        <v>111</v>
      </c>
      <c r="C92" s="8" t="s">
        <v>127</v>
      </c>
      <c r="D92">
        <v>3994</v>
      </c>
      <c r="E92">
        <v>3332</v>
      </c>
    </row>
    <row r="93" spans="2:5" x14ac:dyDescent="0.35">
      <c r="B93" s="4" t="s">
        <v>111</v>
      </c>
      <c r="C93" s="8" t="s">
        <v>128</v>
      </c>
      <c r="D93">
        <v>4116</v>
      </c>
      <c r="E93">
        <v>3432</v>
      </c>
    </row>
    <row r="94" spans="2:5" x14ac:dyDescent="0.35">
      <c r="B94" s="4" t="s">
        <v>111</v>
      </c>
      <c r="C94" s="8" t="s">
        <v>129</v>
      </c>
      <c r="D94">
        <v>3972</v>
      </c>
      <c r="E94">
        <v>3314</v>
      </c>
    </row>
    <row r="95" spans="2:5" x14ac:dyDescent="0.35">
      <c r="B95" s="4" t="s">
        <v>111</v>
      </c>
      <c r="C95" s="8" t="s">
        <v>130</v>
      </c>
      <c r="D95">
        <v>4932</v>
      </c>
      <c r="E95">
        <v>4116</v>
      </c>
    </row>
    <row r="96" spans="2:5" x14ac:dyDescent="0.35">
      <c r="B96" s="4" t="s">
        <v>111</v>
      </c>
      <c r="C96" s="8" t="s">
        <v>131</v>
      </c>
      <c r="D96">
        <v>4584</v>
      </c>
      <c r="E96">
        <v>3820</v>
      </c>
    </row>
    <row r="97" spans="2:5" x14ac:dyDescent="0.35">
      <c r="B97" s="4" t="s">
        <v>111</v>
      </c>
      <c r="C97" s="8" t="s">
        <v>132</v>
      </c>
      <c r="D97">
        <v>4584</v>
      </c>
      <c r="E97">
        <v>3820</v>
      </c>
    </row>
    <row r="98" spans="2:5" x14ac:dyDescent="0.35">
      <c r="B98" s="4" t="s">
        <v>111</v>
      </c>
      <c r="C98" s="8" t="s">
        <v>133</v>
      </c>
      <c r="D98">
        <v>4482</v>
      </c>
      <c r="E98">
        <v>3740</v>
      </c>
    </row>
    <row r="99" spans="2:5" x14ac:dyDescent="0.35">
      <c r="B99" s="4" t="s">
        <v>111</v>
      </c>
      <c r="C99" s="8" t="s">
        <v>134</v>
      </c>
      <c r="D99">
        <v>4872</v>
      </c>
      <c r="E99">
        <v>4060</v>
      </c>
    </row>
    <row r="100" spans="2:5" x14ac:dyDescent="0.35">
      <c r="B100" s="4" t="s">
        <v>111</v>
      </c>
      <c r="C100" s="8" t="s">
        <v>135</v>
      </c>
      <c r="D100">
        <v>4800</v>
      </c>
      <c r="E100">
        <v>4000</v>
      </c>
    </row>
    <row r="101" spans="2:5" x14ac:dyDescent="0.35">
      <c r="B101" s="6"/>
    </row>
    <row r="102" spans="2:5" x14ac:dyDescent="0.35">
      <c r="B102" s="2" t="s">
        <v>136</v>
      </c>
      <c r="C102" s="8" t="s">
        <v>137</v>
      </c>
      <c r="D102">
        <v>5280</v>
      </c>
      <c r="E102">
        <v>4400</v>
      </c>
    </row>
    <row r="103" spans="2:5" x14ac:dyDescent="0.35">
      <c r="B103" s="2" t="s">
        <v>136</v>
      </c>
      <c r="C103" s="8" t="s">
        <v>138</v>
      </c>
      <c r="D103">
        <v>5760</v>
      </c>
      <c r="E103">
        <v>4800</v>
      </c>
    </row>
    <row r="104" spans="2:5" x14ac:dyDescent="0.35">
      <c r="B104" s="2" t="s">
        <v>136</v>
      </c>
      <c r="C104" s="8" t="s">
        <v>139</v>
      </c>
      <c r="D104">
        <v>5760</v>
      </c>
      <c r="E104">
        <v>4800</v>
      </c>
    </row>
    <row r="105" spans="2:5" x14ac:dyDescent="0.35">
      <c r="B105" s="2" t="s">
        <v>136</v>
      </c>
      <c r="C105" s="8" t="s">
        <v>140</v>
      </c>
      <c r="D105">
        <v>5112</v>
      </c>
      <c r="E105">
        <v>4260</v>
      </c>
    </row>
    <row r="106" spans="2:5" x14ac:dyDescent="0.35">
      <c r="B106" s="2" t="s">
        <v>136</v>
      </c>
      <c r="C106" s="8" t="s">
        <v>141</v>
      </c>
      <c r="D106">
        <v>5088</v>
      </c>
      <c r="E106">
        <v>4240</v>
      </c>
    </row>
    <row r="107" spans="2:5" x14ac:dyDescent="0.35">
      <c r="B107" s="2" t="s">
        <v>136</v>
      </c>
      <c r="C107" s="8" t="s">
        <v>142</v>
      </c>
      <c r="D107">
        <v>5400</v>
      </c>
      <c r="E107">
        <v>4500</v>
      </c>
    </row>
    <row r="108" spans="2:5" x14ac:dyDescent="0.35">
      <c r="B108" s="2" t="s">
        <v>136</v>
      </c>
      <c r="C108" s="8" t="s">
        <v>143</v>
      </c>
      <c r="D108">
        <v>5904</v>
      </c>
      <c r="E108">
        <v>4920</v>
      </c>
    </row>
    <row r="109" spans="2:5" x14ac:dyDescent="0.35">
      <c r="B109" s="2" t="s">
        <v>136</v>
      </c>
      <c r="C109" s="8" t="s">
        <v>144</v>
      </c>
      <c r="D109">
        <v>6624</v>
      </c>
      <c r="E109">
        <v>5520</v>
      </c>
    </row>
    <row r="110" spans="2:5" x14ac:dyDescent="0.35">
      <c r="B110" s="2" t="s">
        <v>136</v>
      </c>
      <c r="C110" s="8" t="s">
        <v>145</v>
      </c>
      <c r="D110">
        <v>6264</v>
      </c>
      <c r="E110">
        <v>5220</v>
      </c>
    </row>
    <row r="111" spans="2:5" x14ac:dyDescent="0.35">
      <c r="B111" s="2" t="s">
        <v>136</v>
      </c>
      <c r="C111" s="8" t="s">
        <v>146</v>
      </c>
      <c r="D111">
        <v>3456</v>
      </c>
      <c r="E111">
        <v>2880</v>
      </c>
    </row>
    <row r="112" spans="2:5" x14ac:dyDescent="0.35">
      <c r="B112" s="2" t="s">
        <v>136</v>
      </c>
      <c r="C112" s="8" t="s">
        <v>147</v>
      </c>
      <c r="D112">
        <v>5256</v>
      </c>
      <c r="E112">
        <v>4380</v>
      </c>
    </row>
    <row r="113" spans="2:5" x14ac:dyDescent="0.35">
      <c r="B113" s="2" t="s">
        <v>136</v>
      </c>
      <c r="C113" s="8" t="s">
        <v>148</v>
      </c>
      <c r="D113">
        <v>5760</v>
      </c>
      <c r="E113">
        <v>4800</v>
      </c>
    </row>
    <row r="114" spans="2:5" x14ac:dyDescent="0.35">
      <c r="B114" s="2" t="s">
        <v>136</v>
      </c>
      <c r="C114" s="8" t="s">
        <v>149</v>
      </c>
      <c r="D114">
        <v>4512</v>
      </c>
      <c r="E114">
        <v>3760</v>
      </c>
    </row>
    <row r="115" spans="2:5" x14ac:dyDescent="0.35">
      <c r="B115" s="2" t="s">
        <v>136</v>
      </c>
      <c r="C115" s="8" t="s">
        <v>150</v>
      </c>
      <c r="D115">
        <v>8640</v>
      </c>
      <c r="E115">
        <v>7200</v>
      </c>
    </row>
    <row r="116" spans="2:5" x14ac:dyDescent="0.35">
      <c r="B116" s="2" t="s">
        <v>136</v>
      </c>
      <c r="C116" s="8" t="s">
        <v>151</v>
      </c>
      <c r="D116">
        <v>6768</v>
      </c>
      <c r="E116">
        <v>5640</v>
      </c>
    </row>
    <row r="117" spans="2:5" x14ac:dyDescent="0.35">
      <c r="B117" s="2" t="s">
        <v>136</v>
      </c>
      <c r="C117" s="8" t="s">
        <v>152</v>
      </c>
      <c r="D117">
        <v>8928</v>
      </c>
      <c r="E117">
        <v>7440</v>
      </c>
    </row>
    <row r="118" spans="2:5" x14ac:dyDescent="0.35">
      <c r="B118" s="2" t="s">
        <v>136</v>
      </c>
      <c r="C118" s="8" t="s">
        <v>153</v>
      </c>
      <c r="D118">
        <v>7848</v>
      </c>
      <c r="E118">
        <v>6540</v>
      </c>
    </row>
    <row r="119" spans="2:5" x14ac:dyDescent="0.35">
      <c r="B119" s="2" t="s">
        <v>136</v>
      </c>
      <c r="C119" s="8" t="s">
        <v>154</v>
      </c>
      <c r="D119">
        <v>8064</v>
      </c>
      <c r="E119">
        <v>6720</v>
      </c>
    </row>
    <row r="120" spans="2:5" x14ac:dyDescent="0.35">
      <c r="B120" s="2" t="s">
        <v>136</v>
      </c>
      <c r="C120" s="8" t="s">
        <v>155</v>
      </c>
      <c r="D120">
        <v>5328</v>
      </c>
      <c r="E120">
        <v>4440</v>
      </c>
    </row>
    <row r="121" spans="2:5" x14ac:dyDescent="0.35">
      <c r="B121" s="2" t="s">
        <v>136</v>
      </c>
      <c r="C121" s="8" t="s">
        <v>156</v>
      </c>
      <c r="D121">
        <v>8640</v>
      </c>
      <c r="E121">
        <v>7200</v>
      </c>
    </row>
    <row r="122" spans="2:5" x14ac:dyDescent="0.35">
      <c r="B122" s="2" t="s">
        <v>136</v>
      </c>
      <c r="C122" s="8" t="s">
        <v>157</v>
      </c>
      <c r="D122">
        <v>10224</v>
      </c>
      <c r="E122">
        <v>8520</v>
      </c>
    </row>
    <row r="123" spans="2:5" x14ac:dyDescent="0.35">
      <c r="B123" s="2" t="s">
        <v>136</v>
      </c>
      <c r="C123" s="8" t="s">
        <v>158</v>
      </c>
      <c r="D123">
        <v>11280</v>
      </c>
      <c r="E123">
        <v>9400</v>
      </c>
    </row>
    <row r="124" spans="2:5" x14ac:dyDescent="0.35">
      <c r="B124" s="2" t="s">
        <v>136</v>
      </c>
      <c r="C124" s="8" t="s">
        <v>159</v>
      </c>
      <c r="D124">
        <v>11328</v>
      </c>
      <c r="E124">
        <v>9440</v>
      </c>
    </row>
    <row r="125" spans="2:5" x14ac:dyDescent="0.35">
      <c r="B125" s="2" t="s">
        <v>136</v>
      </c>
      <c r="C125" s="8" t="s">
        <v>169</v>
      </c>
      <c r="D125">
        <v>11040</v>
      </c>
      <c r="E125">
        <v>9200</v>
      </c>
    </row>
    <row r="126" spans="2:5" x14ac:dyDescent="0.35">
      <c r="B126" s="2" t="s">
        <v>136</v>
      </c>
      <c r="C126" s="8" t="s">
        <v>160</v>
      </c>
      <c r="D126">
        <v>9600</v>
      </c>
      <c r="E126">
        <v>8000</v>
      </c>
    </row>
    <row r="127" spans="2:5" x14ac:dyDescent="0.35">
      <c r="B127" s="2" t="s">
        <v>136</v>
      </c>
      <c r="C127" s="8" t="s">
        <v>161</v>
      </c>
      <c r="D127">
        <v>13680</v>
      </c>
      <c r="E127">
        <v>11400</v>
      </c>
    </row>
    <row r="128" spans="2:5" x14ac:dyDescent="0.35">
      <c r="B128" s="2" t="s">
        <v>136</v>
      </c>
      <c r="C128" s="8" t="s">
        <v>162</v>
      </c>
      <c r="D128">
        <v>13200</v>
      </c>
      <c r="E128">
        <v>11000</v>
      </c>
    </row>
    <row r="129" spans="2:5" x14ac:dyDescent="0.35">
      <c r="B129" s="2" t="s">
        <v>136</v>
      </c>
      <c r="C129" s="8" t="s">
        <v>163</v>
      </c>
      <c r="D129">
        <v>10800</v>
      </c>
      <c r="E129">
        <v>9000</v>
      </c>
    </row>
    <row r="130" spans="2:5" x14ac:dyDescent="0.35">
      <c r="B130" s="2" t="s">
        <v>136</v>
      </c>
      <c r="C130" s="8" t="s">
        <v>164</v>
      </c>
      <c r="D130">
        <v>12480</v>
      </c>
      <c r="E130">
        <v>10400</v>
      </c>
    </row>
    <row r="131" spans="2:5" x14ac:dyDescent="0.35">
      <c r="B131" s="2" t="s">
        <v>136</v>
      </c>
      <c r="C131" s="8" t="s">
        <v>165</v>
      </c>
      <c r="D131">
        <v>14640</v>
      </c>
      <c r="E131">
        <v>12200</v>
      </c>
    </row>
    <row r="132" spans="2:5" x14ac:dyDescent="0.35">
      <c r="B132" s="2" t="s">
        <v>136</v>
      </c>
      <c r="C132" s="8" t="s">
        <v>166</v>
      </c>
      <c r="D132">
        <v>17280</v>
      </c>
      <c r="E132">
        <v>14400</v>
      </c>
    </row>
  </sheetData>
  <conditionalFormatting sqref="D64:D76">
    <cfRule type="top10" dxfId="1" priority="2" rank="3"/>
  </conditionalFormatting>
  <conditionalFormatting sqref="D77:D101">
    <cfRule type="top10" dxfId="0" priority="1" rank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6230-5701-46E1-9EEC-ADD57C11DAE7}">
  <dimension ref="A1:W108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9.1796875" bestFit="1" customWidth="1"/>
    <col min="2" max="2" width="18.36328125" bestFit="1" customWidth="1"/>
    <col min="13" max="13" width="10" style="22" customWidth="1"/>
  </cols>
  <sheetData>
    <row r="1" spans="1:23" x14ac:dyDescent="0.35">
      <c r="C1" s="13" t="s">
        <v>177</v>
      </c>
      <c r="D1" s="14" t="s">
        <v>178</v>
      </c>
      <c r="E1" s="15" t="s">
        <v>179</v>
      </c>
      <c r="F1" s="18" t="s">
        <v>180</v>
      </c>
      <c r="G1" s="16" t="s">
        <v>181</v>
      </c>
      <c r="H1" s="19" t="s">
        <v>182</v>
      </c>
      <c r="I1" s="21" t="s">
        <v>183</v>
      </c>
      <c r="J1" s="20" t="s">
        <v>184</v>
      </c>
      <c r="K1" s="17" t="s">
        <v>185</v>
      </c>
      <c r="L1" s="18" t="s">
        <v>186</v>
      </c>
      <c r="N1" s="13" t="s">
        <v>177</v>
      </c>
      <c r="O1" s="15" t="s">
        <v>179</v>
      </c>
      <c r="P1" s="18" t="s">
        <v>180</v>
      </c>
      <c r="Q1" s="16" t="s">
        <v>181</v>
      </c>
      <c r="R1" s="19" t="s">
        <v>182</v>
      </c>
      <c r="S1" s="21" t="s">
        <v>183</v>
      </c>
      <c r="T1" s="20" t="s">
        <v>184</v>
      </c>
      <c r="U1" s="17" t="s">
        <v>185</v>
      </c>
      <c r="V1" s="18" t="s">
        <v>186</v>
      </c>
      <c r="W1" s="13" t="s">
        <v>301</v>
      </c>
    </row>
    <row r="2" spans="1:23" x14ac:dyDescent="0.35">
      <c r="C2" s="23" t="s">
        <v>285</v>
      </c>
      <c r="D2" s="24"/>
      <c r="E2" s="25"/>
      <c r="F2" s="26"/>
      <c r="G2" s="27"/>
      <c r="H2" s="28"/>
      <c r="I2" s="29"/>
      <c r="J2" s="30"/>
      <c r="K2" s="31"/>
      <c r="L2" s="26"/>
      <c r="N2" s="23" t="s">
        <v>315</v>
      </c>
      <c r="O2" s="24"/>
      <c r="P2" s="25"/>
      <c r="Q2" s="26"/>
      <c r="R2" s="27"/>
      <c r="S2" s="28"/>
      <c r="T2" s="29"/>
      <c r="U2" s="30"/>
      <c r="V2" s="31"/>
      <c r="W2" s="26"/>
    </row>
    <row r="3" spans="1:23" x14ac:dyDescent="0.35">
      <c r="B3" t="s">
        <v>317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  <c r="I3" t="s">
        <v>183</v>
      </c>
      <c r="J3" t="s">
        <v>184</v>
      </c>
      <c r="K3" t="s">
        <v>185</v>
      </c>
      <c r="L3" t="s">
        <v>186</v>
      </c>
      <c r="M3" s="22" t="s">
        <v>289</v>
      </c>
      <c r="N3" t="s">
        <v>290</v>
      </c>
      <c r="O3" t="s">
        <v>291</v>
      </c>
      <c r="P3" t="s">
        <v>292</v>
      </c>
      <c r="Q3" t="s">
        <v>293</v>
      </c>
      <c r="R3" t="s">
        <v>294</v>
      </c>
      <c r="S3" t="s">
        <v>295</v>
      </c>
      <c r="T3" t="s">
        <v>296</v>
      </c>
      <c r="U3" t="s">
        <v>297</v>
      </c>
      <c r="V3" t="s">
        <v>298</v>
      </c>
      <c r="W3" t="s">
        <v>301</v>
      </c>
    </row>
    <row r="4" spans="1:23" x14ac:dyDescent="0.35">
      <c r="A4" t="s">
        <v>196</v>
      </c>
      <c r="B4" t="s">
        <v>5</v>
      </c>
      <c r="C4">
        <v>20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N4">
        <v>8</v>
      </c>
      <c r="O4">
        <v>2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1</v>
      </c>
    </row>
    <row r="5" spans="1:23" x14ac:dyDescent="0.35">
      <c r="B5" t="s">
        <v>199</v>
      </c>
      <c r="C5">
        <v>150</v>
      </c>
      <c r="D5">
        <v>99</v>
      </c>
      <c r="E5">
        <v>125</v>
      </c>
      <c r="F5">
        <v>130</v>
      </c>
      <c r="G5">
        <v>125</v>
      </c>
      <c r="H5">
        <v>125</v>
      </c>
      <c r="I5">
        <v>150</v>
      </c>
      <c r="J5">
        <v>150</v>
      </c>
      <c r="K5">
        <v>150</v>
      </c>
      <c r="L5">
        <v>150</v>
      </c>
      <c r="N5">
        <v>44</v>
      </c>
      <c r="O5">
        <v>0</v>
      </c>
      <c r="P5">
        <v>0</v>
      </c>
      <c r="Q5">
        <v>0</v>
      </c>
      <c r="R5">
        <v>0</v>
      </c>
      <c r="S5">
        <v>45</v>
      </c>
      <c r="T5">
        <v>45</v>
      </c>
      <c r="U5">
        <v>45</v>
      </c>
      <c r="V5">
        <v>45</v>
      </c>
      <c r="W5">
        <v>2</v>
      </c>
    </row>
    <row r="6" spans="1:23" x14ac:dyDescent="0.35">
      <c r="B6" t="s">
        <v>200</v>
      </c>
      <c r="C6">
        <v>109</v>
      </c>
      <c r="D6">
        <v>73</v>
      </c>
      <c r="E6">
        <v>110</v>
      </c>
      <c r="F6">
        <v>110</v>
      </c>
      <c r="G6">
        <v>110</v>
      </c>
      <c r="H6">
        <v>110</v>
      </c>
      <c r="I6">
        <v>110</v>
      </c>
      <c r="J6">
        <v>110</v>
      </c>
      <c r="K6">
        <v>110</v>
      </c>
      <c r="L6">
        <v>110</v>
      </c>
      <c r="N6">
        <v>57</v>
      </c>
      <c r="O6">
        <v>0</v>
      </c>
      <c r="P6">
        <v>50</v>
      </c>
      <c r="Q6">
        <v>0</v>
      </c>
      <c r="R6">
        <v>0</v>
      </c>
      <c r="S6">
        <v>44</v>
      </c>
      <c r="T6">
        <v>0</v>
      </c>
      <c r="U6">
        <v>0</v>
      </c>
      <c r="V6">
        <v>0</v>
      </c>
      <c r="W6">
        <v>2</v>
      </c>
    </row>
    <row r="7" spans="1:23" x14ac:dyDescent="0.35">
      <c r="B7" t="s">
        <v>201</v>
      </c>
      <c r="C7">
        <v>125</v>
      </c>
      <c r="D7">
        <v>85</v>
      </c>
      <c r="E7">
        <v>125</v>
      </c>
      <c r="F7">
        <v>130</v>
      </c>
      <c r="G7">
        <v>125</v>
      </c>
      <c r="H7">
        <v>125</v>
      </c>
      <c r="I7">
        <v>130</v>
      </c>
      <c r="J7">
        <v>125</v>
      </c>
      <c r="K7">
        <v>125</v>
      </c>
      <c r="L7">
        <v>125</v>
      </c>
      <c r="N7">
        <v>90</v>
      </c>
      <c r="O7">
        <v>0</v>
      </c>
      <c r="P7">
        <v>88</v>
      </c>
      <c r="Q7">
        <v>0</v>
      </c>
      <c r="R7">
        <v>0</v>
      </c>
      <c r="S7">
        <v>88</v>
      </c>
      <c r="T7">
        <v>0</v>
      </c>
      <c r="U7">
        <v>0</v>
      </c>
      <c r="V7">
        <v>0</v>
      </c>
      <c r="W7">
        <v>2</v>
      </c>
    </row>
    <row r="8" spans="1:23" x14ac:dyDescent="0.35">
      <c r="B8" t="s">
        <v>7</v>
      </c>
      <c r="C8">
        <v>35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N8">
        <v>16</v>
      </c>
      <c r="O8">
        <v>2</v>
      </c>
      <c r="P8">
        <v>0</v>
      </c>
      <c r="Q8">
        <v>0</v>
      </c>
      <c r="R8">
        <v>0</v>
      </c>
      <c r="S8">
        <v>10</v>
      </c>
      <c r="T8">
        <v>0</v>
      </c>
      <c r="U8">
        <v>5</v>
      </c>
      <c r="V8">
        <v>0</v>
      </c>
      <c r="W8">
        <v>1</v>
      </c>
    </row>
    <row r="9" spans="1:23" x14ac:dyDescent="0.35">
      <c r="B9" t="s">
        <v>202</v>
      </c>
      <c r="C9">
        <v>61</v>
      </c>
      <c r="D9">
        <v>61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N9">
        <v>33</v>
      </c>
      <c r="O9">
        <v>0</v>
      </c>
      <c r="P9">
        <v>25</v>
      </c>
      <c r="Q9">
        <v>0</v>
      </c>
      <c r="R9">
        <v>0</v>
      </c>
      <c r="S9">
        <v>25</v>
      </c>
      <c r="T9">
        <v>0</v>
      </c>
      <c r="U9">
        <v>0</v>
      </c>
      <c r="V9">
        <v>0</v>
      </c>
      <c r="W9">
        <v>2</v>
      </c>
    </row>
    <row r="10" spans="1:23" x14ac:dyDescent="0.35">
      <c r="B10" t="s">
        <v>12</v>
      </c>
      <c r="C10">
        <v>300</v>
      </c>
      <c r="D10">
        <v>99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N10">
        <v>150</v>
      </c>
      <c r="O10">
        <v>100</v>
      </c>
      <c r="P10">
        <v>0</v>
      </c>
      <c r="Q10">
        <v>150</v>
      </c>
      <c r="R10">
        <v>0</v>
      </c>
      <c r="S10">
        <v>0</v>
      </c>
      <c r="T10">
        <v>0</v>
      </c>
      <c r="U10">
        <v>150</v>
      </c>
      <c r="V10">
        <v>100</v>
      </c>
      <c r="W10">
        <v>2</v>
      </c>
    </row>
    <row r="11" spans="1:23" x14ac:dyDescent="0.35">
      <c r="B11" t="s">
        <v>203</v>
      </c>
      <c r="C11">
        <v>150</v>
      </c>
      <c r="D11">
        <v>99</v>
      </c>
      <c r="E11">
        <v>150</v>
      </c>
      <c r="F11">
        <v>150</v>
      </c>
      <c r="G11">
        <v>150</v>
      </c>
      <c r="H11">
        <v>150</v>
      </c>
      <c r="I11">
        <v>150</v>
      </c>
      <c r="J11">
        <v>150</v>
      </c>
      <c r="K11">
        <v>150</v>
      </c>
      <c r="L11">
        <v>150</v>
      </c>
      <c r="N11">
        <v>101</v>
      </c>
      <c r="O11">
        <v>0</v>
      </c>
      <c r="P11">
        <v>130</v>
      </c>
      <c r="Q11">
        <v>0</v>
      </c>
      <c r="R11">
        <v>0</v>
      </c>
      <c r="S11">
        <v>110</v>
      </c>
      <c r="T11">
        <v>110</v>
      </c>
      <c r="U11">
        <v>0</v>
      </c>
      <c r="V11">
        <v>0</v>
      </c>
      <c r="W11">
        <v>2</v>
      </c>
    </row>
    <row r="12" spans="1:23" x14ac:dyDescent="0.35">
      <c r="B12" t="s">
        <v>204</v>
      </c>
      <c r="C12">
        <v>45</v>
      </c>
      <c r="D12">
        <v>44</v>
      </c>
      <c r="E12">
        <v>46</v>
      </c>
      <c r="F12">
        <v>45</v>
      </c>
      <c r="G12">
        <v>45</v>
      </c>
      <c r="H12">
        <v>46</v>
      </c>
      <c r="I12">
        <v>45</v>
      </c>
      <c r="J12">
        <v>45</v>
      </c>
      <c r="K12">
        <v>45</v>
      </c>
      <c r="L12">
        <v>45</v>
      </c>
      <c r="N12">
        <v>22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</row>
    <row r="13" spans="1:23" x14ac:dyDescent="0.35">
      <c r="B13" t="s">
        <v>205</v>
      </c>
      <c r="C13">
        <v>500</v>
      </c>
      <c r="D13">
        <v>99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N13">
        <v>150</v>
      </c>
      <c r="O13">
        <v>0</v>
      </c>
      <c r="P13">
        <v>150</v>
      </c>
      <c r="Q13">
        <v>0</v>
      </c>
      <c r="R13">
        <v>150</v>
      </c>
      <c r="S13">
        <v>150</v>
      </c>
      <c r="T13">
        <v>150</v>
      </c>
      <c r="U13">
        <v>150</v>
      </c>
      <c r="V13">
        <v>150</v>
      </c>
      <c r="W13">
        <v>2</v>
      </c>
    </row>
    <row r="14" spans="1:23" x14ac:dyDescent="0.35">
      <c r="B14" t="s">
        <v>10</v>
      </c>
      <c r="C14">
        <v>125</v>
      </c>
      <c r="D14">
        <v>81</v>
      </c>
      <c r="E14">
        <v>125</v>
      </c>
      <c r="F14">
        <v>125</v>
      </c>
      <c r="G14">
        <v>130</v>
      </c>
      <c r="H14">
        <v>125</v>
      </c>
      <c r="I14">
        <v>125</v>
      </c>
      <c r="J14">
        <v>125</v>
      </c>
      <c r="K14">
        <v>125</v>
      </c>
      <c r="L14">
        <v>125</v>
      </c>
      <c r="N14">
        <v>88</v>
      </c>
      <c r="O14">
        <v>0</v>
      </c>
      <c r="P14">
        <v>0</v>
      </c>
      <c r="Q14">
        <v>80</v>
      </c>
      <c r="R14">
        <v>0</v>
      </c>
      <c r="S14">
        <v>0</v>
      </c>
      <c r="T14">
        <v>0</v>
      </c>
      <c r="U14">
        <v>75</v>
      </c>
      <c r="V14">
        <v>50</v>
      </c>
      <c r="W14">
        <v>2</v>
      </c>
    </row>
    <row r="15" spans="1:23" x14ac:dyDescent="0.35">
      <c r="B15" t="s">
        <v>8</v>
      </c>
      <c r="C15">
        <v>60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  <c r="K15">
        <v>60</v>
      </c>
      <c r="L15">
        <v>60</v>
      </c>
      <c r="N15">
        <v>35</v>
      </c>
      <c r="O15">
        <v>20</v>
      </c>
      <c r="P15">
        <v>0</v>
      </c>
      <c r="Q15">
        <v>10</v>
      </c>
      <c r="R15">
        <v>0</v>
      </c>
      <c r="S15">
        <v>20</v>
      </c>
      <c r="T15">
        <v>0</v>
      </c>
      <c r="U15">
        <v>0</v>
      </c>
      <c r="V15">
        <v>5</v>
      </c>
      <c r="W15">
        <v>2</v>
      </c>
    </row>
    <row r="16" spans="1:23" x14ac:dyDescent="0.35">
      <c r="B16" t="s">
        <v>11</v>
      </c>
      <c r="C16">
        <v>150</v>
      </c>
      <c r="D16">
        <v>99</v>
      </c>
      <c r="E16">
        <v>150</v>
      </c>
      <c r="F16">
        <v>150</v>
      </c>
      <c r="G16">
        <v>150</v>
      </c>
      <c r="H16">
        <v>150</v>
      </c>
      <c r="I16">
        <v>150</v>
      </c>
      <c r="J16">
        <v>150</v>
      </c>
      <c r="K16">
        <v>150</v>
      </c>
      <c r="L16">
        <v>150</v>
      </c>
      <c r="N16">
        <v>101</v>
      </c>
      <c r="O16">
        <v>0</v>
      </c>
      <c r="P16">
        <v>0</v>
      </c>
      <c r="Q16">
        <v>120</v>
      </c>
      <c r="R16">
        <v>120</v>
      </c>
      <c r="S16">
        <v>0</v>
      </c>
      <c r="T16">
        <v>0</v>
      </c>
      <c r="U16">
        <v>100</v>
      </c>
      <c r="V16">
        <v>95</v>
      </c>
      <c r="W16">
        <v>2</v>
      </c>
    </row>
    <row r="17" spans="1:23" x14ac:dyDescent="0.35">
      <c r="B17" t="s">
        <v>9</v>
      </c>
      <c r="C17">
        <v>110</v>
      </c>
      <c r="D17">
        <v>72</v>
      </c>
      <c r="E17">
        <v>110</v>
      </c>
      <c r="F17">
        <v>110</v>
      </c>
      <c r="G17">
        <v>110</v>
      </c>
      <c r="H17">
        <v>110</v>
      </c>
      <c r="I17">
        <v>110</v>
      </c>
      <c r="J17">
        <v>110</v>
      </c>
      <c r="K17">
        <v>110</v>
      </c>
      <c r="L17">
        <v>110</v>
      </c>
      <c r="N17">
        <v>55</v>
      </c>
      <c r="O17">
        <v>0</v>
      </c>
      <c r="P17">
        <v>0</v>
      </c>
      <c r="Q17">
        <v>44</v>
      </c>
      <c r="R17">
        <v>0</v>
      </c>
      <c r="S17">
        <v>0</v>
      </c>
      <c r="T17">
        <v>0</v>
      </c>
      <c r="U17">
        <v>30</v>
      </c>
      <c r="V17">
        <v>0</v>
      </c>
      <c r="W17">
        <v>2</v>
      </c>
    </row>
    <row r="18" spans="1:23" x14ac:dyDescent="0.35">
      <c r="B18" t="s">
        <v>6</v>
      </c>
      <c r="C18">
        <v>20</v>
      </c>
      <c r="D18">
        <v>19</v>
      </c>
      <c r="E18">
        <v>19</v>
      </c>
      <c r="F18">
        <v>19</v>
      </c>
      <c r="G18">
        <v>19</v>
      </c>
      <c r="H18">
        <v>19</v>
      </c>
      <c r="I18">
        <v>19</v>
      </c>
      <c r="J18">
        <v>19</v>
      </c>
      <c r="K18">
        <v>19</v>
      </c>
      <c r="L18">
        <v>19</v>
      </c>
      <c r="N18">
        <v>14</v>
      </c>
      <c r="O18">
        <v>2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1</v>
      </c>
    </row>
    <row r="19" spans="1:23" x14ac:dyDescent="0.35">
      <c r="B19" t="s">
        <v>206</v>
      </c>
      <c r="C19">
        <v>36</v>
      </c>
      <c r="D19">
        <v>35</v>
      </c>
      <c r="E19">
        <v>30</v>
      </c>
      <c r="F19">
        <v>36</v>
      </c>
      <c r="G19">
        <v>34</v>
      </c>
      <c r="H19">
        <v>34</v>
      </c>
      <c r="I19">
        <v>36</v>
      </c>
      <c r="J19">
        <v>34</v>
      </c>
      <c r="K19">
        <v>34</v>
      </c>
      <c r="L19">
        <v>34</v>
      </c>
      <c r="N19">
        <v>11</v>
      </c>
      <c r="O19">
        <v>0</v>
      </c>
      <c r="P19">
        <v>10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1</v>
      </c>
    </row>
    <row r="20" spans="1:23" x14ac:dyDescent="0.35">
      <c r="A20" t="s">
        <v>195</v>
      </c>
      <c r="B20" t="s">
        <v>20</v>
      </c>
      <c r="C20">
        <v>44</v>
      </c>
      <c r="D20">
        <v>45</v>
      </c>
      <c r="E20">
        <v>45</v>
      </c>
      <c r="F20">
        <v>45</v>
      </c>
      <c r="G20">
        <v>45</v>
      </c>
      <c r="H20">
        <v>45</v>
      </c>
      <c r="I20">
        <v>45</v>
      </c>
      <c r="J20">
        <v>45</v>
      </c>
      <c r="K20">
        <v>45</v>
      </c>
      <c r="L20">
        <v>45</v>
      </c>
      <c r="N20">
        <v>24</v>
      </c>
      <c r="O20">
        <v>0</v>
      </c>
      <c r="P20">
        <v>0</v>
      </c>
      <c r="Q20">
        <v>0</v>
      </c>
      <c r="R20">
        <v>21</v>
      </c>
      <c r="S20">
        <v>0</v>
      </c>
      <c r="T20">
        <v>15</v>
      </c>
      <c r="U20">
        <v>0</v>
      </c>
      <c r="V20">
        <v>0</v>
      </c>
      <c r="W20">
        <v>1</v>
      </c>
    </row>
    <row r="21" spans="1:23" x14ac:dyDescent="0.35">
      <c r="B21" t="s">
        <v>18</v>
      </c>
      <c r="C21">
        <v>24</v>
      </c>
      <c r="D21">
        <v>19</v>
      </c>
      <c r="E21">
        <v>19</v>
      </c>
      <c r="F21">
        <v>19</v>
      </c>
      <c r="G21">
        <v>19</v>
      </c>
      <c r="H21">
        <v>25</v>
      </c>
      <c r="I21">
        <v>19</v>
      </c>
      <c r="J21">
        <v>25</v>
      </c>
      <c r="K21">
        <v>19</v>
      </c>
      <c r="L21">
        <v>19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</row>
    <row r="22" spans="1:23" x14ac:dyDescent="0.35">
      <c r="B22" t="s">
        <v>207</v>
      </c>
      <c r="C22">
        <v>110</v>
      </c>
      <c r="D22">
        <v>72</v>
      </c>
      <c r="E22">
        <v>110</v>
      </c>
      <c r="F22">
        <v>110</v>
      </c>
      <c r="G22">
        <v>110</v>
      </c>
      <c r="H22">
        <v>110</v>
      </c>
      <c r="I22">
        <v>110</v>
      </c>
      <c r="J22">
        <v>110</v>
      </c>
      <c r="K22">
        <v>110</v>
      </c>
      <c r="L22">
        <v>110</v>
      </c>
      <c r="N22">
        <v>44</v>
      </c>
      <c r="O22">
        <v>45</v>
      </c>
      <c r="P22">
        <v>0</v>
      </c>
      <c r="Q22">
        <v>0</v>
      </c>
      <c r="R22">
        <v>45</v>
      </c>
      <c r="S22">
        <v>45</v>
      </c>
      <c r="T22">
        <v>0</v>
      </c>
      <c r="U22">
        <v>30</v>
      </c>
      <c r="V22">
        <v>0</v>
      </c>
      <c r="W22">
        <v>2</v>
      </c>
    </row>
    <row r="23" spans="1:23" x14ac:dyDescent="0.35">
      <c r="B23" t="s">
        <v>208</v>
      </c>
      <c r="C23">
        <v>150</v>
      </c>
      <c r="D23">
        <v>89</v>
      </c>
      <c r="E23">
        <v>150</v>
      </c>
      <c r="F23">
        <v>150</v>
      </c>
      <c r="G23">
        <v>150</v>
      </c>
      <c r="H23">
        <v>150</v>
      </c>
      <c r="I23">
        <v>150</v>
      </c>
      <c r="J23">
        <v>150</v>
      </c>
      <c r="K23">
        <v>150</v>
      </c>
      <c r="L23">
        <v>150</v>
      </c>
      <c r="N23">
        <v>110</v>
      </c>
      <c r="O23">
        <v>110</v>
      </c>
      <c r="P23">
        <v>0</v>
      </c>
      <c r="Q23">
        <v>90</v>
      </c>
      <c r="R23">
        <v>110</v>
      </c>
      <c r="S23">
        <v>95</v>
      </c>
      <c r="T23">
        <v>100</v>
      </c>
      <c r="U23">
        <v>0</v>
      </c>
      <c r="V23">
        <v>0</v>
      </c>
      <c r="W23">
        <v>2</v>
      </c>
    </row>
    <row r="24" spans="1:23" x14ac:dyDescent="0.35">
      <c r="B24" t="s">
        <v>209</v>
      </c>
      <c r="C24">
        <v>25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N24">
        <v>12</v>
      </c>
      <c r="O24">
        <v>5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1</v>
      </c>
    </row>
    <row r="25" spans="1:23" x14ac:dyDescent="0.35">
      <c r="B25" t="s">
        <v>210</v>
      </c>
      <c r="C25">
        <v>44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N25">
        <v>25</v>
      </c>
      <c r="O25">
        <v>15</v>
      </c>
      <c r="P25">
        <v>0</v>
      </c>
      <c r="Q25">
        <v>0</v>
      </c>
      <c r="R25">
        <v>21</v>
      </c>
      <c r="S25">
        <v>21</v>
      </c>
      <c r="T25">
        <v>0</v>
      </c>
      <c r="U25">
        <v>0</v>
      </c>
      <c r="V25">
        <v>0</v>
      </c>
      <c r="W25">
        <v>1</v>
      </c>
    </row>
    <row r="26" spans="1:23" x14ac:dyDescent="0.35">
      <c r="B26" t="s">
        <v>211</v>
      </c>
      <c r="C26">
        <v>60</v>
      </c>
      <c r="D26">
        <v>44</v>
      </c>
      <c r="E26">
        <v>45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45</v>
      </c>
      <c r="N26">
        <v>42</v>
      </c>
      <c r="O26">
        <v>0</v>
      </c>
      <c r="P26">
        <v>30</v>
      </c>
      <c r="Q26">
        <v>30</v>
      </c>
      <c r="R26">
        <v>30</v>
      </c>
      <c r="S26">
        <v>0</v>
      </c>
      <c r="T26">
        <v>15</v>
      </c>
      <c r="U26">
        <v>0</v>
      </c>
      <c r="V26">
        <v>30</v>
      </c>
      <c r="W26">
        <v>1</v>
      </c>
    </row>
    <row r="27" spans="1:23" x14ac:dyDescent="0.35">
      <c r="B27" t="s">
        <v>212</v>
      </c>
      <c r="C27">
        <v>301</v>
      </c>
      <c r="D27">
        <v>99</v>
      </c>
      <c r="E27">
        <v>200</v>
      </c>
      <c r="F27">
        <v>200</v>
      </c>
      <c r="G27">
        <v>200</v>
      </c>
      <c r="H27">
        <v>200</v>
      </c>
      <c r="I27">
        <v>200</v>
      </c>
      <c r="J27">
        <v>200</v>
      </c>
      <c r="K27">
        <v>200</v>
      </c>
      <c r="L27">
        <v>200</v>
      </c>
      <c r="N27">
        <v>150</v>
      </c>
      <c r="O27">
        <v>150</v>
      </c>
      <c r="P27">
        <v>100</v>
      </c>
      <c r="Q27">
        <v>0</v>
      </c>
      <c r="R27">
        <v>145</v>
      </c>
      <c r="S27">
        <v>135</v>
      </c>
      <c r="T27">
        <v>0</v>
      </c>
      <c r="U27">
        <v>125</v>
      </c>
      <c r="V27">
        <v>50</v>
      </c>
      <c r="W27">
        <v>2</v>
      </c>
    </row>
    <row r="28" spans="1:23" x14ac:dyDescent="0.35">
      <c r="B28" t="s">
        <v>21</v>
      </c>
      <c r="C28">
        <v>60</v>
      </c>
      <c r="D28">
        <v>60</v>
      </c>
      <c r="E28">
        <v>60</v>
      </c>
      <c r="F28">
        <v>60</v>
      </c>
      <c r="G28">
        <v>60</v>
      </c>
      <c r="H28">
        <v>75</v>
      </c>
      <c r="I28">
        <v>60</v>
      </c>
      <c r="J28">
        <v>60</v>
      </c>
      <c r="K28">
        <v>60</v>
      </c>
      <c r="L28">
        <v>60</v>
      </c>
      <c r="N28">
        <v>34</v>
      </c>
      <c r="O28">
        <v>0</v>
      </c>
      <c r="P28">
        <v>0</v>
      </c>
      <c r="Q28">
        <v>0</v>
      </c>
      <c r="R28">
        <v>25</v>
      </c>
      <c r="S28">
        <v>25</v>
      </c>
      <c r="T28">
        <v>0</v>
      </c>
      <c r="U28">
        <v>25</v>
      </c>
      <c r="V28">
        <v>25</v>
      </c>
      <c r="W28">
        <v>2</v>
      </c>
    </row>
    <row r="29" spans="1:23" x14ac:dyDescent="0.35">
      <c r="B29" t="s">
        <v>22</v>
      </c>
      <c r="C29">
        <v>110</v>
      </c>
      <c r="D29">
        <v>72</v>
      </c>
      <c r="E29">
        <v>110</v>
      </c>
      <c r="F29">
        <v>110</v>
      </c>
      <c r="G29">
        <v>110</v>
      </c>
      <c r="H29">
        <v>110</v>
      </c>
      <c r="I29">
        <v>110</v>
      </c>
      <c r="J29">
        <v>110</v>
      </c>
      <c r="K29">
        <v>110</v>
      </c>
      <c r="L29">
        <v>110</v>
      </c>
      <c r="N29">
        <v>50</v>
      </c>
      <c r="O29">
        <v>0</v>
      </c>
      <c r="P29">
        <v>0</v>
      </c>
      <c r="Q29">
        <v>45</v>
      </c>
      <c r="R29">
        <v>0</v>
      </c>
      <c r="S29">
        <v>0</v>
      </c>
      <c r="T29">
        <v>45</v>
      </c>
      <c r="U29">
        <v>0</v>
      </c>
      <c r="V29">
        <v>45</v>
      </c>
      <c r="W29">
        <v>2</v>
      </c>
    </row>
    <row r="30" spans="1:23" x14ac:dyDescent="0.35">
      <c r="B30" t="s">
        <v>213</v>
      </c>
      <c r="C30">
        <v>120</v>
      </c>
      <c r="D30">
        <v>75</v>
      </c>
      <c r="E30">
        <v>125</v>
      </c>
      <c r="F30">
        <v>125</v>
      </c>
      <c r="G30">
        <v>125</v>
      </c>
      <c r="H30">
        <v>125</v>
      </c>
      <c r="I30">
        <v>125</v>
      </c>
      <c r="J30">
        <v>125</v>
      </c>
      <c r="K30">
        <v>125</v>
      </c>
      <c r="L30">
        <v>125</v>
      </c>
      <c r="N30">
        <v>77</v>
      </c>
      <c r="O30">
        <v>80</v>
      </c>
      <c r="P30">
        <v>0</v>
      </c>
      <c r="Q30">
        <v>0</v>
      </c>
      <c r="R30">
        <v>95</v>
      </c>
      <c r="S30">
        <v>95</v>
      </c>
      <c r="T30">
        <v>0</v>
      </c>
      <c r="U30">
        <v>85</v>
      </c>
      <c r="V30">
        <v>95</v>
      </c>
      <c r="W30">
        <v>2</v>
      </c>
    </row>
    <row r="31" spans="1:23" x14ac:dyDescent="0.35">
      <c r="B31" t="s">
        <v>214</v>
      </c>
      <c r="C31">
        <v>312</v>
      </c>
      <c r="D31">
        <v>99</v>
      </c>
      <c r="E31">
        <v>200</v>
      </c>
      <c r="F31">
        <v>200</v>
      </c>
      <c r="G31">
        <v>200</v>
      </c>
      <c r="H31">
        <v>200</v>
      </c>
      <c r="I31">
        <v>200</v>
      </c>
      <c r="J31">
        <v>200</v>
      </c>
      <c r="K31">
        <v>200</v>
      </c>
      <c r="L31">
        <v>200</v>
      </c>
      <c r="N31">
        <v>149</v>
      </c>
      <c r="O31">
        <v>140</v>
      </c>
      <c r="P31">
        <v>0</v>
      </c>
      <c r="Q31">
        <v>0</v>
      </c>
      <c r="R31">
        <v>135</v>
      </c>
      <c r="S31">
        <v>140</v>
      </c>
      <c r="T31">
        <v>0</v>
      </c>
      <c r="U31">
        <v>0</v>
      </c>
      <c r="V31">
        <v>0</v>
      </c>
      <c r="W31">
        <v>2</v>
      </c>
    </row>
    <row r="32" spans="1:23" x14ac:dyDescent="0.35">
      <c r="B32" t="s">
        <v>215</v>
      </c>
      <c r="C32">
        <v>120</v>
      </c>
      <c r="D32">
        <v>75</v>
      </c>
      <c r="E32">
        <v>125</v>
      </c>
      <c r="F32">
        <v>125</v>
      </c>
      <c r="G32">
        <v>125</v>
      </c>
      <c r="H32">
        <v>125</v>
      </c>
      <c r="I32">
        <v>125</v>
      </c>
      <c r="J32">
        <v>125</v>
      </c>
      <c r="K32">
        <v>125</v>
      </c>
      <c r="L32">
        <v>125</v>
      </c>
      <c r="N32">
        <v>60</v>
      </c>
      <c r="O32">
        <v>0</v>
      </c>
      <c r="P32">
        <v>0</v>
      </c>
      <c r="Q32">
        <v>0</v>
      </c>
      <c r="R32">
        <v>75</v>
      </c>
      <c r="S32">
        <v>60</v>
      </c>
      <c r="T32">
        <v>0</v>
      </c>
      <c r="U32">
        <v>60</v>
      </c>
      <c r="V32">
        <v>45</v>
      </c>
      <c r="W32">
        <v>2</v>
      </c>
    </row>
    <row r="33" spans="1:23" x14ac:dyDescent="0.35">
      <c r="B33" t="s">
        <v>216</v>
      </c>
      <c r="C33">
        <v>60</v>
      </c>
      <c r="D33">
        <v>62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60</v>
      </c>
      <c r="L33">
        <v>60</v>
      </c>
      <c r="N33">
        <v>34</v>
      </c>
      <c r="O33">
        <v>40</v>
      </c>
      <c r="P33">
        <v>0</v>
      </c>
      <c r="Q33">
        <v>0</v>
      </c>
      <c r="R33">
        <v>30</v>
      </c>
      <c r="S33">
        <v>45</v>
      </c>
      <c r="T33">
        <v>0</v>
      </c>
      <c r="U33">
        <v>0</v>
      </c>
      <c r="V33">
        <v>0</v>
      </c>
      <c r="W33">
        <v>2</v>
      </c>
    </row>
    <row r="34" spans="1:23" x14ac:dyDescent="0.35">
      <c r="B34" t="s">
        <v>23</v>
      </c>
      <c r="C34">
        <v>150</v>
      </c>
      <c r="D34">
        <v>90</v>
      </c>
      <c r="E34">
        <v>150</v>
      </c>
      <c r="F34">
        <v>150</v>
      </c>
      <c r="G34">
        <v>150</v>
      </c>
      <c r="H34">
        <v>150</v>
      </c>
      <c r="I34">
        <v>150</v>
      </c>
      <c r="J34">
        <v>150</v>
      </c>
      <c r="K34">
        <v>150</v>
      </c>
      <c r="L34">
        <v>150</v>
      </c>
      <c r="N34">
        <v>105</v>
      </c>
      <c r="O34">
        <v>0</v>
      </c>
      <c r="P34">
        <v>0</v>
      </c>
      <c r="Q34">
        <v>95</v>
      </c>
      <c r="R34">
        <v>0</v>
      </c>
      <c r="S34">
        <v>0</v>
      </c>
      <c r="T34">
        <v>95</v>
      </c>
      <c r="U34">
        <v>0</v>
      </c>
      <c r="V34">
        <v>85</v>
      </c>
      <c r="W34">
        <v>2</v>
      </c>
    </row>
    <row r="35" spans="1:23" x14ac:dyDescent="0.35">
      <c r="B35" t="s">
        <v>24</v>
      </c>
      <c r="C35">
        <v>500</v>
      </c>
      <c r="D35">
        <v>99</v>
      </c>
      <c r="E35">
        <v>250</v>
      </c>
      <c r="F35">
        <v>250</v>
      </c>
      <c r="G35">
        <v>250</v>
      </c>
      <c r="H35">
        <v>250</v>
      </c>
      <c r="I35">
        <v>250</v>
      </c>
      <c r="J35">
        <v>250</v>
      </c>
      <c r="K35">
        <v>250</v>
      </c>
      <c r="L35">
        <v>250</v>
      </c>
      <c r="N35">
        <v>150</v>
      </c>
      <c r="O35">
        <v>0</v>
      </c>
      <c r="P35">
        <v>100</v>
      </c>
      <c r="Q35">
        <v>150</v>
      </c>
      <c r="R35">
        <v>0</v>
      </c>
      <c r="S35">
        <v>150</v>
      </c>
      <c r="T35">
        <v>150</v>
      </c>
      <c r="U35">
        <v>140</v>
      </c>
      <c r="V35">
        <v>150</v>
      </c>
      <c r="W35">
        <v>2</v>
      </c>
    </row>
    <row r="36" spans="1:23" x14ac:dyDescent="0.35">
      <c r="B36" t="s">
        <v>19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N36">
        <v>15</v>
      </c>
      <c r="O36">
        <v>0</v>
      </c>
      <c r="P36">
        <v>0</v>
      </c>
      <c r="Q36">
        <v>0</v>
      </c>
      <c r="R36">
        <v>12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 x14ac:dyDescent="0.35">
      <c r="B37" t="s">
        <v>217</v>
      </c>
      <c r="C37">
        <v>150</v>
      </c>
      <c r="D37">
        <v>88</v>
      </c>
      <c r="E37">
        <v>150</v>
      </c>
      <c r="F37">
        <v>150</v>
      </c>
      <c r="G37">
        <v>150</v>
      </c>
      <c r="H37">
        <v>150</v>
      </c>
      <c r="I37">
        <v>150</v>
      </c>
      <c r="J37">
        <v>150</v>
      </c>
      <c r="K37">
        <v>150</v>
      </c>
      <c r="L37">
        <v>150</v>
      </c>
      <c r="N37">
        <v>101</v>
      </c>
      <c r="O37">
        <v>85</v>
      </c>
      <c r="P37">
        <v>0</v>
      </c>
      <c r="Q37">
        <v>0</v>
      </c>
      <c r="R37">
        <v>85</v>
      </c>
      <c r="S37">
        <v>95</v>
      </c>
      <c r="T37">
        <v>0</v>
      </c>
      <c r="U37">
        <v>0</v>
      </c>
      <c r="V37">
        <v>0</v>
      </c>
      <c r="W37">
        <v>2</v>
      </c>
    </row>
    <row r="38" spans="1:23" x14ac:dyDescent="0.35">
      <c r="B38" t="s">
        <v>218</v>
      </c>
      <c r="C38">
        <v>109</v>
      </c>
      <c r="D38">
        <v>73</v>
      </c>
      <c r="E38">
        <v>110</v>
      </c>
      <c r="F38">
        <v>110</v>
      </c>
      <c r="G38">
        <v>110</v>
      </c>
      <c r="H38">
        <v>110</v>
      </c>
      <c r="I38">
        <v>110</v>
      </c>
      <c r="J38">
        <v>110</v>
      </c>
      <c r="K38">
        <v>110</v>
      </c>
      <c r="L38">
        <v>110</v>
      </c>
      <c r="N38">
        <v>57</v>
      </c>
      <c r="O38">
        <v>60</v>
      </c>
      <c r="P38">
        <v>0</v>
      </c>
      <c r="Q38">
        <v>0</v>
      </c>
      <c r="R38">
        <v>60</v>
      </c>
      <c r="S38">
        <v>60</v>
      </c>
      <c r="T38">
        <v>0</v>
      </c>
      <c r="U38">
        <v>0</v>
      </c>
      <c r="V38">
        <v>60</v>
      </c>
      <c r="W38">
        <v>2</v>
      </c>
    </row>
    <row r="39" spans="1:23" x14ac:dyDescent="0.35">
      <c r="A39" t="s">
        <v>197</v>
      </c>
      <c r="B39" t="s">
        <v>219</v>
      </c>
      <c r="C39">
        <v>170</v>
      </c>
      <c r="D39">
        <v>99</v>
      </c>
      <c r="E39">
        <v>150</v>
      </c>
      <c r="F39">
        <v>150</v>
      </c>
      <c r="G39">
        <v>150</v>
      </c>
      <c r="H39">
        <v>150</v>
      </c>
      <c r="I39">
        <v>150</v>
      </c>
      <c r="J39">
        <v>150</v>
      </c>
      <c r="K39">
        <v>150</v>
      </c>
      <c r="L39">
        <v>150</v>
      </c>
      <c r="N39">
        <v>88</v>
      </c>
      <c r="O39">
        <v>50</v>
      </c>
      <c r="P39">
        <v>50</v>
      </c>
      <c r="Q39">
        <v>0</v>
      </c>
      <c r="R39">
        <v>0</v>
      </c>
      <c r="S39">
        <v>50</v>
      </c>
      <c r="T39">
        <v>50</v>
      </c>
      <c r="U39">
        <v>50</v>
      </c>
      <c r="V39">
        <v>50</v>
      </c>
      <c r="W39">
        <v>2</v>
      </c>
    </row>
    <row r="40" spans="1:23" x14ac:dyDescent="0.35">
      <c r="B40" t="s">
        <v>220</v>
      </c>
      <c r="C40">
        <v>300</v>
      </c>
      <c r="D40">
        <v>99</v>
      </c>
      <c r="E40">
        <v>200</v>
      </c>
      <c r="F40">
        <v>200</v>
      </c>
      <c r="G40">
        <v>200</v>
      </c>
      <c r="H40">
        <v>200</v>
      </c>
      <c r="I40">
        <v>200</v>
      </c>
      <c r="J40">
        <v>200</v>
      </c>
      <c r="K40">
        <v>200</v>
      </c>
      <c r="L40">
        <v>200</v>
      </c>
      <c r="N40">
        <v>123</v>
      </c>
      <c r="O40">
        <v>0</v>
      </c>
      <c r="P40">
        <v>0</v>
      </c>
      <c r="Q40">
        <v>0</v>
      </c>
      <c r="R40">
        <v>125</v>
      </c>
      <c r="S40">
        <v>125</v>
      </c>
      <c r="T40">
        <v>125</v>
      </c>
      <c r="U40">
        <v>125</v>
      </c>
      <c r="V40">
        <v>125</v>
      </c>
      <c r="W40">
        <v>2</v>
      </c>
    </row>
    <row r="41" spans="1:23" x14ac:dyDescent="0.35">
      <c r="B41" t="s">
        <v>221</v>
      </c>
      <c r="C41">
        <v>155</v>
      </c>
      <c r="D41">
        <v>99</v>
      </c>
      <c r="E41">
        <v>150</v>
      </c>
      <c r="F41">
        <v>150</v>
      </c>
      <c r="G41">
        <v>150</v>
      </c>
      <c r="H41">
        <v>150</v>
      </c>
      <c r="I41">
        <v>150</v>
      </c>
      <c r="J41">
        <v>150</v>
      </c>
      <c r="K41">
        <v>150</v>
      </c>
      <c r="L41">
        <v>150</v>
      </c>
      <c r="N41">
        <v>99</v>
      </c>
      <c r="O41">
        <v>0</v>
      </c>
      <c r="P41">
        <v>0</v>
      </c>
      <c r="Q41">
        <v>120</v>
      </c>
      <c r="R41">
        <v>0</v>
      </c>
      <c r="S41">
        <v>0</v>
      </c>
      <c r="T41">
        <v>0</v>
      </c>
      <c r="U41">
        <v>100</v>
      </c>
      <c r="V41">
        <v>120</v>
      </c>
      <c r="W41">
        <v>2</v>
      </c>
    </row>
    <row r="42" spans="1:23" x14ac:dyDescent="0.35">
      <c r="B42" t="s">
        <v>222</v>
      </c>
      <c r="C42">
        <v>110</v>
      </c>
      <c r="D42">
        <v>73</v>
      </c>
      <c r="E42">
        <v>110</v>
      </c>
      <c r="F42">
        <v>110</v>
      </c>
      <c r="G42">
        <v>110</v>
      </c>
      <c r="H42">
        <v>110</v>
      </c>
      <c r="I42">
        <v>110</v>
      </c>
      <c r="J42">
        <v>110</v>
      </c>
      <c r="K42">
        <v>110</v>
      </c>
      <c r="L42">
        <v>110</v>
      </c>
      <c r="N42">
        <v>55</v>
      </c>
      <c r="O42">
        <v>50</v>
      </c>
      <c r="P42">
        <v>0</v>
      </c>
      <c r="Q42">
        <v>50</v>
      </c>
      <c r="R42">
        <v>0</v>
      </c>
      <c r="S42">
        <v>0</v>
      </c>
      <c r="T42">
        <v>50</v>
      </c>
      <c r="U42">
        <v>0</v>
      </c>
      <c r="V42">
        <v>0</v>
      </c>
      <c r="W42">
        <v>2</v>
      </c>
    </row>
    <row r="43" spans="1:23" x14ac:dyDescent="0.35">
      <c r="B43" t="s">
        <v>223</v>
      </c>
      <c r="C43">
        <v>300</v>
      </c>
      <c r="D43">
        <v>99</v>
      </c>
      <c r="E43">
        <v>220</v>
      </c>
      <c r="F43">
        <v>200</v>
      </c>
      <c r="G43">
        <v>200</v>
      </c>
      <c r="H43">
        <v>200</v>
      </c>
      <c r="I43">
        <v>200</v>
      </c>
      <c r="J43">
        <v>200</v>
      </c>
      <c r="K43">
        <v>220</v>
      </c>
      <c r="L43">
        <v>220</v>
      </c>
      <c r="N43">
        <v>149</v>
      </c>
      <c r="O43">
        <v>150</v>
      </c>
      <c r="P43">
        <v>0</v>
      </c>
      <c r="Q43">
        <v>0</v>
      </c>
      <c r="R43">
        <v>0</v>
      </c>
      <c r="S43">
        <v>0</v>
      </c>
      <c r="T43">
        <v>100</v>
      </c>
      <c r="U43">
        <v>150</v>
      </c>
      <c r="V43">
        <v>150</v>
      </c>
      <c r="W43">
        <v>2</v>
      </c>
    </row>
    <row r="44" spans="1:23" x14ac:dyDescent="0.35">
      <c r="B44" t="s">
        <v>224</v>
      </c>
      <c r="C44">
        <v>35</v>
      </c>
      <c r="D44">
        <v>35</v>
      </c>
      <c r="E44">
        <v>30</v>
      </c>
      <c r="F44">
        <v>36</v>
      </c>
      <c r="G44">
        <v>34</v>
      </c>
      <c r="H44">
        <v>34</v>
      </c>
      <c r="I44">
        <v>36</v>
      </c>
      <c r="J44">
        <v>34</v>
      </c>
      <c r="K44">
        <v>34</v>
      </c>
      <c r="L44">
        <v>34</v>
      </c>
      <c r="N44">
        <v>21</v>
      </c>
      <c r="O44">
        <v>0</v>
      </c>
      <c r="P44">
        <v>0</v>
      </c>
      <c r="Q44">
        <v>0</v>
      </c>
      <c r="R44">
        <v>10</v>
      </c>
      <c r="S44">
        <v>0</v>
      </c>
      <c r="T44">
        <v>10</v>
      </c>
      <c r="U44">
        <v>0</v>
      </c>
      <c r="V44">
        <v>0</v>
      </c>
      <c r="W44">
        <v>1</v>
      </c>
    </row>
    <row r="45" spans="1:23" x14ac:dyDescent="0.35">
      <c r="B45" t="s">
        <v>225</v>
      </c>
      <c r="C45">
        <v>46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N45">
        <v>23</v>
      </c>
      <c r="O45">
        <v>0</v>
      </c>
      <c r="P45">
        <v>0</v>
      </c>
      <c r="Q45">
        <v>0</v>
      </c>
      <c r="R45">
        <v>0</v>
      </c>
      <c r="S45">
        <v>21</v>
      </c>
      <c r="T45">
        <v>0</v>
      </c>
      <c r="U45">
        <v>15</v>
      </c>
      <c r="V45">
        <v>0</v>
      </c>
      <c r="W45">
        <v>1</v>
      </c>
    </row>
    <row r="46" spans="1:23" x14ac:dyDescent="0.35">
      <c r="B46" t="s">
        <v>226</v>
      </c>
      <c r="C46">
        <v>152</v>
      </c>
      <c r="D46">
        <v>99</v>
      </c>
      <c r="E46">
        <v>150</v>
      </c>
      <c r="F46">
        <v>150</v>
      </c>
      <c r="G46">
        <v>150</v>
      </c>
      <c r="H46">
        <v>150</v>
      </c>
      <c r="I46">
        <v>150</v>
      </c>
      <c r="J46">
        <v>150</v>
      </c>
      <c r="K46">
        <v>150</v>
      </c>
      <c r="L46">
        <v>150</v>
      </c>
      <c r="N46">
        <v>101</v>
      </c>
      <c r="O46">
        <v>120</v>
      </c>
      <c r="P46">
        <v>0</v>
      </c>
      <c r="Q46">
        <v>120</v>
      </c>
      <c r="R46">
        <v>0</v>
      </c>
      <c r="S46">
        <v>120</v>
      </c>
      <c r="T46">
        <v>120</v>
      </c>
      <c r="U46">
        <v>0</v>
      </c>
      <c r="V46">
        <v>60</v>
      </c>
      <c r="W46">
        <v>2</v>
      </c>
    </row>
    <row r="47" spans="1:23" x14ac:dyDescent="0.35">
      <c r="B47" t="s">
        <v>227</v>
      </c>
      <c r="C47">
        <v>45</v>
      </c>
      <c r="D47">
        <v>42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N47">
        <v>22</v>
      </c>
      <c r="O47">
        <v>0</v>
      </c>
      <c r="P47">
        <v>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35">
      <c r="B48" t="s">
        <v>228</v>
      </c>
      <c r="C48">
        <v>112</v>
      </c>
      <c r="D48">
        <v>72</v>
      </c>
      <c r="E48">
        <v>110</v>
      </c>
      <c r="F48">
        <v>110</v>
      </c>
      <c r="G48">
        <v>110</v>
      </c>
      <c r="H48">
        <v>110</v>
      </c>
      <c r="I48">
        <v>110</v>
      </c>
      <c r="J48">
        <v>110</v>
      </c>
      <c r="K48">
        <v>110</v>
      </c>
      <c r="L48">
        <v>110</v>
      </c>
      <c r="N48">
        <v>52</v>
      </c>
      <c r="O48">
        <v>0</v>
      </c>
      <c r="P48">
        <v>0</v>
      </c>
      <c r="Q48">
        <v>0</v>
      </c>
      <c r="R48">
        <v>60</v>
      </c>
      <c r="S48">
        <v>0</v>
      </c>
      <c r="T48">
        <v>60</v>
      </c>
      <c r="U48">
        <v>50</v>
      </c>
      <c r="V48">
        <v>0</v>
      </c>
      <c r="W48">
        <v>2</v>
      </c>
    </row>
    <row r="49" spans="2:23" x14ac:dyDescent="0.35">
      <c r="B49" t="s">
        <v>229</v>
      </c>
      <c r="C49">
        <v>45</v>
      </c>
      <c r="D49">
        <v>44</v>
      </c>
      <c r="E49">
        <v>45</v>
      </c>
      <c r="F49">
        <v>45</v>
      </c>
      <c r="G49">
        <v>45</v>
      </c>
      <c r="H49">
        <v>45</v>
      </c>
      <c r="I49">
        <v>45</v>
      </c>
      <c r="J49">
        <v>45</v>
      </c>
      <c r="K49">
        <v>45</v>
      </c>
      <c r="L49">
        <v>45</v>
      </c>
      <c r="N49">
        <v>22</v>
      </c>
      <c r="O49">
        <v>0</v>
      </c>
      <c r="P49">
        <v>0</v>
      </c>
      <c r="Q49">
        <v>0</v>
      </c>
      <c r="R49">
        <v>21</v>
      </c>
      <c r="S49">
        <v>0</v>
      </c>
      <c r="T49">
        <v>21</v>
      </c>
      <c r="U49">
        <v>0</v>
      </c>
      <c r="V49">
        <v>0</v>
      </c>
      <c r="W49">
        <v>1</v>
      </c>
    </row>
    <row r="50" spans="2:23" x14ac:dyDescent="0.35">
      <c r="B50" t="s">
        <v>230</v>
      </c>
      <c r="C50">
        <v>111</v>
      </c>
      <c r="D50">
        <v>72</v>
      </c>
      <c r="E50">
        <v>110</v>
      </c>
      <c r="F50">
        <v>110</v>
      </c>
      <c r="G50">
        <v>110</v>
      </c>
      <c r="H50">
        <v>110</v>
      </c>
      <c r="I50">
        <v>110</v>
      </c>
      <c r="J50">
        <v>110</v>
      </c>
      <c r="K50">
        <v>110</v>
      </c>
      <c r="L50">
        <v>110</v>
      </c>
      <c r="N50">
        <v>55</v>
      </c>
      <c r="O50">
        <v>0</v>
      </c>
      <c r="P50">
        <v>0</v>
      </c>
      <c r="Q50">
        <v>0</v>
      </c>
      <c r="R50">
        <v>55</v>
      </c>
      <c r="S50">
        <v>0</v>
      </c>
      <c r="T50">
        <v>0</v>
      </c>
      <c r="U50">
        <v>55</v>
      </c>
      <c r="V50">
        <v>45</v>
      </c>
      <c r="W50">
        <v>2</v>
      </c>
    </row>
    <row r="51" spans="2:23" x14ac:dyDescent="0.35">
      <c r="B51" t="s">
        <v>231</v>
      </c>
      <c r="C51">
        <v>61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  <c r="K51">
        <v>60</v>
      </c>
      <c r="L51">
        <v>60</v>
      </c>
      <c r="N51">
        <v>33</v>
      </c>
      <c r="O51">
        <v>0</v>
      </c>
      <c r="P51">
        <v>0</v>
      </c>
      <c r="Q51">
        <v>0</v>
      </c>
      <c r="R51">
        <v>30</v>
      </c>
      <c r="S51">
        <v>0</v>
      </c>
      <c r="T51">
        <v>0</v>
      </c>
      <c r="U51">
        <v>40</v>
      </c>
      <c r="V51">
        <v>0</v>
      </c>
      <c r="W51">
        <v>2</v>
      </c>
    </row>
    <row r="52" spans="2:23" x14ac:dyDescent="0.35">
      <c r="B52" t="s">
        <v>232</v>
      </c>
      <c r="C52">
        <v>300</v>
      </c>
      <c r="D52">
        <v>99</v>
      </c>
      <c r="E52">
        <v>220</v>
      </c>
      <c r="F52">
        <v>200</v>
      </c>
      <c r="G52">
        <v>200</v>
      </c>
      <c r="H52">
        <v>200</v>
      </c>
      <c r="I52">
        <v>200</v>
      </c>
      <c r="J52">
        <v>250</v>
      </c>
      <c r="K52">
        <v>200</v>
      </c>
      <c r="L52">
        <v>200</v>
      </c>
      <c r="N52">
        <v>150</v>
      </c>
      <c r="O52">
        <v>0</v>
      </c>
      <c r="P52">
        <v>0</v>
      </c>
      <c r="Q52">
        <v>0</v>
      </c>
      <c r="R52">
        <v>0</v>
      </c>
      <c r="S52">
        <v>150</v>
      </c>
      <c r="T52">
        <v>150</v>
      </c>
      <c r="U52">
        <v>150</v>
      </c>
      <c r="V52">
        <v>150</v>
      </c>
      <c r="W52">
        <v>2</v>
      </c>
    </row>
    <row r="53" spans="2:23" x14ac:dyDescent="0.35">
      <c r="B53" t="s">
        <v>233</v>
      </c>
      <c r="C53">
        <v>152</v>
      </c>
      <c r="D53">
        <v>99</v>
      </c>
      <c r="E53">
        <v>150</v>
      </c>
      <c r="F53">
        <v>150</v>
      </c>
      <c r="G53">
        <v>150</v>
      </c>
      <c r="H53">
        <v>150</v>
      </c>
      <c r="I53">
        <v>150</v>
      </c>
      <c r="J53">
        <v>150</v>
      </c>
      <c r="K53">
        <v>150</v>
      </c>
      <c r="L53">
        <v>150</v>
      </c>
      <c r="N53">
        <v>111</v>
      </c>
      <c r="O53">
        <v>0</v>
      </c>
      <c r="P53">
        <v>0</v>
      </c>
      <c r="Q53">
        <v>0</v>
      </c>
      <c r="R53">
        <v>0</v>
      </c>
      <c r="S53">
        <v>99</v>
      </c>
      <c r="T53">
        <v>120</v>
      </c>
      <c r="U53">
        <v>99</v>
      </c>
      <c r="V53">
        <v>0</v>
      </c>
      <c r="W53">
        <v>2</v>
      </c>
    </row>
    <row r="54" spans="2:23" x14ac:dyDescent="0.35">
      <c r="B54" t="s">
        <v>234</v>
      </c>
      <c r="C54">
        <v>123</v>
      </c>
      <c r="D54">
        <v>80</v>
      </c>
      <c r="E54">
        <v>125</v>
      </c>
      <c r="F54">
        <v>125</v>
      </c>
      <c r="G54">
        <v>125</v>
      </c>
      <c r="H54">
        <v>125</v>
      </c>
      <c r="I54">
        <v>125</v>
      </c>
      <c r="J54">
        <v>125</v>
      </c>
      <c r="K54">
        <v>125</v>
      </c>
      <c r="L54">
        <v>125</v>
      </c>
      <c r="N54">
        <v>89</v>
      </c>
      <c r="O54">
        <v>0</v>
      </c>
      <c r="P54">
        <v>0</v>
      </c>
      <c r="Q54">
        <v>0</v>
      </c>
      <c r="R54">
        <v>0</v>
      </c>
      <c r="S54">
        <v>110</v>
      </c>
      <c r="T54">
        <v>0</v>
      </c>
      <c r="U54">
        <v>90</v>
      </c>
      <c r="V54">
        <v>0</v>
      </c>
      <c r="W54">
        <v>2</v>
      </c>
    </row>
    <row r="55" spans="2:23" x14ac:dyDescent="0.35">
      <c r="B55" t="s">
        <v>235</v>
      </c>
      <c r="C55">
        <v>42</v>
      </c>
      <c r="D55">
        <v>40</v>
      </c>
      <c r="E55">
        <v>45</v>
      </c>
      <c r="F55">
        <v>45</v>
      </c>
      <c r="G55">
        <v>45</v>
      </c>
      <c r="H55">
        <v>45</v>
      </c>
      <c r="I55">
        <v>45</v>
      </c>
      <c r="J55">
        <v>45</v>
      </c>
      <c r="K55">
        <v>45</v>
      </c>
      <c r="L55">
        <v>45</v>
      </c>
      <c r="N55">
        <v>20</v>
      </c>
      <c r="O55">
        <v>0</v>
      </c>
      <c r="P55">
        <v>0</v>
      </c>
      <c r="Q55">
        <v>0</v>
      </c>
      <c r="R55">
        <v>15</v>
      </c>
      <c r="S55">
        <v>0</v>
      </c>
      <c r="T55">
        <v>0</v>
      </c>
      <c r="U55">
        <v>15</v>
      </c>
      <c r="V55">
        <v>0</v>
      </c>
      <c r="W55">
        <v>1</v>
      </c>
    </row>
    <row r="56" spans="2:23" x14ac:dyDescent="0.35">
      <c r="B56" t="s">
        <v>236</v>
      </c>
      <c r="C56">
        <v>155</v>
      </c>
      <c r="D56">
        <v>99</v>
      </c>
      <c r="E56">
        <v>150</v>
      </c>
      <c r="F56">
        <v>150</v>
      </c>
      <c r="G56">
        <v>150</v>
      </c>
      <c r="H56">
        <v>150</v>
      </c>
      <c r="I56">
        <v>150</v>
      </c>
      <c r="J56">
        <v>150</v>
      </c>
      <c r="K56">
        <v>150</v>
      </c>
      <c r="L56">
        <v>150</v>
      </c>
      <c r="N56">
        <v>100</v>
      </c>
      <c r="O56">
        <v>0</v>
      </c>
      <c r="P56">
        <v>0</v>
      </c>
      <c r="Q56">
        <v>0</v>
      </c>
      <c r="R56">
        <v>0</v>
      </c>
      <c r="S56">
        <v>120</v>
      </c>
      <c r="T56">
        <v>99</v>
      </c>
      <c r="U56">
        <v>0</v>
      </c>
      <c r="V56">
        <v>0</v>
      </c>
      <c r="W56">
        <v>2</v>
      </c>
    </row>
    <row r="57" spans="2:23" x14ac:dyDescent="0.35">
      <c r="B57" t="s">
        <v>237</v>
      </c>
      <c r="C57">
        <v>300</v>
      </c>
      <c r="D57">
        <v>99</v>
      </c>
      <c r="E57">
        <v>300</v>
      </c>
      <c r="F57">
        <v>300</v>
      </c>
      <c r="G57">
        <v>300</v>
      </c>
      <c r="H57">
        <v>300</v>
      </c>
      <c r="I57">
        <v>300</v>
      </c>
      <c r="J57">
        <v>300</v>
      </c>
      <c r="K57">
        <v>300</v>
      </c>
      <c r="L57">
        <v>300</v>
      </c>
      <c r="N57">
        <v>150</v>
      </c>
      <c r="O57">
        <v>99</v>
      </c>
      <c r="P57">
        <v>99</v>
      </c>
      <c r="Q57">
        <v>0</v>
      </c>
      <c r="R57">
        <v>150</v>
      </c>
      <c r="S57">
        <v>150</v>
      </c>
      <c r="T57">
        <v>0</v>
      </c>
      <c r="U57">
        <v>0</v>
      </c>
      <c r="V57">
        <v>0</v>
      </c>
      <c r="W57">
        <v>2</v>
      </c>
    </row>
    <row r="58" spans="2:23" x14ac:dyDescent="0.35">
      <c r="B58" t="s">
        <v>238</v>
      </c>
      <c r="C58">
        <v>153</v>
      </c>
      <c r="D58">
        <v>99</v>
      </c>
      <c r="E58">
        <v>150</v>
      </c>
      <c r="F58">
        <v>150</v>
      </c>
      <c r="G58">
        <v>150</v>
      </c>
      <c r="H58">
        <v>150</v>
      </c>
      <c r="I58">
        <v>150</v>
      </c>
      <c r="J58">
        <v>150</v>
      </c>
      <c r="K58">
        <v>150</v>
      </c>
      <c r="L58">
        <v>150</v>
      </c>
      <c r="N58">
        <v>102</v>
      </c>
      <c r="O58">
        <v>0</v>
      </c>
      <c r="P58">
        <v>120</v>
      </c>
      <c r="Q58">
        <v>0</v>
      </c>
      <c r="R58">
        <v>0</v>
      </c>
      <c r="S58">
        <v>120</v>
      </c>
      <c r="T58">
        <v>0</v>
      </c>
      <c r="U58">
        <v>120</v>
      </c>
      <c r="V58">
        <v>120</v>
      </c>
      <c r="W58">
        <v>2</v>
      </c>
    </row>
    <row r="59" spans="2:23" x14ac:dyDescent="0.35">
      <c r="B59" t="s">
        <v>239</v>
      </c>
      <c r="C59">
        <v>110</v>
      </c>
      <c r="D59">
        <v>70</v>
      </c>
      <c r="E59">
        <v>110</v>
      </c>
      <c r="F59">
        <v>110</v>
      </c>
      <c r="G59">
        <v>110</v>
      </c>
      <c r="H59">
        <v>110</v>
      </c>
      <c r="I59">
        <v>110</v>
      </c>
      <c r="J59">
        <v>110</v>
      </c>
      <c r="K59">
        <v>110</v>
      </c>
      <c r="L59">
        <v>110</v>
      </c>
      <c r="N59">
        <v>52</v>
      </c>
      <c r="O59">
        <v>0</v>
      </c>
      <c r="P59">
        <v>60</v>
      </c>
      <c r="Q59">
        <v>0</v>
      </c>
      <c r="R59">
        <v>0</v>
      </c>
      <c r="S59">
        <v>50</v>
      </c>
      <c r="T59">
        <v>0</v>
      </c>
      <c r="U59">
        <v>55</v>
      </c>
      <c r="V59">
        <v>0</v>
      </c>
      <c r="W59">
        <v>2</v>
      </c>
    </row>
    <row r="60" spans="2:23" x14ac:dyDescent="0.35">
      <c r="B60" t="s">
        <v>240</v>
      </c>
      <c r="C60">
        <v>109</v>
      </c>
      <c r="D60">
        <v>71</v>
      </c>
      <c r="E60">
        <v>110</v>
      </c>
      <c r="F60">
        <v>110</v>
      </c>
      <c r="G60">
        <v>110</v>
      </c>
      <c r="H60">
        <v>110</v>
      </c>
      <c r="I60">
        <v>110</v>
      </c>
      <c r="J60">
        <v>110</v>
      </c>
      <c r="K60">
        <v>110</v>
      </c>
      <c r="L60">
        <v>110</v>
      </c>
      <c r="N60">
        <v>54</v>
      </c>
      <c r="O60">
        <v>0</v>
      </c>
      <c r="P60">
        <v>0</v>
      </c>
      <c r="Q60">
        <v>0</v>
      </c>
      <c r="R60">
        <v>0</v>
      </c>
      <c r="S60">
        <v>45</v>
      </c>
      <c r="T60">
        <v>0</v>
      </c>
      <c r="U60">
        <v>55</v>
      </c>
      <c r="V60">
        <v>0</v>
      </c>
      <c r="W60">
        <v>2</v>
      </c>
    </row>
    <row r="61" spans="2:23" x14ac:dyDescent="0.35">
      <c r="B61" t="s">
        <v>241</v>
      </c>
      <c r="C61">
        <v>61</v>
      </c>
      <c r="D61">
        <v>62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N61">
        <v>33</v>
      </c>
      <c r="O61">
        <v>0</v>
      </c>
      <c r="P61">
        <v>25</v>
      </c>
      <c r="Q61">
        <v>10</v>
      </c>
      <c r="R61">
        <v>0</v>
      </c>
      <c r="S61">
        <v>0</v>
      </c>
      <c r="T61">
        <v>0</v>
      </c>
      <c r="U61">
        <v>25</v>
      </c>
      <c r="V61">
        <v>0</v>
      </c>
      <c r="W61">
        <v>2</v>
      </c>
    </row>
    <row r="62" spans="2:23" x14ac:dyDescent="0.35">
      <c r="B62" t="s">
        <v>242</v>
      </c>
      <c r="C62">
        <v>111</v>
      </c>
      <c r="D62">
        <v>73</v>
      </c>
      <c r="E62">
        <v>110</v>
      </c>
      <c r="F62">
        <v>120</v>
      </c>
      <c r="G62">
        <v>110</v>
      </c>
      <c r="H62">
        <v>110</v>
      </c>
      <c r="I62">
        <v>110</v>
      </c>
      <c r="J62">
        <v>110</v>
      </c>
      <c r="K62">
        <v>110</v>
      </c>
      <c r="L62">
        <v>110</v>
      </c>
      <c r="N62">
        <v>42</v>
      </c>
      <c r="O62">
        <v>50</v>
      </c>
      <c r="P62">
        <v>0</v>
      </c>
      <c r="Q62">
        <v>50</v>
      </c>
      <c r="R62">
        <v>0</v>
      </c>
      <c r="S62">
        <v>0</v>
      </c>
      <c r="T62">
        <v>0</v>
      </c>
      <c r="U62">
        <v>0</v>
      </c>
      <c r="V62">
        <v>60</v>
      </c>
      <c r="W62">
        <v>2</v>
      </c>
    </row>
    <row r="63" spans="2:23" x14ac:dyDescent="0.35">
      <c r="B63" t="s">
        <v>243</v>
      </c>
      <c r="C63">
        <v>34</v>
      </c>
      <c r="D63">
        <v>34</v>
      </c>
      <c r="E63">
        <v>34</v>
      </c>
      <c r="F63">
        <v>34</v>
      </c>
      <c r="G63">
        <v>34</v>
      </c>
      <c r="H63">
        <v>34</v>
      </c>
      <c r="I63">
        <v>34</v>
      </c>
      <c r="J63">
        <v>34</v>
      </c>
      <c r="K63">
        <v>34</v>
      </c>
      <c r="L63">
        <v>34</v>
      </c>
      <c r="N63">
        <v>20</v>
      </c>
      <c r="O63">
        <v>0</v>
      </c>
      <c r="P63">
        <v>0</v>
      </c>
      <c r="Q63">
        <v>0</v>
      </c>
      <c r="R63">
        <v>10</v>
      </c>
      <c r="S63">
        <v>0</v>
      </c>
      <c r="T63">
        <v>0</v>
      </c>
      <c r="U63">
        <v>5</v>
      </c>
      <c r="V63">
        <v>0</v>
      </c>
      <c r="W63">
        <v>1</v>
      </c>
    </row>
    <row r="64" spans="2:23" x14ac:dyDescent="0.35">
      <c r="B64" t="s">
        <v>244</v>
      </c>
      <c r="C64">
        <v>300</v>
      </c>
      <c r="D64">
        <v>99</v>
      </c>
      <c r="E64">
        <v>200</v>
      </c>
      <c r="F64">
        <v>250</v>
      </c>
      <c r="G64">
        <v>200</v>
      </c>
      <c r="H64">
        <v>200</v>
      </c>
      <c r="I64">
        <v>250</v>
      </c>
      <c r="J64">
        <v>200</v>
      </c>
      <c r="K64">
        <v>200</v>
      </c>
      <c r="L64">
        <v>200</v>
      </c>
      <c r="N64">
        <v>148</v>
      </c>
      <c r="O64">
        <v>0</v>
      </c>
      <c r="P64">
        <v>150</v>
      </c>
      <c r="Q64">
        <v>0</v>
      </c>
      <c r="R64">
        <v>150</v>
      </c>
      <c r="S64">
        <v>150</v>
      </c>
      <c r="T64">
        <v>150</v>
      </c>
      <c r="U64">
        <v>0</v>
      </c>
      <c r="V64">
        <v>0</v>
      </c>
      <c r="W64">
        <v>2</v>
      </c>
    </row>
    <row r="65" spans="2:23" x14ac:dyDescent="0.35">
      <c r="B65" t="s">
        <v>245</v>
      </c>
      <c r="C65">
        <v>123</v>
      </c>
      <c r="D65">
        <v>80</v>
      </c>
      <c r="E65">
        <v>125</v>
      </c>
      <c r="F65">
        <v>125</v>
      </c>
      <c r="G65">
        <v>125</v>
      </c>
      <c r="H65">
        <v>125</v>
      </c>
      <c r="I65">
        <v>125</v>
      </c>
      <c r="J65">
        <v>125</v>
      </c>
      <c r="K65">
        <v>125</v>
      </c>
      <c r="L65">
        <v>125</v>
      </c>
      <c r="N65">
        <v>89</v>
      </c>
      <c r="O65">
        <v>0</v>
      </c>
      <c r="P65">
        <v>0</v>
      </c>
      <c r="Q65">
        <v>95</v>
      </c>
      <c r="R65">
        <v>0</v>
      </c>
      <c r="S65">
        <v>80</v>
      </c>
      <c r="T65">
        <v>80</v>
      </c>
      <c r="U65">
        <v>80</v>
      </c>
      <c r="V65">
        <v>80</v>
      </c>
      <c r="W65">
        <v>2</v>
      </c>
    </row>
    <row r="66" spans="2:23" x14ac:dyDescent="0.35">
      <c r="B66" t="s">
        <v>246</v>
      </c>
      <c r="C66">
        <v>112</v>
      </c>
      <c r="D66">
        <v>72</v>
      </c>
      <c r="E66">
        <v>110</v>
      </c>
      <c r="F66">
        <v>110</v>
      </c>
      <c r="G66">
        <v>110</v>
      </c>
      <c r="H66">
        <v>110</v>
      </c>
      <c r="I66">
        <v>110</v>
      </c>
      <c r="J66">
        <v>110</v>
      </c>
      <c r="K66">
        <v>110</v>
      </c>
      <c r="L66">
        <v>110</v>
      </c>
      <c r="N66">
        <v>56</v>
      </c>
      <c r="O66">
        <v>50</v>
      </c>
      <c r="P66">
        <v>0</v>
      </c>
      <c r="Q66">
        <v>0</v>
      </c>
      <c r="R66">
        <v>0</v>
      </c>
      <c r="S66">
        <v>0</v>
      </c>
      <c r="T66">
        <v>50</v>
      </c>
      <c r="U66">
        <v>0</v>
      </c>
      <c r="V66">
        <v>0</v>
      </c>
      <c r="W66">
        <v>4</v>
      </c>
    </row>
    <row r="67" spans="2:23" x14ac:dyDescent="0.35">
      <c r="B67" t="s">
        <v>247</v>
      </c>
      <c r="C67">
        <v>500</v>
      </c>
      <c r="D67">
        <v>99</v>
      </c>
      <c r="E67">
        <v>250</v>
      </c>
      <c r="F67">
        <v>250</v>
      </c>
      <c r="G67">
        <v>250</v>
      </c>
      <c r="H67">
        <v>250</v>
      </c>
      <c r="I67">
        <v>250</v>
      </c>
      <c r="J67">
        <v>250</v>
      </c>
      <c r="K67">
        <v>250</v>
      </c>
      <c r="L67">
        <v>250</v>
      </c>
      <c r="N67">
        <v>150</v>
      </c>
      <c r="O67">
        <v>0</v>
      </c>
      <c r="P67">
        <v>0</v>
      </c>
      <c r="Q67">
        <v>0</v>
      </c>
      <c r="R67">
        <v>0</v>
      </c>
      <c r="S67">
        <v>200</v>
      </c>
      <c r="T67">
        <v>200</v>
      </c>
      <c r="U67">
        <v>200</v>
      </c>
      <c r="V67">
        <v>200</v>
      </c>
      <c r="W67">
        <v>2</v>
      </c>
    </row>
    <row r="68" spans="2:23" x14ac:dyDescent="0.35">
      <c r="B68" t="s">
        <v>248</v>
      </c>
      <c r="C68">
        <v>61</v>
      </c>
      <c r="D68">
        <v>62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  <c r="K68">
        <v>60</v>
      </c>
      <c r="L68">
        <v>60</v>
      </c>
      <c r="N68">
        <v>32</v>
      </c>
      <c r="O68">
        <v>0</v>
      </c>
      <c r="P68">
        <v>5</v>
      </c>
      <c r="Q68">
        <v>15</v>
      </c>
      <c r="R68">
        <v>0</v>
      </c>
      <c r="S68">
        <v>0</v>
      </c>
      <c r="T68">
        <v>0</v>
      </c>
      <c r="U68">
        <v>0</v>
      </c>
      <c r="V68">
        <v>30</v>
      </c>
      <c r="W68">
        <v>2</v>
      </c>
    </row>
    <row r="69" spans="2:23" x14ac:dyDescent="0.35">
      <c r="B69" t="s">
        <v>249</v>
      </c>
      <c r="C69">
        <v>123</v>
      </c>
      <c r="D69">
        <v>80</v>
      </c>
      <c r="E69">
        <v>125</v>
      </c>
      <c r="F69">
        <v>125</v>
      </c>
      <c r="G69">
        <v>125</v>
      </c>
      <c r="H69">
        <v>125</v>
      </c>
      <c r="I69">
        <v>125</v>
      </c>
      <c r="J69">
        <v>125</v>
      </c>
      <c r="K69">
        <v>125</v>
      </c>
      <c r="L69">
        <v>125</v>
      </c>
      <c r="N69">
        <v>89</v>
      </c>
      <c r="O69">
        <v>0</v>
      </c>
      <c r="P69">
        <v>0</v>
      </c>
      <c r="Q69">
        <v>0</v>
      </c>
      <c r="R69">
        <v>85</v>
      </c>
      <c r="S69">
        <v>0</v>
      </c>
      <c r="T69">
        <v>0</v>
      </c>
      <c r="U69">
        <v>85</v>
      </c>
      <c r="V69">
        <v>0</v>
      </c>
      <c r="W69">
        <v>2</v>
      </c>
    </row>
    <row r="70" spans="2:23" x14ac:dyDescent="0.35">
      <c r="B70" t="s">
        <v>250</v>
      </c>
      <c r="C70">
        <v>36</v>
      </c>
      <c r="D70">
        <v>34</v>
      </c>
      <c r="E70">
        <v>34</v>
      </c>
      <c r="F70">
        <v>34</v>
      </c>
      <c r="G70">
        <v>34</v>
      </c>
      <c r="H70">
        <v>34</v>
      </c>
      <c r="I70">
        <v>34</v>
      </c>
      <c r="J70">
        <v>34</v>
      </c>
      <c r="K70">
        <v>34</v>
      </c>
      <c r="L70">
        <v>34</v>
      </c>
      <c r="N70">
        <v>15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10</v>
      </c>
      <c r="V70">
        <v>0</v>
      </c>
      <c r="W70">
        <v>1</v>
      </c>
    </row>
    <row r="71" spans="2:23" x14ac:dyDescent="0.35">
      <c r="B71" t="s">
        <v>251</v>
      </c>
      <c r="C71">
        <v>150</v>
      </c>
      <c r="D71">
        <v>99</v>
      </c>
      <c r="E71">
        <v>150</v>
      </c>
      <c r="F71">
        <v>150</v>
      </c>
      <c r="G71">
        <v>150</v>
      </c>
      <c r="H71">
        <v>150</v>
      </c>
      <c r="I71">
        <v>150</v>
      </c>
      <c r="J71">
        <v>150</v>
      </c>
      <c r="K71">
        <v>150</v>
      </c>
      <c r="L71">
        <v>150</v>
      </c>
      <c r="N71">
        <v>101</v>
      </c>
      <c r="O71">
        <v>0</v>
      </c>
      <c r="P71">
        <v>0</v>
      </c>
      <c r="Q71">
        <v>0</v>
      </c>
      <c r="R71">
        <v>120</v>
      </c>
      <c r="S71">
        <v>0</v>
      </c>
      <c r="T71">
        <v>0</v>
      </c>
      <c r="U71">
        <v>120</v>
      </c>
      <c r="V71">
        <v>99</v>
      </c>
      <c r="W71">
        <v>2</v>
      </c>
    </row>
    <row r="72" spans="2:23" x14ac:dyDescent="0.35">
      <c r="B72" t="s">
        <v>252</v>
      </c>
      <c r="C72">
        <v>151</v>
      </c>
      <c r="D72">
        <v>99</v>
      </c>
      <c r="E72">
        <v>150</v>
      </c>
      <c r="F72">
        <v>150</v>
      </c>
      <c r="G72">
        <v>150</v>
      </c>
      <c r="H72">
        <v>150</v>
      </c>
      <c r="I72">
        <v>150</v>
      </c>
      <c r="J72">
        <v>150</v>
      </c>
      <c r="K72">
        <v>150</v>
      </c>
      <c r="L72">
        <v>150</v>
      </c>
      <c r="N72">
        <v>79</v>
      </c>
      <c r="O72">
        <v>120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120</v>
      </c>
      <c r="W72">
        <v>2</v>
      </c>
    </row>
    <row r="73" spans="2:23" x14ac:dyDescent="0.35">
      <c r="B73" t="s">
        <v>253</v>
      </c>
      <c r="C73">
        <v>53</v>
      </c>
      <c r="D73">
        <v>53</v>
      </c>
      <c r="E73">
        <v>53</v>
      </c>
      <c r="F73">
        <v>53</v>
      </c>
      <c r="G73">
        <v>53</v>
      </c>
      <c r="H73">
        <v>53</v>
      </c>
      <c r="I73">
        <v>45</v>
      </c>
      <c r="J73">
        <v>45</v>
      </c>
      <c r="K73">
        <v>45</v>
      </c>
      <c r="L73">
        <v>60</v>
      </c>
      <c r="N73">
        <v>21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</row>
    <row r="74" spans="2:23" x14ac:dyDescent="0.35">
      <c r="B74" t="s">
        <v>254</v>
      </c>
      <c r="C74">
        <v>300</v>
      </c>
      <c r="D74">
        <v>99</v>
      </c>
      <c r="E74">
        <v>200</v>
      </c>
      <c r="F74">
        <v>220</v>
      </c>
      <c r="G74">
        <v>220</v>
      </c>
      <c r="H74">
        <v>200</v>
      </c>
      <c r="I74">
        <v>200</v>
      </c>
      <c r="J74">
        <v>200</v>
      </c>
      <c r="K74">
        <v>200</v>
      </c>
      <c r="L74">
        <v>220</v>
      </c>
      <c r="N74">
        <v>149</v>
      </c>
      <c r="O74">
        <v>0</v>
      </c>
      <c r="P74">
        <v>150</v>
      </c>
      <c r="Q74">
        <v>150</v>
      </c>
      <c r="R74">
        <v>0</v>
      </c>
      <c r="S74">
        <v>0</v>
      </c>
      <c r="T74">
        <v>0</v>
      </c>
      <c r="U74">
        <v>0</v>
      </c>
      <c r="V74">
        <v>150</v>
      </c>
      <c r="W74">
        <v>2</v>
      </c>
    </row>
    <row r="75" spans="2:23" x14ac:dyDescent="0.35">
      <c r="B75" t="s">
        <v>255</v>
      </c>
      <c r="C75">
        <v>45</v>
      </c>
      <c r="D75">
        <v>44</v>
      </c>
      <c r="E75">
        <v>45</v>
      </c>
      <c r="F75">
        <v>45</v>
      </c>
      <c r="G75">
        <v>45</v>
      </c>
      <c r="H75">
        <v>45</v>
      </c>
      <c r="I75">
        <v>45</v>
      </c>
      <c r="J75">
        <v>45</v>
      </c>
      <c r="K75">
        <v>45</v>
      </c>
      <c r="L75">
        <v>45</v>
      </c>
      <c r="N75">
        <v>22</v>
      </c>
      <c r="O75">
        <v>0</v>
      </c>
      <c r="P75">
        <v>0</v>
      </c>
      <c r="Q75">
        <v>0</v>
      </c>
      <c r="R75">
        <v>21</v>
      </c>
      <c r="S75">
        <v>0</v>
      </c>
      <c r="T75">
        <v>21</v>
      </c>
      <c r="U75">
        <v>0</v>
      </c>
      <c r="V75">
        <v>0</v>
      </c>
      <c r="W75">
        <v>1</v>
      </c>
    </row>
    <row r="76" spans="2:23" x14ac:dyDescent="0.35">
      <c r="B76" t="s">
        <v>256</v>
      </c>
      <c r="C76">
        <v>124</v>
      </c>
      <c r="D76">
        <v>81</v>
      </c>
      <c r="E76">
        <v>125</v>
      </c>
      <c r="F76">
        <v>125</v>
      </c>
      <c r="G76">
        <v>125</v>
      </c>
      <c r="H76">
        <v>125</v>
      </c>
      <c r="I76">
        <v>125</v>
      </c>
      <c r="J76">
        <v>125</v>
      </c>
      <c r="K76">
        <v>125</v>
      </c>
      <c r="L76">
        <v>125</v>
      </c>
      <c r="N76">
        <v>88</v>
      </c>
      <c r="O76">
        <v>0</v>
      </c>
      <c r="P76">
        <v>0</v>
      </c>
      <c r="Q76">
        <v>0</v>
      </c>
      <c r="R76">
        <v>99</v>
      </c>
      <c r="S76">
        <v>0</v>
      </c>
      <c r="T76">
        <v>99</v>
      </c>
      <c r="U76">
        <v>0</v>
      </c>
      <c r="V76">
        <v>0</v>
      </c>
      <c r="W76">
        <v>2</v>
      </c>
    </row>
    <row r="77" spans="2:23" x14ac:dyDescent="0.35">
      <c r="B77" t="s">
        <v>257</v>
      </c>
      <c r="C77">
        <v>60</v>
      </c>
      <c r="D77">
        <v>61</v>
      </c>
      <c r="E77">
        <v>60</v>
      </c>
      <c r="F77">
        <v>60</v>
      </c>
      <c r="G77">
        <v>60</v>
      </c>
      <c r="H77">
        <v>60</v>
      </c>
      <c r="I77">
        <v>60</v>
      </c>
      <c r="J77">
        <v>60</v>
      </c>
      <c r="K77">
        <v>60</v>
      </c>
      <c r="L77">
        <v>60</v>
      </c>
      <c r="N77">
        <v>34</v>
      </c>
      <c r="O77">
        <v>25</v>
      </c>
      <c r="P77">
        <v>0</v>
      </c>
      <c r="Q77">
        <v>10</v>
      </c>
      <c r="R77">
        <v>0</v>
      </c>
      <c r="S77">
        <v>0</v>
      </c>
      <c r="T77">
        <v>10</v>
      </c>
      <c r="U77">
        <v>0</v>
      </c>
      <c r="V77">
        <v>0</v>
      </c>
      <c r="W77">
        <v>2</v>
      </c>
    </row>
    <row r="78" spans="2:23" x14ac:dyDescent="0.35">
      <c r="B78" t="s">
        <v>258</v>
      </c>
      <c r="C78">
        <v>125</v>
      </c>
      <c r="D78">
        <v>82</v>
      </c>
      <c r="E78">
        <v>125</v>
      </c>
      <c r="F78">
        <v>125</v>
      </c>
      <c r="G78">
        <v>125</v>
      </c>
      <c r="H78">
        <v>125</v>
      </c>
      <c r="I78">
        <v>125</v>
      </c>
      <c r="J78">
        <v>125</v>
      </c>
      <c r="K78">
        <v>125</v>
      </c>
      <c r="L78">
        <v>125</v>
      </c>
      <c r="N78">
        <v>90</v>
      </c>
      <c r="O78">
        <v>0</v>
      </c>
      <c r="P78">
        <v>90</v>
      </c>
      <c r="Q78">
        <v>0</v>
      </c>
      <c r="R78">
        <v>0</v>
      </c>
      <c r="S78">
        <v>90</v>
      </c>
      <c r="T78">
        <v>0</v>
      </c>
      <c r="U78">
        <v>0</v>
      </c>
      <c r="V78">
        <v>80</v>
      </c>
      <c r="W78">
        <v>2</v>
      </c>
    </row>
    <row r="79" spans="2:23" x14ac:dyDescent="0.35">
      <c r="B79" t="s">
        <v>259</v>
      </c>
      <c r="C79">
        <v>62</v>
      </c>
      <c r="D79">
        <v>62</v>
      </c>
      <c r="E79">
        <v>60</v>
      </c>
      <c r="F79">
        <v>60</v>
      </c>
      <c r="G79">
        <v>60</v>
      </c>
      <c r="H79">
        <v>60</v>
      </c>
      <c r="I79">
        <v>60</v>
      </c>
      <c r="J79">
        <v>60</v>
      </c>
      <c r="K79">
        <v>60</v>
      </c>
      <c r="L79">
        <v>60</v>
      </c>
      <c r="N79">
        <v>32</v>
      </c>
      <c r="O79">
        <v>0</v>
      </c>
      <c r="P79">
        <v>0</v>
      </c>
      <c r="Q79">
        <v>0</v>
      </c>
      <c r="R79">
        <v>30</v>
      </c>
      <c r="S79">
        <v>0</v>
      </c>
      <c r="T79">
        <v>0</v>
      </c>
      <c r="U79">
        <v>30</v>
      </c>
      <c r="V79">
        <v>10</v>
      </c>
      <c r="W79">
        <v>2</v>
      </c>
    </row>
    <row r="80" spans="2:23" x14ac:dyDescent="0.35">
      <c r="B80" t="s">
        <v>260</v>
      </c>
      <c r="C80">
        <v>111</v>
      </c>
      <c r="D80">
        <v>72</v>
      </c>
      <c r="E80">
        <v>110</v>
      </c>
      <c r="F80">
        <v>110</v>
      </c>
      <c r="G80">
        <v>110</v>
      </c>
      <c r="H80">
        <v>110</v>
      </c>
      <c r="I80">
        <v>110</v>
      </c>
      <c r="J80">
        <v>110</v>
      </c>
      <c r="K80">
        <v>110</v>
      </c>
      <c r="L80">
        <v>110</v>
      </c>
      <c r="N80">
        <v>54</v>
      </c>
      <c r="O80">
        <v>0</v>
      </c>
      <c r="P80">
        <v>0</v>
      </c>
      <c r="Q80">
        <v>55</v>
      </c>
      <c r="R80">
        <v>0</v>
      </c>
      <c r="S80">
        <v>0</v>
      </c>
      <c r="T80">
        <v>0</v>
      </c>
      <c r="U80">
        <v>0</v>
      </c>
      <c r="V80">
        <v>55</v>
      </c>
      <c r="W80">
        <v>2</v>
      </c>
    </row>
    <row r="81" spans="1:23" x14ac:dyDescent="0.35">
      <c r="B81" t="s">
        <v>261</v>
      </c>
      <c r="C81">
        <v>62</v>
      </c>
      <c r="D81">
        <v>61</v>
      </c>
      <c r="E81">
        <v>60</v>
      </c>
      <c r="F81">
        <v>60</v>
      </c>
      <c r="G81">
        <v>60</v>
      </c>
      <c r="H81">
        <v>60</v>
      </c>
      <c r="I81">
        <v>60</v>
      </c>
      <c r="J81">
        <v>60</v>
      </c>
      <c r="K81">
        <v>60</v>
      </c>
      <c r="L81">
        <v>60</v>
      </c>
      <c r="N81">
        <v>33</v>
      </c>
      <c r="O81">
        <v>0</v>
      </c>
      <c r="P81">
        <v>0</v>
      </c>
      <c r="Q81">
        <v>0</v>
      </c>
      <c r="R81">
        <v>0</v>
      </c>
      <c r="S81">
        <v>25</v>
      </c>
      <c r="T81">
        <v>0</v>
      </c>
      <c r="U81">
        <v>25</v>
      </c>
      <c r="V81">
        <v>10</v>
      </c>
      <c r="W81">
        <v>2</v>
      </c>
    </row>
    <row r="82" spans="1:23" x14ac:dyDescent="0.35">
      <c r="B82" t="s">
        <v>262</v>
      </c>
      <c r="C82">
        <v>150</v>
      </c>
      <c r="D82">
        <v>99</v>
      </c>
      <c r="E82">
        <v>150</v>
      </c>
      <c r="F82">
        <v>150</v>
      </c>
      <c r="G82">
        <v>150</v>
      </c>
      <c r="H82">
        <v>150</v>
      </c>
      <c r="I82">
        <v>200</v>
      </c>
      <c r="J82">
        <v>200</v>
      </c>
      <c r="K82">
        <v>200</v>
      </c>
      <c r="L82">
        <v>200</v>
      </c>
      <c r="N82">
        <v>99</v>
      </c>
      <c r="O82">
        <v>120</v>
      </c>
      <c r="P82">
        <v>0</v>
      </c>
      <c r="Q82">
        <v>120</v>
      </c>
      <c r="R82">
        <v>0</v>
      </c>
      <c r="S82">
        <v>0</v>
      </c>
      <c r="T82">
        <v>99</v>
      </c>
      <c r="U82">
        <v>0</v>
      </c>
      <c r="V82">
        <v>0</v>
      </c>
      <c r="W82">
        <v>2</v>
      </c>
    </row>
    <row r="83" spans="1:23" x14ac:dyDescent="0.35">
      <c r="B83" t="s">
        <v>263</v>
      </c>
      <c r="C83">
        <v>125</v>
      </c>
      <c r="D83">
        <v>82</v>
      </c>
      <c r="E83">
        <v>125</v>
      </c>
      <c r="F83">
        <v>125</v>
      </c>
      <c r="G83">
        <v>125</v>
      </c>
      <c r="H83">
        <v>125</v>
      </c>
      <c r="I83">
        <v>125</v>
      </c>
      <c r="J83">
        <v>125</v>
      </c>
      <c r="K83">
        <v>125</v>
      </c>
      <c r="L83">
        <v>125</v>
      </c>
      <c r="N83">
        <v>89</v>
      </c>
      <c r="O83">
        <v>0</v>
      </c>
      <c r="P83">
        <v>0</v>
      </c>
      <c r="Q83">
        <v>60</v>
      </c>
      <c r="R83">
        <v>60</v>
      </c>
      <c r="S83">
        <v>0</v>
      </c>
      <c r="T83">
        <v>60</v>
      </c>
      <c r="U83">
        <v>60</v>
      </c>
      <c r="V83">
        <v>60</v>
      </c>
      <c r="W83">
        <v>2</v>
      </c>
    </row>
    <row r="84" spans="1:23" x14ac:dyDescent="0.35">
      <c r="B84" t="s">
        <v>264</v>
      </c>
      <c r="C84">
        <v>125</v>
      </c>
      <c r="D84">
        <v>82</v>
      </c>
      <c r="E84">
        <v>125</v>
      </c>
      <c r="F84">
        <v>125</v>
      </c>
      <c r="G84">
        <v>125</v>
      </c>
      <c r="H84">
        <v>125</v>
      </c>
      <c r="I84">
        <v>125</v>
      </c>
      <c r="J84">
        <v>125</v>
      </c>
      <c r="K84">
        <v>125</v>
      </c>
      <c r="L84">
        <v>125</v>
      </c>
      <c r="N84">
        <v>90</v>
      </c>
      <c r="O84">
        <v>99</v>
      </c>
      <c r="P84">
        <v>0</v>
      </c>
      <c r="Q84">
        <v>0</v>
      </c>
      <c r="R84">
        <v>0</v>
      </c>
      <c r="S84">
        <v>85</v>
      </c>
      <c r="T84">
        <v>85</v>
      </c>
      <c r="U84">
        <v>0</v>
      </c>
      <c r="V84">
        <v>0</v>
      </c>
      <c r="W84">
        <v>2</v>
      </c>
    </row>
    <row r="85" spans="1:23" x14ac:dyDescent="0.35">
      <c r="B85" t="s">
        <v>265</v>
      </c>
      <c r="C85">
        <v>300</v>
      </c>
      <c r="D85">
        <v>99</v>
      </c>
      <c r="E85">
        <v>200</v>
      </c>
      <c r="F85">
        <v>200</v>
      </c>
      <c r="G85">
        <v>200</v>
      </c>
      <c r="H85">
        <v>200</v>
      </c>
      <c r="I85">
        <v>250</v>
      </c>
      <c r="J85">
        <v>210</v>
      </c>
      <c r="K85">
        <v>220</v>
      </c>
      <c r="L85">
        <v>220</v>
      </c>
      <c r="N85">
        <v>147</v>
      </c>
      <c r="O85">
        <v>0</v>
      </c>
      <c r="P85">
        <v>0</v>
      </c>
      <c r="Q85">
        <v>0</v>
      </c>
      <c r="R85">
        <v>0</v>
      </c>
      <c r="S85">
        <v>150</v>
      </c>
      <c r="T85">
        <v>150</v>
      </c>
      <c r="U85">
        <v>150</v>
      </c>
      <c r="V85">
        <v>150</v>
      </c>
      <c r="W85">
        <v>2</v>
      </c>
    </row>
    <row r="86" spans="1:23" x14ac:dyDescent="0.35">
      <c r="B86" t="s">
        <v>266</v>
      </c>
      <c r="C86">
        <v>124</v>
      </c>
      <c r="D86">
        <v>81</v>
      </c>
      <c r="E86">
        <v>125</v>
      </c>
      <c r="F86">
        <v>125</v>
      </c>
      <c r="G86">
        <v>125</v>
      </c>
      <c r="H86">
        <v>125</v>
      </c>
      <c r="I86">
        <v>125</v>
      </c>
      <c r="J86">
        <v>125</v>
      </c>
      <c r="K86">
        <v>125</v>
      </c>
      <c r="L86">
        <v>125</v>
      </c>
      <c r="N86">
        <v>88</v>
      </c>
      <c r="O86">
        <v>0</v>
      </c>
      <c r="P86">
        <v>0</v>
      </c>
      <c r="Q86">
        <v>99</v>
      </c>
      <c r="R86">
        <v>0</v>
      </c>
      <c r="S86">
        <v>0</v>
      </c>
      <c r="T86">
        <v>0</v>
      </c>
      <c r="U86">
        <v>0</v>
      </c>
      <c r="V86">
        <v>99</v>
      </c>
      <c r="W86">
        <v>2</v>
      </c>
    </row>
    <row r="87" spans="1:23" x14ac:dyDescent="0.35">
      <c r="B87" t="s">
        <v>267</v>
      </c>
      <c r="C87">
        <v>89</v>
      </c>
      <c r="D87">
        <v>61</v>
      </c>
      <c r="E87">
        <v>60</v>
      </c>
      <c r="F87">
        <v>60</v>
      </c>
      <c r="G87">
        <v>60</v>
      </c>
      <c r="H87">
        <v>85</v>
      </c>
      <c r="I87">
        <v>60</v>
      </c>
      <c r="J87">
        <v>60</v>
      </c>
      <c r="K87">
        <v>85</v>
      </c>
      <c r="L87">
        <v>60</v>
      </c>
      <c r="N87">
        <v>30</v>
      </c>
      <c r="O87">
        <v>15</v>
      </c>
      <c r="P87">
        <v>0</v>
      </c>
      <c r="Q87">
        <v>0</v>
      </c>
      <c r="R87">
        <v>0</v>
      </c>
      <c r="S87">
        <v>0</v>
      </c>
      <c r="T87">
        <v>15</v>
      </c>
      <c r="U87">
        <v>25</v>
      </c>
      <c r="V87">
        <v>15</v>
      </c>
      <c r="W87">
        <v>2</v>
      </c>
    </row>
    <row r="88" spans="1:23" x14ac:dyDescent="0.35">
      <c r="A88" t="s">
        <v>198</v>
      </c>
      <c r="B88" t="s">
        <v>268</v>
      </c>
      <c r="C88">
        <v>300</v>
      </c>
      <c r="D88">
        <v>99</v>
      </c>
      <c r="E88">
        <v>200</v>
      </c>
      <c r="F88">
        <v>220</v>
      </c>
      <c r="G88">
        <v>200</v>
      </c>
      <c r="H88">
        <v>150</v>
      </c>
      <c r="I88">
        <v>200</v>
      </c>
      <c r="J88">
        <v>200</v>
      </c>
      <c r="K88">
        <v>200</v>
      </c>
      <c r="L88">
        <v>200</v>
      </c>
      <c r="N88">
        <v>150</v>
      </c>
      <c r="O88">
        <v>0</v>
      </c>
      <c r="P88">
        <v>150</v>
      </c>
      <c r="Q88">
        <v>0</v>
      </c>
      <c r="R88">
        <v>170</v>
      </c>
      <c r="S88">
        <v>0</v>
      </c>
      <c r="T88">
        <v>0</v>
      </c>
      <c r="U88">
        <v>150</v>
      </c>
      <c r="V88">
        <v>0</v>
      </c>
      <c r="W88">
        <v>2</v>
      </c>
    </row>
    <row r="89" spans="1:23" x14ac:dyDescent="0.35">
      <c r="B89" t="s">
        <v>269</v>
      </c>
      <c r="C89">
        <v>125</v>
      </c>
      <c r="D89">
        <v>81</v>
      </c>
      <c r="E89">
        <v>125</v>
      </c>
      <c r="F89">
        <v>125</v>
      </c>
      <c r="G89">
        <v>130</v>
      </c>
      <c r="H89">
        <v>125</v>
      </c>
      <c r="I89">
        <v>125</v>
      </c>
      <c r="J89">
        <v>125</v>
      </c>
      <c r="K89">
        <v>125</v>
      </c>
      <c r="L89">
        <v>125</v>
      </c>
      <c r="N89">
        <v>88</v>
      </c>
      <c r="O89">
        <v>99</v>
      </c>
      <c r="P89">
        <v>0</v>
      </c>
      <c r="Q89">
        <v>0</v>
      </c>
      <c r="R89">
        <v>0</v>
      </c>
      <c r="S89">
        <v>0</v>
      </c>
      <c r="T89">
        <v>99</v>
      </c>
      <c r="U89">
        <v>0</v>
      </c>
      <c r="V89">
        <v>0</v>
      </c>
      <c r="W89">
        <v>2</v>
      </c>
    </row>
    <row r="90" spans="1:23" x14ac:dyDescent="0.35">
      <c r="B90" t="s">
        <v>270</v>
      </c>
      <c r="C90">
        <v>44</v>
      </c>
      <c r="D90">
        <v>45</v>
      </c>
      <c r="E90">
        <v>45</v>
      </c>
      <c r="F90">
        <v>45</v>
      </c>
      <c r="G90">
        <v>45</v>
      </c>
      <c r="H90">
        <v>45</v>
      </c>
      <c r="I90">
        <v>45</v>
      </c>
      <c r="J90">
        <v>45</v>
      </c>
      <c r="K90">
        <v>45</v>
      </c>
      <c r="L90">
        <v>45</v>
      </c>
      <c r="N90">
        <v>24</v>
      </c>
      <c r="O90">
        <v>0</v>
      </c>
      <c r="P90">
        <v>0</v>
      </c>
      <c r="Q90">
        <v>0</v>
      </c>
      <c r="R90">
        <v>18</v>
      </c>
      <c r="S90">
        <v>0</v>
      </c>
      <c r="T90">
        <v>0</v>
      </c>
      <c r="U90">
        <v>0</v>
      </c>
      <c r="V90">
        <v>0</v>
      </c>
      <c r="W90">
        <v>1</v>
      </c>
    </row>
    <row r="91" spans="1:23" x14ac:dyDescent="0.35">
      <c r="B91" t="s">
        <v>271</v>
      </c>
      <c r="C91">
        <v>60</v>
      </c>
      <c r="D91">
        <v>60</v>
      </c>
      <c r="E91">
        <v>60</v>
      </c>
      <c r="F91">
        <v>60</v>
      </c>
      <c r="G91">
        <v>60</v>
      </c>
      <c r="H91">
        <v>60</v>
      </c>
      <c r="I91">
        <v>60</v>
      </c>
      <c r="J91">
        <v>60</v>
      </c>
      <c r="K91">
        <v>60</v>
      </c>
      <c r="L91">
        <v>60</v>
      </c>
      <c r="N91">
        <v>35</v>
      </c>
      <c r="O91">
        <v>31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</row>
    <row r="92" spans="1:23" x14ac:dyDescent="0.35">
      <c r="B92" t="s">
        <v>272</v>
      </c>
      <c r="C92">
        <v>125</v>
      </c>
      <c r="D92">
        <v>81</v>
      </c>
      <c r="E92">
        <v>125</v>
      </c>
      <c r="F92">
        <v>125</v>
      </c>
      <c r="G92">
        <v>130</v>
      </c>
      <c r="H92">
        <v>125</v>
      </c>
      <c r="I92">
        <v>125</v>
      </c>
      <c r="J92">
        <v>125</v>
      </c>
      <c r="K92">
        <v>125</v>
      </c>
      <c r="L92">
        <v>125</v>
      </c>
      <c r="N92">
        <v>88</v>
      </c>
      <c r="O92">
        <v>0</v>
      </c>
      <c r="P92">
        <v>0</v>
      </c>
      <c r="Q92">
        <v>99</v>
      </c>
      <c r="R92">
        <v>0</v>
      </c>
      <c r="S92">
        <v>99</v>
      </c>
      <c r="T92">
        <v>0</v>
      </c>
      <c r="U92">
        <v>0</v>
      </c>
      <c r="V92">
        <v>0</v>
      </c>
      <c r="W92">
        <v>2</v>
      </c>
    </row>
    <row r="93" spans="1:23" x14ac:dyDescent="0.35">
      <c r="B93" t="s">
        <v>273</v>
      </c>
      <c r="C93">
        <v>500</v>
      </c>
      <c r="D93">
        <v>99</v>
      </c>
      <c r="E93">
        <v>300</v>
      </c>
      <c r="F93">
        <v>300</v>
      </c>
      <c r="G93">
        <v>300</v>
      </c>
      <c r="H93">
        <v>300</v>
      </c>
      <c r="I93">
        <v>250</v>
      </c>
      <c r="J93">
        <v>250</v>
      </c>
      <c r="K93">
        <v>250</v>
      </c>
      <c r="L93">
        <v>250</v>
      </c>
      <c r="N93">
        <v>150</v>
      </c>
      <c r="O93">
        <v>100</v>
      </c>
      <c r="P93">
        <v>100</v>
      </c>
      <c r="Q93">
        <v>100</v>
      </c>
      <c r="R93">
        <v>100</v>
      </c>
      <c r="S93">
        <v>150</v>
      </c>
      <c r="T93">
        <v>150</v>
      </c>
      <c r="U93">
        <v>150</v>
      </c>
      <c r="V93">
        <v>150</v>
      </c>
      <c r="W93">
        <v>2</v>
      </c>
    </row>
    <row r="94" spans="1:23" x14ac:dyDescent="0.35">
      <c r="B94" t="s">
        <v>274</v>
      </c>
      <c r="C94">
        <v>150</v>
      </c>
      <c r="D94">
        <v>99</v>
      </c>
      <c r="E94">
        <v>150</v>
      </c>
      <c r="F94">
        <v>150</v>
      </c>
      <c r="G94">
        <v>150</v>
      </c>
      <c r="H94">
        <v>170</v>
      </c>
      <c r="I94">
        <v>150</v>
      </c>
      <c r="J94">
        <v>150</v>
      </c>
      <c r="K94">
        <v>150</v>
      </c>
      <c r="L94">
        <v>150</v>
      </c>
      <c r="N94">
        <v>101</v>
      </c>
      <c r="O94">
        <v>0</v>
      </c>
      <c r="P94">
        <v>0</v>
      </c>
      <c r="Q94">
        <v>125</v>
      </c>
      <c r="R94">
        <v>125</v>
      </c>
      <c r="S94">
        <v>0</v>
      </c>
      <c r="T94">
        <v>60</v>
      </c>
      <c r="U94">
        <v>110</v>
      </c>
      <c r="V94">
        <v>0</v>
      </c>
      <c r="W94">
        <v>2</v>
      </c>
    </row>
    <row r="95" spans="1:23" x14ac:dyDescent="0.35">
      <c r="B95" t="s">
        <v>275</v>
      </c>
      <c r="C95">
        <v>44</v>
      </c>
      <c r="D95">
        <v>45</v>
      </c>
      <c r="E95">
        <v>45</v>
      </c>
      <c r="F95">
        <v>45</v>
      </c>
      <c r="G95">
        <v>45</v>
      </c>
      <c r="H95">
        <v>45</v>
      </c>
      <c r="I95">
        <v>45</v>
      </c>
      <c r="J95">
        <v>45</v>
      </c>
      <c r="K95">
        <v>45</v>
      </c>
      <c r="L95">
        <v>45</v>
      </c>
      <c r="N95">
        <v>24</v>
      </c>
      <c r="O95">
        <v>18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</row>
    <row r="96" spans="1:23" x14ac:dyDescent="0.35">
      <c r="B96" t="s">
        <v>276</v>
      </c>
      <c r="C96">
        <v>500</v>
      </c>
      <c r="D96">
        <v>99</v>
      </c>
      <c r="E96">
        <v>250</v>
      </c>
      <c r="F96">
        <v>250</v>
      </c>
      <c r="G96">
        <v>250</v>
      </c>
      <c r="H96">
        <v>250</v>
      </c>
      <c r="I96">
        <v>250</v>
      </c>
      <c r="J96">
        <v>250</v>
      </c>
      <c r="K96">
        <v>250</v>
      </c>
      <c r="L96">
        <v>250</v>
      </c>
      <c r="N96">
        <v>150</v>
      </c>
      <c r="O96">
        <v>0</v>
      </c>
      <c r="P96">
        <v>0</v>
      </c>
      <c r="Q96">
        <v>0</v>
      </c>
      <c r="R96">
        <v>0</v>
      </c>
      <c r="S96">
        <v>150</v>
      </c>
      <c r="T96">
        <v>150</v>
      </c>
      <c r="U96">
        <v>150</v>
      </c>
      <c r="V96">
        <v>150</v>
      </c>
      <c r="W96">
        <v>2</v>
      </c>
    </row>
    <row r="97" spans="2:23" x14ac:dyDescent="0.35">
      <c r="B97" t="s">
        <v>277</v>
      </c>
      <c r="C97">
        <v>35</v>
      </c>
      <c r="D97">
        <v>34</v>
      </c>
      <c r="E97">
        <v>34</v>
      </c>
      <c r="F97">
        <v>34</v>
      </c>
      <c r="G97">
        <v>34</v>
      </c>
      <c r="H97">
        <v>34</v>
      </c>
      <c r="I97">
        <v>34</v>
      </c>
      <c r="J97">
        <v>34</v>
      </c>
      <c r="K97">
        <v>34</v>
      </c>
      <c r="L97">
        <v>34</v>
      </c>
      <c r="N97">
        <v>14</v>
      </c>
      <c r="O97">
        <v>10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</row>
    <row r="98" spans="2:23" x14ac:dyDescent="0.35">
      <c r="B98" t="s">
        <v>278</v>
      </c>
      <c r="C98">
        <v>300</v>
      </c>
      <c r="D98">
        <v>99</v>
      </c>
      <c r="E98">
        <v>220</v>
      </c>
      <c r="F98">
        <v>200</v>
      </c>
      <c r="G98">
        <v>220</v>
      </c>
      <c r="H98">
        <v>220</v>
      </c>
      <c r="I98">
        <v>200</v>
      </c>
      <c r="J98">
        <v>200</v>
      </c>
      <c r="K98">
        <v>200</v>
      </c>
      <c r="L98">
        <v>200</v>
      </c>
      <c r="N98">
        <v>150</v>
      </c>
      <c r="O98">
        <v>150</v>
      </c>
      <c r="P98">
        <v>0</v>
      </c>
      <c r="Q98">
        <v>150</v>
      </c>
      <c r="R98">
        <v>0</v>
      </c>
      <c r="S98">
        <v>0</v>
      </c>
      <c r="T98">
        <v>150</v>
      </c>
      <c r="U98">
        <v>0</v>
      </c>
      <c r="V98">
        <v>0</v>
      </c>
      <c r="W98">
        <v>2</v>
      </c>
    </row>
    <row r="99" spans="2:23" x14ac:dyDescent="0.35">
      <c r="B99" t="s">
        <v>279</v>
      </c>
      <c r="C99">
        <v>125</v>
      </c>
      <c r="D99">
        <v>81</v>
      </c>
      <c r="E99">
        <v>125</v>
      </c>
      <c r="F99">
        <v>125</v>
      </c>
      <c r="G99">
        <v>130</v>
      </c>
      <c r="H99">
        <v>125</v>
      </c>
      <c r="I99">
        <v>125</v>
      </c>
      <c r="J99">
        <v>125</v>
      </c>
      <c r="K99">
        <v>125</v>
      </c>
      <c r="L99">
        <v>125</v>
      </c>
      <c r="N99">
        <v>88</v>
      </c>
      <c r="O99">
        <v>0</v>
      </c>
      <c r="P99">
        <v>99</v>
      </c>
      <c r="Q99">
        <v>0</v>
      </c>
      <c r="R99">
        <v>0</v>
      </c>
      <c r="S99">
        <v>0</v>
      </c>
      <c r="T99">
        <v>0</v>
      </c>
      <c r="U99">
        <v>0</v>
      </c>
      <c r="V99">
        <v>60</v>
      </c>
      <c r="W99">
        <v>2</v>
      </c>
    </row>
    <row r="100" spans="2:23" x14ac:dyDescent="0.35">
      <c r="B100" t="s">
        <v>280</v>
      </c>
      <c r="C100">
        <v>110</v>
      </c>
      <c r="D100">
        <v>72</v>
      </c>
      <c r="E100">
        <v>110</v>
      </c>
      <c r="F100">
        <v>110</v>
      </c>
      <c r="G100">
        <v>110</v>
      </c>
      <c r="H100">
        <v>110</v>
      </c>
      <c r="I100">
        <v>110</v>
      </c>
      <c r="J100">
        <v>110</v>
      </c>
      <c r="K100">
        <v>110</v>
      </c>
      <c r="L100">
        <v>110</v>
      </c>
      <c r="N100">
        <v>55</v>
      </c>
      <c r="O100">
        <v>60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</row>
    <row r="101" spans="2:23" x14ac:dyDescent="0.35">
      <c r="B101" t="s">
        <v>27</v>
      </c>
      <c r="C101">
        <v>110</v>
      </c>
      <c r="D101">
        <v>72</v>
      </c>
      <c r="E101">
        <v>110</v>
      </c>
      <c r="F101">
        <v>110</v>
      </c>
      <c r="G101">
        <v>110</v>
      </c>
      <c r="H101">
        <v>110</v>
      </c>
      <c r="I101">
        <v>110</v>
      </c>
      <c r="J101">
        <v>110</v>
      </c>
      <c r="K101">
        <v>110</v>
      </c>
      <c r="L101">
        <v>110</v>
      </c>
      <c r="N101">
        <v>55</v>
      </c>
      <c r="O101">
        <v>0</v>
      </c>
      <c r="P101">
        <v>60</v>
      </c>
      <c r="Q101">
        <v>0</v>
      </c>
      <c r="R101">
        <v>60</v>
      </c>
      <c r="S101">
        <v>0</v>
      </c>
      <c r="T101">
        <v>35</v>
      </c>
      <c r="U101">
        <v>0</v>
      </c>
      <c r="V101">
        <v>0</v>
      </c>
      <c r="W101">
        <v>2</v>
      </c>
    </row>
    <row r="102" spans="2:23" x14ac:dyDescent="0.35">
      <c r="B102" t="s">
        <v>281</v>
      </c>
      <c r="C102">
        <v>150</v>
      </c>
      <c r="D102">
        <v>99</v>
      </c>
      <c r="E102">
        <v>150</v>
      </c>
      <c r="F102">
        <v>150</v>
      </c>
      <c r="G102">
        <v>170</v>
      </c>
      <c r="H102">
        <v>150</v>
      </c>
      <c r="I102">
        <v>150</v>
      </c>
      <c r="J102">
        <v>150</v>
      </c>
      <c r="K102">
        <v>150</v>
      </c>
      <c r="L102">
        <v>150</v>
      </c>
      <c r="N102">
        <v>101</v>
      </c>
      <c r="O102">
        <v>100</v>
      </c>
      <c r="P102">
        <v>0</v>
      </c>
      <c r="Q102">
        <v>125</v>
      </c>
      <c r="R102">
        <v>0</v>
      </c>
      <c r="S102">
        <v>110</v>
      </c>
      <c r="T102">
        <v>0</v>
      </c>
      <c r="U102">
        <v>0</v>
      </c>
      <c r="V102">
        <v>0</v>
      </c>
      <c r="W102">
        <v>2</v>
      </c>
    </row>
    <row r="103" spans="2:23" x14ac:dyDescent="0.35">
      <c r="B103" t="s">
        <v>282</v>
      </c>
      <c r="C103">
        <v>125</v>
      </c>
      <c r="D103">
        <v>81</v>
      </c>
      <c r="E103">
        <v>125</v>
      </c>
      <c r="F103">
        <v>125</v>
      </c>
      <c r="G103">
        <v>130</v>
      </c>
      <c r="H103">
        <v>125</v>
      </c>
      <c r="I103">
        <v>125</v>
      </c>
      <c r="J103">
        <v>125</v>
      </c>
      <c r="K103">
        <v>125</v>
      </c>
      <c r="L103">
        <v>125</v>
      </c>
      <c r="N103">
        <v>88</v>
      </c>
      <c r="O103">
        <v>0</v>
      </c>
      <c r="P103">
        <v>0</v>
      </c>
      <c r="Q103">
        <v>0</v>
      </c>
      <c r="R103">
        <v>99</v>
      </c>
      <c r="S103">
        <v>0</v>
      </c>
      <c r="T103">
        <v>0</v>
      </c>
      <c r="U103">
        <v>99</v>
      </c>
      <c r="V103">
        <v>0</v>
      </c>
      <c r="W103">
        <v>2</v>
      </c>
    </row>
    <row r="104" spans="2:23" x14ac:dyDescent="0.35">
      <c r="B104" t="s">
        <v>283</v>
      </c>
      <c r="C104">
        <v>150</v>
      </c>
      <c r="D104">
        <v>99</v>
      </c>
      <c r="E104">
        <v>150</v>
      </c>
      <c r="F104">
        <v>170</v>
      </c>
      <c r="G104">
        <v>150</v>
      </c>
      <c r="H104">
        <v>150</v>
      </c>
      <c r="I104">
        <v>150</v>
      </c>
      <c r="J104">
        <v>150</v>
      </c>
      <c r="K104">
        <v>150</v>
      </c>
      <c r="L104">
        <v>150</v>
      </c>
      <c r="N104">
        <v>101</v>
      </c>
      <c r="O104">
        <v>115</v>
      </c>
      <c r="P104">
        <v>125</v>
      </c>
      <c r="Q104">
        <v>0</v>
      </c>
      <c r="R104">
        <v>0</v>
      </c>
      <c r="S104">
        <v>50</v>
      </c>
      <c r="T104">
        <v>0</v>
      </c>
      <c r="U104">
        <v>0</v>
      </c>
      <c r="V104">
        <v>110</v>
      </c>
      <c r="W104">
        <v>2</v>
      </c>
    </row>
    <row r="105" spans="2:23" x14ac:dyDescent="0.35">
      <c r="B105" t="s">
        <v>284</v>
      </c>
      <c r="C105">
        <v>150</v>
      </c>
      <c r="D105">
        <v>99</v>
      </c>
      <c r="E105">
        <v>170</v>
      </c>
      <c r="F105">
        <v>150</v>
      </c>
      <c r="G105">
        <v>150</v>
      </c>
      <c r="H105">
        <v>170</v>
      </c>
      <c r="I105">
        <v>150</v>
      </c>
      <c r="J105">
        <v>150</v>
      </c>
      <c r="K105">
        <v>150</v>
      </c>
      <c r="L105">
        <v>150</v>
      </c>
      <c r="N105">
        <v>101</v>
      </c>
      <c r="O105">
        <v>125</v>
      </c>
      <c r="P105">
        <v>0</v>
      </c>
      <c r="Q105">
        <v>0</v>
      </c>
      <c r="R105">
        <v>100</v>
      </c>
      <c r="S105">
        <v>0</v>
      </c>
      <c r="T105">
        <v>101</v>
      </c>
      <c r="U105">
        <v>0</v>
      </c>
      <c r="V105">
        <v>0</v>
      </c>
      <c r="W105">
        <v>2</v>
      </c>
    </row>
    <row r="106" spans="2:23" x14ac:dyDescent="0.35">
      <c r="B106" t="s">
        <v>28</v>
      </c>
      <c r="C106">
        <v>88</v>
      </c>
      <c r="D106">
        <v>60</v>
      </c>
      <c r="E106">
        <v>60</v>
      </c>
      <c r="F106">
        <v>99</v>
      </c>
      <c r="G106">
        <v>60</v>
      </c>
      <c r="H106">
        <v>60</v>
      </c>
      <c r="I106">
        <v>60</v>
      </c>
      <c r="J106">
        <v>60</v>
      </c>
      <c r="K106">
        <v>60</v>
      </c>
      <c r="L106">
        <v>60</v>
      </c>
      <c r="N106">
        <v>35</v>
      </c>
      <c r="O106">
        <v>0</v>
      </c>
      <c r="P106">
        <v>0</v>
      </c>
      <c r="Q106">
        <v>0</v>
      </c>
      <c r="R106">
        <v>31</v>
      </c>
      <c r="S106">
        <v>0</v>
      </c>
      <c r="T106">
        <v>0</v>
      </c>
      <c r="U106">
        <v>0</v>
      </c>
      <c r="V106">
        <v>0</v>
      </c>
      <c r="W106">
        <v>2</v>
      </c>
    </row>
    <row r="107" spans="2:23" x14ac:dyDescent="0.35">
      <c r="B107" s="10" t="s">
        <v>310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35">
      <c r="B108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8377C-00E3-48E5-8FB3-C1899D1CDD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 Synth Calculator</vt:lpstr>
      <vt:lpstr>Weapons XP Guide</vt:lpstr>
      <vt:lpstr>Monster XP Guide</vt:lpstr>
      <vt:lpstr>ABS per Level</vt:lpstr>
      <vt:lpstr>Weapon Max Min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Epperson</dc:creator>
  <cp:lastModifiedBy>Ryan Epperson</cp:lastModifiedBy>
  <dcterms:created xsi:type="dcterms:W3CDTF">2020-03-20T16:05:08Z</dcterms:created>
  <dcterms:modified xsi:type="dcterms:W3CDTF">2022-07-29T00:57:40Z</dcterms:modified>
</cp:coreProperties>
</file>