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lsoe_j\Documents\GitHub\premise\premise\data\additional_inventories\"/>
    </mc:Choice>
  </mc:AlternateContent>
  <xr:revisionPtr revIDLastSave="0" documentId="13_ncr:1_{DBEEE59C-669D-4D13-9D04-062212BE73F7}" xr6:coauthVersionLast="47" xr6:coauthVersionMax="47" xr10:uidLastSave="{00000000-0000-0000-0000-000000000000}"/>
  <bookViews>
    <workbookView xWindow="-120" yWindow="-120" windowWidth="29040" windowHeight="17640" xr2:uid="{26241F67-8618-094B-AD38-E491C9570B84}"/>
  </bookViews>
  <sheets>
    <sheet name="Replication test" sheetId="1" r:id="rId1"/>
    <sheet name="Replication test 2030" sheetId="4" r:id="rId2"/>
    <sheet name="Replication test 2050" sheetId="5" r:id="rId3"/>
  </sheets>
  <definedNames>
    <definedName name="_xlnm._FilterDatabase" localSheetId="0" hidden="1">'Replication test'!$A$1:$P$16</definedName>
    <definedName name="_xlnm._FilterDatabase" localSheetId="1" hidden="1">'Replication test 2030'!$A$1:$P$13</definedName>
    <definedName name="_xlnm._FilterDatabase" localSheetId="2" hidden="1">'Replication test 2050'!$A$1:$P$13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1" l="1"/>
  <c r="B19" i="1"/>
  <c r="B18" i="1"/>
  <c r="B17" i="1"/>
  <c r="C11" i="1"/>
  <c r="B11" i="1"/>
  <c r="B30" i="1"/>
  <c r="B41" i="1"/>
  <c r="B38" i="1"/>
  <c r="B58" i="5"/>
  <c r="B42" i="5"/>
  <c r="B27" i="5"/>
  <c r="B38" i="5" s="1"/>
  <c r="G151" i="5"/>
  <c r="A151" i="5"/>
  <c r="G139" i="5"/>
  <c r="A139" i="5"/>
  <c r="B127" i="5"/>
  <c r="G126" i="5"/>
  <c r="A126" i="5"/>
  <c r="B114" i="5"/>
  <c r="G109" i="5"/>
  <c r="A109" i="5"/>
  <c r="B101" i="5"/>
  <c r="B113" i="5" s="1"/>
  <c r="G91" i="5"/>
  <c r="A91" i="5"/>
  <c r="B83" i="5"/>
  <c r="B96" i="5" s="1"/>
  <c r="G66" i="5"/>
  <c r="A66" i="5"/>
  <c r="B79" i="5"/>
  <c r="G50" i="5"/>
  <c r="A50" i="5"/>
  <c r="B53" i="5"/>
  <c r="B37" i="5"/>
  <c r="G35" i="5"/>
  <c r="C35" i="5"/>
  <c r="A35" i="5"/>
  <c r="B36" i="5"/>
  <c r="A19" i="5"/>
  <c r="A18" i="5"/>
  <c r="B17" i="5"/>
  <c r="A17" i="5"/>
  <c r="A16" i="5"/>
  <c r="A15" i="5"/>
  <c r="B14" i="5"/>
  <c r="A14" i="5"/>
  <c r="G13" i="5"/>
  <c r="D13" i="5"/>
  <c r="C13" i="5"/>
  <c r="A13" i="5"/>
  <c r="B83" i="4"/>
  <c r="B58" i="4"/>
  <c r="B79" i="4" s="1"/>
  <c r="B42" i="4"/>
  <c r="B53" i="4" s="1"/>
  <c r="B27" i="4"/>
  <c r="B36" i="4" s="1"/>
  <c r="G151" i="4"/>
  <c r="A151" i="4"/>
  <c r="G139" i="4"/>
  <c r="A139" i="4"/>
  <c r="B127" i="4"/>
  <c r="G126" i="4"/>
  <c r="A126" i="4"/>
  <c r="B114" i="4"/>
  <c r="G109" i="4"/>
  <c r="A109" i="4"/>
  <c r="B101" i="4"/>
  <c r="B113" i="4" s="1"/>
  <c r="G91" i="4"/>
  <c r="A91" i="4"/>
  <c r="B96" i="4"/>
  <c r="G66" i="4"/>
  <c r="A66" i="4"/>
  <c r="G50" i="4"/>
  <c r="A50" i="4"/>
  <c r="B37" i="4"/>
  <c r="G35" i="4"/>
  <c r="C35" i="4"/>
  <c r="A35" i="4"/>
  <c r="A19" i="4"/>
  <c r="A18" i="4"/>
  <c r="B17" i="4"/>
  <c r="A17" i="4"/>
  <c r="A16" i="4"/>
  <c r="A15" i="4"/>
  <c r="B14" i="4"/>
  <c r="A14" i="4"/>
  <c r="G13" i="4"/>
  <c r="D13" i="4"/>
  <c r="C13" i="4"/>
  <c r="A13" i="4"/>
  <c r="D8" i="4"/>
  <c r="B104" i="1"/>
  <c r="B112" i="1" s="1"/>
  <c r="B86" i="1"/>
  <c r="B61" i="1"/>
  <c r="B45" i="1"/>
  <c r="B53" i="1" s="1"/>
  <c r="B69" i="1" l="1"/>
  <c r="B94" i="1"/>
  <c r="B74" i="5"/>
  <c r="B67" i="5"/>
  <c r="B75" i="5"/>
  <c r="B92" i="5"/>
  <c r="B15" i="5"/>
  <c r="B68" i="5"/>
  <c r="B76" i="5"/>
  <c r="B93" i="5"/>
  <c r="B110" i="5"/>
  <c r="B72" i="5"/>
  <c r="B97" i="5"/>
  <c r="B51" i="5"/>
  <c r="B69" i="5"/>
  <c r="B77" i="5"/>
  <c r="B94" i="5"/>
  <c r="B111" i="5"/>
  <c r="B16" i="5"/>
  <c r="B52" i="5"/>
  <c r="B70" i="5"/>
  <c r="B78" i="5"/>
  <c r="B95" i="5"/>
  <c r="B112" i="5"/>
  <c r="B73" i="5"/>
  <c r="B71" i="5"/>
  <c r="B72" i="4"/>
  <c r="B97" i="4"/>
  <c r="B38" i="4"/>
  <c r="B73" i="4"/>
  <c r="B67" i="4"/>
  <c r="B75" i="4"/>
  <c r="B92" i="4"/>
  <c r="B15" i="4"/>
  <c r="B68" i="4"/>
  <c r="B76" i="4"/>
  <c r="B93" i="4"/>
  <c r="B110" i="4"/>
  <c r="B74" i="4"/>
  <c r="B51" i="4"/>
  <c r="B69" i="4"/>
  <c r="B77" i="4"/>
  <c r="B94" i="4"/>
  <c r="B111" i="4"/>
  <c r="B16" i="4"/>
  <c r="B52" i="4"/>
  <c r="B70" i="4"/>
  <c r="B78" i="4"/>
  <c r="B95" i="4"/>
  <c r="B112" i="4"/>
  <c r="B71" i="4"/>
  <c r="B116" i="1" l="1"/>
  <c r="B99" i="1"/>
  <c r="B77" i="1"/>
  <c r="B55" i="1"/>
  <c r="B40" i="1"/>
  <c r="A22" i="1"/>
  <c r="A21" i="1"/>
  <c r="A20" i="1"/>
  <c r="A19" i="1"/>
  <c r="A18" i="1"/>
  <c r="A17" i="1"/>
  <c r="G154" i="1"/>
  <c r="A154" i="1"/>
  <c r="G142" i="1"/>
  <c r="A142" i="1"/>
  <c r="B130" i="1"/>
  <c r="B100" i="1"/>
  <c r="B70" i="1"/>
  <c r="G129" i="1"/>
  <c r="A129" i="1"/>
  <c r="G112" i="1"/>
  <c r="A112" i="1"/>
  <c r="B80" i="1"/>
  <c r="B79" i="1"/>
  <c r="B78" i="1"/>
  <c r="G94" i="1"/>
  <c r="A94" i="1"/>
  <c r="B74" i="1"/>
  <c r="B73" i="1"/>
  <c r="B72" i="1"/>
  <c r="B71" i="1"/>
  <c r="G69" i="1"/>
  <c r="A69" i="1"/>
  <c r="G53" i="1"/>
  <c r="A53" i="1"/>
  <c r="A38" i="1"/>
  <c r="G38" i="1"/>
  <c r="C38" i="1"/>
  <c r="B39" i="1" l="1"/>
  <c r="B117" i="1"/>
  <c r="B114" i="1"/>
  <c r="B115" i="1"/>
  <c r="B113" i="1"/>
  <c r="B97" i="1"/>
  <c r="B95" i="1"/>
  <c r="B96" i="1"/>
  <c r="B98" i="1"/>
  <c r="B81" i="1"/>
  <c r="B75" i="1"/>
  <c r="B76" i="1"/>
  <c r="B82" i="1"/>
  <c r="B56" i="1"/>
  <c r="B54" i="1"/>
  <c r="G16" i="1"/>
  <c r="D16" i="1"/>
  <c r="C16" i="1"/>
  <c r="A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Nolsoee Jóhanna Sofía</author>
  </authors>
  <commentList>
    <comment ref="B119" authorId="0" shapeId="0" xr:uid="{7D655678-A36A-4FB3-BAA7-86A5BF3C42B9}">
      <text>
        <r>
          <rPr>
            <b/>
            <sz val="9"/>
            <color indexed="81"/>
            <rFont val="Tahoma"/>
            <family val="2"/>
          </rPr>
          <t>Nolsoee Jóhanna Sofía:</t>
        </r>
        <r>
          <rPr>
            <sz val="9"/>
            <color indexed="81"/>
            <rFont val="Tahoma"/>
            <family val="2"/>
          </rPr>
          <t xml:space="preserve">
Har lidt svaert ved at forstaa enheder</t>
        </r>
      </text>
    </comment>
    <comment ref="B132" authorId="0" shapeId="0" xr:uid="{9D97B204-4414-4C60-BD0A-D60DCF4C5D0B}">
      <text>
        <r>
          <rPr>
            <b/>
            <sz val="9"/>
            <color indexed="81"/>
            <rFont val="Tahoma"/>
            <family val="2"/>
          </rPr>
          <t>Nolsoee Jóhanna Sofía:</t>
        </r>
        <r>
          <rPr>
            <sz val="9"/>
            <color indexed="81"/>
            <rFont val="Tahoma"/>
            <family val="2"/>
          </rPr>
          <t xml:space="preserve">
Har lidt svaert ved at forstaa enheder</t>
        </r>
      </text>
    </comment>
    <comment ref="B144" authorId="0" shapeId="0" xr:uid="{DD4A5CFF-B32E-4F4C-91E2-334D591092C6}">
      <text>
        <r>
          <rPr>
            <b/>
            <sz val="9"/>
            <color indexed="81"/>
            <rFont val="Tahoma"/>
            <family val="2"/>
          </rPr>
          <t>Nolsoee Jóhanna Sofía:</t>
        </r>
        <r>
          <rPr>
            <sz val="9"/>
            <color indexed="81"/>
            <rFont val="Tahoma"/>
            <family val="2"/>
          </rPr>
          <t xml:space="preserve">
har lidt svaert ved at forstaa enheder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Nolsoee Jóhanna Sofía</author>
  </authors>
  <commentList>
    <comment ref="B116" authorId="0" shapeId="0" xr:uid="{3EC1E746-D87D-4D1F-B5C6-E8B069AC1AB6}">
      <text>
        <r>
          <rPr>
            <b/>
            <sz val="9"/>
            <color indexed="81"/>
            <rFont val="Tahoma"/>
            <family val="2"/>
          </rPr>
          <t>Nolsoee Jóhanna Sofía:</t>
        </r>
        <r>
          <rPr>
            <sz val="9"/>
            <color indexed="81"/>
            <rFont val="Tahoma"/>
            <family val="2"/>
          </rPr>
          <t xml:space="preserve">
Har lidt svaert ved at forstaa enheder</t>
        </r>
      </text>
    </comment>
    <comment ref="B129" authorId="0" shapeId="0" xr:uid="{E2489690-425E-4860-B20F-9BAD15E3D176}">
      <text>
        <r>
          <rPr>
            <b/>
            <sz val="9"/>
            <color indexed="81"/>
            <rFont val="Tahoma"/>
            <family val="2"/>
          </rPr>
          <t>Nolsoee Jóhanna Sofía:</t>
        </r>
        <r>
          <rPr>
            <sz val="9"/>
            <color indexed="81"/>
            <rFont val="Tahoma"/>
            <family val="2"/>
          </rPr>
          <t xml:space="preserve">
Har lidt svaert ved at forstaa enheder</t>
        </r>
      </text>
    </comment>
    <comment ref="B141" authorId="0" shapeId="0" xr:uid="{7B77002F-4C36-4A9C-921F-02BCEDB3F34E}">
      <text>
        <r>
          <rPr>
            <b/>
            <sz val="9"/>
            <color indexed="81"/>
            <rFont val="Tahoma"/>
            <family val="2"/>
          </rPr>
          <t>Nolsoee Jóhanna Sofía:</t>
        </r>
        <r>
          <rPr>
            <sz val="9"/>
            <color indexed="81"/>
            <rFont val="Tahoma"/>
            <family val="2"/>
          </rPr>
          <t xml:space="preserve">
har lidt svaert ved at forstaa enheder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Nolsoee Jóhanna Sofía</author>
  </authors>
  <commentList>
    <comment ref="B116" authorId="0" shapeId="0" xr:uid="{612F8DD6-4C44-4228-9C22-69ACDC6CAD3E}">
      <text>
        <r>
          <rPr>
            <b/>
            <sz val="9"/>
            <color indexed="81"/>
            <rFont val="Tahoma"/>
            <family val="2"/>
          </rPr>
          <t>Nolsoee Jóhanna Sofía:</t>
        </r>
        <r>
          <rPr>
            <sz val="9"/>
            <color indexed="81"/>
            <rFont val="Tahoma"/>
            <family val="2"/>
          </rPr>
          <t xml:space="preserve">
Har lidt svaert ved at forstaa enheder</t>
        </r>
      </text>
    </comment>
    <comment ref="B129" authorId="0" shapeId="0" xr:uid="{AE98F37B-35C0-4F30-A4AE-400E9415AD5D}">
      <text>
        <r>
          <rPr>
            <b/>
            <sz val="9"/>
            <color indexed="81"/>
            <rFont val="Tahoma"/>
            <family val="2"/>
          </rPr>
          <t>Nolsoee Jóhanna Sofía:</t>
        </r>
        <r>
          <rPr>
            <sz val="9"/>
            <color indexed="81"/>
            <rFont val="Tahoma"/>
            <family val="2"/>
          </rPr>
          <t xml:space="preserve">
Har lidt svaert ved at forstaa enheder</t>
        </r>
      </text>
    </comment>
    <comment ref="B141" authorId="0" shapeId="0" xr:uid="{6A37E257-6299-4D69-BD52-4B0C89459365}">
      <text>
        <r>
          <rPr>
            <b/>
            <sz val="9"/>
            <color indexed="81"/>
            <rFont val="Tahoma"/>
            <family val="2"/>
          </rPr>
          <t>Nolsoee Jóhanna Sofía:</t>
        </r>
        <r>
          <rPr>
            <sz val="9"/>
            <color indexed="81"/>
            <rFont val="Tahoma"/>
            <family val="2"/>
          </rPr>
          <t xml:space="preserve">
har lidt svaert ved at forstaa enheder</t>
        </r>
      </text>
    </comment>
  </commentList>
</comments>
</file>

<file path=xl/sharedStrings.xml><?xml version="1.0" encoding="utf-8"?>
<sst xmlns="http://schemas.openxmlformats.org/spreadsheetml/2006/main" count="1037" uniqueCount="81">
  <si>
    <t>database</t>
  </si>
  <si>
    <t>Activity</t>
  </si>
  <si>
    <t/>
  </si>
  <si>
    <t>location</t>
  </si>
  <si>
    <t>production amount</t>
  </si>
  <si>
    <t>comment</t>
  </si>
  <si>
    <t>source</t>
  </si>
  <si>
    <t>reference product</t>
  </si>
  <si>
    <t>type</t>
  </si>
  <si>
    <t>unit</t>
  </si>
  <si>
    <t>Exchanges</t>
  </si>
  <si>
    <t>name</t>
  </si>
  <si>
    <t>amount</t>
  </si>
  <si>
    <t>categories</t>
  </si>
  <si>
    <t>production</t>
  </si>
  <si>
    <t>wind turbine</t>
  </si>
  <si>
    <t>wind turbine construction, xx, off-shore</t>
  </si>
  <si>
    <t>GLO</t>
  </si>
  <si>
    <t>process</t>
  </si>
  <si>
    <t>kWh</t>
  </si>
  <si>
    <t xml:space="preserve">This dataset represents a 9.5-MW off-shore wind turbine consisting the foundation,  tower, nacelle, rotor and transmission cable, including the substation. </t>
  </si>
  <si>
    <t>wind turbine, XX, off-shore</t>
  </si>
  <si>
    <t>DE</t>
  </si>
  <si>
    <t>tower for 9.5 MW offshore wind turbine</t>
  </si>
  <si>
    <t>tower production, for 9.5 MW offshore wind turbine</t>
  </si>
  <si>
    <t>kg</t>
  </si>
  <si>
    <t>market for steel, low-alloyed</t>
  </si>
  <si>
    <t>technosphere</t>
  </si>
  <si>
    <t>steel, low-alloyed</t>
  </si>
  <si>
    <t>kilogram</t>
  </si>
  <si>
    <t>epoxy resin production, liquid</t>
  </si>
  <si>
    <t>RER</t>
  </si>
  <si>
    <t>aluminium scrap, post-consumer, prepared for melting</t>
  </si>
  <si>
    <t>epoxy, resin, liquid</t>
  </si>
  <si>
    <t>treatment of metal scrap, mixed, for recycling, unsorted, sorting</t>
  </si>
  <si>
    <t>Europe without Switzerland</t>
  </si>
  <si>
    <t>foundation for 9.5 MW offshore wind turbine</t>
  </si>
  <si>
    <t>foundation production, for 9.5 MW offshore wind turbine</t>
  </si>
  <si>
    <t>reinforcing steel</t>
  </si>
  <si>
    <t>concrete</t>
  </si>
  <si>
    <t>gravel</t>
  </si>
  <si>
    <t>nacelle production, for 9.5 MW offshore wind turbine</t>
  </si>
  <si>
    <t>nacelle for 9.5 MW offshore wind turbine</t>
  </si>
  <si>
    <t>steel, low alloyed</t>
  </si>
  <si>
    <t>cast iron</t>
  </si>
  <si>
    <t>chromium steel</t>
  </si>
  <si>
    <t>aluminium</t>
  </si>
  <si>
    <t>copper</t>
  </si>
  <si>
    <t>glass fibre</t>
  </si>
  <si>
    <t>lubricant</t>
  </si>
  <si>
    <t>magnets</t>
  </si>
  <si>
    <t>techosphere</t>
  </si>
  <si>
    <t>rotor GFRP and hub production, for 9.5 MW offshore wind turbine</t>
  </si>
  <si>
    <t>rotor GFRP and hub for 9.5 MW offshore wind turbine</t>
  </si>
  <si>
    <t>metal scrap</t>
  </si>
  <si>
    <t>copper scrap</t>
  </si>
  <si>
    <t>oil waste</t>
  </si>
  <si>
    <t>glass waste</t>
  </si>
  <si>
    <t>plastic waste</t>
  </si>
  <si>
    <t>GFRP</t>
  </si>
  <si>
    <t>steel low alloyed</t>
  </si>
  <si>
    <t>plastics</t>
  </si>
  <si>
    <t>wood</t>
  </si>
  <si>
    <t>rotor GFRP/CFRP and hub production, for 9.5 MW offshore wind turbine</t>
  </si>
  <si>
    <t>rotor GFRP/CFRP and hub for 9.5 MW offshore wind turbine</t>
  </si>
  <si>
    <t>carbon fibre</t>
  </si>
  <si>
    <t>epoxy resin</t>
  </si>
  <si>
    <t>chromium</t>
  </si>
  <si>
    <t>transmission grid 33 Kv</t>
  </si>
  <si>
    <t>substation</t>
  </si>
  <si>
    <t>transmission grid 245 Kv</t>
  </si>
  <si>
    <t>transport by ship</t>
  </si>
  <si>
    <t>transport by freight</t>
  </si>
  <si>
    <t>operation</t>
  </si>
  <si>
    <t>uncertainty type</t>
  </si>
  <si>
    <t>This dataset represents a tubular steel tower for a 9.5 MW offshore wind turbine, featuring a structure entirely composed of tubular steel with a height at least half the rotor diameter. Tubular steel towers are assumed to hold a 100% market share in Germany. The expected operational lifetime of the tower is 20 years. Due to limited data on the decommissioning of offshore wind turbines, the end-of-life stage is considered within this activity.
Reference: [Source]
Geography: Germany (DE)
Time-period: Unknown
Technology: The tower consists of a 100% tubular steel structure.</t>
  </si>
  <si>
    <t>wind turbine operation, xx, off-shore</t>
  </si>
  <si>
    <t>yearly production</t>
  </si>
  <si>
    <t>lifetime</t>
  </si>
  <si>
    <t>years</t>
  </si>
  <si>
    <t>needed for 1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</si>
</sst>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11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 applyFont="1"/>
    <xf numFmtId="164" fontId="0" fillId="0" borderId="0" xfId="0" applyNumberFormat="1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3A3"/>
      <color rgb="FFFF7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C5B3A-29A3-3D4D-87B5-E2283E6AD55F}">
  <dimension ref="A1:M154"/>
  <sheetViews>
    <sheetView tabSelected="1" workbookViewId="0">
      <selection activeCell="B21" sqref="B21"/>
    </sheetView>
  </sheetViews>
  <sheetFormatPr defaultColWidth="11" defaultRowHeight="15.75" x14ac:dyDescent="0.25"/>
  <cols>
    <col min="1" max="1" width="63" customWidth="1"/>
    <col min="2" max="2" width="12.125" bestFit="1" customWidth="1"/>
    <col min="3" max="3" width="34.375" customWidth="1"/>
    <col min="6" max="6" width="11.5" bestFit="1" customWidth="1"/>
    <col min="7" max="7" width="28.125" bestFit="1" customWidth="1"/>
    <col min="8" max="8" width="23.625" bestFit="1" customWidth="1"/>
  </cols>
  <sheetData>
    <row r="1" spans="1:13" x14ac:dyDescent="0.25">
      <c r="A1" s="1" t="s">
        <v>0</v>
      </c>
      <c r="B1" s="1" t="s">
        <v>15</v>
      </c>
    </row>
    <row r="3" spans="1:13" x14ac:dyDescent="0.25">
      <c r="A3" s="1" t="s">
        <v>1</v>
      </c>
      <c r="B3" s="1" t="s">
        <v>76</v>
      </c>
      <c r="M3" t="s">
        <v>2</v>
      </c>
    </row>
    <row r="4" spans="1:13" x14ac:dyDescent="0.25">
      <c r="A4" t="s">
        <v>3</v>
      </c>
      <c r="B4" t="s">
        <v>17</v>
      </c>
      <c r="M4" t="s">
        <v>2</v>
      </c>
    </row>
    <row r="5" spans="1:13" x14ac:dyDescent="0.25">
      <c r="A5" t="s">
        <v>4</v>
      </c>
      <c r="B5">
        <v>1</v>
      </c>
      <c r="M5" t="s">
        <v>2</v>
      </c>
    </row>
    <row r="6" spans="1:13" x14ac:dyDescent="0.25">
      <c r="A6" t="s">
        <v>5</v>
      </c>
      <c r="B6" t="s">
        <v>20</v>
      </c>
    </row>
    <row r="7" spans="1:13" x14ac:dyDescent="0.25">
      <c r="A7" t="s">
        <v>6</v>
      </c>
    </row>
    <row r="8" spans="1:13" x14ac:dyDescent="0.25">
      <c r="A8" t="s">
        <v>7</v>
      </c>
      <c r="B8" t="s">
        <v>21</v>
      </c>
      <c r="M8" t="s">
        <v>2</v>
      </c>
    </row>
    <row r="9" spans="1:13" x14ac:dyDescent="0.25">
      <c r="A9" t="s">
        <v>77</v>
      </c>
      <c r="B9">
        <v>37000000</v>
      </c>
    </row>
    <row r="10" spans="1:13" x14ac:dyDescent="0.25">
      <c r="A10" t="s">
        <v>78</v>
      </c>
      <c r="B10">
        <v>20</v>
      </c>
      <c r="C10" t="s">
        <v>79</v>
      </c>
    </row>
    <row r="11" spans="1:13" x14ac:dyDescent="0.25">
      <c r="A11" t="s">
        <v>80</v>
      </c>
      <c r="B11">
        <f>1/(B9*B10)</f>
        <v>1.3513513513513514E-9</v>
      </c>
      <c r="C11">
        <f>B11*B30</f>
        <v>6.7567567567567571E-4</v>
      </c>
    </row>
    <row r="12" spans="1:13" x14ac:dyDescent="0.25">
      <c r="A12" t="s">
        <v>8</v>
      </c>
      <c r="B12" t="s">
        <v>18</v>
      </c>
      <c r="M12" t="s">
        <v>2</v>
      </c>
    </row>
    <row r="13" spans="1:13" x14ac:dyDescent="0.25">
      <c r="A13" t="s">
        <v>9</v>
      </c>
      <c r="B13" t="s">
        <v>19</v>
      </c>
      <c r="M13" t="s">
        <v>2</v>
      </c>
    </row>
    <row r="14" spans="1:13" x14ac:dyDescent="0.25">
      <c r="A14" s="1" t="s">
        <v>10</v>
      </c>
      <c r="M14" t="s">
        <v>2</v>
      </c>
    </row>
    <row r="15" spans="1:13" x14ac:dyDescent="0.25">
      <c r="A15" s="1" t="s">
        <v>11</v>
      </c>
      <c r="B15" s="1" t="s">
        <v>12</v>
      </c>
      <c r="C15" s="1" t="s">
        <v>3</v>
      </c>
      <c r="D15" s="1" t="s">
        <v>9</v>
      </c>
      <c r="E15" s="1" t="s">
        <v>13</v>
      </c>
      <c r="F15" s="1" t="s">
        <v>8</v>
      </c>
      <c r="G15" s="1" t="s">
        <v>7</v>
      </c>
      <c r="H15" s="1" t="s">
        <v>5</v>
      </c>
      <c r="I15" s="1" t="s">
        <v>74</v>
      </c>
    </row>
    <row r="16" spans="1:13" x14ac:dyDescent="0.25">
      <c r="A16" t="str">
        <f>B3</f>
        <v>wind turbine operation, xx, off-shore</v>
      </c>
      <c r="B16">
        <v>1</v>
      </c>
      <c r="C16" t="str">
        <f>B4</f>
        <v>GLO</v>
      </c>
      <c r="D16" s="2" t="str">
        <f>B13</f>
        <v>kWh</v>
      </c>
      <c r="F16" t="s">
        <v>14</v>
      </c>
      <c r="G16" t="str">
        <f>B8</f>
        <v>wind turbine, XX, off-shore</v>
      </c>
    </row>
    <row r="17" spans="1:13" x14ac:dyDescent="0.25">
      <c r="A17" t="str">
        <f>B28</f>
        <v>tower production, for 9.5 MW offshore wind turbine</v>
      </c>
      <c r="B17" s="3">
        <f>B30*B11</f>
        <v>6.7567567567567571E-4</v>
      </c>
    </row>
    <row r="18" spans="1:13" x14ac:dyDescent="0.25">
      <c r="A18" t="str">
        <f>B43</f>
        <v>foundation production, for 9.5 MW offshore wind turbine</v>
      </c>
      <c r="B18" s="3">
        <f>B45*B11</f>
        <v>1.345945945945946E-3</v>
      </c>
    </row>
    <row r="19" spans="1:13" x14ac:dyDescent="0.25">
      <c r="A19" t="str">
        <f>B59</f>
        <v>nacelle production, for 9.5 MW offshore wind turbine</v>
      </c>
      <c r="B19" s="3">
        <f>B61*B11</f>
        <v>3.6081081081081084E-4</v>
      </c>
    </row>
    <row r="20" spans="1:13" x14ac:dyDescent="0.25">
      <c r="A20" t="str">
        <f>B84</f>
        <v>rotor GFRP and hub production, for 9.5 MW offshore wind turbine</v>
      </c>
      <c r="B20" s="3">
        <f>B86*B11</f>
        <v>2.9459459459459461E-4</v>
      </c>
    </row>
    <row r="21" spans="1:13" x14ac:dyDescent="0.25">
      <c r="A21" t="str">
        <f>B119</f>
        <v>transmission grid 245 Kv</v>
      </c>
      <c r="B21" s="3"/>
    </row>
    <row r="22" spans="1:13" x14ac:dyDescent="0.25">
      <c r="A22" t="str">
        <f>B132</f>
        <v>transmission grid 33 Kv</v>
      </c>
      <c r="B22" s="3"/>
    </row>
    <row r="23" spans="1:13" x14ac:dyDescent="0.25">
      <c r="A23" t="s">
        <v>69</v>
      </c>
      <c r="B23" s="3"/>
    </row>
    <row r="24" spans="1:13" x14ac:dyDescent="0.25">
      <c r="A24" t="s">
        <v>71</v>
      </c>
      <c r="B24" s="3"/>
    </row>
    <row r="25" spans="1:13" x14ac:dyDescent="0.25">
      <c r="A25" t="s">
        <v>72</v>
      </c>
      <c r="B25" s="3"/>
    </row>
    <row r="26" spans="1:13" x14ac:dyDescent="0.25">
      <c r="A26" t="s">
        <v>73</v>
      </c>
      <c r="B26" s="4"/>
    </row>
    <row r="27" spans="1:13" x14ac:dyDescent="0.25">
      <c r="B27" s="4"/>
    </row>
    <row r="28" spans="1:13" x14ac:dyDescent="0.25">
      <c r="A28" s="1" t="s">
        <v>1</v>
      </c>
      <c r="B28" s="1" t="s">
        <v>24</v>
      </c>
    </row>
    <row r="29" spans="1:13" x14ac:dyDescent="0.25">
      <c r="A29" t="s">
        <v>3</v>
      </c>
      <c r="B29" t="s">
        <v>22</v>
      </c>
      <c r="M29" t="s">
        <v>2</v>
      </c>
    </row>
    <row r="30" spans="1:13" x14ac:dyDescent="0.25">
      <c r="A30" t="s">
        <v>4</v>
      </c>
      <c r="B30">
        <f>500*1000</f>
        <v>500000</v>
      </c>
      <c r="M30" t="s">
        <v>2</v>
      </c>
    </row>
    <row r="31" spans="1:13" x14ac:dyDescent="0.25">
      <c r="A31" t="s">
        <v>5</v>
      </c>
      <c r="B31" s="8" t="s">
        <v>75</v>
      </c>
      <c r="M31" t="s">
        <v>2</v>
      </c>
    </row>
    <row r="32" spans="1:13" x14ac:dyDescent="0.25">
      <c r="A32" t="s">
        <v>6</v>
      </c>
    </row>
    <row r="33" spans="1:13" x14ac:dyDescent="0.25">
      <c r="A33" t="s">
        <v>7</v>
      </c>
      <c r="B33" t="s">
        <v>23</v>
      </c>
    </row>
    <row r="34" spans="1:13" x14ac:dyDescent="0.25">
      <c r="A34" t="s">
        <v>8</v>
      </c>
      <c r="B34" t="s">
        <v>18</v>
      </c>
      <c r="M34" t="s">
        <v>2</v>
      </c>
    </row>
    <row r="35" spans="1:13" x14ac:dyDescent="0.25">
      <c r="A35" t="s">
        <v>9</v>
      </c>
      <c r="B35" t="s">
        <v>9</v>
      </c>
      <c r="M35" t="s">
        <v>2</v>
      </c>
    </row>
    <row r="36" spans="1:13" x14ac:dyDescent="0.25">
      <c r="A36" s="1" t="s">
        <v>10</v>
      </c>
      <c r="M36" t="s">
        <v>2</v>
      </c>
    </row>
    <row r="37" spans="1:13" x14ac:dyDescent="0.25">
      <c r="A37" s="1" t="s">
        <v>11</v>
      </c>
      <c r="B37" s="1" t="s">
        <v>12</v>
      </c>
      <c r="C37" s="1" t="s">
        <v>3</v>
      </c>
      <c r="D37" s="1" t="s">
        <v>9</v>
      </c>
      <c r="E37" s="1" t="s">
        <v>13</v>
      </c>
      <c r="F37" s="1" t="s">
        <v>8</v>
      </c>
      <c r="G37" s="1" t="s">
        <v>7</v>
      </c>
      <c r="H37" s="1" t="s">
        <v>5</v>
      </c>
      <c r="I37" s="1" t="s">
        <v>74</v>
      </c>
      <c r="M37" t="s">
        <v>2</v>
      </c>
    </row>
    <row r="38" spans="1:13" x14ac:dyDescent="0.25">
      <c r="A38" t="str">
        <f>B33</f>
        <v>tower for 9.5 MW offshore wind turbine</v>
      </c>
      <c r="B38">
        <f>B30</f>
        <v>500000</v>
      </c>
      <c r="C38" t="str">
        <f>B29</f>
        <v>DE</v>
      </c>
      <c r="D38" s="5" t="s">
        <v>29</v>
      </c>
      <c r="F38" t="s">
        <v>14</v>
      </c>
      <c r="G38" t="str">
        <f>B33</f>
        <v>tower for 9.5 MW offshore wind turbine</v>
      </c>
    </row>
    <row r="39" spans="1:13" x14ac:dyDescent="0.25">
      <c r="A39" t="s">
        <v>26</v>
      </c>
      <c r="B39">
        <f>B30*0.98</f>
        <v>490000</v>
      </c>
      <c r="C39" t="s">
        <v>17</v>
      </c>
      <c r="D39" s="5" t="s">
        <v>29</v>
      </c>
      <c r="F39" t="s">
        <v>27</v>
      </c>
      <c r="G39" t="s">
        <v>28</v>
      </c>
    </row>
    <row r="40" spans="1:13" x14ac:dyDescent="0.25">
      <c r="A40" t="s">
        <v>30</v>
      </c>
      <c r="B40" s="3">
        <f>B30*0.2</f>
        <v>100000</v>
      </c>
      <c r="C40" t="s">
        <v>31</v>
      </c>
      <c r="D40" t="s">
        <v>29</v>
      </c>
      <c r="F40" t="s">
        <v>27</v>
      </c>
      <c r="G40" t="s">
        <v>33</v>
      </c>
    </row>
    <row r="41" spans="1:13" x14ac:dyDescent="0.25">
      <c r="A41" t="s">
        <v>34</v>
      </c>
      <c r="B41" s="3">
        <f>B30*0.98</f>
        <v>490000</v>
      </c>
      <c r="C41" t="s">
        <v>35</v>
      </c>
      <c r="D41" t="s">
        <v>29</v>
      </c>
      <c r="F41" t="s">
        <v>27</v>
      </c>
      <c r="G41" t="s">
        <v>32</v>
      </c>
    </row>
    <row r="42" spans="1:13" x14ac:dyDescent="0.25">
      <c r="B42" s="3"/>
    </row>
    <row r="43" spans="1:13" x14ac:dyDescent="0.25">
      <c r="A43" s="1" t="s">
        <v>1</v>
      </c>
      <c r="B43" s="1" t="s">
        <v>37</v>
      </c>
    </row>
    <row r="44" spans="1:13" x14ac:dyDescent="0.25">
      <c r="A44" t="s">
        <v>3</v>
      </c>
      <c r="B44" t="s">
        <v>22</v>
      </c>
    </row>
    <row r="45" spans="1:13" x14ac:dyDescent="0.25">
      <c r="A45" t="s">
        <v>4</v>
      </c>
      <c r="B45">
        <f>996*1000</f>
        <v>996000</v>
      </c>
    </row>
    <row r="46" spans="1:13" x14ac:dyDescent="0.25">
      <c r="A46" t="s">
        <v>5</v>
      </c>
      <c r="M46" t="s">
        <v>2</v>
      </c>
    </row>
    <row r="47" spans="1:13" x14ac:dyDescent="0.25">
      <c r="A47" t="s">
        <v>6</v>
      </c>
      <c r="M47" t="s">
        <v>2</v>
      </c>
    </row>
    <row r="48" spans="1:13" x14ac:dyDescent="0.25">
      <c r="A48" t="s">
        <v>7</v>
      </c>
      <c r="B48" t="s">
        <v>36</v>
      </c>
      <c r="M48" t="s">
        <v>2</v>
      </c>
    </row>
    <row r="49" spans="1:13" x14ac:dyDescent="0.25">
      <c r="A49" t="s">
        <v>8</v>
      </c>
      <c r="B49" t="s">
        <v>18</v>
      </c>
    </row>
    <row r="50" spans="1:13" x14ac:dyDescent="0.25">
      <c r="A50" t="s">
        <v>9</v>
      </c>
      <c r="B50" t="s">
        <v>25</v>
      </c>
    </row>
    <row r="51" spans="1:13" x14ac:dyDescent="0.25">
      <c r="A51" s="1" t="s">
        <v>10</v>
      </c>
      <c r="M51" t="s">
        <v>2</v>
      </c>
    </row>
    <row r="52" spans="1:13" x14ac:dyDescent="0.25">
      <c r="A52" s="1" t="s">
        <v>11</v>
      </c>
      <c r="B52" s="1" t="s">
        <v>12</v>
      </c>
      <c r="C52" s="1" t="s">
        <v>3</v>
      </c>
      <c r="D52" s="1" t="s">
        <v>9</v>
      </c>
      <c r="E52" s="1" t="s">
        <v>13</v>
      </c>
      <c r="F52" s="1" t="s">
        <v>8</v>
      </c>
      <c r="G52" s="1" t="s">
        <v>7</v>
      </c>
      <c r="H52" s="1" t="s">
        <v>5</v>
      </c>
      <c r="I52" s="1" t="s">
        <v>74</v>
      </c>
      <c r="M52" t="s">
        <v>2</v>
      </c>
    </row>
    <row r="53" spans="1:13" x14ac:dyDescent="0.25">
      <c r="A53" s="6" t="str">
        <f>B43</f>
        <v>foundation production, for 9.5 MW offshore wind turbine</v>
      </c>
      <c r="B53" s="6">
        <f>B45</f>
        <v>996000</v>
      </c>
      <c r="C53" s="6" t="s">
        <v>22</v>
      </c>
      <c r="D53" s="6" t="s">
        <v>29</v>
      </c>
      <c r="E53" s="6"/>
      <c r="F53" s="6" t="s">
        <v>14</v>
      </c>
      <c r="G53" s="6" t="str">
        <f>B48</f>
        <v>foundation for 9.5 MW offshore wind turbine</v>
      </c>
      <c r="H53" s="6"/>
      <c r="M53" t="s">
        <v>2</v>
      </c>
    </row>
    <row r="54" spans="1:13" x14ac:dyDescent="0.25">
      <c r="A54" s="6" t="s">
        <v>38</v>
      </c>
      <c r="B54" s="6">
        <f>B45*0.96</f>
        <v>956160</v>
      </c>
      <c r="C54" s="6"/>
      <c r="D54" s="6" t="s">
        <v>29</v>
      </c>
      <c r="E54" s="6"/>
      <c r="F54" s="6" t="s">
        <v>27</v>
      </c>
      <c r="G54" s="6"/>
      <c r="H54" s="6"/>
      <c r="M54" t="s">
        <v>2</v>
      </c>
    </row>
    <row r="55" spans="1:13" x14ac:dyDescent="0.25">
      <c r="A55" s="6" t="s">
        <v>39</v>
      </c>
      <c r="B55" s="6">
        <f>B45*0.03</f>
        <v>29880</v>
      </c>
      <c r="C55" s="6"/>
      <c r="D55" s="6" t="s">
        <v>29</v>
      </c>
      <c r="E55" s="6"/>
      <c r="F55" s="6" t="s">
        <v>27</v>
      </c>
      <c r="G55" s="6"/>
      <c r="H55" s="6"/>
    </row>
    <row r="56" spans="1:13" x14ac:dyDescent="0.25">
      <c r="A56" s="6" t="s">
        <v>40</v>
      </c>
      <c r="B56" s="6">
        <f>B45*0.01</f>
        <v>9960</v>
      </c>
      <c r="C56" s="6"/>
      <c r="D56" s="6" t="s">
        <v>29</v>
      </c>
      <c r="E56" s="6"/>
      <c r="F56" s="6" t="s">
        <v>27</v>
      </c>
      <c r="G56" s="6"/>
      <c r="H56" s="6"/>
    </row>
    <row r="57" spans="1:13" x14ac:dyDescent="0.25">
      <c r="A57" s="6"/>
      <c r="B57" s="7"/>
      <c r="C57" s="6"/>
      <c r="D57" s="6"/>
      <c r="E57" s="6"/>
      <c r="F57" s="6"/>
      <c r="G57" s="6"/>
      <c r="H57" s="6"/>
    </row>
    <row r="58" spans="1:13" x14ac:dyDescent="0.25">
      <c r="A58" s="6"/>
      <c r="B58" s="7"/>
      <c r="C58" s="6"/>
      <c r="D58" s="6"/>
      <c r="E58" s="6"/>
      <c r="F58" s="6"/>
      <c r="G58" s="6"/>
      <c r="H58" s="6"/>
    </row>
    <row r="59" spans="1:13" x14ac:dyDescent="0.25">
      <c r="A59" s="1" t="s">
        <v>1</v>
      </c>
      <c r="B59" s="1" t="s">
        <v>41</v>
      </c>
    </row>
    <row r="60" spans="1:13" x14ac:dyDescent="0.25">
      <c r="A60" t="s">
        <v>3</v>
      </c>
      <c r="B60" t="s">
        <v>22</v>
      </c>
    </row>
    <row r="61" spans="1:13" x14ac:dyDescent="0.25">
      <c r="A61" t="s">
        <v>4</v>
      </c>
      <c r="B61">
        <f>267*1000</f>
        <v>267000</v>
      </c>
    </row>
    <row r="62" spans="1:13" x14ac:dyDescent="0.25">
      <c r="A62" t="s">
        <v>5</v>
      </c>
    </row>
    <row r="63" spans="1:13" x14ac:dyDescent="0.25">
      <c r="A63" t="s">
        <v>6</v>
      </c>
    </row>
    <row r="64" spans="1:13" x14ac:dyDescent="0.25">
      <c r="A64" t="s">
        <v>7</v>
      </c>
      <c r="B64" t="s">
        <v>42</v>
      </c>
    </row>
    <row r="65" spans="1:9" x14ac:dyDescent="0.25">
      <c r="A65" t="s">
        <v>8</v>
      </c>
      <c r="B65" t="s">
        <v>18</v>
      </c>
    </row>
    <row r="66" spans="1:9" x14ac:dyDescent="0.25">
      <c r="A66" t="s">
        <v>9</v>
      </c>
      <c r="B66" t="s">
        <v>25</v>
      </c>
    </row>
    <row r="67" spans="1:9" x14ac:dyDescent="0.25">
      <c r="A67" s="1" t="s">
        <v>10</v>
      </c>
    </row>
    <row r="68" spans="1:9" x14ac:dyDescent="0.25">
      <c r="A68" s="1" t="s">
        <v>11</v>
      </c>
      <c r="B68" s="1" t="s">
        <v>12</v>
      </c>
      <c r="C68" s="1" t="s">
        <v>3</v>
      </c>
      <c r="D68" s="1" t="s">
        <v>9</v>
      </c>
      <c r="E68" s="1" t="s">
        <v>13</v>
      </c>
      <c r="F68" s="1" t="s">
        <v>8</v>
      </c>
      <c r="G68" s="1" t="s">
        <v>7</v>
      </c>
      <c r="H68" s="1" t="s">
        <v>5</v>
      </c>
      <c r="I68" s="1" t="s">
        <v>74</v>
      </c>
    </row>
    <row r="69" spans="1:9" x14ac:dyDescent="0.25">
      <c r="A69" s="6" t="str">
        <f>B59</f>
        <v>nacelle production, for 9.5 MW offshore wind turbine</v>
      </c>
      <c r="B69" s="6">
        <f>B61</f>
        <v>267000</v>
      </c>
      <c r="C69" s="6" t="s">
        <v>22</v>
      </c>
      <c r="D69" s="6" t="s">
        <v>29</v>
      </c>
      <c r="E69" s="6"/>
      <c r="F69" s="6" t="s">
        <v>14</v>
      </c>
      <c r="G69" s="6" t="str">
        <f>B64</f>
        <v>nacelle for 9.5 MW offshore wind turbine</v>
      </c>
      <c r="H69" s="6"/>
    </row>
    <row r="70" spans="1:9" x14ac:dyDescent="0.25">
      <c r="A70" s="6" t="s">
        <v>43</v>
      </c>
      <c r="B70">
        <f>$B$61*0.08</f>
        <v>21360</v>
      </c>
      <c r="D70" s="6" t="s">
        <v>29</v>
      </c>
      <c r="F70" t="s">
        <v>51</v>
      </c>
    </row>
    <row r="71" spans="1:9" x14ac:dyDescent="0.25">
      <c r="A71" s="6" t="s">
        <v>44</v>
      </c>
      <c r="B71">
        <f>$B$61*0.21</f>
        <v>56070</v>
      </c>
      <c r="D71" s="6" t="s">
        <v>29</v>
      </c>
      <c r="F71" t="s">
        <v>51</v>
      </c>
    </row>
    <row r="72" spans="1:9" x14ac:dyDescent="0.25">
      <c r="A72" s="6" t="s">
        <v>45</v>
      </c>
      <c r="B72">
        <f>$B$61*0.42</f>
        <v>112140</v>
      </c>
      <c r="D72" s="6" t="s">
        <v>29</v>
      </c>
      <c r="F72" t="s">
        <v>51</v>
      </c>
    </row>
    <row r="73" spans="1:9" x14ac:dyDescent="0.25">
      <c r="A73" s="6" t="s">
        <v>46</v>
      </c>
      <c r="B73">
        <f>$B$61*0.17</f>
        <v>45390</v>
      </c>
      <c r="D73" s="6" t="s">
        <v>29</v>
      </c>
      <c r="F73" t="s">
        <v>51</v>
      </c>
    </row>
    <row r="74" spans="1:9" x14ac:dyDescent="0.25">
      <c r="A74" s="6" t="s">
        <v>47</v>
      </c>
      <c r="B74">
        <f>$B$61*0.07</f>
        <v>18690</v>
      </c>
      <c r="D74" s="6" t="s">
        <v>29</v>
      </c>
      <c r="F74" t="s">
        <v>51</v>
      </c>
    </row>
    <row r="75" spans="1:9" x14ac:dyDescent="0.25">
      <c r="A75" s="6" t="s">
        <v>48</v>
      </c>
      <c r="B75">
        <f>$B$61*0.03</f>
        <v>8010</v>
      </c>
      <c r="D75" s="6" t="s">
        <v>29</v>
      </c>
      <c r="F75" t="s">
        <v>51</v>
      </c>
    </row>
    <row r="76" spans="1:9" x14ac:dyDescent="0.25">
      <c r="A76" s="6" t="s">
        <v>49</v>
      </c>
      <c r="B76">
        <f>$B$61*0.01</f>
        <v>2670</v>
      </c>
      <c r="D76" s="6" t="s">
        <v>29</v>
      </c>
      <c r="F76" t="s">
        <v>51</v>
      </c>
    </row>
    <row r="77" spans="1:9" x14ac:dyDescent="0.25">
      <c r="A77" s="6" t="s">
        <v>50</v>
      </c>
      <c r="B77">
        <f>$B$61*0.02</f>
        <v>5340</v>
      </c>
      <c r="D77" s="6" t="s">
        <v>29</v>
      </c>
      <c r="F77" t="s">
        <v>51</v>
      </c>
    </row>
    <row r="78" spans="1:9" x14ac:dyDescent="0.25">
      <c r="A78" s="6" t="s">
        <v>54</v>
      </c>
      <c r="B78">
        <f>$B$61*0.71</f>
        <v>189570</v>
      </c>
      <c r="D78" s="6" t="s">
        <v>29</v>
      </c>
      <c r="F78" t="s">
        <v>51</v>
      </c>
    </row>
    <row r="79" spans="1:9" x14ac:dyDescent="0.25">
      <c r="A79" s="6" t="s">
        <v>55</v>
      </c>
      <c r="B79">
        <f>$B$61*0.17</f>
        <v>45390</v>
      </c>
      <c r="D79" s="6" t="s">
        <v>29</v>
      </c>
      <c r="F79" t="s">
        <v>51</v>
      </c>
    </row>
    <row r="80" spans="1:9" x14ac:dyDescent="0.25">
      <c r="A80" s="6" t="s">
        <v>56</v>
      </c>
      <c r="B80">
        <f>$B$61*0.01</f>
        <v>2670</v>
      </c>
      <c r="D80" s="6" t="s">
        <v>29</v>
      </c>
      <c r="F80" t="s">
        <v>51</v>
      </c>
    </row>
    <row r="81" spans="1:9" x14ac:dyDescent="0.25">
      <c r="A81" s="6" t="s">
        <v>57</v>
      </c>
      <c r="B81">
        <f>$B$61*0.0195</f>
        <v>5206.5</v>
      </c>
      <c r="D81" s="6" t="s">
        <v>29</v>
      </c>
      <c r="F81" t="s">
        <v>51</v>
      </c>
    </row>
    <row r="82" spans="1:9" x14ac:dyDescent="0.25">
      <c r="A82" s="6" t="s">
        <v>58</v>
      </c>
      <c r="B82">
        <f>$B$61*0.0105</f>
        <v>2803.5</v>
      </c>
      <c r="D82" s="6" t="s">
        <v>29</v>
      </c>
      <c r="F82" t="s">
        <v>51</v>
      </c>
    </row>
    <row r="84" spans="1:9" x14ac:dyDescent="0.25">
      <c r="A84" s="1" t="s">
        <v>1</v>
      </c>
      <c r="B84" s="1" t="s">
        <v>52</v>
      </c>
    </row>
    <row r="85" spans="1:9" x14ac:dyDescent="0.25">
      <c r="A85" t="s">
        <v>3</v>
      </c>
      <c r="B85" t="s">
        <v>22</v>
      </c>
    </row>
    <row r="86" spans="1:9" x14ac:dyDescent="0.25">
      <c r="A86" t="s">
        <v>4</v>
      </c>
      <c r="B86">
        <f>218*1000</f>
        <v>218000</v>
      </c>
    </row>
    <row r="87" spans="1:9" x14ac:dyDescent="0.25">
      <c r="A87" t="s">
        <v>5</v>
      </c>
    </row>
    <row r="88" spans="1:9" x14ac:dyDescent="0.25">
      <c r="A88" t="s">
        <v>6</v>
      </c>
    </row>
    <row r="89" spans="1:9" x14ac:dyDescent="0.25">
      <c r="A89" t="s">
        <v>7</v>
      </c>
      <c r="B89" t="s">
        <v>53</v>
      </c>
    </row>
    <row r="90" spans="1:9" x14ac:dyDescent="0.25">
      <c r="A90" t="s">
        <v>8</v>
      </c>
      <c r="B90" t="s">
        <v>18</v>
      </c>
    </row>
    <row r="91" spans="1:9" x14ac:dyDescent="0.25">
      <c r="A91" t="s">
        <v>9</v>
      </c>
      <c r="B91" t="s">
        <v>25</v>
      </c>
    </row>
    <row r="92" spans="1:9" x14ac:dyDescent="0.25">
      <c r="A92" s="1" t="s">
        <v>10</v>
      </c>
    </row>
    <row r="93" spans="1:9" x14ac:dyDescent="0.25">
      <c r="A93" s="1" t="s">
        <v>11</v>
      </c>
      <c r="B93" s="1" t="s">
        <v>12</v>
      </c>
      <c r="C93" s="1" t="s">
        <v>3</v>
      </c>
      <c r="D93" s="1" t="s">
        <v>9</v>
      </c>
      <c r="E93" s="1" t="s">
        <v>13</v>
      </c>
      <c r="F93" s="1" t="s">
        <v>8</v>
      </c>
      <c r="G93" s="1" t="s">
        <v>7</v>
      </c>
      <c r="H93" s="1" t="s">
        <v>5</v>
      </c>
      <c r="I93" s="1" t="s">
        <v>74</v>
      </c>
    </row>
    <row r="94" spans="1:9" x14ac:dyDescent="0.25">
      <c r="A94" s="6" t="str">
        <f>B84</f>
        <v>rotor GFRP and hub production, for 9.5 MW offshore wind turbine</v>
      </c>
      <c r="B94" s="6">
        <f>B86</f>
        <v>218000</v>
      </c>
      <c r="C94" s="6" t="s">
        <v>22</v>
      </c>
      <c r="D94" s="6" t="s">
        <v>29</v>
      </c>
      <c r="E94" s="6"/>
      <c r="F94" s="6" t="s">
        <v>14</v>
      </c>
      <c r="G94" s="6" t="str">
        <f>B89</f>
        <v>rotor GFRP and hub for 9.5 MW offshore wind turbine</v>
      </c>
      <c r="H94" s="6"/>
    </row>
    <row r="95" spans="1:9" x14ac:dyDescent="0.25">
      <c r="A95" s="6" t="s">
        <v>59</v>
      </c>
      <c r="B95">
        <f>$B$86*0.98</f>
        <v>213640</v>
      </c>
      <c r="D95" s="6" t="s">
        <v>29</v>
      </c>
      <c r="F95" t="s">
        <v>51</v>
      </c>
    </row>
    <row r="96" spans="1:9" x14ac:dyDescent="0.25">
      <c r="A96" s="6" t="s">
        <v>45</v>
      </c>
      <c r="B96">
        <f>$B$86*0.09</f>
        <v>19620</v>
      </c>
      <c r="F96" t="s">
        <v>51</v>
      </c>
    </row>
    <row r="97" spans="1:9" x14ac:dyDescent="0.25">
      <c r="A97" s="6" t="s">
        <v>60</v>
      </c>
      <c r="B97">
        <f>$B$86*0.09</f>
        <v>19620</v>
      </c>
      <c r="F97" t="s">
        <v>51</v>
      </c>
    </row>
    <row r="98" spans="1:9" x14ac:dyDescent="0.25">
      <c r="A98" s="6" t="s">
        <v>44</v>
      </c>
      <c r="B98">
        <f>$B$86*0.33</f>
        <v>71940</v>
      </c>
      <c r="F98" t="s">
        <v>51</v>
      </c>
    </row>
    <row r="99" spans="1:9" x14ac:dyDescent="0.25">
      <c r="A99" s="6" t="s">
        <v>61</v>
      </c>
      <c r="B99">
        <f>$B$86*0.01</f>
        <v>2180</v>
      </c>
      <c r="F99" t="s">
        <v>51</v>
      </c>
    </row>
    <row r="100" spans="1:9" x14ac:dyDescent="0.25">
      <c r="A100" s="6" t="s">
        <v>62</v>
      </c>
      <c r="B100">
        <f>$B$86*0.01</f>
        <v>2180</v>
      </c>
      <c r="F100" t="s">
        <v>51</v>
      </c>
    </row>
    <row r="102" spans="1:9" x14ac:dyDescent="0.25">
      <c r="A102" s="1" t="s">
        <v>1</v>
      </c>
      <c r="B102" s="1" t="s">
        <v>63</v>
      </c>
    </row>
    <row r="103" spans="1:9" x14ac:dyDescent="0.25">
      <c r="A103" t="s">
        <v>3</v>
      </c>
      <c r="B103" t="s">
        <v>22</v>
      </c>
    </row>
    <row r="104" spans="1:9" x14ac:dyDescent="0.25">
      <c r="A104" t="s">
        <v>4</v>
      </c>
      <c r="B104">
        <f>163*1000</f>
        <v>163000</v>
      </c>
    </row>
    <row r="105" spans="1:9" x14ac:dyDescent="0.25">
      <c r="A105" t="s">
        <v>5</v>
      </c>
    </row>
    <row r="106" spans="1:9" x14ac:dyDescent="0.25">
      <c r="A106" t="s">
        <v>6</v>
      </c>
    </row>
    <row r="107" spans="1:9" x14ac:dyDescent="0.25">
      <c r="A107" t="s">
        <v>7</v>
      </c>
      <c r="B107" t="s">
        <v>64</v>
      </c>
    </row>
    <row r="108" spans="1:9" x14ac:dyDescent="0.25">
      <c r="A108" t="s">
        <v>8</v>
      </c>
      <c r="B108" t="s">
        <v>18</v>
      </c>
    </row>
    <row r="109" spans="1:9" x14ac:dyDescent="0.25">
      <c r="A109" t="s">
        <v>9</v>
      </c>
      <c r="B109" t="s">
        <v>25</v>
      </c>
    </row>
    <row r="110" spans="1:9" x14ac:dyDescent="0.25">
      <c r="A110" s="1" t="s">
        <v>10</v>
      </c>
    </row>
    <row r="111" spans="1:9" x14ac:dyDescent="0.25">
      <c r="A111" s="1" t="s">
        <v>11</v>
      </c>
      <c r="B111" s="1" t="s">
        <v>12</v>
      </c>
      <c r="C111" s="1" t="s">
        <v>3</v>
      </c>
      <c r="D111" s="1" t="s">
        <v>9</v>
      </c>
      <c r="E111" s="1" t="s">
        <v>13</v>
      </c>
      <c r="F111" s="1" t="s">
        <v>8</v>
      </c>
      <c r="G111" s="1" t="s">
        <v>7</v>
      </c>
      <c r="H111" s="1" t="s">
        <v>5</v>
      </c>
      <c r="I111" s="1" t="s">
        <v>74</v>
      </c>
    </row>
    <row r="112" spans="1:9" x14ac:dyDescent="0.25">
      <c r="A112" s="6" t="str">
        <f>B102</f>
        <v>rotor GFRP/CFRP and hub production, for 9.5 MW offshore wind turbine</v>
      </c>
      <c r="B112" s="6">
        <f>B104</f>
        <v>163000</v>
      </c>
      <c r="C112" s="6" t="s">
        <v>22</v>
      </c>
      <c r="D112" s="6" t="s">
        <v>29</v>
      </c>
      <c r="E112" s="6"/>
      <c r="F112" s="6" t="s">
        <v>14</v>
      </c>
      <c r="G112" s="6" t="str">
        <f>B107</f>
        <v>rotor GFRP/CFRP and hub for 9.5 MW offshore wind turbine</v>
      </c>
      <c r="H112" s="6"/>
    </row>
    <row r="113" spans="1:9" x14ac:dyDescent="0.25">
      <c r="A113" s="6" t="s">
        <v>59</v>
      </c>
      <c r="B113">
        <f>$B$104*0.83</f>
        <v>135290</v>
      </c>
      <c r="D113" s="6" t="s">
        <v>29</v>
      </c>
      <c r="F113" t="s">
        <v>51</v>
      </c>
    </row>
    <row r="114" spans="1:9" x14ac:dyDescent="0.25">
      <c r="A114" s="6" t="s">
        <v>45</v>
      </c>
      <c r="B114">
        <f>$B$104*0.1</f>
        <v>16300</v>
      </c>
    </row>
    <row r="115" spans="1:9" x14ac:dyDescent="0.25">
      <c r="A115" s="6" t="s">
        <v>65</v>
      </c>
      <c r="B115">
        <f>$B$104*0.12</f>
        <v>19560</v>
      </c>
    </row>
    <row r="116" spans="1:9" x14ac:dyDescent="0.25">
      <c r="A116" s="6" t="s">
        <v>66</v>
      </c>
      <c r="B116">
        <f>$B$104*0.02</f>
        <v>3260</v>
      </c>
    </row>
    <row r="117" spans="1:9" x14ac:dyDescent="0.25">
      <c r="A117" s="6" t="s">
        <v>67</v>
      </c>
      <c r="B117">
        <f>$B$104*0.1</f>
        <v>16300</v>
      </c>
    </row>
    <row r="119" spans="1:9" x14ac:dyDescent="0.25">
      <c r="A119" s="1" t="s">
        <v>1</v>
      </c>
      <c r="B119" s="1" t="s">
        <v>70</v>
      </c>
    </row>
    <row r="120" spans="1:9" x14ac:dyDescent="0.25">
      <c r="A120" t="s">
        <v>3</v>
      </c>
      <c r="B120" t="s">
        <v>22</v>
      </c>
    </row>
    <row r="121" spans="1:9" x14ac:dyDescent="0.25">
      <c r="A121" t="s">
        <v>4</v>
      </c>
      <c r="B121">
        <v>1</v>
      </c>
    </row>
    <row r="122" spans="1:9" x14ac:dyDescent="0.25">
      <c r="A122" t="s">
        <v>5</v>
      </c>
    </row>
    <row r="123" spans="1:9" x14ac:dyDescent="0.25">
      <c r="A123" t="s">
        <v>6</v>
      </c>
    </row>
    <row r="124" spans="1:9" x14ac:dyDescent="0.25">
      <c r="A124" t="s">
        <v>7</v>
      </c>
      <c r="B124" t="s">
        <v>70</v>
      </c>
    </row>
    <row r="125" spans="1:9" x14ac:dyDescent="0.25">
      <c r="A125" t="s">
        <v>8</v>
      </c>
      <c r="B125" t="s">
        <v>18</v>
      </c>
    </row>
    <row r="126" spans="1:9" x14ac:dyDescent="0.25">
      <c r="A126" t="s">
        <v>9</v>
      </c>
      <c r="B126" t="s">
        <v>25</v>
      </c>
    </row>
    <row r="127" spans="1:9" x14ac:dyDescent="0.25">
      <c r="A127" s="1" t="s">
        <v>10</v>
      </c>
    </row>
    <row r="128" spans="1:9" x14ac:dyDescent="0.25">
      <c r="A128" s="1" t="s">
        <v>11</v>
      </c>
      <c r="B128" s="1" t="s">
        <v>12</v>
      </c>
      <c r="C128" s="1" t="s">
        <v>3</v>
      </c>
      <c r="D128" s="1" t="s">
        <v>9</v>
      </c>
      <c r="E128" s="1" t="s">
        <v>13</v>
      </c>
      <c r="F128" s="1" t="s">
        <v>8</v>
      </c>
      <c r="G128" s="1" t="s">
        <v>7</v>
      </c>
      <c r="H128" s="1" t="s">
        <v>5</v>
      </c>
      <c r="I128" s="1" t="s">
        <v>74</v>
      </c>
    </row>
    <row r="129" spans="1:9" x14ac:dyDescent="0.25">
      <c r="A129" s="6" t="str">
        <f>B119</f>
        <v>transmission grid 245 Kv</v>
      </c>
      <c r="B129" s="6">
        <v>1</v>
      </c>
      <c r="C129" s="6" t="s">
        <v>22</v>
      </c>
      <c r="D129" s="6" t="s">
        <v>29</v>
      </c>
      <c r="E129" s="6"/>
      <c r="F129" s="6" t="s">
        <v>14</v>
      </c>
      <c r="G129" s="6" t="str">
        <f>B124</f>
        <v>transmission grid 245 Kv</v>
      </c>
      <c r="H129" s="6"/>
    </row>
    <row r="130" spans="1:9" x14ac:dyDescent="0.25">
      <c r="A130" s="6"/>
      <c r="B130">
        <f>$B$121*0.83</f>
        <v>0.83</v>
      </c>
      <c r="D130" s="6" t="s">
        <v>29</v>
      </c>
      <c r="F130" t="s">
        <v>51</v>
      </c>
    </row>
    <row r="132" spans="1:9" x14ac:dyDescent="0.25">
      <c r="A132" s="1" t="s">
        <v>1</v>
      </c>
      <c r="B132" s="1" t="s">
        <v>68</v>
      </c>
    </row>
    <row r="133" spans="1:9" x14ac:dyDescent="0.25">
      <c r="A133" t="s">
        <v>3</v>
      </c>
      <c r="B133" t="s">
        <v>22</v>
      </c>
    </row>
    <row r="134" spans="1:9" x14ac:dyDescent="0.25">
      <c r="A134" t="s">
        <v>4</v>
      </c>
      <c r="B134">
        <v>1</v>
      </c>
    </row>
    <row r="135" spans="1:9" x14ac:dyDescent="0.25">
      <c r="A135" t="s">
        <v>5</v>
      </c>
    </row>
    <row r="136" spans="1:9" x14ac:dyDescent="0.25">
      <c r="A136" t="s">
        <v>6</v>
      </c>
    </row>
    <row r="137" spans="1:9" x14ac:dyDescent="0.25">
      <c r="A137" t="s">
        <v>7</v>
      </c>
      <c r="B137" t="s">
        <v>68</v>
      </c>
    </row>
    <row r="138" spans="1:9" x14ac:dyDescent="0.25">
      <c r="A138" t="s">
        <v>8</v>
      </c>
      <c r="B138" t="s">
        <v>18</v>
      </c>
    </row>
    <row r="139" spans="1:9" x14ac:dyDescent="0.25">
      <c r="A139" t="s">
        <v>9</v>
      </c>
      <c r="B139" t="s">
        <v>25</v>
      </c>
    </row>
    <row r="140" spans="1:9" x14ac:dyDescent="0.25">
      <c r="A140" s="1" t="s">
        <v>10</v>
      </c>
    </row>
    <row r="141" spans="1:9" x14ac:dyDescent="0.25">
      <c r="A141" s="1" t="s">
        <v>11</v>
      </c>
      <c r="B141" s="1" t="s">
        <v>12</v>
      </c>
      <c r="C141" s="1" t="s">
        <v>3</v>
      </c>
      <c r="D141" s="1" t="s">
        <v>9</v>
      </c>
      <c r="E141" s="1" t="s">
        <v>13</v>
      </c>
      <c r="F141" s="1" t="s">
        <v>8</v>
      </c>
      <c r="G141" s="1" t="s">
        <v>7</v>
      </c>
      <c r="H141" s="1" t="s">
        <v>5</v>
      </c>
      <c r="I141" s="1" t="s">
        <v>74</v>
      </c>
    </row>
    <row r="142" spans="1:9" x14ac:dyDescent="0.25">
      <c r="A142" s="6" t="str">
        <f>B132</f>
        <v>transmission grid 33 Kv</v>
      </c>
      <c r="B142" s="6">
        <v>1</v>
      </c>
      <c r="C142" s="6" t="s">
        <v>22</v>
      </c>
      <c r="D142" s="6" t="s">
        <v>29</v>
      </c>
      <c r="E142" s="6"/>
      <c r="F142" s="6" t="s">
        <v>14</v>
      </c>
      <c r="G142" s="6" t="str">
        <f>B137</f>
        <v>transmission grid 33 Kv</v>
      </c>
      <c r="H142" s="6"/>
    </row>
    <row r="144" spans="1:9" x14ac:dyDescent="0.25">
      <c r="A144" s="1" t="s">
        <v>1</v>
      </c>
      <c r="B144" s="1" t="s">
        <v>69</v>
      </c>
    </row>
    <row r="145" spans="1:9" x14ac:dyDescent="0.25">
      <c r="A145" t="s">
        <v>3</v>
      </c>
      <c r="B145" t="s">
        <v>22</v>
      </c>
    </row>
    <row r="146" spans="1:9" x14ac:dyDescent="0.25">
      <c r="A146" t="s">
        <v>4</v>
      </c>
      <c r="B146">
        <v>1</v>
      </c>
    </row>
    <row r="147" spans="1:9" x14ac:dyDescent="0.25">
      <c r="A147" t="s">
        <v>5</v>
      </c>
    </row>
    <row r="148" spans="1:9" x14ac:dyDescent="0.25">
      <c r="A148" t="s">
        <v>6</v>
      </c>
    </row>
    <row r="149" spans="1:9" x14ac:dyDescent="0.25">
      <c r="A149" t="s">
        <v>7</v>
      </c>
      <c r="B149" t="s">
        <v>69</v>
      </c>
    </row>
    <row r="150" spans="1:9" x14ac:dyDescent="0.25">
      <c r="A150" t="s">
        <v>8</v>
      </c>
      <c r="B150" t="s">
        <v>18</v>
      </c>
    </row>
    <row r="151" spans="1:9" x14ac:dyDescent="0.25">
      <c r="A151" t="s">
        <v>9</v>
      </c>
      <c r="B151" t="s">
        <v>25</v>
      </c>
    </row>
    <row r="152" spans="1:9" x14ac:dyDescent="0.25">
      <c r="A152" s="1" t="s">
        <v>10</v>
      </c>
    </row>
    <row r="153" spans="1:9" x14ac:dyDescent="0.25">
      <c r="A153" s="1" t="s">
        <v>11</v>
      </c>
      <c r="B153" s="1" t="s">
        <v>12</v>
      </c>
      <c r="C153" s="1" t="s">
        <v>3</v>
      </c>
      <c r="D153" s="1" t="s">
        <v>9</v>
      </c>
      <c r="E153" s="1" t="s">
        <v>13</v>
      </c>
      <c r="F153" s="1" t="s">
        <v>8</v>
      </c>
      <c r="G153" s="1" t="s">
        <v>7</v>
      </c>
      <c r="H153" s="1" t="s">
        <v>5</v>
      </c>
      <c r="I153" s="1" t="s">
        <v>74</v>
      </c>
    </row>
    <row r="154" spans="1:9" x14ac:dyDescent="0.25">
      <c r="A154" s="6" t="str">
        <f>B144</f>
        <v>substation</v>
      </c>
      <c r="B154" s="6">
        <v>1</v>
      </c>
      <c r="C154" s="6" t="s">
        <v>22</v>
      </c>
      <c r="D154" s="6" t="s">
        <v>29</v>
      </c>
      <c r="E154" s="6"/>
      <c r="F154" s="6" t="s">
        <v>14</v>
      </c>
      <c r="G154" s="6" t="str">
        <f>B149</f>
        <v>substation</v>
      </c>
      <c r="H154" s="6"/>
    </row>
  </sheetData>
  <autoFilter ref="A1:P16" xr:uid="{2F1C5B3A-29A3-3D4D-87B5-E2283E6AD55F}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F631A-7464-4D81-876E-2567348AD15E}">
  <dimension ref="A1:M151"/>
  <sheetViews>
    <sheetView topLeftCell="A50" workbookViewId="0">
      <selection activeCell="B84" sqref="B84"/>
    </sheetView>
  </sheetViews>
  <sheetFormatPr defaultColWidth="11" defaultRowHeight="15.75" x14ac:dyDescent="0.25"/>
  <cols>
    <col min="1" max="1" width="63" customWidth="1"/>
    <col min="2" max="2" width="12.125" bestFit="1" customWidth="1"/>
    <col min="3" max="3" width="34.375" customWidth="1"/>
    <col min="6" max="6" width="11.5" bestFit="1" customWidth="1"/>
    <col min="7" max="7" width="28.125" bestFit="1" customWidth="1"/>
    <col min="8" max="8" width="23.625" bestFit="1" customWidth="1"/>
  </cols>
  <sheetData>
    <row r="1" spans="1:13" x14ac:dyDescent="0.25">
      <c r="A1" s="1" t="s">
        <v>0</v>
      </c>
      <c r="B1" s="1" t="s">
        <v>15</v>
      </c>
    </row>
    <row r="3" spans="1:13" x14ac:dyDescent="0.25">
      <c r="A3" s="1" t="s">
        <v>1</v>
      </c>
      <c r="B3" s="1" t="s">
        <v>16</v>
      </c>
      <c r="M3" t="s">
        <v>2</v>
      </c>
    </row>
    <row r="4" spans="1:13" x14ac:dyDescent="0.25">
      <c r="A4" t="s">
        <v>3</v>
      </c>
      <c r="B4" t="s">
        <v>17</v>
      </c>
      <c r="M4" t="s">
        <v>2</v>
      </c>
    </row>
    <row r="5" spans="1:13" x14ac:dyDescent="0.25">
      <c r="A5" t="s">
        <v>4</v>
      </c>
      <c r="B5">
        <v>1</v>
      </c>
      <c r="M5" t="s">
        <v>2</v>
      </c>
    </row>
    <row r="6" spans="1:13" x14ac:dyDescent="0.25">
      <c r="A6" t="s">
        <v>5</v>
      </c>
      <c r="B6" t="s">
        <v>20</v>
      </c>
    </row>
    <row r="7" spans="1:13" x14ac:dyDescent="0.25">
      <c r="A7" t="s">
        <v>6</v>
      </c>
    </row>
    <row r="8" spans="1:13" x14ac:dyDescent="0.25">
      <c r="A8" t="s">
        <v>7</v>
      </c>
      <c r="B8" t="s">
        <v>21</v>
      </c>
      <c r="D8">
        <f>37000000*20</f>
        <v>740000000</v>
      </c>
      <c r="M8" t="s">
        <v>2</v>
      </c>
    </row>
    <row r="9" spans="1:13" x14ac:dyDescent="0.25">
      <c r="A9" t="s">
        <v>8</v>
      </c>
      <c r="B9" t="s">
        <v>18</v>
      </c>
      <c r="M9" t="s">
        <v>2</v>
      </c>
    </row>
    <row r="10" spans="1:13" x14ac:dyDescent="0.25">
      <c r="A10" t="s">
        <v>9</v>
      </c>
      <c r="B10" t="s">
        <v>19</v>
      </c>
      <c r="M10" t="s">
        <v>2</v>
      </c>
    </row>
    <row r="11" spans="1:13" x14ac:dyDescent="0.25">
      <c r="A11" s="1" t="s">
        <v>10</v>
      </c>
      <c r="M11" t="s">
        <v>2</v>
      </c>
    </row>
    <row r="12" spans="1:13" x14ac:dyDescent="0.25">
      <c r="A12" s="1" t="s">
        <v>11</v>
      </c>
      <c r="B12" s="1" t="s">
        <v>12</v>
      </c>
      <c r="C12" s="1" t="s">
        <v>3</v>
      </c>
      <c r="D12" s="1" t="s">
        <v>9</v>
      </c>
      <c r="E12" s="1" t="s">
        <v>13</v>
      </c>
      <c r="F12" s="1" t="s">
        <v>8</v>
      </c>
      <c r="G12" s="1" t="s">
        <v>7</v>
      </c>
      <c r="H12" s="1" t="s">
        <v>5</v>
      </c>
      <c r="I12" s="1" t="s">
        <v>74</v>
      </c>
    </row>
    <row r="13" spans="1:13" x14ac:dyDescent="0.25">
      <c r="A13" t="str">
        <f>B3</f>
        <v>wind turbine construction, xx, off-shore</v>
      </c>
      <c r="B13">
        <v>1</v>
      </c>
      <c r="C13" t="str">
        <f>B4</f>
        <v>GLO</v>
      </c>
      <c r="D13" s="2" t="str">
        <f>B10</f>
        <v>kWh</v>
      </c>
      <c r="F13" t="s">
        <v>14</v>
      </c>
      <c r="G13" t="str">
        <f>B8</f>
        <v>wind turbine, XX, off-shore</v>
      </c>
    </row>
    <row r="14" spans="1:13" x14ac:dyDescent="0.25">
      <c r="A14" t="str">
        <f>B25</f>
        <v>tower production, for 9.5 MW offshore wind turbine</v>
      </c>
      <c r="B14" s="3">
        <f>B27/74000000</f>
        <v>6.1216216216216212E-3</v>
      </c>
    </row>
    <row r="15" spans="1:13" x14ac:dyDescent="0.25">
      <c r="A15" t="str">
        <f>B40</f>
        <v>foundation production, for 9.5 MW offshore wind turbine</v>
      </c>
      <c r="B15" s="3">
        <f>B42/74000000</f>
        <v>1.2486486486486486E-2</v>
      </c>
    </row>
    <row r="16" spans="1:13" x14ac:dyDescent="0.25">
      <c r="A16" t="str">
        <f>B56</f>
        <v>nacelle production, for 9.5 MW offshore wind turbine</v>
      </c>
      <c r="B16" s="3">
        <f>B58/74000000</f>
        <v>3.1756756756756758E-3</v>
      </c>
    </row>
    <row r="17" spans="1:13" x14ac:dyDescent="0.25">
      <c r="A17" t="str">
        <f>B81</f>
        <v>rotor GFRP and hub production, for 9.5 MW offshore wind turbine</v>
      </c>
      <c r="B17" s="3">
        <f>B83/74000000</f>
        <v>2.9459459459459459E-3</v>
      </c>
    </row>
    <row r="18" spans="1:13" x14ac:dyDescent="0.25">
      <c r="A18" t="str">
        <f>B116</f>
        <v>transmission grid 245 Kv</v>
      </c>
      <c r="B18" s="3"/>
    </row>
    <row r="19" spans="1:13" x14ac:dyDescent="0.25">
      <c r="A19" t="str">
        <f>B129</f>
        <v>transmission grid 33 Kv</v>
      </c>
      <c r="B19" s="3"/>
    </row>
    <row r="20" spans="1:13" x14ac:dyDescent="0.25">
      <c r="A20" t="s">
        <v>69</v>
      </c>
      <c r="B20" s="3"/>
    </row>
    <row r="21" spans="1:13" x14ac:dyDescent="0.25">
      <c r="A21" t="s">
        <v>71</v>
      </c>
      <c r="B21" s="3"/>
    </row>
    <row r="22" spans="1:13" x14ac:dyDescent="0.25">
      <c r="A22" t="s">
        <v>72</v>
      </c>
      <c r="B22" s="3"/>
    </row>
    <row r="23" spans="1:13" x14ac:dyDescent="0.25">
      <c r="A23" t="s">
        <v>73</v>
      </c>
      <c r="B23" s="4"/>
    </row>
    <row r="24" spans="1:13" x14ac:dyDescent="0.25">
      <c r="B24" s="4"/>
    </row>
    <row r="25" spans="1:13" x14ac:dyDescent="0.25">
      <c r="A25" s="1" t="s">
        <v>1</v>
      </c>
      <c r="B25" s="1" t="s">
        <v>24</v>
      </c>
    </row>
    <row r="26" spans="1:13" x14ac:dyDescent="0.25">
      <c r="A26" t="s">
        <v>3</v>
      </c>
      <c r="B26" t="s">
        <v>22</v>
      </c>
      <c r="M26" t="s">
        <v>2</v>
      </c>
    </row>
    <row r="27" spans="1:13" x14ac:dyDescent="0.25">
      <c r="A27" t="s">
        <v>4</v>
      </c>
      <c r="B27">
        <f>453*1000</f>
        <v>453000</v>
      </c>
      <c r="M27" t="s">
        <v>2</v>
      </c>
    </row>
    <row r="28" spans="1:13" x14ac:dyDescent="0.25">
      <c r="A28" t="s">
        <v>5</v>
      </c>
      <c r="M28" t="s">
        <v>2</v>
      </c>
    </row>
    <row r="29" spans="1:13" x14ac:dyDescent="0.25">
      <c r="A29" t="s">
        <v>6</v>
      </c>
    </row>
    <row r="30" spans="1:13" x14ac:dyDescent="0.25">
      <c r="A30" t="s">
        <v>7</v>
      </c>
      <c r="B30" t="s">
        <v>23</v>
      </c>
    </row>
    <row r="31" spans="1:13" x14ac:dyDescent="0.25">
      <c r="A31" t="s">
        <v>8</v>
      </c>
      <c r="B31" t="s">
        <v>18</v>
      </c>
      <c r="M31" t="s">
        <v>2</v>
      </c>
    </row>
    <row r="32" spans="1:13" x14ac:dyDescent="0.25">
      <c r="A32" t="s">
        <v>9</v>
      </c>
      <c r="B32" t="s">
        <v>29</v>
      </c>
      <c r="M32" t="s">
        <v>2</v>
      </c>
    </row>
    <row r="33" spans="1:13" x14ac:dyDescent="0.25">
      <c r="A33" s="1" t="s">
        <v>10</v>
      </c>
      <c r="M33" t="s">
        <v>2</v>
      </c>
    </row>
    <row r="34" spans="1:13" x14ac:dyDescent="0.25">
      <c r="A34" s="1" t="s">
        <v>11</v>
      </c>
      <c r="B34" s="1" t="s">
        <v>12</v>
      </c>
      <c r="C34" s="1" t="s">
        <v>3</v>
      </c>
      <c r="D34" s="1" t="s">
        <v>9</v>
      </c>
      <c r="E34" s="1" t="s">
        <v>13</v>
      </c>
      <c r="F34" s="1" t="s">
        <v>8</v>
      </c>
      <c r="G34" s="1" t="s">
        <v>7</v>
      </c>
      <c r="H34" s="1" t="s">
        <v>5</v>
      </c>
      <c r="I34" s="1" t="s">
        <v>74</v>
      </c>
      <c r="M34" t="s">
        <v>2</v>
      </c>
    </row>
    <row r="35" spans="1:13" x14ac:dyDescent="0.25">
      <c r="A35" t="str">
        <f>B30</f>
        <v>tower for 9.5 MW offshore wind turbine</v>
      </c>
      <c r="B35">
        <v>1</v>
      </c>
      <c r="C35" t="str">
        <f>B26</f>
        <v>DE</v>
      </c>
      <c r="D35" s="5" t="s">
        <v>29</v>
      </c>
      <c r="F35" t="s">
        <v>14</v>
      </c>
      <c r="G35" t="str">
        <f>B30</f>
        <v>tower for 9.5 MW offshore wind turbine</v>
      </c>
    </row>
    <row r="36" spans="1:13" x14ac:dyDescent="0.25">
      <c r="A36" t="s">
        <v>26</v>
      </c>
      <c r="B36">
        <f>B27*0.98</f>
        <v>443940</v>
      </c>
      <c r="C36" t="s">
        <v>17</v>
      </c>
      <c r="D36" s="5" t="s">
        <v>29</v>
      </c>
      <c r="F36" t="s">
        <v>27</v>
      </c>
      <c r="G36" t="s">
        <v>28</v>
      </c>
    </row>
    <row r="37" spans="1:13" x14ac:dyDescent="0.25">
      <c r="A37" t="s">
        <v>30</v>
      </c>
      <c r="B37" s="3">
        <f>B27*0.2</f>
        <v>90600</v>
      </c>
      <c r="C37" t="s">
        <v>31</v>
      </c>
      <c r="D37" t="s">
        <v>29</v>
      </c>
      <c r="F37" t="s">
        <v>27</v>
      </c>
      <c r="G37" t="s">
        <v>33</v>
      </c>
    </row>
    <row r="38" spans="1:13" x14ac:dyDescent="0.25">
      <c r="A38" t="s">
        <v>34</v>
      </c>
      <c r="B38" s="3">
        <f>B27*0.98</f>
        <v>443940</v>
      </c>
      <c r="C38" t="s">
        <v>35</v>
      </c>
      <c r="D38" t="s">
        <v>29</v>
      </c>
      <c r="F38" t="s">
        <v>27</v>
      </c>
      <c r="G38" t="s">
        <v>32</v>
      </c>
    </row>
    <row r="39" spans="1:13" x14ac:dyDescent="0.25">
      <c r="B39" s="3"/>
    </row>
    <row r="40" spans="1:13" x14ac:dyDescent="0.25">
      <c r="A40" s="1" t="s">
        <v>1</v>
      </c>
      <c r="B40" s="1" t="s">
        <v>37</v>
      </c>
    </row>
    <row r="41" spans="1:13" x14ac:dyDescent="0.25">
      <c r="A41" t="s">
        <v>3</v>
      </c>
      <c r="B41" t="s">
        <v>22</v>
      </c>
    </row>
    <row r="42" spans="1:13" x14ac:dyDescent="0.25">
      <c r="A42" t="s">
        <v>4</v>
      </c>
      <c r="B42">
        <f>924*1000</f>
        <v>924000</v>
      </c>
    </row>
    <row r="43" spans="1:13" x14ac:dyDescent="0.25">
      <c r="A43" t="s">
        <v>5</v>
      </c>
      <c r="M43" t="s">
        <v>2</v>
      </c>
    </row>
    <row r="44" spans="1:13" x14ac:dyDescent="0.25">
      <c r="A44" t="s">
        <v>6</v>
      </c>
      <c r="M44" t="s">
        <v>2</v>
      </c>
    </row>
    <row r="45" spans="1:13" x14ac:dyDescent="0.25">
      <c r="A45" t="s">
        <v>7</v>
      </c>
      <c r="B45" t="s">
        <v>36</v>
      </c>
      <c r="M45" t="s">
        <v>2</v>
      </c>
    </row>
    <row r="46" spans="1:13" x14ac:dyDescent="0.25">
      <c r="A46" t="s">
        <v>8</v>
      </c>
      <c r="B46" t="s">
        <v>18</v>
      </c>
    </row>
    <row r="47" spans="1:13" x14ac:dyDescent="0.25">
      <c r="A47" t="s">
        <v>9</v>
      </c>
      <c r="B47" t="s">
        <v>25</v>
      </c>
    </row>
    <row r="48" spans="1:13" x14ac:dyDescent="0.25">
      <c r="A48" s="1" t="s">
        <v>10</v>
      </c>
      <c r="M48" t="s">
        <v>2</v>
      </c>
    </row>
    <row r="49" spans="1:13" x14ac:dyDescent="0.25">
      <c r="A49" s="1" t="s">
        <v>11</v>
      </c>
      <c r="B49" s="1" t="s">
        <v>12</v>
      </c>
      <c r="C49" s="1" t="s">
        <v>3</v>
      </c>
      <c r="D49" s="1" t="s">
        <v>9</v>
      </c>
      <c r="E49" s="1" t="s">
        <v>13</v>
      </c>
      <c r="F49" s="1" t="s">
        <v>8</v>
      </c>
      <c r="G49" s="1" t="s">
        <v>7</v>
      </c>
      <c r="H49" s="1" t="s">
        <v>5</v>
      </c>
      <c r="I49" s="1" t="s">
        <v>74</v>
      </c>
      <c r="M49" t="s">
        <v>2</v>
      </c>
    </row>
    <row r="50" spans="1:13" x14ac:dyDescent="0.25">
      <c r="A50" s="6" t="str">
        <f>B40</f>
        <v>foundation production, for 9.5 MW offshore wind turbine</v>
      </c>
      <c r="B50" s="6">
        <v>1</v>
      </c>
      <c r="C50" s="6" t="s">
        <v>22</v>
      </c>
      <c r="D50" s="6" t="s">
        <v>29</v>
      </c>
      <c r="E50" s="6"/>
      <c r="F50" s="6" t="s">
        <v>14</v>
      </c>
      <c r="G50" s="6" t="str">
        <f>B45</f>
        <v>foundation for 9.5 MW offshore wind turbine</v>
      </c>
      <c r="H50" s="6"/>
      <c r="M50" t="s">
        <v>2</v>
      </c>
    </row>
    <row r="51" spans="1:13" x14ac:dyDescent="0.25">
      <c r="A51" s="6" t="s">
        <v>38</v>
      </c>
      <c r="B51" s="6">
        <f>B42*0.96</f>
        <v>887040</v>
      </c>
      <c r="C51" s="6"/>
      <c r="D51" s="6" t="s">
        <v>29</v>
      </c>
      <c r="E51" s="6"/>
      <c r="F51" s="6" t="s">
        <v>27</v>
      </c>
      <c r="G51" s="6"/>
      <c r="H51" s="6"/>
      <c r="M51" t="s">
        <v>2</v>
      </c>
    </row>
    <row r="52" spans="1:13" x14ac:dyDescent="0.25">
      <c r="A52" s="6" t="s">
        <v>39</v>
      </c>
      <c r="B52" s="6">
        <f>B42*0.03</f>
        <v>27720</v>
      </c>
      <c r="C52" s="6"/>
      <c r="D52" s="6" t="s">
        <v>29</v>
      </c>
      <c r="E52" s="6"/>
      <c r="F52" s="6" t="s">
        <v>27</v>
      </c>
      <c r="G52" s="6"/>
      <c r="H52" s="6"/>
    </row>
    <row r="53" spans="1:13" x14ac:dyDescent="0.25">
      <c r="A53" s="6" t="s">
        <v>40</v>
      </c>
      <c r="B53" s="6">
        <f>B42*0.01</f>
        <v>9240</v>
      </c>
      <c r="C53" s="6"/>
      <c r="D53" s="6" t="s">
        <v>29</v>
      </c>
      <c r="E53" s="6"/>
      <c r="F53" s="6" t="s">
        <v>27</v>
      </c>
      <c r="G53" s="6"/>
      <c r="H53" s="6"/>
    </row>
    <row r="54" spans="1:13" x14ac:dyDescent="0.25">
      <c r="A54" s="6"/>
      <c r="B54" s="7"/>
      <c r="C54" s="6"/>
      <c r="D54" s="6"/>
      <c r="E54" s="6"/>
      <c r="F54" s="6"/>
      <c r="G54" s="6"/>
      <c r="H54" s="6"/>
    </row>
    <row r="55" spans="1:13" x14ac:dyDescent="0.25">
      <c r="A55" s="6"/>
      <c r="B55" s="7"/>
      <c r="C55" s="6"/>
      <c r="D55" s="6"/>
      <c r="E55" s="6"/>
      <c r="F55" s="6"/>
      <c r="G55" s="6"/>
      <c r="H55" s="6"/>
    </row>
    <row r="56" spans="1:13" x14ac:dyDescent="0.25">
      <c r="A56" s="1" t="s">
        <v>1</v>
      </c>
      <c r="B56" s="1" t="s">
        <v>41</v>
      </c>
    </row>
    <row r="57" spans="1:13" x14ac:dyDescent="0.25">
      <c r="A57" t="s">
        <v>3</v>
      </c>
      <c r="B57" t="s">
        <v>22</v>
      </c>
    </row>
    <row r="58" spans="1:13" x14ac:dyDescent="0.25">
      <c r="A58" t="s">
        <v>4</v>
      </c>
      <c r="B58">
        <f>235*1000</f>
        <v>235000</v>
      </c>
    </row>
    <row r="59" spans="1:13" x14ac:dyDescent="0.25">
      <c r="A59" t="s">
        <v>5</v>
      </c>
    </row>
    <row r="60" spans="1:13" x14ac:dyDescent="0.25">
      <c r="A60" t="s">
        <v>6</v>
      </c>
    </row>
    <row r="61" spans="1:13" x14ac:dyDescent="0.25">
      <c r="A61" t="s">
        <v>7</v>
      </c>
      <c r="B61" t="s">
        <v>42</v>
      </c>
    </row>
    <row r="62" spans="1:13" x14ac:dyDescent="0.25">
      <c r="A62" t="s">
        <v>8</v>
      </c>
      <c r="B62" t="s">
        <v>18</v>
      </c>
    </row>
    <row r="63" spans="1:13" x14ac:dyDescent="0.25">
      <c r="A63" t="s">
        <v>9</v>
      </c>
      <c r="B63" t="s">
        <v>25</v>
      </c>
    </row>
    <row r="64" spans="1:13" x14ac:dyDescent="0.25">
      <c r="A64" s="1" t="s">
        <v>10</v>
      </c>
    </row>
    <row r="65" spans="1:9" x14ac:dyDescent="0.25">
      <c r="A65" s="1" t="s">
        <v>11</v>
      </c>
      <c r="B65" s="1" t="s">
        <v>12</v>
      </c>
      <c r="C65" s="1" t="s">
        <v>3</v>
      </c>
      <c r="D65" s="1" t="s">
        <v>9</v>
      </c>
      <c r="E65" s="1" t="s">
        <v>13</v>
      </c>
      <c r="F65" s="1" t="s">
        <v>8</v>
      </c>
      <c r="G65" s="1" t="s">
        <v>7</v>
      </c>
      <c r="H65" s="1" t="s">
        <v>5</v>
      </c>
      <c r="I65" s="1" t="s">
        <v>74</v>
      </c>
    </row>
    <row r="66" spans="1:9" x14ac:dyDescent="0.25">
      <c r="A66" s="6" t="str">
        <f>B56</f>
        <v>nacelle production, for 9.5 MW offshore wind turbine</v>
      </c>
      <c r="B66" s="6">
        <v>1</v>
      </c>
      <c r="C66" s="6" t="s">
        <v>22</v>
      </c>
      <c r="D66" s="6" t="s">
        <v>29</v>
      </c>
      <c r="E66" s="6"/>
      <c r="F66" s="6" t="s">
        <v>14</v>
      </c>
      <c r="G66" s="6" t="str">
        <f>B61</f>
        <v>nacelle for 9.5 MW offshore wind turbine</v>
      </c>
      <c r="H66" s="6"/>
    </row>
    <row r="67" spans="1:9" x14ac:dyDescent="0.25">
      <c r="A67" s="6" t="s">
        <v>43</v>
      </c>
      <c r="B67">
        <f>$B$58*0.08</f>
        <v>18800</v>
      </c>
      <c r="D67" s="6" t="s">
        <v>29</v>
      </c>
      <c r="F67" t="s">
        <v>51</v>
      </c>
    </row>
    <row r="68" spans="1:9" x14ac:dyDescent="0.25">
      <c r="A68" s="6" t="s">
        <v>44</v>
      </c>
      <c r="B68">
        <f>$B$58*0.21</f>
        <v>49350</v>
      </c>
      <c r="D68" s="6" t="s">
        <v>29</v>
      </c>
      <c r="F68" t="s">
        <v>51</v>
      </c>
    </row>
    <row r="69" spans="1:9" x14ac:dyDescent="0.25">
      <c r="A69" s="6" t="s">
        <v>45</v>
      </c>
      <c r="B69">
        <f>$B$58*0.42</f>
        <v>98700</v>
      </c>
      <c r="D69" s="6" t="s">
        <v>29</v>
      </c>
      <c r="F69" t="s">
        <v>51</v>
      </c>
    </row>
    <row r="70" spans="1:9" x14ac:dyDescent="0.25">
      <c r="A70" s="6" t="s">
        <v>46</v>
      </c>
      <c r="B70">
        <f>$B$58*0.17</f>
        <v>39950</v>
      </c>
      <c r="D70" s="6" t="s">
        <v>29</v>
      </c>
      <c r="F70" t="s">
        <v>51</v>
      </c>
    </row>
    <row r="71" spans="1:9" x14ac:dyDescent="0.25">
      <c r="A71" s="6" t="s">
        <v>47</v>
      </c>
      <c r="B71">
        <f>$B$58*0.07</f>
        <v>16450</v>
      </c>
      <c r="D71" s="6" t="s">
        <v>29</v>
      </c>
      <c r="F71" t="s">
        <v>51</v>
      </c>
    </row>
    <row r="72" spans="1:9" x14ac:dyDescent="0.25">
      <c r="A72" s="6" t="s">
        <v>48</v>
      </c>
      <c r="B72">
        <f>$B$58*0.03</f>
        <v>7050</v>
      </c>
      <c r="D72" s="6" t="s">
        <v>29</v>
      </c>
      <c r="F72" t="s">
        <v>51</v>
      </c>
    </row>
    <row r="73" spans="1:9" x14ac:dyDescent="0.25">
      <c r="A73" s="6" t="s">
        <v>49</v>
      </c>
      <c r="B73">
        <f>$B$58*0.01</f>
        <v>2350</v>
      </c>
      <c r="D73" s="6" t="s">
        <v>29</v>
      </c>
      <c r="F73" t="s">
        <v>51</v>
      </c>
    </row>
    <row r="74" spans="1:9" x14ac:dyDescent="0.25">
      <c r="A74" s="6" t="s">
        <v>50</v>
      </c>
      <c r="B74">
        <f>$B$58*0.02</f>
        <v>4700</v>
      </c>
      <c r="D74" s="6" t="s">
        <v>29</v>
      </c>
      <c r="F74" t="s">
        <v>51</v>
      </c>
    </row>
    <row r="75" spans="1:9" x14ac:dyDescent="0.25">
      <c r="A75" s="6" t="s">
        <v>54</v>
      </c>
      <c r="B75">
        <f>$B$58*0.71</f>
        <v>166850</v>
      </c>
      <c r="D75" s="6" t="s">
        <v>29</v>
      </c>
      <c r="F75" t="s">
        <v>51</v>
      </c>
    </row>
    <row r="76" spans="1:9" x14ac:dyDescent="0.25">
      <c r="A76" s="6" t="s">
        <v>55</v>
      </c>
      <c r="B76">
        <f>$B$58*0.17</f>
        <v>39950</v>
      </c>
      <c r="D76" s="6" t="s">
        <v>29</v>
      </c>
      <c r="F76" t="s">
        <v>51</v>
      </c>
    </row>
    <row r="77" spans="1:9" x14ac:dyDescent="0.25">
      <c r="A77" s="6" t="s">
        <v>56</v>
      </c>
      <c r="B77">
        <f>$B$58*0.01</f>
        <v>2350</v>
      </c>
      <c r="D77" s="6" t="s">
        <v>29</v>
      </c>
      <c r="F77" t="s">
        <v>51</v>
      </c>
    </row>
    <row r="78" spans="1:9" x14ac:dyDescent="0.25">
      <c r="A78" s="6" t="s">
        <v>57</v>
      </c>
      <c r="B78">
        <f>$B$58*0.0195</f>
        <v>4582.5</v>
      </c>
      <c r="D78" s="6" t="s">
        <v>29</v>
      </c>
      <c r="F78" t="s">
        <v>51</v>
      </c>
    </row>
    <row r="79" spans="1:9" x14ac:dyDescent="0.25">
      <c r="A79" s="6" t="s">
        <v>58</v>
      </c>
      <c r="B79">
        <f>$B$58*0.0105</f>
        <v>2467.5</v>
      </c>
      <c r="D79" s="6" t="s">
        <v>29</v>
      </c>
      <c r="F79" t="s">
        <v>51</v>
      </c>
    </row>
    <row r="81" spans="1:9" x14ac:dyDescent="0.25">
      <c r="A81" s="1" t="s">
        <v>1</v>
      </c>
      <c r="B81" s="1" t="s">
        <v>52</v>
      </c>
    </row>
    <row r="82" spans="1:9" x14ac:dyDescent="0.25">
      <c r="A82" t="s">
        <v>3</v>
      </c>
      <c r="B82" t="s">
        <v>22</v>
      </c>
    </row>
    <row r="83" spans="1:9" x14ac:dyDescent="0.25">
      <c r="A83" t="s">
        <v>4</v>
      </c>
      <c r="B83">
        <f>218*1000</f>
        <v>218000</v>
      </c>
    </row>
    <row r="84" spans="1:9" x14ac:dyDescent="0.25">
      <c r="A84" t="s">
        <v>5</v>
      </c>
    </row>
    <row r="85" spans="1:9" x14ac:dyDescent="0.25">
      <c r="A85" t="s">
        <v>6</v>
      </c>
    </row>
    <row r="86" spans="1:9" x14ac:dyDescent="0.25">
      <c r="A86" t="s">
        <v>7</v>
      </c>
      <c r="B86" t="s">
        <v>53</v>
      </c>
    </row>
    <row r="87" spans="1:9" x14ac:dyDescent="0.25">
      <c r="A87" t="s">
        <v>8</v>
      </c>
      <c r="B87" t="s">
        <v>18</v>
      </c>
    </row>
    <row r="88" spans="1:9" x14ac:dyDescent="0.25">
      <c r="A88" t="s">
        <v>9</v>
      </c>
      <c r="B88" t="s">
        <v>25</v>
      </c>
    </row>
    <row r="89" spans="1:9" x14ac:dyDescent="0.25">
      <c r="A89" s="1" t="s">
        <v>10</v>
      </c>
    </row>
    <row r="90" spans="1:9" x14ac:dyDescent="0.25">
      <c r="A90" s="1" t="s">
        <v>11</v>
      </c>
      <c r="B90" s="1" t="s">
        <v>12</v>
      </c>
      <c r="C90" s="1" t="s">
        <v>3</v>
      </c>
      <c r="D90" s="1" t="s">
        <v>9</v>
      </c>
      <c r="E90" s="1" t="s">
        <v>13</v>
      </c>
      <c r="F90" s="1" t="s">
        <v>8</v>
      </c>
      <c r="G90" s="1" t="s">
        <v>7</v>
      </c>
      <c r="H90" s="1" t="s">
        <v>5</v>
      </c>
      <c r="I90" s="1" t="s">
        <v>74</v>
      </c>
    </row>
    <row r="91" spans="1:9" x14ac:dyDescent="0.25">
      <c r="A91" s="6" t="str">
        <f>B81</f>
        <v>rotor GFRP and hub production, for 9.5 MW offshore wind turbine</v>
      </c>
      <c r="B91" s="6">
        <v>1</v>
      </c>
      <c r="C91" s="6" t="s">
        <v>22</v>
      </c>
      <c r="D91" s="6" t="s">
        <v>29</v>
      </c>
      <c r="E91" s="6"/>
      <c r="F91" s="6" t="s">
        <v>14</v>
      </c>
      <c r="G91" s="6" t="str">
        <f>B86</f>
        <v>rotor GFRP and hub for 9.5 MW offshore wind turbine</v>
      </c>
      <c r="H91" s="6"/>
    </row>
    <row r="92" spans="1:9" x14ac:dyDescent="0.25">
      <c r="A92" s="6" t="s">
        <v>59</v>
      </c>
      <c r="B92">
        <f>$B$83*0.98</f>
        <v>213640</v>
      </c>
      <c r="D92" s="6" t="s">
        <v>29</v>
      </c>
      <c r="F92" t="s">
        <v>51</v>
      </c>
    </row>
    <row r="93" spans="1:9" x14ac:dyDescent="0.25">
      <c r="A93" s="6" t="s">
        <v>45</v>
      </c>
      <c r="B93">
        <f>$B$83*0.09</f>
        <v>19620</v>
      </c>
      <c r="F93" t="s">
        <v>51</v>
      </c>
    </row>
    <row r="94" spans="1:9" x14ac:dyDescent="0.25">
      <c r="A94" s="6" t="s">
        <v>60</v>
      </c>
      <c r="B94">
        <f>$B$83*0.09</f>
        <v>19620</v>
      </c>
      <c r="F94" t="s">
        <v>51</v>
      </c>
    </row>
    <row r="95" spans="1:9" x14ac:dyDescent="0.25">
      <c r="A95" s="6" t="s">
        <v>44</v>
      </c>
      <c r="B95">
        <f>$B$83*0.33</f>
        <v>71940</v>
      </c>
      <c r="F95" t="s">
        <v>51</v>
      </c>
    </row>
    <row r="96" spans="1:9" x14ac:dyDescent="0.25">
      <c r="A96" s="6" t="s">
        <v>61</v>
      </c>
      <c r="B96">
        <f>$B$83*0.01</f>
        <v>2180</v>
      </c>
      <c r="F96" t="s">
        <v>51</v>
      </c>
    </row>
    <row r="97" spans="1:9" x14ac:dyDescent="0.25">
      <c r="A97" s="6" t="s">
        <v>62</v>
      </c>
      <c r="B97">
        <f>$B$83*0.01</f>
        <v>2180</v>
      </c>
      <c r="F97" t="s">
        <v>51</v>
      </c>
    </row>
    <row r="99" spans="1:9" x14ac:dyDescent="0.25">
      <c r="A99" s="1" t="s">
        <v>1</v>
      </c>
      <c r="B99" s="1" t="s">
        <v>63</v>
      </c>
    </row>
    <row r="100" spans="1:9" x14ac:dyDescent="0.25">
      <c r="A100" t="s">
        <v>3</v>
      </c>
      <c r="B100" t="s">
        <v>22</v>
      </c>
    </row>
    <row r="101" spans="1:9" x14ac:dyDescent="0.25">
      <c r="A101" t="s">
        <v>4</v>
      </c>
      <c r="B101">
        <f>163*1000</f>
        <v>163000</v>
      </c>
    </row>
    <row r="102" spans="1:9" x14ac:dyDescent="0.25">
      <c r="A102" t="s">
        <v>5</v>
      </c>
    </row>
    <row r="103" spans="1:9" x14ac:dyDescent="0.25">
      <c r="A103" t="s">
        <v>6</v>
      </c>
    </row>
    <row r="104" spans="1:9" x14ac:dyDescent="0.25">
      <c r="A104" t="s">
        <v>7</v>
      </c>
      <c r="B104" t="s">
        <v>64</v>
      </c>
    </row>
    <row r="105" spans="1:9" x14ac:dyDescent="0.25">
      <c r="A105" t="s">
        <v>8</v>
      </c>
      <c r="B105" t="s">
        <v>18</v>
      </c>
    </row>
    <row r="106" spans="1:9" x14ac:dyDescent="0.25">
      <c r="A106" t="s">
        <v>9</v>
      </c>
      <c r="B106" t="s">
        <v>25</v>
      </c>
    </row>
    <row r="107" spans="1:9" x14ac:dyDescent="0.25">
      <c r="A107" s="1" t="s">
        <v>10</v>
      </c>
    </row>
    <row r="108" spans="1:9" x14ac:dyDescent="0.25">
      <c r="A108" s="1" t="s">
        <v>11</v>
      </c>
      <c r="B108" s="1" t="s">
        <v>12</v>
      </c>
      <c r="C108" s="1" t="s">
        <v>3</v>
      </c>
      <c r="D108" s="1" t="s">
        <v>9</v>
      </c>
      <c r="E108" s="1" t="s">
        <v>13</v>
      </c>
      <c r="F108" s="1" t="s">
        <v>8</v>
      </c>
      <c r="G108" s="1" t="s">
        <v>7</v>
      </c>
      <c r="H108" s="1" t="s">
        <v>5</v>
      </c>
      <c r="I108" s="1" t="s">
        <v>74</v>
      </c>
    </row>
    <row r="109" spans="1:9" x14ac:dyDescent="0.25">
      <c r="A109" s="6" t="str">
        <f>B99</f>
        <v>rotor GFRP/CFRP and hub production, for 9.5 MW offshore wind turbine</v>
      </c>
      <c r="B109" s="6">
        <v>1</v>
      </c>
      <c r="C109" s="6" t="s">
        <v>22</v>
      </c>
      <c r="D109" s="6" t="s">
        <v>29</v>
      </c>
      <c r="E109" s="6"/>
      <c r="F109" s="6" t="s">
        <v>14</v>
      </c>
      <c r="G109" s="6" t="str">
        <f>B104</f>
        <v>rotor GFRP/CFRP and hub for 9.5 MW offshore wind turbine</v>
      </c>
      <c r="H109" s="6"/>
    </row>
    <row r="110" spans="1:9" x14ac:dyDescent="0.25">
      <c r="A110" s="6" t="s">
        <v>59</v>
      </c>
      <c r="B110">
        <f>$B$101*0.83</f>
        <v>135290</v>
      </c>
      <c r="D110" s="6" t="s">
        <v>29</v>
      </c>
      <c r="F110" t="s">
        <v>51</v>
      </c>
    </row>
    <row r="111" spans="1:9" x14ac:dyDescent="0.25">
      <c r="A111" s="6" t="s">
        <v>45</v>
      </c>
      <c r="B111">
        <f>$B$101*0.1</f>
        <v>16300</v>
      </c>
    </row>
    <row r="112" spans="1:9" x14ac:dyDescent="0.25">
      <c r="A112" s="6" t="s">
        <v>65</v>
      </c>
      <c r="B112">
        <f>$B$101*0.12</f>
        <v>19560</v>
      </c>
    </row>
    <row r="113" spans="1:9" x14ac:dyDescent="0.25">
      <c r="A113" s="6" t="s">
        <v>66</v>
      </c>
      <c r="B113">
        <f>$B$101*0.02</f>
        <v>3260</v>
      </c>
    </row>
    <row r="114" spans="1:9" x14ac:dyDescent="0.25">
      <c r="A114" s="6" t="s">
        <v>67</v>
      </c>
      <c r="B114">
        <f>$B$101*0.1</f>
        <v>16300</v>
      </c>
    </row>
    <row r="116" spans="1:9" x14ac:dyDescent="0.25">
      <c r="A116" s="1" t="s">
        <v>1</v>
      </c>
      <c r="B116" s="1" t="s">
        <v>70</v>
      </c>
    </row>
    <row r="117" spans="1:9" x14ac:dyDescent="0.25">
      <c r="A117" t="s">
        <v>3</v>
      </c>
      <c r="B117" t="s">
        <v>22</v>
      </c>
    </row>
    <row r="118" spans="1:9" x14ac:dyDescent="0.25">
      <c r="A118" t="s">
        <v>4</v>
      </c>
      <c r="B118">
        <v>1</v>
      </c>
    </row>
    <row r="119" spans="1:9" x14ac:dyDescent="0.25">
      <c r="A119" t="s">
        <v>5</v>
      </c>
    </row>
    <row r="120" spans="1:9" x14ac:dyDescent="0.25">
      <c r="A120" t="s">
        <v>6</v>
      </c>
    </row>
    <row r="121" spans="1:9" x14ac:dyDescent="0.25">
      <c r="A121" t="s">
        <v>7</v>
      </c>
      <c r="B121" t="s">
        <v>70</v>
      </c>
    </row>
    <row r="122" spans="1:9" x14ac:dyDescent="0.25">
      <c r="A122" t="s">
        <v>8</v>
      </c>
      <c r="B122" t="s">
        <v>18</v>
      </c>
    </row>
    <row r="123" spans="1:9" x14ac:dyDescent="0.25">
      <c r="A123" t="s">
        <v>9</v>
      </c>
      <c r="B123" t="s">
        <v>25</v>
      </c>
    </row>
    <row r="124" spans="1:9" x14ac:dyDescent="0.25">
      <c r="A124" s="1" t="s">
        <v>10</v>
      </c>
    </row>
    <row r="125" spans="1:9" x14ac:dyDescent="0.25">
      <c r="A125" s="1" t="s">
        <v>11</v>
      </c>
      <c r="B125" s="1" t="s">
        <v>12</v>
      </c>
      <c r="C125" s="1" t="s">
        <v>3</v>
      </c>
      <c r="D125" s="1" t="s">
        <v>9</v>
      </c>
      <c r="E125" s="1" t="s">
        <v>13</v>
      </c>
      <c r="F125" s="1" t="s">
        <v>8</v>
      </c>
      <c r="G125" s="1" t="s">
        <v>7</v>
      </c>
      <c r="H125" s="1" t="s">
        <v>5</v>
      </c>
      <c r="I125" s="1" t="s">
        <v>74</v>
      </c>
    </row>
    <row r="126" spans="1:9" x14ac:dyDescent="0.25">
      <c r="A126" s="6" t="str">
        <f>B116</f>
        <v>transmission grid 245 Kv</v>
      </c>
      <c r="B126" s="6">
        <v>1</v>
      </c>
      <c r="C126" s="6" t="s">
        <v>22</v>
      </c>
      <c r="D126" s="6" t="s">
        <v>29</v>
      </c>
      <c r="E126" s="6"/>
      <c r="F126" s="6" t="s">
        <v>14</v>
      </c>
      <c r="G126" s="6" t="str">
        <f>B121</f>
        <v>transmission grid 245 Kv</v>
      </c>
      <c r="H126" s="6"/>
    </row>
    <row r="127" spans="1:9" x14ac:dyDescent="0.25">
      <c r="A127" s="6"/>
      <c r="B127">
        <f>$B$118*0.83</f>
        <v>0.83</v>
      </c>
      <c r="D127" s="6" t="s">
        <v>29</v>
      </c>
      <c r="F127" t="s">
        <v>51</v>
      </c>
    </row>
    <row r="129" spans="1:9" x14ac:dyDescent="0.25">
      <c r="A129" s="1" t="s">
        <v>1</v>
      </c>
      <c r="B129" s="1" t="s">
        <v>68</v>
      </c>
    </row>
    <row r="130" spans="1:9" x14ac:dyDescent="0.25">
      <c r="A130" t="s">
        <v>3</v>
      </c>
      <c r="B130" t="s">
        <v>22</v>
      </c>
    </row>
    <row r="131" spans="1:9" x14ac:dyDescent="0.25">
      <c r="A131" t="s">
        <v>4</v>
      </c>
      <c r="B131">
        <v>1</v>
      </c>
    </row>
    <row r="132" spans="1:9" x14ac:dyDescent="0.25">
      <c r="A132" t="s">
        <v>5</v>
      </c>
    </row>
    <row r="133" spans="1:9" x14ac:dyDescent="0.25">
      <c r="A133" t="s">
        <v>6</v>
      </c>
    </row>
    <row r="134" spans="1:9" x14ac:dyDescent="0.25">
      <c r="A134" t="s">
        <v>7</v>
      </c>
      <c r="B134" t="s">
        <v>68</v>
      </c>
    </row>
    <row r="135" spans="1:9" x14ac:dyDescent="0.25">
      <c r="A135" t="s">
        <v>8</v>
      </c>
      <c r="B135" t="s">
        <v>18</v>
      </c>
    </row>
    <row r="136" spans="1:9" x14ac:dyDescent="0.25">
      <c r="A136" t="s">
        <v>9</v>
      </c>
      <c r="B136" t="s">
        <v>25</v>
      </c>
    </row>
    <row r="137" spans="1:9" x14ac:dyDescent="0.25">
      <c r="A137" s="1" t="s">
        <v>10</v>
      </c>
    </row>
    <row r="138" spans="1:9" x14ac:dyDescent="0.25">
      <c r="A138" s="1" t="s">
        <v>11</v>
      </c>
      <c r="B138" s="1" t="s">
        <v>12</v>
      </c>
      <c r="C138" s="1" t="s">
        <v>3</v>
      </c>
      <c r="D138" s="1" t="s">
        <v>9</v>
      </c>
      <c r="E138" s="1" t="s">
        <v>13</v>
      </c>
      <c r="F138" s="1" t="s">
        <v>8</v>
      </c>
      <c r="G138" s="1" t="s">
        <v>7</v>
      </c>
      <c r="H138" s="1" t="s">
        <v>5</v>
      </c>
      <c r="I138" s="1" t="s">
        <v>74</v>
      </c>
    </row>
    <row r="139" spans="1:9" x14ac:dyDescent="0.25">
      <c r="A139" s="6" t="str">
        <f>B129</f>
        <v>transmission grid 33 Kv</v>
      </c>
      <c r="B139" s="6">
        <v>1</v>
      </c>
      <c r="C139" s="6" t="s">
        <v>22</v>
      </c>
      <c r="D139" s="6" t="s">
        <v>29</v>
      </c>
      <c r="E139" s="6"/>
      <c r="F139" s="6" t="s">
        <v>14</v>
      </c>
      <c r="G139" s="6" t="str">
        <f>B134</f>
        <v>transmission grid 33 Kv</v>
      </c>
      <c r="H139" s="6"/>
    </row>
    <row r="141" spans="1:9" x14ac:dyDescent="0.25">
      <c r="A141" s="1" t="s">
        <v>1</v>
      </c>
      <c r="B141" s="1" t="s">
        <v>69</v>
      </c>
    </row>
    <row r="142" spans="1:9" x14ac:dyDescent="0.25">
      <c r="A142" t="s">
        <v>3</v>
      </c>
      <c r="B142" t="s">
        <v>22</v>
      </c>
    </row>
    <row r="143" spans="1:9" x14ac:dyDescent="0.25">
      <c r="A143" t="s">
        <v>4</v>
      </c>
      <c r="B143">
        <v>1</v>
      </c>
    </row>
    <row r="144" spans="1:9" x14ac:dyDescent="0.25">
      <c r="A144" t="s">
        <v>5</v>
      </c>
    </row>
    <row r="145" spans="1:9" x14ac:dyDescent="0.25">
      <c r="A145" t="s">
        <v>6</v>
      </c>
    </row>
    <row r="146" spans="1:9" x14ac:dyDescent="0.25">
      <c r="A146" t="s">
        <v>7</v>
      </c>
      <c r="B146" t="s">
        <v>69</v>
      </c>
    </row>
    <row r="147" spans="1:9" x14ac:dyDescent="0.25">
      <c r="A147" t="s">
        <v>8</v>
      </c>
      <c r="B147" t="s">
        <v>18</v>
      </c>
    </row>
    <row r="148" spans="1:9" x14ac:dyDescent="0.25">
      <c r="A148" t="s">
        <v>9</v>
      </c>
      <c r="B148" t="s">
        <v>25</v>
      </c>
    </row>
    <row r="149" spans="1:9" x14ac:dyDescent="0.25">
      <c r="A149" s="1" t="s">
        <v>10</v>
      </c>
    </row>
    <row r="150" spans="1:9" x14ac:dyDescent="0.25">
      <c r="A150" s="1" t="s">
        <v>11</v>
      </c>
      <c r="B150" s="1" t="s">
        <v>12</v>
      </c>
      <c r="C150" s="1" t="s">
        <v>3</v>
      </c>
      <c r="D150" s="1" t="s">
        <v>9</v>
      </c>
      <c r="E150" s="1" t="s">
        <v>13</v>
      </c>
      <c r="F150" s="1" t="s">
        <v>8</v>
      </c>
      <c r="G150" s="1" t="s">
        <v>7</v>
      </c>
      <c r="H150" s="1" t="s">
        <v>5</v>
      </c>
      <c r="I150" s="1" t="s">
        <v>74</v>
      </c>
    </row>
    <row r="151" spans="1:9" x14ac:dyDescent="0.25">
      <c r="A151" s="6" t="str">
        <f>B141</f>
        <v>substation</v>
      </c>
      <c r="B151" s="6">
        <v>1</v>
      </c>
      <c r="C151" s="6" t="s">
        <v>22</v>
      </c>
      <c r="D151" s="6" t="s">
        <v>29</v>
      </c>
      <c r="E151" s="6"/>
      <c r="F151" s="6" t="s">
        <v>14</v>
      </c>
      <c r="G151" s="6" t="str">
        <f>B146</f>
        <v>substation</v>
      </c>
      <c r="H151" s="6"/>
    </row>
  </sheetData>
  <autoFilter ref="A1:P13" xr:uid="{2F1C5B3A-29A3-3D4D-87B5-E2283E6AD55F}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74F45-D4AF-497A-BBF5-CD09C7A59DB8}">
  <dimension ref="A1:M151"/>
  <sheetViews>
    <sheetView workbookViewId="0">
      <selection activeCell="B18" sqref="B18"/>
    </sheetView>
  </sheetViews>
  <sheetFormatPr defaultColWidth="11" defaultRowHeight="15.75" x14ac:dyDescent="0.25"/>
  <cols>
    <col min="1" max="1" width="63" customWidth="1"/>
    <col min="2" max="2" width="12.125" bestFit="1" customWidth="1"/>
    <col min="3" max="3" width="34.375" customWidth="1"/>
    <col min="6" max="6" width="11.5" bestFit="1" customWidth="1"/>
    <col min="7" max="7" width="28.125" bestFit="1" customWidth="1"/>
    <col min="8" max="8" width="23.625" bestFit="1" customWidth="1"/>
  </cols>
  <sheetData>
    <row r="1" spans="1:13" x14ac:dyDescent="0.25">
      <c r="A1" s="1" t="s">
        <v>0</v>
      </c>
      <c r="B1" s="1" t="s">
        <v>15</v>
      </c>
    </row>
    <row r="3" spans="1:13" x14ac:dyDescent="0.25">
      <c r="A3" s="1" t="s">
        <v>1</v>
      </c>
      <c r="B3" s="1" t="s">
        <v>16</v>
      </c>
      <c r="M3" t="s">
        <v>2</v>
      </c>
    </row>
    <row r="4" spans="1:13" x14ac:dyDescent="0.25">
      <c r="A4" t="s">
        <v>3</v>
      </c>
      <c r="B4" t="s">
        <v>17</v>
      </c>
      <c r="M4" t="s">
        <v>2</v>
      </c>
    </row>
    <row r="5" spans="1:13" x14ac:dyDescent="0.25">
      <c r="A5" t="s">
        <v>4</v>
      </c>
      <c r="B5">
        <v>1</v>
      </c>
      <c r="M5" t="s">
        <v>2</v>
      </c>
    </row>
    <row r="6" spans="1:13" x14ac:dyDescent="0.25">
      <c r="A6" t="s">
        <v>5</v>
      </c>
      <c r="B6" t="s">
        <v>20</v>
      </c>
    </row>
    <row r="7" spans="1:13" x14ac:dyDescent="0.25">
      <c r="A7" t="s">
        <v>6</v>
      </c>
    </row>
    <row r="8" spans="1:13" x14ac:dyDescent="0.25">
      <c r="A8" t="s">
        <v>7</v>
      </c>
      <c r="B8" t="s">
        <v>21</v>
      </c>
      <c r="M8" t="s">
        <v>2</v>
      </c>
    </row>
    <row r="9" spans="1:13" x14ac:dyDescent="0.25">
      <c r="A9" t="s">
        <v>8</v>
      </c>
      <c r="B9" t="s">
        <v>18</v>
      </c>
      <c r="M9" t="s">
        <v>2</v>
      </c>
    </row>
    <row r="10" spans="1:13" x14ac:dyDescent="0.25">
      <c r="A10" t="s">
        <v>9</v>
      </c>
      <c r="B10" t="s">
        <v>19</v>
      </c>
      <c r="M10" t="s">
        <v>2</v>
      </c>
    </row>
    <row r="11" spans="1:13" x14ac:dyDescent="0.25">
      <c r="A11" s="1" t="s">
        <v>10</v>
      </c>
      <c r="M11" t="s">
        <v>2</v>
      </c>
    </row>
    <row r="12" spans="1:13" x14ac:dyDescent="0.25">
      <c r="A12" s="1" t="s">
        <v>11</v>
      </c>
      <c r="B12" s="1" t="s">
        <v>12</v>
      </c>
      <c r="C12" s="1" t="s">
        <v>3</v>
      </c>
      <c r="D12" s="1" t="s">
        <v>9</v>
      </c>
      <c r="E12" s="1" t="s">
        <v>13</v>
      </c>
      <c r="F12" s="1" t="s">
        <v>8</v>
      </c>
      <c r="G12" s="1" t="s">
        <v>7</v>
      </c>
      <c r="H12" s="1" t="s">
        <v>5</v>
      </c>
      <c r="I12" s="1" t="s">
        <v>74</v>
      </c>
    </row>
    <row r="13" spans="1:13" x14ac:dyDescent="0.25">
      <c r="A13" t="str">
        <f>B3</f>
        <v>wind turbine construction, xx, off-shore</v>
      </c>
      <c r="B13">
        <v>1</v>
      </c>
      <c r="C13" t="str">
        <f>B4</f>
        <v>GLO</v>
      </c>
      <c r="D13" s="2" t="str">
        <f>B10</f>
        <v>kWh</v>
      </c>
      <c r="F13" t="s">
        <v>14</v>
      </c>
      <c r="G13" t="str">
        <f>B8</f>
        <v>wind turbine, XX, off-shore</v>
      </c>
    </row>
    <row r="14" spans="1:13" x14ac:dyDescent="0.25">
      <c r="A14" t="str">
        <f>B25</f>
        <v>tower production, for 9.5 MW offshore wind turbine</v>
      </c>
      <c r="B14" s="3">
        <f>B27/74000000</f>
        <v>5.3108108108108109E-3</v>
      </c>
    </row>
    <row r="15" spans="1:13" x14ac:dyDescent="0.25">
      <c r="A15" t="str">
        <f>B40</f>
        <v>foundation production, for 9.5 MW offshore wind turbine</v>
      </c>
      <c r="B15" s="3">
        <f>B42/74000000</f>
        <v>1.1054054054054054E-2</v>
      </c>
    </row>
    <row r="16" spans="1:13" x14ac:dyDescent="0.25">
      <c r="A16" t="str">
        <f>B56</f>
        <v>nacelle production, for 9.5 MW offshore wind turbine</v>
      </c>
      <c r="B16" s="3">
        <f>B58/74000000</f>
        <v>2.8783783783783786E-3</v>
      </c>
    </row>
    <row r="17" spans="1:13" x14ac:dyDescent="0.25">
      <c r="A17" t="str">
        <f>B81</f>
        <v>rotor GFRP and hub production, for 9.5 MW offshore wind turbine</v>
      </c>
      <c r="B17" s="3">
        <f>B83/74000000</f>
        <v>2.9459459459459459E-3</v>
      </c>
    </row>
    <row r="18" spans="1:13" x14ac:dyDescent="0.25">
      <c r="A18" t="str">
        <f>B116</f>
        <v>transmission grid 245 Kv</v>
      </c>
      <c r="B18" s="3"/>
    </row>
    <row r="19" spans="1:13" x14ac:dyDescent="0.25">
      <c r="A19" t="str">
        <f>B129</f>
        <v>transmission grid 33 Kv</v>
      </c>
      <c r="B19" s="3"/>
    </row>
    <row r="20" spans="1:13" x14ac:dyDescent="0.25">
      <c r="A20" t="s">
        <v>69</v>
      </c>
      <c r="B20" s="3"/>
    </row>
    <row r="21" spans="1:13" x14ac:dyDescent="0.25">
      <c r="A21" t="s">
        <v>71</v>
      </c>
      <c r="B21" s="3"/>
    </row>
    <row r="22" spans="1:13" x14ac:dyDescent="0.25">
      <c r="A22" t="s">
        <v>72</v>
      </c>
      <c r="B22" s="3"/>
    </row>
    <row r="23" spans="1:13" x14ac:dyDescent="0.25">
      <c r="A23" t="s">
        <v>73</v>
      </c>
      <c r="B23" s="4"/>
    </row>
    <row r="24" spans="1:13" x14ac:dyDescent="0.25">
      <c r="B24" s="4"/>
    </row>
    <row r="25" spans="1:13" x14ac:dyDescent="0.25">
      <c r="A25" s="1" t="s">
        <v>1</v>
      </c>
      <c r="B25" s="1" t="s">
        <v>24</v>
      </c>
    </row>
    <row r="26" spans="1:13" x14ac:dyDescent="0.25">
      <c r="A26" t="s">
        <v>3</v>
      </c>
      <c r="B26" t="s">
        <v>22</v>
      </c>
      <c r="M26" t="s">
        <v>2</v>
      </c>
    </row>
    <row r="27" spans="1:13" x14ac:dyDescent="0.25">
      <c r="A27" t="s">
        <v>4</v>
      </c>
      <c r="B27">
        <f>393*1000</f>
        <v>393000</v>
      </c>
      <c r="M27" t="s">
        <v>2</v>
      </c>
    </row>
    <row r="28" spans="1:13" x14ac:dyDescent="0.25">
      <c r="A28" t="s">
        <v>5</v>
      </c>
      <c r="M28" t="s">
        <v>2</v>
      </c>
    </row>
    <row r="29" spans="1:13" x14ac:dyDescent="0.25">
      <c r="A29" t="s">
        <v>6</v>
      </c>
    </row>
    <row r="30" spans="1:13" x14ac:dyDescent="0.25">
      <c r="A30" t="s">
        <v>7</v>
      </c>
      <c r="B30" t="s">
        <v>23</v>
      </c>
    </row>
    <row r="31" spans="1:13" x14ac:dyDescent="0.25">
      <c r="A31" t="s">
        <v>8</v>
      </c>
      <c r="B31" t="s">
        <v>18</v>
      </c>
      <c r="M31" t="s">
        <v>2</v>
      </c>
    </row>
    <row r="32" spans="1:13" x14ac:dyDescent="0.25">
      <c r="A32" t="s">
        <v>9</v>
      </c>
      <c r="B32" t="s">
        <v>29</v>
      </c>
      <c r="M32" t="s">
        <v>2</v>
      </c>
    </row>
    <row r="33" spans="1:13" x14ac:dyDescent="0.25">
      <c r="A33" s="1" t="s">
        <v>10</v>
      </c>
      <c r="M33" t="s">
        <v>2</v>
      </c>
    </row>
    <row r="34" spans="1:13" x14ac:dyDescent="0.25">
      <c r="A34" s="1" t="s">
        <v>11</v>
      </c>
      <c r="B34" s="1" t="s">
        <v>12</v>
      </c>
      <c r="C34" s="1" t="s">
        <v>3</v>
      </c>
      <c r="D34" s="1" t="s">
        <v>9</v>
      </c>
      <c r="E34" s="1" t="s">
        <v>13</v>
      </c>
      <c r="F34" s="1" t="s">
        <v>8</v>
      </c>
      <c r="G34" s="1" t="s">
        <v>7</v>
      </c>
      <c r="H34" s="1" t="s">
        <v>5</v>
      </c>
      <c r="I34" s="1" t="s">
        <v>74</v>
      </c>
      <c r="M34" t="s">
        <v>2</v>
      </c>
    </row>
    <row r="35" spans="1:13" x14ac:dyDescent="0.25">
      <c r="A35" t="str">
        <f>B30</f>
        <v>tower for 9.5 MW offshore wind turbine</v>
      </c>
      <c r="B35">
        <v>1</v>
      </c>
      <c r="C35" t="str">
        <f>B26</f>
        <v>DE</v>
      </c>
      <c r="D35" s="5" t="s">
        <v>29</v>
      </c>
      <c r="F35" t="s">
        <v>14</v>
      </c>
      <c r="G35" t="str">
        <f>B30</f>
        <v>tower for 9.5 MW offshore wind turbine</v>
      </c>
    </row>
    <row r="36" spans="1:13" x14ac:dyDescent="0.25">
      <c r="A36" t="s">
        <v>26</v>
      </c>
      <c r="B36">
        <f>B27*0.98</f>
        <v>385140</v>
      </c>
      <c r="C36" t="s">
        <v>17</v>
      </c>
      <c r="D36" s="5" t="s">
        <v>29</v>
      </c>
      <c r="F36" t="s">
        <v>27</v>
      </c>
      <c r="G36" t="s">
        <v>28</v>
      </c>
    </row>
    <row r="37" spans="1:13" x14ac:dyDescent="0.25">
      <c r="A37" t="s">
        <v>30</v>
      </c>
      <c r="B37" s="3">
        <f>B27*0.2</f>
        <v>78600</v>
      </c>
      <c r="C37" t="s">
        <v>31</v>
      </c>
      <c r="D37" t="s">
        <v>29</v>
      </c>
      <c r="F37" t="s">
        <v>27</v>
      </c>
      <c r="G37" t="s">
        <v>33</v>
      </c>
    </row>
    <row r="38" spans="1:13" x14ac:dyDescent="0.25">
      <c r="A38" t="s">
        <v>34</v>
      </c>
      <c r="B38" s="3">
        <f>B27*0.98</f>
        <v>385140</v>
      </c>
      <c r="C38" t="s">
        <v>35</v>
      </c>
      <c r="D38" t="s">
        <v>29</v>
      </c>
      <c r="F38" t="s">
        <v>27</v>
      </c>
      <c r="G38" t="s">
        <v>32</v>
      </c>
    </row>
    <row r="39" spans="1:13" x14ac:dyDescent="0.25">
      <c r="B39" s="3"/>
    </row>
    <row r="40" spans="1:13" x14ac:dyDescent="0.25">
      <c r="A40" s="1" t="s">
        <v>1</v>
      </c>
      <c r="B40" s="1" t="s">
        <v>37</v>
      </c>
    </row>
    <row r="41" spans="1:13" x14ac:dyDescent="0.25">
      <c r="A41" t="s">
        <v>3</v>
      </c>
      <c r="B41" t="s">
        <v>22</v>
      </c>
    </row>
    <row r="42" spans="1:13" x14ac:dyDescent="0.25">
      <c r="A42" t="s">
        <v>4</v>
      </c>
      <c r="B42">
        <f>818*1000</f>
        <v>818000</v>
      </c>
    </row>
    <row r="43" spans="1:13" x14ac:dyDescent="0.25">
      <c r="A43" t="s">
        <v>5</v>
      </c>
      <c r="M43" t="s">
        <v>2</v>
      </c>
    </row>
    <row r="44" spans="1:13" x14ac:dyDescent="0.25">
      <c r="A44" t="s">
        <v>6</v>
      </c>
      <c r="M44" t="s">
        <v>2</v>
      </c>
    </row>
    <row r="45" spans="1:13" x14ac:dyDescent="0.25">
      <c r="A45" t="s">
        <v>7</v>
      </c>
      <c r="B45" t="s">
        <v>36</v>
      </c>
      <c r="M45" t="s">
        <v>2</v>
      </c>
    </row>
    <row r="46" spans="1:13" x14ac:dyDescent="0.25">
      <c r="A46" t="s">
        <v>8</v>
      </c>
      <c r="B46" t="s">
        <v>18</v>
      </c>
    </row>
    <row r="47" spans="1:13" x14ac:dyDescent="0.25">
      <c r="A47" t="s">
        <v>9</v>
      </c>
      <c r="B47" t="s">
        <v>25</v>
      </c>
    </row>
    <row r="48" spans="1:13" x14ac:dyDescent="0.25">
      <c r="A48" s="1" t="s">
        <v>10</v>
      </c>
      <c r="M48" t="s">
        <v>2</v>
      </c>
    </row>
    <row r="49" spans="1:13" x14ac:dyDescent="0.25">
      <c r="A49" s="1" t="s">
        <v>11</v>
      </c>
      <c r="B49" s="1" t="s">
        <v>12</v>
      </c>
      <c r="C49" s="1" t="s">
        <v>3</v>
      </c>
      <c r="D49" s="1" t="s">
        <v>9</v>
      </c>
      <c r="E49" s="1" t="s">
        <v>13</v>
      </c>
      <c r="F49" s="1" t="s">
        <v>8</v>
      </c>
      <c r="G49" s="1" t="s">
        <v>7</v>
      </c>
      <c r="H49" s="1" t="s">
        <v>5</v>
      </c>
      <c r="I49" s="1" t="s">
        <v>74</v>
      </c>
      <c r="M49" t="s">
        <v>2</v>
      </c>
    </row>
    <row r="50" spans="1:13" x14ac:dyDescent="0.25">
      <c r="A50" s="6" t="str">
        <f>B40</f>
        <v>foundation production, for 9.5 MW offshore wind turbine</v>
      </c>
      <c r="B50" s="6">
        <v>1</v>
      </c>
      <c r="C50" s="6" t="s">
        <v>22</v>
      </c>
      <c r="D50" s="6" t="s">
        <v>29</v>
      </c>
      <c r="E50" s="6"/>
      <c r="F50" s="6" t="s">
        <v>14</v>
      </c>
      <c r="G50" s="6" t="str">
        <f>B45</f>
        <v>foundation for 9.5 MW offshore wind turbine</v>
      </c>
      <c r="H50" s="6"/>
      <c r="M50" t="s">
        <v>2</v>
      </c>
    </row>
    <row r="51" spans="1:13" x14ac:dyDescent="0.25">
      <c r="A51" s="6" t="s">
        <v>38</v>
      </c>
      <c r="B51" s="6">
        <f>B42*0.96</f>
        <v>785280</v>
      </c>
      <c r="C51" s="6"/>
      <c r="D51" s="6" t="s">
        <v>29</v>
      </c>
      <c r="E51" s="6"/>
      <c r="F51" s="6" t="s">
        <v>27</v>
      </c>
      <c r="G51" s="6"/>
      <c r="H51" s="6"/>
      <c r="M51" t="s">
        <v>2</v>
      </c>
    </row>
    <row r="52" spans="1:13" x14ac:dyDescent="0.25">
      <c r="A52" s="6" t="s">
        <v>39</v>
      </c>
      <c r="B52" s="6">
        <f>B42*0.03</f>
        <v>24540</v>
      </c>
      <c r="C52" s="6"/>
      <c r="D52" s="6" t="s">
        <v>29</v>
      </c>
      <c r="E52" s="6"/>
      <c r="F52" s="6" t="s">
        <v>27</v>
      </c>
      <c r="G52" s="6"/>
      <c r="H52" s="6"/>
    </row>
    <row r="53" spans="1:13" x14ac:dyDescent="0.25">
      <c r="A53" s="6" t="s">
        <v>40</v>
      </c>
      <c r="B53" s="6">
        <f>B42*0.01</f>
        <v>8180</v>
      </c>
      <c r="C53" s="6"/>
      <c r="D53" s="6" t="s">
        <v>29</v>
      </c>
      <c r="E53" s="6"/>
      <c r="F53" s="6" t="s">
        <v>27</v>
      </c>
      <c r="G53" s="6"/>
      <c r="H53" s="6"/>
    </row>
    <row r="54" spans="1:13" x14ac:dyDescent="0.25">
      <c r="A54" s="6"/>
      <c r="B54" s="7"/>
      <c r="C54" s="6"/>
      <c r="D54" s="6"/>
      <c r="E54" s="6"/>
      <c r="F54" s="6"/>
      <c r="G54" s="6"/>
      <c r="H54" s="6"/>
    </row>
    <row r="55" spans="1:13" x14ac:dyDescent="0.25">
      <c r="A55" s="6"/>
      <c r="B55" s="7"/>
      <c r="C55" s="6"/>
      <c r="D55" s="6"/>
      <c r="E55" s="6"/>
      <c r="F55" s="6"/>
      <c r="G55" s="6"/>
      <c r="H55" s="6"/>
    </row>
    <row r="56" spans="1:13" x14ac:dyDescent="0.25">
      <c r="A56" s="1" t="s">
        <v>1</v>
      </c>
      <c r="B56" s="1" t="s">
        <v>41</v>
      </c>
    </row>
    <row r="57" spans="1:13" x14ac:dyDescent="0.25">
      <c r="A57" t="s">
        <v>3</v>
      </c>
      <c r="B57" t="s">
        <v>22</v>
      </c>
    </row>
    <row r="58" spans="1:13" x14ac:dyDescent="0.25">
      <c r="A58" t="s">
        <v>4</v>
      </c>
      <c r="B58">
        <f>213*1000</f>
        <v>213000</v>
      </c>
    </row>
    <row r="59" spans="1:13" x14ac:dyDescent="0.25">
      <c r="A59" t="s">
        <v>5</v>
      </c>
    </row>
    <row r="60" spans="1:13" x14ac:dyDescent="0.25">
      <c r="A60" t="s">
        <v>6</v>
      </c>
    </row>
    <row r="61" spans="1:13" x14ac:dyDescent="0.25">
      <c r="A61" t="s">
        <v>7</v>
      </c>
      <c r="B61" t="s">
        <v>42</v>
      </c>
    </row>
    <row r="62" spans="1:13" x14ac:dyDescent="0.25">
      <c r="A62" t="s">
        <v>8</v>
      </c>
      <c r="B62" t="s">
        <v>18</v>
      </c>
    </row>
    <row r="63" spans="1:13" x14ac:dyDescent="0.25">
      <c r="A63" t="s">
        <v>9</v>
      </c>
      <c r="B63" t="s">
        <v>25</v>
      </c>
    </row>
    <row r="64" spans="1:13" x14ac:dyDescent="0.25">
      <c r="A64" s="1" t="s">
        <v>10</v>
      </c>
    </row>
    <row r="65" spans="1:9" x14ac:dyDescent="0.25">
      <c r="A65" s="1" t="s">
        <v>11</v>
      </c>
      <c r="B65" s="1" t="s">
        <v>12</v>
      </c>
      <c r="C65" s="1" t="s">
        <v>3</v>
      </c>
      <c r="D65" s="1" t="s">
        <v>9</v>
      </c>
      <c r="E65" s="1" t="s">
        <v>13</v>
      </c>
      <c r="F65" s="1" t="s">
        <v>8</v>
      </c>
      <c r="G65" s="1" t="s">
        <v>7</v>
      </c>
      <c r="H65" s="1" t="s">
        <v>5</v>
      </c>
      <c r="I65" s="1" t="s">
        <v>74</v>
      </c>
    </row>
    <row r="66" spans="1:9" x14ac:dyDescent="0.25">
      <c r="A66" s="6" t="str">
        <f>B56</f>
        <v>nacelle production, for 9.5 MW offshore wind turbine</v>
      </c>
      <c r="B66" s="6">
        <v>1</v>
      </c>
      <c r="C66" s="6" t="s">
        <v>22</v>
      </c>
      <c r="D66" s="6" t="s">
        <v>29</v>
      </c>
      <c r="E66" s="6"/>
      <c r="F66" s="6" t="s">
        <v>14</v>
      </c>
      <c r="G66" s="6" t="str">
        <f>B61</f>
        <v>nacelle for 9.5 MW offshore wind turbine</v>
      </c>
      <c r="H66" s="6"/>
    </row>
    <row r="67" spans="1:9" x14ac:dyDescent="0.25">
      <c r="A67" s="6" t="s">
        <v>43</v>
      </c>
      <c r="B67">
        <f>$B$58*0.08</f>
        <v>17040</v>
      </c>
      <c r="D67" s="6" t="s">
        <v>29</v>
      </c>
      <c r="F67" t="s">
        <v>51</v>
      </c>
    </row>
    <row r="68" spans="1:9" x14ac:dyDescent="0.25">
      <c r="A68" s="6" t="s">
        <v>44</v>
      </c>
      <c r="B68">
        <f>$B$58*0.21</f>
        <v>44730</v>
      </c>
      <c r="D68" s="6" t="s">
        <v>29</v>
      </c>
      <c r="F68" t="s">
        <v>51</v>
      </c>
    </row>
    <row r="69" spans="1:9" x14ac:dyDescent="0.25">
      <c r="A69" s="6" t="s">
        <v>45</v>
      </c>
      <c r="B69">
        <f>$B$58*0.42</f>
        <v>89460</v>
      </c>
      <c r="D69" s="6" t="s">
        <v>29</v>
      </c>
      <c r="F69" t="s">
        <v>51</v>
      </c>
    </row>
    <row r="70" spans="1:9" x14ac:dyDescent="0.25">
      <c r="A70" s="6" t="s">
        <v>46</v>
      </c>
      <c r="B70">
        <f>$B$58*0.17</f>
        <v>36210</v>
      </c>
      <c r="D70" s="6" t="s">
        <v>29</v>
      </c>
      <c r="F70" t="s">
        <v>51</v>
      </c>
    </row>
    <row r="71" spans="1:9" x14ac:dyDescent="0.25">
      <c r="A71" s="6" t="s">
        <v>47</v>
      </c>
      <c r="B71">
        <f>$B$58*0.07</f>
        <v>14910.000000000002</v>
      </c>
      <c r="D71" s="6" t="s">
        <v>29</v>
      </c>
      <c r="F71" t="s">
        <v>51</v>
      </c>
    </row>
    <row r="72" spans="1:9" x14ac:dyDescent="0.25">
      <c r="A72" s="6" t="s">
        <v>48</v>
      </c>
      <c r="B72">
        <f>$B$58*0.03</f>
        <v>6390</v>
      </c>
      <c r="D72" s="6" t="s">
        <v>29</v>
      </c>
      <c r="F72" t="s">
        <v>51</v>
      </c>
    </row>
    <row r="73" spans="1:9" x14ac:dyDescent="0.25">
      <c r="A73" s="6" t="s">
        <v>49</v>
      </c>
      <c r="B73">
        <f>$B$58*0.01</f>
        <v>2130</v>
      </c>
      <c r="D73" s="6" t="s">
        <v>29</v>
      </c>
      <c r="F73" t="s">
        <v>51</v>
      </c>
    </row>
    <row r="74" spans="1:9" x14ac:dyDescent="0.25">
      <c r="A74" s="6" t="s">
        <v>50</v>
      </c>
      <c r="B74">
        <f>$B$58*0.02</f>
        <v>4260</v>
      </c>
      <c r="D74" s="6" t="s">
        <v>29</v>
      </c>
      <c r="F74" t="s">
        <v>51</v>
      </c>
    </row>
    <row r="75" spans="1:9" x14ac:dyDescent="0.25">
      <c r="A75" s="6" t="s">
        <v>54</v>
      </c>
      <c r="B75">
        <f>$B$58*0.71</f>
        <v>151230</v>
      </c>
      <c r="D75" s="6" t="s">
        <v>29</v>
      </c>
      <c r="F75" t="s">
        <v>51</v>
      </c>
    </row>
    <row r="76" spans="1:9" x14ac:dyDescent="0.25">
      <c r="A76" s="6" t="s">
        <v>55</v>
      </c>
      <c r="B76">
        <f>$B$58*0.17</f>
        <v>36210</v>
      </c>
      <c r="D76" s="6" t="s">
        <v>29</v>
      </c>
      <c r="F76" t="s">
        <v>51</v>
      </c>
    </row>
    <row r="77" spans="1:9" x14ac:dyDescent="0.25">
      <c r="A77" s="6" t="s">
        <v>56</v>
      </c>
      <c r="B77">
        <f>$B$58*0.01</f>
        <v>2130</v>
      </c>
      <c r="D77" s="6" t="s">
        <v>29</v>
      </c>
      <c r="F77" t="s">
        <v>51</v>
      </c>
    </row>
    <row r="78" spans="1:9" x14ac:dyDescent="0.25">
      <c r="A78" s="6" t="s">
        <v>57</v>
      </c>
      <c r="B78">
        <f>$B$58*0.0195</f>
        <v>4153.5</v>
      </c>
      <c r="D78" s="6" t="s">
        <v>29</v>
      </c>
      <c r="F78" t="s">
        <v>51</v>
      </c>
    </row>
    <row r="79" spans="1:9" x14ac:dyDescent="0.25">
      <c r="A79" s="6" t="s">
        <v>58</v>
      </c>
      <c r="B79">
        <f>$B$58*0.0105</f>
        <v>2236.5</v>
      </c>
      <c r="D79" s="6" t="s">
        <v>29</v>
      </c>
      <c r="F79" t="s">
        <v>51</v>
      </c>
    </row>
    <row r="81" spans="1:9" x14ac:dyDescent="0.25">
      <c r="A81" s="1" t="s">
        <v>1</v>
      </c>
      <c r="B81" s="1" t="s">
        <v>52</v>
      </c>
    </row>
    <row r="82" spans="1:9" x14ac:dyDescent="0.25">
      <c r="A82" t="s">
        <v>3</v>
      </c>
      <c r="B82" t="s">
        <v>22</v>
      </c>
    </row>
    <row r="83" spans="1:9" x14ac:dyDescent="0.25">
      <c r="A83" t="s">
        <v>4</v>
      </c>
      <c r="B83">
        <f>218*1000</f>
        <v>218000</v>
      </c>
    </row>
    <row r="84" spans="1:9" x14ac:dyDescent="0.25">
      <c r="A84" t="s">
        <v>5</v>
      </c>
    </row>
    <row r="85" spans="1:9" x14ac:dyDescent="0.25">
      <c r="A85" t="s">
        <v>6</v>
      </c>
    </row>
    <row r="86" spans="1:9" x14ac:dyDescent="0.25">
      <c r="A86" t="s">
        <v>7</v>
      </c>
      <c r="B86" t="s">
        <v>53</v>
      </c>
    </row>
    <row r="87" spans="1:9" x14ac:dyDescent="0.25">
      <c r="A87" t="s">
        <v>8</v>
      </c>
      <c r="B87" t="s">
        <v>18</v>
      </c>
    </row>
    <row r="88" spans="1:9" x14ac:dyDescent="0.25">
      <c r="A88" t="s">
        <v>9</v>
      </c>
      <c r="B88" t="s">
        <v>25</v>
      </c>
    </row>
    <row r="89" spans="1:9" x14ac:dyDescent="0.25">
      <c r="A89" s="1" t="s">
        <v>10</v>
      </c>
    </row>
    <row r="90" spans="1:9" x14ac:dyDescent="0.25">
      <c r="A90" s="1" t="s">
        <v>11</v>
      </c>
      <c r="B90" s="1" t="s">
        <v>12</v>
      </c>
      <c r="C90" s="1" t="s">
        <v>3</v>
      </c>
      <c r="D90" s="1" t="s">
        <v>9</v>
      </c>
      <c r="E90" s="1" t="s">
        <v>13</v>
      </c>
      <c r="F90" s="1" t="s">
        <v>8</v>
      </c>
      <c r="G90" s="1" t="s">
        <v>7</v>
      </c>
      <c r="H90" s="1" t="s">
        <v>5</v>
      </c>
      <c r="I90" s="1" t="s">
        <v>74</v>
      </c>
    </row>
    <row r="91" spans="1:9" x14ac:dyDescent="0.25">
      <c r="A91" s="6" t="str">
        <f>B81</f>
        <v>rotor GFRP and hub production, for 9.5 MW offshore wind turbine</v>
      </c>
      <c r="B91" s="6">
        <v>1</v>
      </c>
      <c r="C91" s="6" t="s">
        <v>22</v>
      </c>
      <c r="D91" s="6" t="s">
        <v>29</v>
      </c>
      <c r="E91" s="6"/>
      <c r="F91" s="6" t="s">
        <v>14</v>
      </c>
      <c r="G91" s="6" t="str">
        <f>B86</f>
        <v>rotor GFRP and hub for 9.5 MW offshore wind turbine</v>
      </c>
      <c r="H91" s="6"/>
    </row>
    <row r="92" spans="1:9" x14ac:dyDescent="0.25">
      <c r="A92" s="6" t="s">
        <v>59</v>
      </c>
      <c r="B92">
        <f>$B$83*0.98</f>
        <v>213640</v>
      </c>
      <c r="D92" s="6" t="s">
        <v>29</v>
      </c>
      <c r="F92" t="s">
        <v>51</v>
      </c>
    </row>
    <row r="93" spans="1:9" x14ac:dyDescent="0.25">
      <c r="A93" s="6" t="s">
        <v>45</v>
      </c>
      <c r="B93">
        <f>$B$83*0.09</f>
        <v>19620</v>
      </c>
      <c r="F93" t="s">
        <v>51</v>
      </c>
    </row>
    <row r="94" spans="1:9" x14ac:dyDescent="0.25">
      <c r="A94" s="6" t="s">
        <v>60</v>
      </c>
      <c r="B94">
        <f>$B$83*0.09</f>
        <v>19620</v>
      </c>
      <c r="F94" t="s">
        <v>51</v>
      </c>
    </row>
    <row r="95" spans="1:9" x14ac:dyDescent="0.25">
      <c r="A95" s="6" t="s">
        <v>44</v>
      </c>
      <c r="B95">
        <f>$B$83*0.33</f>
        <v>71940</v>
      </c>
      <c r="F95" t="s">
        <v>51</v>
      </c>
    </row>
    <row r="96" spans="1:9" x14ac:dyDescent="0.25">
      <c r="A96" s="6" t="s">
        <v>61</v>
      </c>
      <c r="B96">
        <f>$B$83*0.01</f>
        <v>2180</v>
      </c>
      <c r="F96" t="s">
        <v>51</v>
      </c>
    </row>
    <row r="97" spans="1:9" x14ac:dyDescent="0.25">
      <c r="A97" s="6" t="s">
        <v>62</v>
      </c>
      <c r="B97">
        <f>$B$83*0.01</f>
        <v>2180</v>
      </c>
      <c r="F97" t="s">
        <v>51</v>
      </c>
    </row>
    <row r="99" spans="1:9" x14ac:dyDescent="0.25">
      <c r="A99" s="1" t="s">
        <v>1</v>
      </c>
      <c r="B99" s="1" t="s">
        <v>63</v>
      </c>
    </row>
    <row r="100" spans="1:9" x14ac:dyDescent="0.25">
      <c r="A100" t="s">
        <v>3</v>
      </c>
      <c r="B100" t="s">
        <v>22</v>
      </c>
    </row>
    <row r="101" spans="1:9" x14ac:dyDescent="0.25">
      <c r="A101" t="s">
        <v>4</v>
      </c>
      <c r="B101">
        <f>163*1000</f>
        <v>163000</v>
      </c>
    </row>
    <row r="102" spans="1:9" x14ac:dyDescent="0.25">
      <c r="A102" t="s">
        <v>5</v>
      </c>
    </row>
    <row r="103" spans="1:9" x14ac:dyDescent="0.25">
      <c r="A103" t="s">
        <v>6</v>
      </c>
    </row>
    <row r="104" spans="1:9" x14ac:dyDescent="0.25">
      <c r="A104" t="s">
        <v>7</v>
      </c>
      <c r="B104" t="s">
        <v>64</v>
      </c>
    </row>
    <row r="105" spans="1:9" x14ac:dyDescent="0.25">
      <c r="A105" t="s">
        <v>8</v>
      </c>
      <c r="B105" t="s">
        <v>18</v>
      </c>
    </row>
    <row r="106" spans="1:9" x14ac:dyDescent="0.25">
      <c r="A106" t="s">
        <v>9</v>
      </c>
      <c r="B106" t="s">
        <v>25</v>
      </c>
    </row>
    <row r="107" spans="1:9" x14ac:dyDescent="0.25">
      <c r="A107" s="1" t="s">
        <v>10</v>
      </c>
    </row>
    <row r="108" spans="1:9" x14ac:dyDescent="0.25">
      <c r="A108" s="1" t="s">
        <v>11</v>
      </c>
      <c r="B108" s="1" t="s">
        <v>12</v>
      </c>
      <c r="C108" s="1" t="s">
        <v>3</v>
      </c>
      <c r="D108" s="1" t="s">
        <v>9</v>
      </c>
      <c r="E108" s="1" t="s">
        <v>13</v>
      </c>
      <c r="F108" s="1" t="s">
        <v>8</v>
      </c>
      <c r="G108" s="1" t="s">
        <v>7</v>
      </c>
      <c r="H108" s="1" t="s">
        <v>5</v>
      </c>
      <c r="I108" s="1" t="s">
        <v>74</v>
      </c>
    </row>
    <row r="109" spans="1:9" x14ac:dyDescent="0.25">
      <c r="A109" s="6" t="str">
        <f>B99</f>
        <v>rotor GFRP/CFRP and hub production, for 9.5 MW offshore wind turbine</v>
      </c>
      <c r="B109" s="6">
        <v>1</v>
      </c>
      <c r="C109" s="6" t="s">
        <v>22</v>
      </c>
      <c r="D109" s="6" t="s">
        <v>29</v>
      </c>
      <c r="E109" s="6"/>
      <c r="F109" s="6" t="s">
        <v>14</v>
      </c>
      <c r="G109" s="6" t="str">
        <f>B104</f>
        <v>rotor GFRP/CFRP and hub for 9.5 MW offshore wind turbine</v>
      </c>
      <c r="H109" s="6"/>
    </row>
    <row r="110" spans="1:9" x14ac:dyDescent="0.25">
      <c r="A110" s="6" t="s">
        <v>59</v>
      </c>
      <c r="B110">
        <f>$B$101*0.83</f>
        <v>135290</v>
      </c>
      <c r="D110" s="6" t="s">
        <v>29</v>
      </c>
      <c r="F110" t="s">
        <v>51</v>
      </c>
    </row>
    <row r="111" spans="1:9" x14ac:dyDescent="0.25">
      <c r="A111" s="6" t="s">
        <v>45</v>
      </c>
      <c r="B111">
        <f>$B$101*0.1</f>
        <v>16300</v>
      </c>
    </row>
    <row r="112" spans="1:9" x14ac:dyDescent="0.25">
      <c r="A112" s="6" t="s">
        <v>65</v>
      </c>
      <c r="B112">
        <f>$B$101*0.12</f>
        <v>19560</v>
      </c>
    </row>
    <row r="113" spans="1:9" x14ac:dyDescent="0.25">
      <c r="A113" s="6" t="s">
        <v>66</v>
      </c>
      <c r="B113">
        <f>$B$101*0.02</f>
        <v>3260</v>
      </c>
    </row>
    <row r="114" spans="1:9" x14ac:dyDescent="0.25">
      <c r="A114" s="6" t="s">
        <v>67</v>
      </c>
      <c r="B114">
        <f>$B$101*0.1</f>
        <v>16300</v>
      </c>
    </row>
    <row r="116" spans="1:9" x14ac:dyDescent="0.25">
      <c r="A116" s="1" t="s">
        <v>1</v>
      </c>
      <c r="B116" s="1" t="s">
        <v>70</v>
      </c>
    </row>
    <row r="117" spans="1:9" x14ac:dyDescent="0.25">
      <c r="A117" t="s">
        <v>3</v>
      </c>
      <c r="B117" t="s">
        <v>22</v>
      </c>
    </row>
    <row r="118" spans="1:9" x14ac:dyDescent="0.25">
      <c r="A118" t="s">
        <v>4</v>
      </c>
      <c r="B118">
        <v>1</v>
      </c>
    </row>
    <row r="119" spans="1:9" x14ac:dyDescent="0.25">
      <c r="A119" t="s">
        <v>5</v>
      </c>
    </row>
    <row r="120" spans="1:9" x14ac:dyDescent="0.25">
      <c r="A120" t="s">
        <v>6</v>
      </c>
    </row>
    <row r="121" spans="1:9" x14ac:dyDescent="0.25">
      <c r="A121" t="s">
        <v>7</v>
      </c>
      <c r="B121" t="s">
        <v>70</v>
      </c>
    </row>
    <row r="122" spans="1:9" x14ac:dyDescent="0.25">
      <c r="A122" t="s">
        <v>8</v>
      </c>
      <c r="B122" t="s">
        <v>18</v>
      </c>
    </row>
    <row r="123" spans="1:9" x14ac:dyDescent="0.25">
      <c r="A123" t="s">
        <v>9</v>
      </c>
      <c r="B123" t="s">
        <v>25</v>
      </c>
    </row>
    <row r="124" spans="1:9" x14ac:dyDescent="0.25">
      <c r="A124" s="1" t="s">
        <v>10</v>
      </c>
    </row>
    <row r="125" spans="1:9" x14ac:dyDescent="0.25">
      <c r="A125" s="1" t="s">
        <v>11</v>
      </c>
      <c r="B125" s="1" t="s">
        <v>12</v>
      </c>
      <c r="C125" s="1" t="s">
        <v>3</v>
      </c>
      <c r="D125" s="1" t="s">
        <v>9</v>
      </c>
      <c r="E125" s="1" t="s">
        <v>13</v>
      </c>
      <c r="F125" s="1" t="s">
        <v>8</v>
      </c>
      <c r="G125" s="1" t="s">
        <v>7</v>
      </c>
      <c r="H125" s="1" t="s">
        <v>5</v>
      </c>
      <c r="I125" s="1" t="s">
        <v>74</v>
      </c>
    </row>
    <row r="126" spans="1:9" x14ac:dyDescent="0.25">
      <c r="A126" s="6" t="str">
        <f>B116</f>
        <v>transmission grid 245 Kv</v>
      </c>
      <c r="B126" s="6">
        <v>1</v>
      </c>
      <c r="C126" s="6" t="s">
        <v>22</v>
      </c>
      <c r="D126" s="6" t="s">
        <v>29</v>
      </c>
      <c r="E126" s="6"/>
      <c r="F126" s="6" t="s">
        <v>14</v>
      </c>
      <c r="G126" s="6" t="str">
        <f>B121</f>
        <v>transmission grid 245 Kv</v>
      </c>
      <c r="H126" s="6"/>
    </row>
    <row r="127" spans="1:9" x14ac:dyDescent="0.25">
      <c r="A127" s="6"/>
      <c r="B127">
        <f>$B$118*0.83</f>
        <v>0.83</v>
      </c>
      <c r="D127" s="6" t="s">
        <v>29</v>
      </c>
      <c r="F127" t="s">
        <v>51</v>
      </c>
    </row>
    <row r="129" spans="1:9" x14ac:dyDescent="0.25">
      <c r="A129" s="1" t="s">
        <v>1</v>
      </c>
      <c r="B129" s="1" t="s">
        <v>68</v>
      </c>
    </row>
    <row r="130" spans="1:9" x14ac:dyDescent="0.25">
      <c r="A130" t="s">
        <v>3</v>
      </c>
      <c r="B130" t="s">
        <v>22</v>
      </c>
    </row>
    <row r="131" spans="1:9" x14ac:dyDescent="0.25">
      <c r="A131" t="s">
        <v>4</v>
      </c>
      <c r="B131">
        <v>1</v>
      </c>
    </row>
    <row r="132" spans="1:9" x14ac:dyDescent="0.25">
      <c r="A132" t="s">
        <v>5</v>
      </c>
    </row>
    <row r="133" spans="1:9" x14ac:dyDescent="0.25">
      <c r="A133" t="s">
        <v>6</v>
      </c>
    </row>
    <row r="134" spans="1:9" x14ac:dyDescent="0.25">
      <c r="A134" t="s">
        <v>7</v>
      </c>
      <c r="B134" t="s">
        <v>68</v>
      </c>
    </row>
    <row r="135" spans="1:9" x14ac:dyDescent="0.25">
      <c r="A135" t="s">
        <v>8</v>
      </c>
      <c r="B135" t="s">
        <v>18</v>
      </c>
    </row>
    <row r="136" spans="1:9" x14ac:dyDescent="0.25">
      <c r="A136" t="s">
        <v>9</v>
      </c>
      <c r="B136" t="s">
        <v>25</v>
      </c>
    </row>
    <row r="137" spans="1:9" x14ac:dyDescent="0.25">
      <c r="A137" s="1" t="s">
        <v>10</v>
      </c>
    </row>
    <row r="138" spans="1:9" x14ac:dyDescent="0.25">
      <c r="A138" s="1" t="s">
        <v>11</v>
      </c>
      <c r="B138" s="1" t="s">
        <v>12</v>
      </c>
      <c r="C138" s="1" t="s">
        <v>3</v>
      </c>
      <c r="D138" s="1" t="s">
        <v>9</v>
      </c>
      <c r="E138" s="1" t="s">
        <v>13</v>
      </c>
      <c r="F138" s="1" t="s">
        <v>8</v>
      </c>
      <c r="G138" s="1" t="s">
        <v>7</v>
      </c>
      <c r="H138" s="1" t="s">
        <v>5</v>
      </c>
      <c r="I138" s="1" t="s">
        <v>74</v>
      </c>
    </row>
    <row r="139" spans="1:9" x14ac:dyDescent="0.25">
      <c r="A139" s="6" t="str">
        <f>B129</f>
        <v>transmission grid 33 Kv</v>
      </c>
      <c r="B139" s="6">
        <v>1</v>
      </c>
      <c r="C139" s="6" t="s">
        <v>22</v>
      </c>
      <c r="D139" s="6" t="s">
        <v>29</v>
      </c>
      <c r="E139" s="6"/>
      <c r="F139" s="6" t="s">
        <v>14</v>
      </c>
      <c r="G139" s="6" t="str">
        <f>B134</f>
        <v>transmission grid 33 Kv</v>
      </c>
      <c r="H139" s="6"/>
    </row>
    <row r="141" spans="1:9" x14ac:dyDescent="0.25">
      <c r="A141" s="1" t="s">
        <v>1</v>
      </c>
      <c r="B141" s="1" t="s">
        <v>69</v>
      </c>
    </row>
    <row r="142" spans="1:9" x14ac:dyDescent="0.25">
      <c r="A142" t="s">
        <v>3</v>
      </c>
      <c r="B142" t="s">
        <v>22</v>
      </c>
    </row>
    <row r="143" spans="1:9" x14ac:dyDescent="0.25">
      <c r="A143" t="s">
        <v>4</v>
      </c>
      <c r="B143">
        <v>1</v>
      </c>
    </row>
    <row r="144" spans="1:9" x14ac:dyDescent="0.25">
      <c r="A144" t="s">
        <v>5</v>
      </c>
    </row>
    <row r="145" spans="1:9" x14ac:dyDescent="0.25">
      <c r="A145" t="s">
        <v>6</v>
      </c>
    </row>
    <row r="146" spans="1:9" x14ac:dyDescent="0.25">
      <c r="A146" t="s">
        <v>7</v>
      </c>
      <c r="B146" t="s">
        <v>69</v>
      </c>
    </row>
    <row r="147" spans="1:9" x14ac:dyDescent="0.25">
      <c r="A147" t="s">
        <v>8</v>
      </c>
      <c r="B147" t="s">
        <v>18</v>
      </c>
    </row>
    <row r="148" spans="1:9" x14ac:dyDescent="0.25">
      <c r="A148" t="s">
        <v>9</v>
      </c>
      <c r="B148" t="s">
        <v>25</v>
      </c>
    </row>
    <row r="149" spans="1:9" x14ac:dyDescent="0.25">
      <c r="A149" s="1" t="s">
        <v>10</v>
      </c>
    </row>
    <row r="150" spans="1:9" x14ac:dyDescent="0.25">
      <c r="A150" s="1" t="s">
        <v>11</v>
      </c>
      <c r="B150" s="1" t="s">
        <v>12</v>
      </c>
      <c r="C150" s="1" t="s">
        <v>3</v>
      </c>
      <c r="D150" s="1" t="s">
        <v>9</v>
      </c>
      <c r="E150" s="1" t="s">
        <v>13</v>
      </c>
      <c r="F150" s="1" t="s">
        <v>8</v>
      </c>
      <c r="G150" s="1" t="s">
        <v>7</v>
      </c>
      <c r="H150" s="1" t="s">
        <v>5</v>
      </c>
      <c r="I150" s="1" t="s">
        <v>74</v>
      </c>
    </row>
    <row r="151" spans="1:9" x14ac:dyDescent="0.25">
      <c r="A151" s="6" t="str">
        <f>B141</f>
        <v>substation</v>
      </c>
      <c r="B151" s="6">
        <v>1</v>
      </c>
      <c r="C151" s="6" t="s">
        <v>22</v>
      </c>
      <c r="D151" s="6" t="s">
        <v>29</v>
      </c>
      <c r="E151" s="6"/>
      <c r="F151" s="6" t="s">
        <v>14</v>
      </c>
      <c r="G151" s="6" t="str">
        <f>B146</f>
        <v>substation</v>
      </c>
      <c r="H151" s="6"/>
    </row>
  </sheetData>
  <autoFilter ref="A1:P13" xr:uid="{2F1C5B3A-29A3-3D4D-87B5-E2283E6AD55F}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Replication test</vt:lpstr>
      <vt:lpstr>Replication test 2030</vt:lpstr>
      <vt:lpstr>Replication test 2050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Nolsoee Jóhanna Sofía</cp:lastModifiedBy>
  <dcterms:created xsi:type="dcterms:W3CDTF">2023-10-03T13:38:00Z</dcterms:created>
  <dcterms:modified xsi:type="dcterms:W3CDTF">2024-08-30T15:13:21Z</dcterms:modified>
</cp:coreProperties>
</file>