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7BEE56E-CCD2-8749-9DE9-C7C6BDC8F1D8}" xr6:coauthVersionLast="47" xr6:coauthVersionMax="47" xr10:uidLastSave="{00000000-0000-0000-0000-000000000000}"/>
  <bookViews>
    <workbookView xWindow="37680" yWindow="-660" windowWidth="30240" windowHeight="18880" xr2:uid="{00000000-000D-0000-FFFF-FFFF00000000}"/>
  </bookViews>
  <sheets>
    <sheet name="DAC" sheetId="1" r:id="rId1"/>
  </sheets>
  <definedNames>
    <definedName name="_xlnm._FilterDatabase" localSheetId="0" hidden="1">DAC!$A$1:$T$380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170" i="1"/>
  <c r="B169" i="1"/>
  <c r="B168" i="1"/>
  <c r="B76" i="1"/>
  <c r="B78" i="1"/>
  <c r="L131" i="1" l="1"/>
  <c r="K131" i="1"/>
  <c r="J131" i="1"/>
  <c r="L113" i="1"/>
  <c r="K113" i="1"/>
  <c r="J113" i="1"/>
  <c r="J15" i="1"/>
  <c r="L37" i="1"/>
  <c r="L15" i="1"/>
  <c r="K37" i="1"/>
  <c r="K15" i="1"/>
  <c r="L130" i="1"/>
  <c r="K130" i="1"/>
  <c r="L112" i="1"/>
  <c r="K112" i="1"/>
  <c r="B376" i="1"/>
  <c r="B380" i="1"/>
  <c r="B379" i="1"/>
  <c r="B378" i="1"/>
  <c r="B377" i="1"/>
  <c r="G374" i="1"/>
  <c r="A374" i="1"/>
  <c r="B361" i="1"/>
  <c r="G359" i="1"/>
  <c r="A359" i="1"/>
  <c r="B346" i="1"/>
  <c r="B345" i="1"/>
  <c r="B344" i="1"/>
  <c r="B347" i="1" s="1"/>
  <c r="B343" i="1"/>
  <c r="B342" i="1"/>
  <c r="B341" i="1"/>
  <c r="B340" i="1"/>
  <c r="B339" i="1"/>
  <c r="B338" i="1"/>
  <c r="G336" i="1"/>
  <c r="A336" i="1"/>
  <c r="J44" i="1"/>
  <c r="J43" i="1"/>
  <c r="J22" i="1"/>
  <c r="J21" i="1"/>
  <c r="B42" i="1"/>
  <c r="B41" i="1"/>
  <c r="B20" i="1"/>
  <c r="B19" i="1"/>
  <c r="L36" i="1"/>
  <c r="K36" i="1"/>
  <c r="L14" i="1"/>
  <c r="B15" i="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323" i="1"/>
  <c r="B319" i="1"/>
  <c r="B320" i="1" s="1"/>
  <c r="B301" i="1"/>
  <c r="B131" i="1"/>
  <c r="B130" i="1"/>
  <c r="J130" i="1" s="1"/>
  <c r="B113" i="1"/>
  <c r="B112" i="1"/>
  <c r="J112" i="1" s="1"/>
  <c r="B36" i="1"/>
  <c r="J36" i="1" s="1"/>
  <c r="B37" i="1"/>
  <c r="J37" i="1" s="1"/>
  <c r="B222" i="1" l="1"/>
  <c r="J222" i="1" s="1"/>
  <c r="B223" i="1"/>
  <c r="J223" i="1" s="1"/>
</calcChain>
</file>

<file path=xl/sharedStrings.xml><?xml version="1.0" encoding="utf-8"?>
<sst xmlns="http://schemas.openxmlformats.org/spreadsheetml/2006/main" count="1508" uniqueCount="264">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</sst>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 numFmtId="169"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43"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4"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5" fontId="0" fillId="0" borderId="0" xfId="1" applyNumberFormat="1" applyFont="1"/>
    <xf numFmtId="165" fontId="0" fillId="0" borderId="0" xfId="0" applyNumberFormat="1"/>
    <xf numFmtId="166"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7" fontId="11" fillId="0" borderId="0" xfId="0" applyNumberFormat="1" applyFont="1"/>
    <xf numFmtId="168" fontId="11" fillId="0" borderId="0" xfId="0" applyNumberFormat="1" applyFont="1"/>
    <xf numFmtId="0" fontId="2" fillId="0" borderId="0" xfId="0" applyFont="1"/>
    <xf numFmtId="0" fontId="1" fillId="0" borderId="0" xfId="0" applyFont="1"/>
    <xf numFmtId="167" fontId="0" fillId="0" borderId="0" xfId="0" applyNumberFormat="1"/>
    <xf numFmtId="166" fontId="0" fillId="0" borderId="0" xfId="1" applyNumberFormat="1" applyFont="1"/>
    <xf numFmtId="169"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7" fontId="14" fillId="0" borderId="0" xfId="0" applyNumberFormat="1" applyFont="1"/>
    <xf numFmtId="167"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topLeftCell="A134" workbookViewId="0">
      <selection activeCell="D168" sqref="D168"/>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3" x14ac:dyDescent="0.2">
      <c r="A1" s="5" t="s">
        <v>14</v>
      </c>
      <c r="B1" t="s">
        <v>20</v>
      </c>
    </row>
    <row r="2" spans="1:13" x14ac:dyDescent="0.2">
      <c r="A2" s="5"/>
    </row>
    <row r="3" spans="1:13" ht="16" x14ac:dyDescent="0.2">
      <c r="A3" s="1" t="s">
        <v>0</v>
      </c>
      <c r="B3" s="1" t="s">
        <v>76</v>
      </c>
    </row>
    <row r="4" spans="1:13" x14ac:dyDescent="0.2">
      <c r="A4" t="s">
        <v>1</v>
      </c>
      <c r="B4">
        <v>1</v>
      </c>
    </row>
    <row r="5" spans="1:13" x14ac:dyDescent="0.2">
      <c r="A5" t="s">
        <v>2</v>
      </c>
      <c r="B5" t="s">
        <v>17</v>
      </c>
    </row>
    <row r="6" spans="1:13" x14ac:dyDescent="0.2">
      <c r="A6" t="s">
        <v>3</v>
      </c>
      <c r="B6" t="s">
        <v>4</v>
      </c>
    </row>
    <row r="7" spans="1:13" x14ac:dyDescent="0.2">
      <c r="A7" t="s">
        <v>5</v>
      </c>
      <c r="B7" t="s">
        <v>6</v>
      </c>
    </row>
    <row r="8" spans="1:13" x14ac:dyDescent="0.2">
      <c r="A8" t="s">
        <v>7</v>
      </c>
      <c r="B8" t="s">
        <v>8</v>
      </c>
    </row>
    <row r="9" spans="1:13" x14ac:dyDescent="0.2">
      <c r="A9" t="s">
        <v>9</v>
      </c>
      <c r="B9" t="s">
        <v>42</v>
      </c>
    </row>
    <row r="10" spans="1:13" x14ac:dyDescent="0.2">
      <c r="A10" t="s">
        <v>19</v>
      </c>
      <c r="B10" t="s">
        <v>41</v>
      </c>
    </row>
    <row r="11" spans="1:13" ht="16" x14ac:dyDescent="0.2">
      <c r="A11" s="1" t="s">
        <v>10</v>
      </c>
    </row>
    <row r="12" spans="1:13" x14ac:dyDescent="0.2">
      <c r="A12" s="5" t="s">
        <v>11</v>
      </c>
      <c r="B12" s="5" t="s">
        <v>12</v>
      </c>
      <c r="C12" s="5" t="s">
        <v>7</v>
      </c>
      <c r="D12" s="5" t="s">
        <v>5</v>
      </c>
      <c r="E12" s="5" t="s">
        <v>13</v>
      </c>
      <c r="F12" s="5" t="s">
        <v>3</v>
      </c>
      <c r="G12" s="5" t="s">
        <v>2</v>
      </c>
      <c r="H12" s="5" t="s">
        <v>9</v>
      </c>
      <c r="I12" s="5" t="s">
        <v>180</v>
      </c>
      <c r="J12" s="5" t="s">
        <v>181</v>
      </c>
      <c r="K12" s="5" t="s">
        <v>225</v>
      </c>
      <c r="L12" s="5" t="s">
        <v>226</v>
      </c>
      <c r="M12" s="5" t="s">
        <v>190</v>
      </c>
    </row>
    <row r="13" spans="1:13" x14ac:dyDescent="0.2">
      <c r="A13" t="s">
        <v>76</v>
      </c>
      <c r="B13">
        <v>1</v>
      </c>
      <c r="C13" t="s">
        <v>8</v>
      </c>
      <c r="D13" t="s">
        <v>6</v>
      </c>
      <c r="F13" t="s">
        <v>15</v>
      </c>
      <c r="G13" t="s">
        <v>17</v>
      </c>
    </row>
    <row r="14" spans="1:13"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3" x14ac:dyDescent="0.2">
      <c r="A15" t="s">
        <v>65</v>
      </c>
      <c r="B15">
        <f>-1/(1000000000*20)</f>
        <v>-5.0000000000000002E-11</v>
      </c>
      <c r="C15" t="s">
        <v>8</v>
      </c>
      <c r="D15" t="s">
        <v>5</v>
      </c>
      <c r="F15" t="s">
        <v>16</v>
      </c>
      <c r="G15" t="s">
        <v>64</v>
      </c>
      <c r="H15" t="s">
        <v>78</v>
      </c>
      <c r="I15">
        <v>5</v>
      </c>
      <c r="J15">
        <f>-1/(1000000000*20)</f>
        <v>-5.0000000000000002E-11</v>
      </c>
      <c r="K15" s="6">
        <f>-1/(1000000000*15)</f>
        <v>-6.6666666666666669E-11</v>
      </c>
      <c r="L15" s="6">
        <f>-1/(1000000000*25)</f>
        <v>-3.9999999999999998E-11</v>
      </c>
      <c r="M15" t="b">
        <v>1</v>
      </c>
    </row>
    <row r="16" spans="1:13"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3" ht="16" x14ac:dyDescent="0.2">
      <c r="A33" s="1" t="s">
        <v>10</v>
      </c>
    </row>
    <row r="34" spans="1:13" x14ac:dyDescent="0.2">
      <c r="A34" s="5" t="s">
        <v>11</v>
      </c>
      <c r="B34" s="5" t="s">
        <v>12</v>
      </c>
      <c r="C34" s="5" t="s">
        <v>7</v>
      </c>
      <c r="D34" s="5" t="s">
        <v>5</v>
      </c>
      <c r="E34" s="5" t="s">
        <v>13</v>
      </c>
      <c r="F34" s="5" t="s">
        <v>3</v>
      </c>
      <c r="G34" s="5" t="s">
        <v>2</v>
      </c>
      <c r="H34" s="5" t="s">
        <v>9</v>
      </c>
      <c r="I34" s="5" t="s">
        <v>180</v>
      </c>
      <c r="J34" s="5" t="s">
        <v>181</v>
      </c>
      <c r="K34" s="5" t="s">
        <v>225</v>
      </c>
      <c r="L34" s="5" t="s">
        <v>226</v>
      </c>
      <c r="M34" s="5" t="s">
        <v>190</v>
      </c>
    </row>
    <row r="35" spans="1:13" x14ac:dyDescent="0.2">
      <c r="A35" t="s">
        <v>167</v>
      </c>
      <c r="B35">
        <v>1</v>
      </c>
      <c r="C35" t="s">
        <v>8</v>
      </c>
      <c r="D35" t="s">
        <v>6</v>
      </c>
      <c r="F35" t="s">
        <v>15</v>
      </c>
      <c r="G35" t="s">
        <v>17</v>
      </c>
    </row>
    <row r="36" spans="1:13"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3" x14ac:dyDescent="0.2">
      <c r="A37" t="s">
        <v>65</v>
      </c>
      <c r="B37">
        <f>-1/(1000000000*20)</f>
        <v>-5.0000000000000002E-11</v>
      </c>
      <c r="C37" t="s">
        <v>8</v>
      </c>
      <c r="D37" t="s">
        <v>5</v>
      </c>
      <c r="F37" t="s">
        <v>16</v>
      </c>
      <c r="G37" t="s">
        <v>64</v>
      </c>
      <c r="H37" t="s">
        <v>78</v>
      </c>
      <c r="I37">
        <v>5</v>
      </c>
      <c r="J37" s="6">
        <f>B37</f>
        <v>-5.0000000000000002E-11</v>
      </c>
      <c r="K37" s="6">
        <f>-1/(1000000000*15)</f>
        <v>-6.6666666666666669E-11</v>
      </c>
      <c r="L37" s="6">
        <f>-1/(1000000000*25)</f>
        <v>-3.9999999999999998E-11</v>
      </c>
      <c r="M37" t="b">
        <v>1</v>
      </c>
    </row>
    <row r="38" spans="1:13" x14ac:dyDescent="0.2">
      <c r="A38" t="s">
        <v>32</v>
      </c>
      <c r="B38">
        <v>3.4369999999999998</v>
      </c>
      <c r="C38" t="s">
        <v>135</v>
      </c>
      <c r="D38" t="s">
        <v>6</v>
      </c>
      <c r="F38" t="s">
        <v>16</v>
      </c>
      <c r="G38" t="s">
        <v>33</v>
      </c>
      <c r="H38" t="s">
        <v>112</v>
      </c>
    </row>
    <row r="39" spans="1:13" x14ac:dyDescent="0.2">
      <c r="A39" t="s">
        <v>170</v>
      </c>
      <c r="B39">
        <v>4.0000000000000001E-3</v>
      </c>
      <c r="C39" t="s">
        <v>18</v>
      </c>
      <c r="D39" t="s">
        <v>6</v>
      </c>
      <c r="F39" t="s">
        <v>16</v>
      </c>
      <c r="G39" t="s">
        <v>171</v>
      </c>
      <c r="H39" t="s">
        <v>112</v>
      </c>
    </row>
    <row r="40" spans="1:13" ht="16" x14ac:dyDescent="0.2">
      <c r="A40" s="9" t="s">
        <v>172</v>
      </c>
      <c r="B40">
        <v>3.5000000000000001E-3</v>
      </c>
      <c r="C40" t="s">
        <v>22</v>
      </c>
      <c r="D40" t="s">
        <v>6</v>
      </c>
      <c r="F40" t="s">
        <v>16</v>
      </c>
      <c r="G40" s="9" t="s">
        <v>173</v>
      </c>
      <c r="H40" t="s">
        <v>112</v>
      </c>
    </row>
    <row r="41" spans="1:13" x14ac:dyDescent="0.2">
      <c r="A41" t="s">
        <v>74</v>
      </c>
      <c r="B41" s="24">
        <f>-1*B39</f>
        <v>-4.0000000000000001E-3</v>
      </c>
      <c r="C41" t="s">
        <v>135</v>
      </c>
      <c r="D41" t="s">
        <v>6</v>
      </c>
      <c r="F41" t="s">
        <v>16</v>
      </c>
      <c r="G41" t="s">
        <v>144</v>
      </c>
      <c r="H41" s="12" t="s">
        <v>78</v>
      </c>
    </row>
    <row r="42" spans="1:13" x14ac:dyDescent="0.2">
      <c r="A42" t="s">
        <v>75</v>
      </c>
      <c r="B42" s="25">
        <f>-1*B40</f>
        <v>-3.5000000000000001E-3</v>
      </c>
      <c r="C42" t="s">
        <v>22</v>
      </c>
      <c r="D42" t="s">
        <v>6</v>
      </c>
      <c r="F42" t="s">
        <v>16</v>
      </c>
      <c r="G42" t="s">
        <v>158</v>
      </c>
      <c r="H42" s="12" t="s">
        <v>78</v>
      </c>
    </row>
    <row r="43" spans="1:13" x14ac:dyDescent="0.2">
      <c r="A43" t="s">
        <v>79</v>
      </c>
      <c r="B43">
        <v>0.34499999999999997</v>
      </c>
      <c r="C43" t="s">
        <v>8</v>
      </c>
      <c r="D43" t="s">
        <v>24</v>
      </c>
      <c r="F43" t="s">
        <v>16</v>
      </c>
      <c r="G43" t="s">
        <v>80</v>
      </c>
      <c r="H43" t="s">
        <v>234</v>
      </c>
      <c r="I43">
        <v>5</v>
      </c>
      <c r="J43">
        <f>B43</f>
        <v>0.34499999999999997</v>
      </c>
      <c r="K43">
        <v>0.33</v>
      </c>
      <c r="L43">
        <v>0.44</v>
      </c>
    </row>
    <row r="44" spans="1:13" x14ac:dyDescent="0.2">
      <c r="A44" t="s">
        <v>81</v>
      </c>
      <c r="B44">
        <v>6.28</v>
      </c>
      <c r="C44" t="s">
        <v>135</v>
      </c>
      <c r="D44" t="s">
        <v>23</v>
      </c>
      <c r="F44" t="s">
        <v>16</v>
      </c>
      <c r="G44" t="s">
        <v>166</v>
      </c>
      <c r="H44" t="s">
        <v>234</v>
      </c>
      <c r="I44">
        <v>5</v>
      </c>
      <c r="J44">
        <f>B44</f>
        <v>6.28</v>
      </c>
      <c r="K44">
        <v>5.0999999999999996</v>
      </c>
      <c r="L44">
        <v>8.3699999999999992</v>
      </c>
    </row>
    <row r="45" spans="1:13" ht="16" x14ac:dyDescent="0.2">
      <c r="A45" t="s">
        <v>100</v>
      </c>
      <c r="B45">
        <v>1</v>
      </c>
      <c r="C45" t="s">
        <v>8</v>
      </c>
      <c r="D45" t="s">
        <v>6</v>
      </c>
      <c r="F45" t="s">
        <v>16</v>
      </c>
      <c r="G45" s="8" t="s">
        <v>101</v>
      </c>
      <c r="H45" t="s">
        <v>168</v>
      </c>
    </row>
    <row r="46" spans="1:13" x14ac:dyDescent="0.2">
      <c r="A46" t="s">
        <v>40</v>
      </c>
      <c r="B46">
        <v>1</v>
      </c>
      <c r="D46" t="s">
        <v>6</v>
      </c>
      <c r="E46" t="s">
        <v>38</v>
      </c>
      <c r="F46" t="s">
        <v>21</v>
      </c>
      <c r="H46" t="s">
        <v>174</v>
      </c>
    </row>
    <row r="48" spans="1:13"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78380*20</f>
        <v>1567600</v>
      </c>
      <c r="D76" t="s">
        <v>211</v>
      </c>
      <c r="E76" t="s">
        <v>215</v>
      </c>
      <c r="F76" t="s">
        <v>21</v>
      </c>
      <c r="H76" t="s">
        <v>212</v>
      </c>
    </row>
    <row r="77" spans="1:19" x14ac:dyDescent="0.2">
      <c r="A77" t="s">
        <v>213</v>
      </c>
      <c r="B77">
        <f>78380</f>
        <v>78380</v>
      </c>
      <c r="D77" t="s">
        <v>214</v>
      </c>
      <c r="E77" t="s">
        <v>215</v>
      </c>
      <c r="F77" t="s">
        <v>21</v>
      </c>
      <c r="H77" t="s">
        <v>216</v>
      </c>
    </row>
    <row r="78" spans="1:19" x14ac:dyDescent="0.2">
      <c r="A78" t="s">
        <v>217</v>
      </c>
      <c r="B78">
        <f>78380</f>
        <v>78380</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3" x14ac:dyDescent="0.2">
      <c r="A97" t="s">
        <v>72</v>
      </c>
      <c r="B97" s="11">
        <v>-2400000</v>
      </c>
      <c r="C97" t="s">
        <v>22</v>
      </c>
      <c r="D97" t="s">
        <v>6</v>
      </c>
      <c r="F97" t="s">
        <v>16</v>
      </c>
      <c r="G97" t="s">
        <v>159</v>
      </c>
      <c r="H97" s="12"/>
    </row>
    <row r="98" spans="1:13" x14ac:dyDescent="0.2">
      <c r="A98" t="s">
        <v>73</v>
      </c>
      <c r="B98" s="11">
        <v>-46000</v>
      </c>
      <c r="C98" t="s">
        <v>8</v>
      </c>
      <c r="D98" t="s">
        <v>6</v>
      </c>
      <c r="F98" t="s">
        <v>16</v>
      </c>
      <c r="G98" t="s">
        <v>61</v>
      </c>
      <c r="H98" s="12"/>
    </row>
    <row r="100" spans="1:13" ht="16" x14ac:dyDescent="0.2">
      <c r="A100" s="1" t="s">
        <v>0</v>
      </c>
      <c r="B100" s="1" t="s">
        <v>117</v>
      </c>
    </row>
    <row r="101" spans="1:13" x14ac:dyDescent="0.2">
      <c r="A101" t="s">
        <v>1</v>
      </c>
      <c r="B101">
        <v>1</v>
      </c>
    </row>
    <row r="102" spans="1:13" x14ac:dyDescent="0.2">
      <c r="A102" t="s">
        <v>2</v>
      </c>
      <c r="B102" t="s">
        <v>17</v>
      </c>
    </row>
    <row r="103" spans="1:13" x14ac:dyDescent="0.2">
      <c r="A103" t="s">
        <v>3</v>
      </c>
      <c r="B103" t="s">
        <v>4</v>
      </c>
    </row>
    <row r="104" spans="1:13" x14ac:dyDescent="0.2">
      <c r="A104" t="s">
        <v>5</v>
      </c>
      <c r="B104" t="s">
        <v>6</v>
      </c>
    </row>
    <row r="105" spans="1:13" x14ac:dyDescent="0.2">
      <c r="A105" t="s">
        <v>7</v>
      </c>
      <c r="B105" t="s">
        <v>8</v>
      </c>
    </row>
    <row r="106" spans="1:13" x14ac:dyDescent="0.2">
      <c r="A106" t="s">
        <v>9</v>
      </c>
      <c r="B106" t="s">
        <v>116</v>
      </c>
    </row>
    <row r="107" spans="1:13" x14ac:dyDescent="0.2">
      <c r="A107" t="s">
        <v>19</v>
      </c>
      <c r="B107" t="s">
        <v>41</v>
      </c>
    </row>
    <row r="108" spans="1:13" ht="16" x14ac:dyDescent="0.2">
      <c r="A108" s="1" t="s">
        <v>10</v>
      </c>
    </row>
    <row r="109" spans="1:13" x14ac:dyDescent="0.2">
      <c r="A109" s="5" t="s">
        <v>11</v>
      </c>
      <c r="B109" s="5" t="s">
        <v>12</v>
      </c>
      <c r="C109" s="5" t="s">
        <v>7</v>
      </c>
      <c r="D109" s="5" t="s">
        <v>5</v>
      </c>
      <c r="E109" s="5" t="s">
        <v>13</v>
      </c>
      <c r="F109" s="5" t="s">
        <v>3</v>
      </c>
      <c r="G109" s="5" t="s">
        <v>2</v>
      </c>
      <c r="H109" s="5" t="s">
        <v>9</v>
      </c>
      <c r="I109" s="5" t="s">
        <v>180</v>
      </c>
      <c r="J109" s="5" t="s">
        <v>181</v>
      </c>
      <c r="K109" s="5" t="s">
        <v>225</v>
      </c>
      <c r="L109" s="5" t="s">
        <v>226</v>
      </c>
      <c r="M109" s="5" t="s">
        <v>190</v>
      </c>
    </row>
    <row r="110" spans="1:13" x14ac:dyDescent="0.2">
      <c r="A110" t="s">
        <v>117</v>
      </c>
      <c r="B110">
        <v>1</v>
      </c>
      <c r="C110" t="s">
        <v>8</v>
      </c>
      <c r="D110" t="s">
        <v>6</v>
      </c>
      <c r="F110" t="s">
        <v>15</v>
      </c>
      <c r="G110" t="s">
        <v>17</v>
      </c>
    </row>
    <row r="111" spans="1:13"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3" x14ac:dyDescent="0.2">
      <c r="A112" t="s">
        <v>118</v>
      </c>
      <c r="B112">
        <f>1/(100000000*20)</f>
        <v>5.0000000000000003E-10</v>
      </c>
      <c r="C112" t="s">
        <v>8</v>
      </c>
      <c r="D112" t="s">
        <v>5</v>
      </c>
      <c r="F112" t="s">
        <v>16</v>
      </c>
      <c r="G112" t="s">
        <v>64</v>
      </c>
      <c r="H112" t="s">
        <v>77</v>
      </c>
      <c r="I112">
        <v>5</v>
      </c>
      <c r="J112" s="6">
        <f>B112</f>
        <v>5.0000000000000003E-10</v>
      </c>
      <c r="K112">
        <f>1/(100000000*25)</f>
        <v>4.0000000000000001E-10</v>
      </c>
      <c r="L112" s="6">
        <f>1/(100000000*15)</f>
        <v>6.6666666666666664E-10</v>
      </c>
    </row>
    <row r="113" spans="1:13" x14ac:dyDescent="0.2">
      <c r="A113" t="s">
        <v>133</v>
      </c>
      <c r="B113">
        <f>-1/(100000000*20)</f>
        <v>-5.0000000000000003E-10</v>
      </c>
      <c r="C113" t="s">
        <v>8</v>
      </c>
      <c r="D113" t="s">
        <v>5</v>
      </c>
      <c r="F113" t="s">
        <v>16</v>
      </c>
      <c r="G113" t="s">
        <v>64</v>
      </c>
      <c r="H113" t="s">
        <v>78</v>
      </c>
      <c r="I113">
        <v>5</v>
      </c>
      <c r="J113">
        <f>-1/(100000000*20)</f>
        <v>-5.0000000000000003E-10</v>
      </c>
      <c r="K113">
        <f>-1/(100000000*15)</f>
        <v>-6.6666666666666664E-10</v>
      </c>
      <c r="L113">
        <f>-1/(100000000*25)</f>
        <v>-4.0000000000000001E-10</v>
      </c>
      <c r="M113" t="b">
        <v>1</v>
      </c>
    </row>
    <row r="114" spans="1:13" x14ac:dyDescent="0.2">
      <c r="A114" t="s">
        <v>79</v>
      </c>
      <c r="B114">
        <v>0.5</v>
      </c>
      <c r="C114" t="s">
        <v>8</v>
      </c>
      <c r="D114" t="s">
        <v>24</v>
      </c>
      <c r="F114" t="s">
        <v>16</v>
      </c>
      <c r="G114" t="s">
        <v>80</v>
      </c>
      <c r="H114" t="s">
        <v>233</v>
      </c>
      <c r="I114">
        <v>5</v>
      </c>
      <c r="J114">
        <v>0.5</v>
      </c>
      <c r="K114">
        <v>0.5</v>
      </c>
      <c r="L114">
        <v>0.7</v>
      </c>
    </row>
    <row r="115" spans="1:13" x14ac:dyDescent="0.2">
      <c r="A115" t="s">
        <v>81</v>
      </c>
      <c r="B115">
        <v>5.4</v>
      </c>
      <c r="C115" t="s">
        <v>135</v>
      </c>
      <c r="D115" t="s">
        <v>23</v>
      </c>
      <c r="F115" t="s">
        <v>16</v>
      </c>
      <c r="G115" t="s">
        <v>166</v>
      </c>
      <c r="H115" t="s">
        <v>232</v>
      </c>
      <c r="I115">
        <v>5</v>
      </c>
      <c r="J115">
        <v>5.4</v>
      </c>
      <c r="K115">
        <v>5.4</v>
      </c>
      <c r="L115">
        <v>11.9</v>
      </c>
    </row>
    <row r="116" spans="1:13" x14ac:dyDescent="0.2">
      <c r="A116" t="s">
        <v>40</v>
      </c>
      <c r="B116">
        <v>1</v>
      </c>
      <c r="D116" t="s">
        <v>6</v>
      </c>
      <c r="E116" t="s">
        <v>38</v>
      </c>
      <c r="F116" t="s">
        <v>21</v>
      </c>
      <c r="H116" t="s">
        <v>174</v>
      </c>
    </row>
    <row r="118" spans="1:13" ht="16" x14ac:dyDescent="0.2">
      <c r="A118" s="1" t="s">
        <v>0</v>
      </c>
      <c r="B118" s="1" t="s">
        <v>169</v>
      </c>
    </row>
    <row r="119" spans="1:13" x14ac:dyDescent="0.2">
      <c r="A119" t="s">
        <v>1</v>
      </c>
      <c r="B119">
        <v>1</v>
      </c>
    </row>
    <row r="120" spans="1:13" x14ac:dyDescent="0.2">
      <c r="A120" t="s">
        <v>2</v>
      </c>
      <c r="B120" t="s">
        <v>17</v>
      </c>
    </row>
    <row r="121" spans="1:13" x14ac:dyDescent="0.2">
      <c r="A121" t="s">
        <v>3</v>
      </c>
      <c r="B121" t="s">
        <v>4</v>
      </c>
    </row>
    <row r="122" spans="1:13" x14ac:dyDescent="0.2">
      <c r="A122" t="s">
        <v>5</v>
      </c>
      <c r="B122" t="s">
        <v>6</v>
      </c>
    </row>
    <row r="123" spans="1:13" x14ac:dyDescent="0.2">
      <c r="A123" t="s">
        <v>7</v>
      </c>
      <c r="B123" t="s">
        <v>8</v>
      </c>
    </row>
    <row r="124" spans="1:13" x14ac:dyDescent="0.2">
      <c r="A124" t="s">
        <v>9</v>
      </c>
      <c r="B124" t="s">
        <v>220</v>
      </c>
    </row>
    <row r="125" spans="1:13" x14ac:dyDescent="0.2">
      <c r="A125" t="s">
        <v>19</v>
      </c>
      <c r="B125" t="s">
        <v>231</v>
      </c>
    </row>
    <row r="126" spans="1:13" ht="16" x14ac:dyDescent="0.2">
      <c r="A126" s="1" t="s">
        <v>10</v>
      </c>
    </row>
    <row r="127" spans="1:13" x14ac:dyDescent="0.2">
      <c r="A127" t="s">
        <v>11</v>
      </c>
      <c r="B127" t="s">
        <v>12</v>
      </c>
      <c r="C127" t="s">
        <v>7</v>
      </c>
      <c r="D127" t="s">
        <v>5</v>
      </c>
      <c r="E127" t="s">
        <v>13</v>
      </c>
      <c r="F127" t="s">
        <v>3</v>
      </c>
      <c r="G127" t="s">
        <v>2</v>
      </c>
      <c r="H127" t="s">
        <v>9</v>
      </c>
      <c r="I127" t="s">
        <v>180</v>
      </c>
      <c r="J127" t="s">
        <v>181</v>
      </c>
      <c r="K127" t="s">
        <v>225</v>
      </c>
      <c r="L127" t="s">
        <v>226</v>
      </c>
      <c r="M127" s="5" t="s">
        <v>190</v>
      </c>
    </row>
    <row r="128" spans="1:13" x14ac:dyDescent="0.2">
      <c r="A128" t="s">
        <v>169</v>
      </c>
      <c r="B128">
        <v>1</v>
      </c>
      <c r="C128" t="s">
        <v>8</v>
      </c>
      <c r="D128" t="s">
        <v>6</v>
      </c>
      <c r="F128" t="s">
        <v>15</v>
      </c>
      <c r="G128" t="s">
        <v>17</v>
      </c>
    </row>
    <row r="129" spans="1:13"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3" x14ac:dyDescent="0.2">
      <c r="A130" t="s">
        <v>118</v>
      </c>
      <c r="B130">
        <f>1/(100000000*20)</f>
        <v>5.0000000000000003E-10</v>
      </c>
      <c r="C130" t="s">
        <v>8</v>
      </c>
      <c r="D130" t="s">
        <v>5</v>
      </c>
      <c r="F130" t="s">
        <v>16</v>
      </c>
      <c r="G130" t="s">
        <v>64</v>
      </c>
      <c r="H130" t="s">
        <v>77</v>
      </c>
      <c r="I130">
        <v>5</v>
      </c>
      <c r="J130" s="6">
        <f>B130</f>
        <v>5.0000000000000003E-10</v>
      </c>
      <c r="K130">
        <f>1/(100000000*25)</f>
        <v>4.0000000000000001E-10</v>
      </c>
      <c r="L130" s="6">
        <f>1/(100000000*15)</f>
        <v>6.6666666666666664E-10</v>
      </c>
    </row>
    <row r="131" spans="1:13" x14ac:dyDescent="0.2">
      <c r="A131" t="s">
        <v>133</v>
      </c>
      <c r="B131">
        <f>-1/(100000000*20)</f>
        <v>-5.0000000000000003E-10</v>
      </c>
      <c r="C131" t="s">
        <v>8</v>
      </c>
      <c r="D131" t="s">
        <v>5</v>
      </c>
      <c r="F131" t="s">
        <v>16</v>
      </c>
      <c r="G131" t="s">
        <v>64</v>
      </c>
      <c r="H131" t="s">
        <v>78</v>
      </c>
      <c r="I131">
        <v>5</v>
      </c>
      <c r="J131">
        <f>-1/(100000000*20)</f>
        <v>-5.0000000000000003E-10</v>
      </c>
      <c r="K131">
        <f>-1/(100000000*15)</f>
        <v>-6.6666666666666664E-10</v>
      </c>
      <c r="L131">
        <f>-1/(100000000*25)</f>
        <v>-4.0000000000000001E-10</v>
      </c>
      <c r="M131" t="b">
        <v>1</v>
      </c>
    </row>
    <row r="132" spans="1:13" x14ac:dyDescent="0.2">
      <c r="A132" t="s">
        <v>79</v>
      </c>
      <c r="B132">
        <v>0.5</v>
      </c>
      <c r="C132" t="s">
        <v>8</v>
      </c>
      <c r="D132" t="s">
        <v>24</v>
      </c>
      <c r="F132" t="s">
        <v>16</v>
      </c>
      <c r="G132" t="s">
        <v>80</v>
      </c>
      <c r="H132" t="s">
        <v>233</v>
      </c>
      <c r="I132">
        <v>5</v>
      </c>
      <c r="J132">
        <v>0.5</v>
      </c>
      <c r="K132">
        <v>0.5</v>
      </c>
      <c r="L132">
        <v>0.7</v>
      </c>
    </row>
    <row r="133" spans="1:13" x14ac:dyDescent="0.2">
      <c r="A133" t="s">
        <v>81</v>
      </c>
      <c r="B133">
        <v>5.4</v>
      </c>
      <c r="C133" t="s">
        <v>135</v>
      </c>
      <c r="D133" t="s">
        <v>23</v>
      </c>
      <c r="F133" t="s">
        <v>16</v>
      </c>
      <c r="G133" t="s">
        <v>166</v>
      </c>
      <c r="H133" t="s">
        <v>232</v>
      </c>
      <c r="I133">
        <v>5</v>
      </c>
      <c r="J133">
        <v>5.4</v>
      </c>
      <c r="K133">
        <v>5.4</v>
      </c>
      <c r="L133">
        <v>11.9</v>
      </c>
    </row>
    <row r="134" spans="1:13" ht="16" x14ac:dyDescent="0.2">
      <c r="A134" t="s">
        <v>100</v>
      </c>
      <c r="B134">
        <v>1</v>
      </c>
      <c r="C134" t="s">
        <v>8</v>
      </c>
      <c r="D134" t="s">
        <v>6</v>
      </c>
      <c r="F134" t="s">
        <v>16</v>
      </c>
      <c r="G134" s="8" t="s">
        <v>101</v>
      </c>
      <c r="H134" t="s">
        <v>168</v>
      </c>
    </row>
    <row r="135" spans="1:13" x14ac:dyDescent="0.2">
      <c r="A135" t="s">
        <v>40</v>
      </c>
      <c r="B135">
        <v>1</v>
      </c>
      <c r="D135" t="s">
        <v>6</v>
      </c>
      <c r="E135" t="s">
        <v>38</v>
      </c>
      <c r="F135" t="s">
        <v>21</v>
      </c>
      <c r="H135" t="s">
        <v>174</v>
      </c>
    </row>
    <row r="137" spans="1:13" ht="16" x14ac:dyDescent="0.2">
      <c r="A137" s="1" t="s">
        <v>0</v>
      </c>
      <c r="B137" s="1" t="s">
        <v>118</v>
      </c>
    </row>
    <row r="138" spans="1:13" x14ac:dyDescent="0.2">
      <c r="A138" t="s">
        <v>1</v>
      </c>
      <c r="B138">
        <v>1</v>
      </c>
    </row>
    <row r="139" spans="1:13" ht="16" x14ac:dyDescent="0.2">
      <c r="A139" t="s">
        <v>2</v>
      </c>
      <c r="B139" s="7" t="s">
        <v>64</v>
      </c>
    </row>
    <row r="140" spans="1:13" x14ac:dyDescent="0.2">
      <c r="A140" t="s">
        <v>3</v>
      </c>
      <c r="B140" t="s">
        <v>4</v>
      </c>
    </row>
    <row r="141" spans="1:13" x14ac:dyDescent="0.2">
      <c r="A141" t="s">
        <v>5</v>
      </c>
      <c r="B141" t="s">
        <v>5</v>
      </c>
    </row>
    <row r="142" spans="1:13" x14ac:dyDescent="0.2">
      <c r="A142" t="s">
        <v>7</v>
      </c>
      <c r="B142" t="s">
        <v>8</v>
      </c>
    </row>
    <row r="143" spans="1:13" x14ac:dyDescent="0.2">
      <c r="A143" t="s">
        <v>9</v>
      </c>
      <c r="B143" t="s">
        <v>218</v>
      </c>
    </row>
    <row r="144" spans="1:13"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7838*20</f>
        <v>156760</v>
      </c>
      <c r="D168" t="s">
        <v>211</v>
      </c>
      <c r="E168" t="s">
        <v>215</v>
      </c>
      <c r="F168" t="s">
        <v>21</v>
      </c>
      <c r="H168" t="s">
        <v>212</v>
      </c>
    </row>
    <row r="169" spans="1:8" x14ac:dyDescent="0.2">
      <c r="A169" t="s">
        <v>213</v>
      </c>
      <c r="B169">
        <f>7838</f>
        <v>7838</v>
      </c>
      <c r="D169" t="s">
        <v>214</v>
      </c>
      <c r="E169" t="s">
        <v>215</v>
      </c>
      <c r="F169" t="s">
        <v>21</v>
      </c>
      <c r="H169" t="s">
        <v>216</v>
      </c>
    </row>
    <row r="170" spans="1:8" x14ac:dyDescent="0.2">
      <c r="A170" t="s">
        <v>217</v>
      </c>
      <c r="B170">
        <f>7838</f>
        <v>7838</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18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0.27</v>
      </c>
      <c r="L225">
        <v>0.42</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-2.63</v>
      </c>
      <c r="L227">
        <v>-0.37</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249</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248</v>
      </c>
      <c r="B337" s="29">
        <v>1</v>
      </c>
      <c r="C337" s="28" t="s">
        <v>8</v>
      </c>
      <c r="D337" s="28" t="s">
        <v>6</v>
      </c>
      <c r="F337" s="28" t="s">
        <v>16</v>
      </c>
      <c r="G337" s="28" t="s">
        <v>248</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251</v>
      </c>
      <c r="N339" s="29"/>
      <c r="P339" s="29"/>
    </row>
    <row r="340" spans="1:17" s="28" customFormat="1" x14ac:dyDescent="0.2">
      <c r="A340" s="28" t="s">
        <v>81</v>
      </c>
      <c r="B340" s="29">
        <f>(3.76-0.11)/0.9</f>
        <v>4.0555555555555554</v>
      </c>
      <c r="C340" s="28" t="s">
        <v>135</v>
      </c>
      <c r="D340" s="28" t="s">
        <v>23</v>
      </c>
      <c r="F340" s="28" t="s">
        <v>16</v>
      </c>
      <c r="G340" s="28" t="s">
        <v>166</v>
      </c>
      <c r="H340" s="28" t="s">
        <v>247</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250</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252</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249</v>
      </c>
    </row>
    <row r="356" spans="1:19" x14ac:dyDescent="0.2">
      <c r="A356" t="s">
        <v>9</v>
      </c>
      <c r="B356" t="s">
        <v>253</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248</v>
      </c>
      <c r="B360" s="29">
        <v>1</v>
      </c>
      <c r="C360" s="28" t="s">
        <v>8</v>
      </c>
      <c r="D360" s="28" t="s">
        <v>6</v>
      </c>
      <c r="E360" s="28"/>
      <c r="F360" s="28" t="s">
        <v>16</v>
      </c>
      <c r="G360" s="28" t="s">
        <v>248</v>
      </c>
      <c r="H360" s="28"/>
    </row>
    <row r="361" spans="1:19" s="26" customFormat="1" x14ac:dyDescent="0.2">
      <c r="A361" s="26" t="s">
        <v>35</v>
      </c>
      <c r="B361" s="32">
        <f>77*1/0.558/1000</f>
        <v>0.13799283154121864</v>
      </c>
      <c r="C361" s="26" t="s">
        <v>8</v>
      </c>
      <c r="D361" s="26" t="s">
        <v>24</v>
      </c>
      <c r="F361" s="26" t="s">
        <v>16</v>
      </c>
      <c r="G361" s="26" t="s">
        <v>25</v>
      </c>
      <c r="H361" s="26" t="s">
        <v>254</v>
      </c>
      <c r="N361" s="32"/>
    </row>
    <row r="364" spans="1:19" ht="16" x14ac:dyDescent="0.2">
      <c r="A364" s="1" t="s">
        <v>0</v>
      </c>
      <c r="B364" s="5" t="s">
        <v>255</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249</v>
      </c>
    </row>
    <row r="371" spans="1:19" x14ac:dyDescent="0.2">
      <c r="A371" t="s">
        <v>9</v>
      </c>
      <c r="B371" t="s">
        <v>256</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248</v>
      </c>
      <c r="B375" s="29">
        <v>1</v>
      </c>
      <c r="C375" s="28" t="s">
        <v>8</v>
      </c>
      <c r="D375" s="28" t="s">
        <v>6</v>
      </c>
      <c r="E375" s="28"/>
      <c r="F375" s="28" t="s">
        <v>16</v>
      </c>
      <c r="G375" s="28" t="s">
        <v>248</v>
      </c>
      <c r="H375" s="28"/>
    </row>
    <row r="376" spans="1:19" x14ac:dyDescent="0.2">
      <c r="A376" t="s">
        <v>263</v>
      </c>
      <c r="B376" s="6">
        <f>B374*32/44/(1-0.11)</f>
        <v>0.81716036772216549</v>
      </c>
      <c r="C376" t="s">
        <v>27</v>
      </c>
      <c r="D376" t="s">
        <v>6</v>
      </c>
      <c r="F376" t="s">
        <v>16</v>
      </c>
      <c r="G376" t="s">
        <v>261</v>
      </c>
      <c r="H376" t="s">
        <v>257</v>
      </c>
    </row>
    <row r="377" spans="1:19" x14ac:dyDescent="0.2">
      <c r="A377" t="s">
        <v>35</v>
      </c>
      <c r="B377" s="6">
        <f>(122-182-62)/758*0.459/3.6</f>
        <v>-2.0521108179419524E-2</v>
      </c>
      <c r="C377" t="s">
        <v>8</v>
      </c>
      <c r="D377" t="s">
        <v>24</v>
      </c>
      <c r="F377" t="s">
        <v>16</v>
      </c>
      <c r="G377" t="s">
        <v>25</v>
      </c>
      <c r="H377" t="s">
        <v>258</v>
      </c>
    </row>
    <row r="378" spans="1:19" ht="16.75" customHeight="1" x14ac:dyDescent="0.2">
      <c r="A378" t="s">
        <v>35</v>
      </c>
      <c r="B378" s="6">
        <f>59/758*0.459/3.6</f>
        <v>9.9241424802110813E-3</v>
      </c>
      <c r="C378" t="s">
        <v>8</v>
      </c>
      <c r="D378" t="s">
        <v>24</v>
      </c>
      <c r="F378" t="s">
        <v>16</v>
      </c>
      <c r="G378" t="s">
        <v>25</v>
      </c>
      <c r="H378" s="26" t="s">
        <v>259</v>
      </c>
    </row>
    <row r="379" spans="1:19" x14ac:dyDescent="0.2">
      <c r="A379" t="s">
        <v>35</v>
      </c>
      <c r="B379" s="6">
        <f>440/3600</f>
        <v>0.12222222222222222</v>
      </c>
      <c r="C379" t="s">
        <v>8</v>
      </c>
      <c r="D379" t="s">
        <v>24</v>
      </c>
      <c r="F379" t="s">
        <v>16</v>
      </c>
      <c r="G379" t="s">
        <v>25</v>
      </c>
      <c r="H379" t="s">
        <v>260</v>
      </c>
      <c r="M379" s="27"/>
      <c r="N379" s="31"/>
    </row>
    <row r="380" spans="1:19" x14ac:dyDescent="0.2">
      <c r="A380" t="s">
        <v>35</v>
      </c>
      <c r="B380" s="6">
        <f>0.03/3600</f>
        <v>8.3333333333333337E-6</v>
      </c>
      <c r="C380" t="s">
        <v>8</v>
      </c>
      <c r="D380" t="s">
        <v>24</v>
      </c>
      <c r="F380" t="s">
        <v>16</v>
      </c>
      <c r="G380" t="s">
        <v>25</v>
      </c>
      <c r="H380" t="s">
        <v>262</v>
      </c>
      <c r="M380" s="27"/>
      <c r="N380" s="31"/>
    </row>
  </sheetData>
  <autoFilter ref="A1:T380"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2024-10-16T09:54:30Z</dcterms:modified>
</cp:coreProperties>
</file>