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0-239\DFSRoot\Data\suns\My Documents\2017 Usage Reports\JAMA\"/>
    </mc:Choice>
  </mc:AlternateContent>
  <bookViews>
    <workbookView xWindow="0" yWindow="0" windowWidth="28800" windowHeight="12585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V36" i="1" l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</calcChain>
</file>

<file path=xl/sharedStrings.xml><?xml version="1.0" encoding="utf-8"?>
<sst xmlns="http://schemas.openxmlformats.org/spreadsheetml/2006/main" count="162" uniqueCount="72">
  <si>
    <t>Journal Report 1 (R4)</t>
  </si>
  <si>
    <t>Number of Successful Full-Text Article Requests by Month and Journal</t>
  </si>
  <si>
    <t>University of Toronto Libraries</t>
  </si>
  <si>
    <t xml:space="preserve"> </t>
  </si>
  <si>
    <t>Period covered by Report:</t>
  </si>
  <si>
    <t>2015-01-01 to 2015-12-31</t>
  </si>
  <si>
    <t>Date run:</t>
  </si>
  <si>
    <t>2017-07-07</t>
  </si>
  <si>
    <t>Journal</t>
  </si>
  <si>
    <t>Publisher</t>
  </si>
  <si>
    <t>Platform</t>
  </si>
  <si>
    <t>Journal DOI</t>
  </si>
  <si>
    <t>Proprietary Identifier</t>
  </si>
  <si>
    <t>Print ISSN</t>
  </si>
  <si>
    <t>Online ISSN</t>
  </si>
  <si>
    <t>Reporting Period Total</t>
  </si>
  <si>
    <t>Reporting Period HTML</t>
  </si>
  <si>
    <t>Reporting Period PDF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</si>
  <si>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</si>
  <si>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</si>
  <si>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</si>
  <si>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</si>
  <si>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</si>
  <si>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</si>
  <si>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</si>
  <si>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</si>
  <si>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</si>
  <si>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</si>
  <si>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</si>
  <si>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</si>
  <si>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Total for all journals</t>
  </si>
  <si>
    <t>Silverchair</t>
  </si>
  <si>
    <t>JAMA Network Reader</t>
  </si>
  <si>
    <t>Archives of Neurology &amp; Psychiatry</t>
  </si>
  <si>
    <t>American Medical Association</t>
  </si>
  <si>
    <t>0096-6886</t>
  </si>
  <si>
    <t>JAMA</t>
  </si>
  <si>
    <t>0098-7484</t>
  </si>
  <si>
    <t>1538-3598</t>
  </si>
  <si>
    <t>JAMA Cardiology</t>
  </si>
  <si>
    <t>2380-6583</t>
  </si>
  <si>
    <t>2380-6591</t>
  </si>
  <si>
    <t>JAMA Dermatology</t>
  </si>
  <si>
    <t>2168-6068</t>
  </si>
  <si>
    <t>2168-6084</t>
  </si>
  <si>
    <t>JAMA Facial Plastic Surgery</t>
  </si>
  <si>
    <t>2168-6076</t>
  </si>
  <si>
    <t>2168-6092</t>
  </si>
  <si>
    <t>JAMA Internal Medicine</t>
  </si>
  <si>
    <t>2168-6106</t>
  </si>
  <si>
    <t>2168-6114</t>
  </si>
  <si>
    <t>JAMA Neurology</t>
  </si>
  <si>
    <t>2168-6149</t>
  </si>
  <si>
    <t>2168-6157</t>
  </si>
  <si>
    <t>JAMA Oncology</t>
  </si>
  <si>
    <t>2374-2437</t>
  </si>
  <si>
    <t>2374-2445</t>
  </si>
  <si>
    <t>JAMA Ophthalmology</t>
  </si>
  <si>
    <t>2168-6165</t>
  </si>
  <si>
    <t>2168-6173</t>
  </si>
  <si>
    <t>JAMA Otolaryngology–Head &amp; Neck Surgery</t>
  </si>
  <si>
    <t>2168-6181</t>
  </si>
  <si>
    <t>2168-619X</t>
  </si>
  <si>
    <t>JAMA Pediatrics</t>
  </si>
  <si>
    <t>2168-6203</t>
  </si>
  <si>
    <t>2168-6211</t>
  </si>
  <si>
    <t>JAMA Psychiatry</t>
  </si>
  <si>
    <t>2168-622X</t>
  </si>
  <si>
    <t>2168-6238</t>
  </si>
  <si>
    <t>JAMA Surgery</t>
  </si>
  <si>
    <t>2168-6254</t>
  </si>
  <si>
    <t>2168-6262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</si>
</sst>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9"/>
      <color indexed="8"/>
      <name val="Arial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578FAE"/>
      </patternFill>
    </fill>
    <fill>
      <patternFill patternType="solid">
        <fgColor rgb="FFBCD2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Alignment="1">
      <alignment horizontal="left" vertical="top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 wrapText="1"/>
    </xf>
    <xf numFmtId="0" fontId="2" fillId="3" borderId="0" xfId="0" applyNumberFormat="1" applyFont="1" applyFill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/>
  </sheetViews>
  <sheetFormatPr defaultRowHeight="15" x14ac:dyDescent="0.25"/>
  <cols>
    <col min="1" max="2" width="36" customWidth="1"/>
    <col min="3" max="10" width="10.7109375" customWidth="1"/>
    <col min="11" max="13" width="6" bestFit="1" customWidth="1"/>
    <col min="14" max="19" width="5.42578125" customWidth="1"/>
    <col min="20" max="21" width="6" bestFit="1" customWidth="1"/>
    <col min="22" max="22" width="5.42578125" customWidth="1"/>
    <col min="23" max="23" width="213.85546875" customWidth="1"/>
  </cols>
  <sheetData>
    <row r="1" spans="1:22" ht="15.95" customHeight="1" x14ac:dyDescent="0.25">
      <c r="A1" s="1" t="s">
        <v>0</v>
      </c>
      <c r="B1" s="1" t="s">
        <v>1</v>
      </c>
    </row>
    <row r="2" spans="1:22" ht="15.95" customHeight="1" x14ac:dyDescent="0.25">
      <c r="A2" s="1" t="s">
        <v>2</v>
      </c>
    </row>
    <row r="3" spans="1:22" ht="15.95" customHeight="1" x14ac:dyDescent="0.25">
      <c r="A3" s="1" t="s">
        <v>3</v>
      </c>
    </row>
    <row r="4" spans="1:22" ht="15.95" customHeight="1" x14ac:dyDescent="0.25">
      <c r="A4" s="1" t="s">
        <v>4</v>
      </c>
    </row>
    <row r="5" spans="1:22" ht="15.95" customHeight="1" x14ac:dyDescent="0.25">
      <c r="A5" s="1" t="s">
        <v>5</v>
      </c>
    </row>
    <row r="6" spans="1:22" ht="15.95" customHeight="1" x14ac:dyDescent="0.25">
      <c r="A6" s="1" t="s">
        <v>6</v>
      </c>
    </row>
    <row r="7" spans="1:22" ht="12" customHeight="1" x14ac:dyDescent="0.25">
      <c r="A7" s="1" t="s">
        <v>7</v>
      </c>
    </row>
    <row r="8" spans="1:22" ht="45" customHeight="1" x14ac:dyDescent="0.25">
      <c r="A8" s="2" t="s">
        <v>8</v>
      </c>
      <c r="B8" s="2" t="s">
        <v>9</v>
      </c>
      <c r="C8" s="2" t="s">
        <v>10</v>
      </c>
      <c r="D8" s="2" t="s">
        <v>11</v>
      </c>
      <c r="E8" s="3" t="s">
        <v>12</v>
      </c>
      <c r="F8" s="2" t="s">
        <v>13</v>
      </c>
      <c r="G8" s="2" t="s">
        <v>14</v>
      </c>
      <c r="H8" s="2" t="s">
        <v>15</v>
      </c>
      <c r="I8" s="2" t="s">
        <v>16</v>
      </c>
      <c r="J8" s="2" t="s">
        <v>17</v>
      </c>
      <c r="K8" s="3" t="s">
        <v>18</v>
      </c>
      <c r="L8" s="3" t="s">
        <v>19</v>
      </c>
      <c r="M8" s="3" t="s">
        <v>20</v>
      </c>
      <c r="N8" s="3" t="s">
        <v>21</v>
      </c>
      <c r="O8" s="3" t="s">
        <v>22</v>
      </c>
      <c r="P8" s="3" t="s">
        <v>23</v>
      </c>
      <c r="Q8" s="3" t="s">
        <v>24</v>
      </c>
      <c r="R8" s="3" t="s">
        <v>25</v>
      </c>
      <c r="S8" s="3" t="s">
        <v>26</v>
      </c>
      <c r="T8" s="3" t="s">
        <v>27</v>
      </c>
      <c r="U8" s="3" t="s">
        <v>28</v>
      </c>
      <c r="V8" s="3" t="s">
        <v>29</v>
      </c>
    </row>
    <row r="9" spans="1:22" ht="15" customHeight="1" x14ac:dyDescent="0.25">
      <c r="A9" s="4" t="s">
        <v>30</v>
      </c>
      <c r="B9" s="4"/>
      <c r="C9" s="4" t="s">
        <v>31</v>
      </c>
      <c r="D9" s="4"/>
      <c r="E9" s="4"/>
      <c r="F9" s="4"/>
      <c r="G9" s="4"/>
      <c r="H9" s="4">
        <f>158785</f>
        <v>158785</v>
      </c>
      <c r="I9" s="4">
        <f>105883</f>
        <v>105883</v>
      </c>
      <c r="J9" s="4">
        <f>52902</f>
        <v>52902</v>
      </c>
      <c r="K9" s="4">
        <f>13932</f>
        <v>13932</v>
      </c>
      <c r="L9" s="4">
        <f>13643</f>
        <v>13643</v>
      </c>
      <c r="M9" s="4">
        <f>18163</f>
        <v>18163</v>
      </c>
      <c r="N9" s="4">
        <f>12004</f>
        <v>12004</v>
      </c>
      <c r="O9" s="4">
        <f>10648</f>
        <v>10648</v>
      </c>
      <c r="P9" s="4">
        <f>9963</f>
        <v>9963</v>
      </c>
      <c r="Q9" s="4">
        <f>10675</f>
        <v>10675</v>
      </c>
      <c r="R9" s="4">
        <f>9588</f>
        <v>9588</v>
      </c>
      <c r="S9" s="4">
        <f>13194</f>
        <v>13194</v>
      </c>
      <c r="T9" s="4">
        <f>17188</f>
        <v>17188</v>
      </c>
      <c r="U9" s="4">
        <f>19084</f>
        <v>19084</v>
      </c>
      <c r="V9" s="4">
        <f>10703</f>
        <v>10703</v>
      </c>
    </row>
    <row r="10" spans="1:22" ht="15" customHeight="1" x14ac:dyDescent="0.25">
      <c r="A10" s="4" t="s">
        <v>30</v>
      </c>
      <c r="B10" s="4"/>
      <c r="C10" s="4" t="s">
        <v>32</v>
      </c>
      <c r="D10" s="4"/>
      <c r="E10" s="4"/>
      <c r="F10" s="4"/>
      <c r="G10" s="4"/>
      <c r="H10" s="4">
        <f>19</f>
        <v>19</v>
      </c>
      <c r="I10" s="4">
        <f>19</f>
        <v>19</v>
      </c>
      <c r="J10" s="4">
        <f>0</f>
        <v>0</v>
      </c>
      <c r="K10" s="4">
        <f>0</f>
        <v>0</v>
      </c>
      <c r="L10" s="4">
        <f>0</f>
        <v>0</v>
      </c>
      <c r="M10" s="4">
        <f>1</f>
        <v>1</v>
      </c>
      <c r="N10" s="4">
        <f>0</f>
        <v>0</v>
      </c>
      <c r="O10" s="4">
        <f>6</f>
        <v>6</v>
      </c>
      <c r="P10" s="4">
        <f>6</f>
        <v>6</v>
      </c>
      <c r="Q10" s="4">
        <f>0</f>
        <v>0</v>
      </c>
      <c r="R10" s="4">
        <f>0</f>
        <v>0</v>
      </c>
      <c r="S10" s="4">
        <f>3</f>
        <v>3</v>
      </c>
      <c r="T10" s="4">
        <f>1</f>
        <v>1</v>
      </c>
      <c r="U10" s="4">
        <f>2</f>
        <v>2</v>
      </c>
      <c r="V10" s="4">
        <f>0</f>
        <v>0</v>
      </c>
    </row>
    <row r="11" spans="1:22" ht="15" customHeight="1" x14ac:dyDescent="0.25">
      <c r="A11" s="5" t="s">
        <v>33</v>
      </c>
      <c r="B11" s="5" t="s">
        <v>34</v>
      </c>
      <c r="C11" s="5" t="s">
        <v>31</v>
      </c>
      <c r="D11" s="5"/>
      <c r="E11" s="5"/>
      <c r="F11" s="5" t="s">
        <v>35</v>
      </c>
      <c r="G11" s="5"/>
      <c r="H11" s="5">
        <f>364</f>
        <v>364</v>
      </c>
      <c r="I11" s="5">
        <f>238</f>
        <v>238</v>
      </c>
      <c r="J11" s="5">
        <f>126</f>
        <v>126</v>
      </c>
      <c r="K11" s="5">
        <f>16</f>
        <v>16</v>
      </c>
      <c r="L11" s="5">
        <f>5</f>
        <v>5</v>
      </c>
      <c r="M11" s="5">
        <f>40</f>
        <v>40</v>
      </c>
      <c r="N11" s="5">
        <f>13</f>
        <v>13</v>
      </c>
      <c r="O11" s="5">
        <f>9</f>
        <v>9</v>
      </c>
      <c r="P11" s="5">
        <f>28</f>
        <v>28</v>
      </c>
      <c r="Q11" s="5">
        <f>31</f>
        <v>31</v>
      </c>
      <c r="R11" s="5">
        <f>8</f>
        <v>8</v>
      </c>
      <c r="S11" s="5">
        <f>114</f>
        <v>114</v>
      </c>
      <c r="T11" s="5">
        <f>6</f>
        <v>6</v>
      </c>
      <c r="U11" s="5">
        <f>82</f>
        <v>82</v>
      </c>
      <c r="V11" s="5">
        <f>12</f>
        <v>12</v>
      </c>
    </row>
    <row r="12" spans="1:22" ht="15" customHeight="1" x14ac:dyDescent="0.25">
      <c r="A12" s="5" t="s">
        <v>33</v>
      </c>
      <c r="B12" s="5" t="s">
        <v>34</v>
      </c>
      <c r="C12" s="5" t="s">
        <v>32</v>
      </c>
      <c r="D12" s="5"/>
      <c r="E12" s="5"/>
      <c r="F12" s="5" t="s">
        <v>35</v>
      </c>
      <c r="G12" s="5"/>
      <c r="H12" s="5">
        <f>0</f>
        <v>0</v>
      </c>
      <c r="I12" s="5">
        <f>0</f>
        <v>0</v>
      </c>
      <c r="J12" s="5">
        <f>0</f>
        <v>0</v>
      </c>
      <c r="K12" s="5">
        <f>0</f>
        <v>0</v>
      </c>
      <c r="L12" s="5">
        <f>0</f>
        <v>0</v>
      </c>
      <c r="M12" s="5">
        <f>0</f>
        <v>0</v>
      </c>
      <c r="N12" s="5">
        <f>0</f>
        <v>0</v>
      </c>
      <c r="O12" s="5">
        <f>0</f>
        <v>0</v>
      </c>
      <c r="P12" s="5">
        <f>0</f>
        <v>0</v>
      </c>
      <c r="Q12" s="5">
        <f>0</f>
        <v>0</v>
      </c>
      <c r="R12" s="5">
        <f>0</f>
        <v>0</v>
      </c>
      <c r="S12" s="5">
        <f>0</f>
        <v>0</v>
      </c>
      <c r="T12" s="5">
        <f>0</f>
        <v>0</v>
      </c>
      <c r="U12" s="5">
        <f>0</f>
        <v>0</v>
      </c>
      <c r="V12" s="5">
        <f>0</f>
        <v>0</v>
      </c>
    </row>
    <row r="13" spans="1:22" ht="15" customHeight="1" x14ac:dyDescent="0.25">
      <c r="A13" s="5" t="s">
        <v>36</v>
      </c>
      <c r="B13" s="5" t="s">
        <v>34</v>
      </c>
      <c r="C13" s="5" t="s">
        <v>31</v>
      </c>
      <c r="D13" s="5"/>
      <c r="E13" s="5"/>
      <c r="F13" s="5" t="s">
        <v>37</v>
      </c>
      <c r="G13" s="5" t="s">
        <v>38</v>
      </c>
      <c r="H13" s="5">
        <f>90405</f>
        <v>90405</v>
      </c>
      <c r="I13" s="5">
        <f>61806</f>
        <v>61806</v>
      </c>
      <c r="J13" s="5">
        <f>28599</f>
        <v>28599</v>
      </c>
      <c r="K13" s="5">
        <f>8222</f>
        <v>8222</v>
      </c>
      <c r="L13" s="5">
        <f>7897</f>
        <v>7897</v>
      </c>
      <c r="M13" s="5">
        <f>11028</f>
        <v>11028</v>
      </c>
      <c r="N13" s="5">
        <f>6785</f>
        <v>6785</v>
      </c>
      <c r="O13" s="5">
        <f>5870</f>
        <v>5870</v>
      </c>
      <c r="P13" s="5">
        <f>5290</f>
        <v>5290</v>
      </c>
      <c r="Q13" s="5">
        <f>5718</f>
        <v>5718</v>
      </c>
      <c r="R13" s="5">
        <f>5077</f>
        <v>5077</v>
      </c>
      <c r="S13" s="5">
        <f>7883</f>
        <v>7883</v>
      </c>
      <c r="T13" s="5">
        <f>10095</f>
        <v>10095</v>
      </c>
      <c r="U13" s="5">
        <f>10684</f>
        <v>10684</v>
      </c>
      <c r="V13" s="5">
        <f>5856</f>
        <v>5856</v>
      </c>
    </row>
    <row r="14" spans="1:22" ht="15" customHeight="1" x14ac:dyDescent="0.25">
      <c r="A14" s="5" t="s">
        <v>36</v>
      </c>
      <c r="B14" s="5" t="s">
        <v>34</v>
      </c>
      <c r="C14" s="5" t="s">
        <v>32</v>
      </c>
      <c r="D14" s="5"/>
      <c r="E14" s="5"/>
      <c r="F14" s="5" t="s">
        <v>37</v>
      </c>
      <c r="G14" s="5" t="s">
        <v>38</v>
      </c>
      <c r="H14" s="5">
        <f>10</f>
        <v>10</v>
      </c>
      <c r="I14" s="5">
        <f>10</f>
        <v>10</v>
      </c>
      <c r="J14" s="5">
        <f>0</f>
        <v>0</v>
      </c>
      <c r="K14" s="5">
        <f>0</f>
        <v>0</v>
      </c>
      <c r="L14" s="5">
        <f>0</f>
        <v>0</v>
      </c>
      <c r="M14" s="5">
        <f>0</f>
        <v>0</v>
      </c>
      <c r="N14" s="5">
        <f>0</f>
        <v>0</v>
      </c>
      <c r="O14" s="5">
        <f>4</f>
        <v>4</v>
      </c>
      <c r="P14" s="5">
        <f>4</f>
        <v>4</v>
      </c>
      <c r="Q14" s="5">
        <f>0</f>
        <v>0</v>
      </c>
      <c r="R14" s="5">
        <f>0</f>
        <v>0</v>
      </c>
      <c r="S14" s="5">
        <f>1</f>
        <v>1</v>
      </c>
      <c r="T14" s="5">
        <f>0</f>
        <v>0</v>
      </c>
      <c r="U14" s="5">
        <f>1</f>
        <v>1</v>
      </c>
      <c r="V14" s="5">
        <f>0</f>
        <v>0</v>
      </c>
    </row>
    <row r="15" spans="1:22" ht="15" customHeight="1" x14ac:dyDescent="0.25">
      <c r="A15" s="5" t="s">
        <v>39</v>
      </c>
      <c r="B15" s="5" t="s">
        <v>34</v>
      </c>
      <c r="C15" s="5" t="s">
        <v>31</v>
      </c>
      <c r="D15" s="5"/>
      <c r="E15" s="5"/>
      <c r="F15" s="5" t="s">
        <v>40</v>
      </c>
      <c r="G15" s="5" t="s">
        <v>41</v>
      </c>
      <c r="H15" s="5">
        <f>0</f>
        <v>0</v>
      </c>
      <c r="I15" s="5">
        <f>0</f>
        <v>0</v>
      </c>
      <c r="J15" s="5">
        <f>0</f>
        <v>0</v>
      </c>
      <c r="K15" s="5">
        <f>0</f>
        <v>0</v>
      </c>
      <c r="L15" s="5">
        <f>0</f>
        <v>0</v>
      </c>
      <c r="M15" s="5">
        <f>0</f>
        <v>0</v>
      </c>
      <c r="N15" s="5">
        <f>0</f>
        <v>0</v>
      </c>
      <c r="O15" s="5">
        <f>0</f>
        <v>0</v>
      </c>
      <c r="P15" s="5">
        <f>0</f>
        <v>0</v>
      </c>
      <c r="Q15" s="5">
        <f>0</f>
        <v>0</v>
      </c>
      <c r="R15" s="5">
        <f>0</f>
        <v>0</v>
      </c>
      <c r="S15" s="5">
        <f>0</f>
        <v>0</v>
      </c>
      <c r="T15" s="5">
        <f>0</f>
        <v>0</v>
      </c>
      <c r="U15" s="5">
        <f>0</f>
        <v>0</v>
      </c>
      <c r="V15" s="5">
        <f>0</f>
        <v>0</v>
      </c>
    </row>
    <row r="16" spans="1:22" ht="15" customHeight="1" x14ac:dyDescent="0.25">
      <c r="A16" s="5" t="s">
        <v>39</v>
      </c>
      <c r="B16" s="5" t="s">
        <v>34</v>
      </c>
      <c r="C16" s="5" t="s">
        <v>32</v>
      </c>
      <c r="D16" s="5"/>
      <c r="E16" s="5"/>
      <c r="F16" s="5" t="s">
        <v>40</v>
      </c>
      <c r="G16" s="5" t="s">
        <v>41</v>
      </c>
      <c r="H16" s="5">
        <f>0</f>
        <v>0</v>
      </c>
      <c r="I16" s="5">
        <f>0</f>
        <v>0</v>
      </c>
      <c r="J16" s="5">
        <f>0</f>
        <v>0</v>
      </c>
      <c r="K16" s="5">
        <f>0</f>
        <v>0</v>
      </c>
      <c r="L16" s="5">
        <f>0</f>
        <v>0</v>
      </c>
      <c r="M16" s="5">
        <f>0</f>
        <v>0</v>
      </c>
      <c r="N16" s="5">
        <f>0</f>
        <v>0</v>
      </c>
      <c r="O16" s="5">
        <f>0</f>
        <v>0</v>
      </c>
      <c r="P16" s="5">
        <f>0</f>
        <v>0</v>
      </c>
      <c r="Q16" s="5">
        <f>0</f>
        <v>0</v>
      </c>
      <c r="R16" s="5">
        <f>0</f>
        <v>0</v>
      </c>
      <c r="S16" s="5">
        <f>0</f>
        <v>0</v>
      </c>
      <c r="T16" s="5">
        <f>0</f>
        <v>0</v>
      </c>
      <c r="U16" s="5">
        <f>0</f>
        <v>0</v>
      </c>
      <c r="V16" s="5">
        <f>0</f>
        <v>0</v>
      </c>
    </row>
    <row r="17" spans="1:22" ht="15" customHeight="1" x14ac:dyDescent="0.25">
      <c r="A17" s="5" t="s">
        <v>42</v>
      </c>
      <c r="B17" s="5" t="s">
        <v>34</v>
      </c>
      <c r="C17" s="5" t="s">
        <v>31</v>
      </c>
      <c r="D17" s="5"/>
      <c r="E17" s="5"/>
      <c r="F17" s="5" t="s">
        <v>43</v>
      </c>
      <c r="G17" s="5" t="s">
        <v>44</v>
      </c>
      <c r="H17" s="5">
        <f>5024</f>
        <v>5024</v>
      </c>
      <c r="I17" s="5">
        <f>3098</f>
        <v>3098</v>
      </c>
      <c r="J17" s="5">
        <f>1926</f>
        <v>1926</v>
      </c>
      <c r="K17" s="5">
        <f>568</f>
        <v>568</v>
      </c>
      <c r="L17" s="5">
        <f>576</f>
        <v>576</v>
      </c>
      <c r="M17" s="5">
        <f>586</f>
        <v>586</v>
      </c>
      <c r="N17" s="5">
        <f>352</f>
        <v>352</v>
      </c>
      <c r="O17" s="5">
        <f>431</f>
        <v>431</v>
      </c>
      <c r="P17" s="5">
        <f>388</f>
        <v>388</v>
      </c>
      <c r="Q17" s="5">
        <f>229</f>
        <v>229</v>
      </c>
      <c r="R17" s="5">
        <f>223</f>
        <v>223</v>
      </c>
      <c r="S17" s="5">
        <f>379</f>
        <v>379</v>
      </c>
      <c r="T17" s="5">
        <f>330</f>
        <v>330</v>
      </c>
      <c r="U17" s="5">
        <f>694</f>
        <v>694</v>
      </c>
      <c r="V17" s="5">
        <f>268</f>
        <v>268</v>
      </c>
    </row>
    <row r="18" spans="1:22" ht="15" customHeight="1" x14ac:dyDescent="0.25">
      <c r="A18" s="5" t="s">
        <v>42</v>
      </c>
      <c r="B18" s="5" t="s">
        <v>34</v>
      </c>
      <c r="C18" s="5" t="s">
        <v>32</v>
      </c>
      <c r="D18" s="5"/>
      <c r="E18" s="5"/>
      <c r="F18" s="5" t="s">
        <v>43</v>
      </c>
      <c r="G18" s="5" t="s">
        <v>44</v>
      </c>
      <c r="H18" s="5">
        <f>0</f>
        <v>0</v>
      </c>
      <c r="I18" s="5">
        <f>0</f>
        <v>0</v>
      </c>
      <c r="J18" s="5">
        <f>0</f>
        <v>0</v>
      </c>
      <c r="K18" s="5">
        <f>0</f>
        <v>0</v>
      </c>
      <c r="L18" s="5">
        <f>0</f>
        <v>0</v>
      </c>
      <c r="M18" s="5">
        <f>0</f>
        <v>0</v>
      </c>
      <c r="N18" s="5">
        <f>0</f>
        <v>0</v>
      </c>
      <c r="O18" s="5">
        <f>0</f>
        <v>0</v>
      </c>
      <c r="P18" s="5">
        <f>0</f>
        <v>0</v>
      </c>
      <c r="Q18" s="5">
        <f>0</f>
        <v>0</v>
      </c>
      <c r="R18" s="5">
        <f>0</f>
        <v>0</v>
      </c>
      <c r="S18" s="5">
        <f>0</f>
        <v>0</v>
      </c>
      <c r="T18" s="5">
        <f>0</f>
        <v>0</v>
      </c>
      <c r="U18" s="5">
        <f>0</f>
        <v>0</v>
      </c>
      <c r="V18" s="5">
        <f>0</f>
        <v>0</v>
      </c>
    </row>
    <row r="19" spans="1:22" ht="15" customHeight="1" x14ac:dyDescent="0.25">
      <c r="A19" s="5" t="s">
        <v>45</v>
      </c>
      <c r="B19" s="5" t="s">
        <v>34</v>
      </c>
      <c r="C19" s="5" t="s">
        <v>31</v>
      </c>
      <c r="D19" s="5"/>
      <c r="E19" s="5"/>
      <c r="F19" s="5" t="s">
        <v>46</v>
      </c>
      <c r="G19" s="5" t="s">
        <v>47</v>
      </c>
      <c r="H19" s="5">
        <f>688</f>
        <v>688</v>
      </c>
      <c r="I19" s="5">
        <f>455</f>
        <v>455</v>
      </c>
      <c r="J19" s="5">
        <f>233</f>
        <v>233</v>
      </c>
      <c r="K19" s="5">
        <f>51</f>
        <v>51</v>
      </c>
      <c r="L19" s="5">
        <f>32</f>
        <v>32</v>
      </c>
      <c r="M19" s="5">
        <f>60</f>
        <v>60</v>
      </c>
      <c r="N19" s="5">
        <f>44</f>
        <v>44</v>
      </c>
      <c r="O19" s="5">
        <f>34</f>
        <v>34</v>
      </c>
      <c r="P19" s="5">
        <f>52</f>
        <v>52</v>
      </c>
      <c r="Q19" s="5">
        <f>48</f>
        <v>48</v>
      </c>
      <c r="R19" s="5">
        <f>52</f>
        <v>52</v>
      </c>
      <c r="S19" s="5">
        <f>50</f>
        <v>50</v>
      </c>
      <c r="T19" s="5">
        <f>170</f>
        <v>170</v>
      </c>
      <c r="U19" s="5">
        <f>57</f>
        <v>57</v>
      </c>
      <c r="V19" s="5">
        <f>38</f>
        <v>38</v>
      </c>
    </row>
    <row r="20" spans="1:22" ht="15" customHeight="1" x14ac:dyDescent="0.25">
      <c r="A20" s="5" t="s">
        <v>45</v>
      </c>
      <c r="B20" s="5" t="s">
        <v>34</v>
      </c>
      <c r="C20" s="5" t="s">
        <v>32</v>
      </c>
      <c r="D20" s="5"/>
      <c r="E20" s="5"/>
      <c r="F20" s="5" t="s">
        <v>46</v>
      </c>
      <c r="G20" s="5" t="s">
        <v>47</v>
      </c>
      <c r="H20" s="5">
        <f>0</f>
        <v>0</v>
      </c>
      <c r="I20" s="5">
        <f>0</f>
        <v>0</v>
      </c>
      <c r="J20" s="5">
        <f>0</f>
        <v>0</v>
      </c>
      <c r="K20" s="5">
        <f>0</f>
        <v>0</v>
      </c>
      <c r="L20" s="5">
        <f>0</f>
        <v>0</v>
      </c>
      <c r="M20" s="5">
        <f>0</f>
        <v>0</v>
      </c>
      <c r="N20" s="5">
        <f>0</f>
        <v>0</v>
      </c>
      <c r="O20" s="5">
        <f>0</f>
        <v>0</v>
      </c>
      <c r="P20" s="5">
        <f>0</f>
        <v>0</v>
      </c>
      <c r="Q20" s="5">
        <f>0</f>
        <v>0</v>
      </c>
      <c r="R20" s="5">
        <f>0</f>
        <v>0</v>
      </c>
      <c r="S20" s="5">
        <f>0</f>
        <v>0</v>
      </c>
      <c r="T20" s="5">
        <f>0</f>
        <v>0</v>
      </c>
      <c r="U20" s="5">
        <f>0</f>
        <v>0</v>
      </c>
      <c r="V20" s="5">
        <f>0</f>
        <v>0</v>
      </c>
    </row>
    <row r="21" spans="1:22" ht="15" customHeight="1" x14ac:dyDescent="0.25">
      <c r="A21" s="5" t="s">
        <v>48</v>
      </c>
      <c r="B21" s="5" t="s">
        <v>34</v>
      </c>
      <c r="C21" s="5" t="s">
        <v>31</v>
      </c>
      <c r="D21" s="5"/>
      <c r="E21" s="5"/>
      <c r="F21" s="5" t="s">
        <v>49</v>
      </c>
      <c r="G21" s="5" t="s">
        <v>50</v>
      </c>
      <c r="H21" s="5">
        <f>20658</f>
        <v>20658</v>
      </c>
      <c r="I21" s="5">
        <f>13097</f>
        <v>13097</v>
      </c>
      <c r="J21" s="5">
        <f>7561</f>
        <v>7561</v>
      </c>
      <c r="K21" s="5">
        <f>1676</f>
        <v>1676</v>
      </c>
      <c r="L21" s="5">
        <f>1821</f>
        <v>1821</v>
      </c>
      <c r="M21" s="5">
        <f>2032</f>
        <v>2032</v>
      </c>
      <c r="N21" s="5">
        <f>1866</f>
        <v>1866</v>
      </c>
      <c r="O21" s="5">
        <f>1495</f>
        <v>1495</v>
      </c>
      <c r="P21" s="5">
        <f>1466</f>
        <v>1466</v>
      </c>
      <c r="Q21" s="5">
        <f>1496</f>
        <v>1496</v>
      </c>
      <c r="R21" s="5">
        <f>1415</f>
        <v>1415</v>
      </c>
      <c r="S21" s="5">
        <f>1659</f>
        <v>1659</v>
      </c>
      <c r="T21" s="5">
        <f>2199</f>
        <v>2199</v>
      </c>
      <c r="U21" s="5">
        <f>2210</f>
        <v>2210</v>
      </c>
      <c r="V21" s="5">
        <f>1323</f>
        <v>1323</v>
      </c>
    </row>
    <row r="22" spans="1:22" ht="15" customHeight="1" x14ac:dyDescent="0.25">
      <c r="A22" s="5" t="s">
        <v>48</v>
      </c>
      <c r="B22" s="5" t="s">
        <v>34</v>
      </c>
      <c r="C22" s="5" t="s">
        <v>32</v>
      </c>
      <c r="D22" s="5"/>
      <c r="E22" s="5"/>
      <c r="F22" s="5" t="s">
        <v>49</v>
      </c>
      <c r="G22" s="5" t="s">
        <v>50</v>
      </c>
      <c r="H22" s="5">
        <f>4</f>
        <v>4</v>
      </c>
      <c r="I22" s="5">
        <f>4</f>
        <v>4</v>
      </c>
      <c r="J22" s="5">
        <f>0</f>
        <v>0</v>
      </c>
      <c r="K22" s="5">
        <f>0</f>
        <v>0</v>
      </c>
      <c r="L22" s="5">
        <f>0</f>
        <v>0</v>
      </c>
      <c r="M22" s="5">
        <f>1</f>
        <v>1</v>
      </c>
      <c r="N22" s="5">
        <f>0</f>
        <v>0</v>
      </c>
      <c r="O22" s="5">
        <f>0</f>
        <v>0</v>
      </c>
      <c r="P22" s="5">
        <f>2</f>
        <v>2</v>
      </c>
      <c r="Q22" s="5">
        <f>0</f>
        <v>0</v>
      </c>
      <c r="R22" s="5">
        <f>0</f>
        <v>0</v>
      </c>
      <c r="S22" s="5">
        <f>0</f>
        <v>0</v>
      </c>
      <c r="T22" s="5">
        <f>0</f>
        <v>0</v>
      </c>
      <c r="U22" s="5">
        <f>1</f>
        <v>1</v>
      </c>
      <c r="V22" s="5">
        <f>0</f>
        <v>0</v>
      </c>
    </row>
    <row r="23" spans="1:22" ht="15" customHeight="1" x14ac:dyDescent="0.25">
      <c r="A23" s="5" t="s">
        <v>51</v>
      </c>
      <c r="B23" s="5" t="s">
        <v>34</v>
      </c>
      <c r="C23" s="5" t="s">
        <v>31</v>
      </c>
      <c r="D23" s="5"/>
      <c r="E23" s="5"/>
      <c r="F23" s="5" t="s">
        <v>52</v>
      </c>
      <c r="G23" s="5" t="s">
        <v>53</v>
      </c>
      <c r="H23" s="5">
        <f>6317</f>
        <v>6317</v>
      </c>
      <c r="I23" s="5">
        <f>3947</f>
        <v>3947</v>
      </c>
      <c r="J23" s="5">
        <f>2370</f>
        <v>2370</v>
      </c>
      <c r="K23" s="5">
        <f>552</f>
        <v>552</v>
      </c>
      <c r="L23" s="5">
        <f>551</f>
        <v>551</v>
      </c>
      <c r="M23" s="5">
        <f>698</f>
        <v>698</v>
      </c>
      <c r="N23" s="5">
        <f>445</f>
        <v>445</v>
      </c>
      <c r="O23" s="5">
        <f>422</f>
        <v>422</v>
      </c>
      <c r="P23" s="5">
        <f>390</f>
        <v>390</v>
      </c>
      <c r="Q23" s="5">
        <f>463</f>
        <v>463</v>
      </c>
      <c r="R23" s="5">
        <f>437</f>
        <v>437</v>
      </c>
      <c r="S23" s="5">
        <f>522</f>
        <v>522</v>
      </c>
      <c r="T23" s="5">
        <f>650</f>
        <v>650</v>
      </c>
      <c r="U23" s="5">
        <f>746</f>
        <v>746</v>
      </c>
      <c r="V23" s="5">
        <f>441</f>
        <v>441</v>
      </c>
    </row>
    <row r="24" spans="1:22" ht="15" customHeight="1" x14ac:dyDescent="0.25">
      <c r="A24" s="5" t="s">
        <v>51</v>
      </c>
      <c r="B24" s="5" t="s">
        <v>34</v>
      </c>
      <c r="C24" s="5" t="s">
        <v>32</v>
      </c>
      <c r="D24" s="5"/>
      <c r="E24" s="5"/>
      <c r="F24" s="5" t="s">
        <v>52</v>
      </c>
      <c r="G24" s="5" t="s">
        <v>53</v>
      </c>
      <c r="H24" s="5">
        <f>1</f>
        <v>1</v>
      </c>
      <c r="I24" s="5">
        <f>1</f>
        <v>1</v>
      </c>
      <c r="J24" s="5">
        <f>0</f>
        <v>0</v>
      </c>
      <c r="K24" s="5">
        <f>0</f>
        <v>0</v>
      </c>
      <c r="L24" s="5">
        <f>0</f>
        <v>0</v>
      </c>
      <c r="M24" s="5">
        <f>0</f>
        <v>0</v>
      </c>
      <c r="N24" s="5">
        <f>0</f>
        <v>0</v>
      </c>
      <c r="O24" s="5">
        <f>0</f>
        <v>0</v>
      </c>
      <c r="P24" s="5">
        <f>0</f>
        <v>0</v>
      </c>
      <c r="Q24" s="5">
        <f>0</f>
        <v>0</v>
      </c>
      <c r="R24" s="5">
        <f>0</f>
        <v>0</v>
      </c>
      <c r="S24" s="5">
        <f>0</f>
        <v>0</v>
      </c>
      <c r="T24" s="5">
        <f>1</f>
        <v>1</v>
      </c>
      <c r="U24" s="5">
        <f>0</f>
        <v>0</v>
      </c>
      <c r="V24" s="5">
        <f>0</f>
        <v>0</v>
      </c>
    </row>
    <row r="25" spans="1:22" ht="15" customHeight="1" x14ac:dyDescent="0.25">
      <c r="A25" s="5" t="s">
        <v>54</v>
      </c>
      <c r="B25" s="5" t="s">
        <v>34</v>
      </c>
      <c r="C25" s="5" t="s">
        <v>31</v>
      </c>
      <c r="D25" s="5"/>
      <c r="E25" s="5"/>
      <c r="F25" s="5" t="s">
        <v>55</v>
      </c>
      <c r="G25" s="5" t="s">
        <v>56</v>
      </c>
      <c r="H25" s="5">
        <f>1559</f>
        <v>1559</v>
      </c>
      <c r="I25" s="5">
        <f>962</f>
        <v>962</v>
      </c>
      <c r="J25" s="5">
        <f>597</f>
        <v>597</v>
      </c>
      <c r="K25" s="5">
        <f>0</f>
        <v>0</v>
      </c>
      <c r="L25" s="5">
        <f>6</f>
        <v>6</v>
      </c>
      <c r="M25" s="5">
        <f>31</f>
        <v>31</v>
      </c>
      <c r="N25" s="5">
        <f>77</f>
        <v>77</v>
      </c>
      <c r="O25" s="5">
        <f>35</f>
        <v>35</v>
      </c>
      <c r="P25" s="5">
        <f>42</f>
        <v>42</v>
      </c>
      <c r="Q25" s="5">
        <f>178</f>
        <v>178</v>
      </c>
      <c r="R25" s="5">
        <f>304</f>
        <v>304</v>
      </c>
      <c r="S25" s="5">
        <f>194</f>
        <v>194</v>
      </c>
      <c r="T25" s="5">
        <f>221</f>
        <v>221</v>
      </c>
      <c r="U25" s="5">
        <f>215</f>
        <v>215</v>
      </c>
      <c r="V25" s="5">
        <f>256</f>
        <v>256</v>
      </c>
    </row>
    <row r="26" spans="1:22" ht="15" customHeight="1" x14ac:dyDescent="0.25">
      <c r="A26" s="5" t="s">
        <v>54</v>
      </c>
      <c r="B26" s="5" t="s">
        <v>34</v>
      </c>
      <c r="C26" s="5" t="s">
        <v>32</v>
      </c>
      <c r="D26" s="5"/>
      <c r="E26" s="5"/>
      <c r="F26" s="5" t="s">
        <v>55</v>
      </c>
      <c r="G26" s="5" t="s">
        <v>56</v>
      </c>
      <c r="H26" s="5">
        <f>0</f>
        <v>0</v>
      </c>
      <c r="I26" s="5">
        <f>0</f>
        <v>0</v>
      </c>
      <c r="J26" s="5">
        <f>0</f>
        <v>0</v>
      </c>
      <c r="K26" s="5">
        <f>0</f>
        <v>0</v>
      </c>
      <c r="L26" s="5">
        <f>0</f>
        <v>0</v>
      </c>
      <c r="M26" s="5">
        <f>0</f>
        <v>0</v>
      </c>
      <c r="N26" s="5">
        <f>0</f>
        <v>0</v>
      </c>
      <c r="O26" s="5">
        <f>0</f>
        <v>0</v>
      </c>
      <c r="P26" s="5">
        <f>0</f>
        <v>0</v>
      </c>
      <c r="Q26" s="5">
        <f>0</f>
        <v>0</v>
      </c>
      <c r="R26" s="5">
        <f>0</f>
        <v>0</v>
      </c>
      <c r="S26" s="5">
        <f>0</f>
        <v>0</v>
      </c>
      <c r="T26" s="5">
        <f>0</f>
        <v>0</v>
      </c>
      <c r="U26" s="5">
        <f>0</f>
        <v>0</v>
      </c>
      <c r="V26" s="5">
        <f>0</f>
        <v>0</v>
      </c>
    </row>
    <row r="27" spans="1:22" ht="15" customHeight="1" x14ac:dyDescent="0.25">
      <c r="A27" s="5" t="s">
        <v>57</v>
      </c>
      <c r="B27" s="5" t="s">
        <v>34</v>
      </c>
      <c r="C27" s="5" t="s">
        <v>31</v>
      </c>
      <c r="D27" s="5"/>
      <c r="E27" s="5"/>
      <c r="F27" s="5" t="s">
        <v>58</v>
      </c>
      <c r="G27" s="5" t="s">
        <v>59</v>
      </c>
      <c r="H27" s="5">
        <f>4298</f>
        <v>4298</v>
      </c>
      <c r="I27" s="5">
        <f>2699</f>
        <v>2699</v>
      </c>
      <c r="J27" s="5">
        <f>1599</f>
        <v>1599</v>
      </c>
      <c r="K27" s="5">
        <f>320</f>
        <v>320</v>
      </c>
      <c r="L27" s="5">
        <f>368</f>
        <v>368</v>
      </c>
      <c r="M27" s="5">
        <f>466</f>
        <v>466</v>
      </c>
      <c r="N27" s="5">
        <f>288</f>
        <v>288</v>
      </c>
      <c r="O27" s="5">
        <f>339</f>
        <v>339</v>
      </c>
      <c r="P27" s="5">
        <f>441</f>
        <v>441</v>
      </c>
      <c r="Q27" s="5">
        <f>450</f>
        <v>450</v>
      </c>
      <c r="R27" s="5">
        <f>331</f>
        <v>331</v>
      </c>
      <c r="S27" s="5">
        <f>233</f>
        <v>233</v>
      </c>
      <c r="T27" s="5">
        <f>545</f>
        <v>545</v>
      </c>
      <c r="U27" s="5">
        <f>315</f>
        <v>315</v>
      </c>
      <c r="V27" s="5">
        <f>202</f>
        <v>202</v>
      </c>
    </row>
    <row r="28" spans="1:22" ht="15" customHeight="1" x14ac:dyDescent="0.25">
      <c r="A28" s="5" t="s">
        <v>57</v>
      </c>
      <c r="B28" s="5" t="s">
        <v>34</v>
      </c>
      <c r="C28" s="5" t="s">
        <v>32</v>
      </c>
      <c r="D28" s="5"/>
      <c r="E28" s="5"/>
      <c r="F28" s="5" t="s">
        <v>58</v>
      </c>
      <c r="G28" s="5" t="s">
        <v>59</v>
      </c>
      <c r="H28" s="5">
        <f>0</f>
        <v>0</v>
      </c>
      <c r="I28" s="5">
        <f>0</f>
        <v>0</v>
      </c>
      <c r="J28" s="5">
        <f>0</f>
        <v>0</v>
      </c>
      <c r="K28" s="5">
        <f>0</f>
        <v>0</v>
      </c>
      <c r="L28" s="5">
        <f>0</f>
        <v>0</v>
      </c>
      <c r="M28" s="5">
        <f>0</f>
        <v>0</v>
      </c>
      <c r="N28" s="5">
        <f>0</f>
        <v>0</v>
      </c>
      <c r="O28" s="5">
        <f>0</f>
        <v>0</v>
      </c>
      <c r="P28" s="5">
        <f>0</f>
        <v>0</v>
      </c>
      <c r="Q28" s="5">
        <f>0</f>
        <v>0</v>
      </c>
      <c r="R28" s="5">
        <f>0</f>
        <v>0</v>
      </c>
      <c r="S28" s="5">
        <f>0</f>
        <v>0</v>
      </c>
      <c r="T28" s="5">
        <f>0</f>
        <v>0</v>
      </c>
      <c r="U28" s="5">
        <f>0</f>
        <v>0</v>
      </c>
      <c r="V28" s="5">
        <f>0</f>
        <v>0</v>
      </c>
    </row>
    <row r="29" spans="1:22" ht="15" customHeight="1" x14ac:dyDescent="0.25">
      <c r="A29" s="5" t="s">
        <v>60</v>
      </c>
      <c r="B29" s="5" t="s">
        <v>34</v>
      </c>
      <c r="C29" s="5" t="s">
        <v>31</v>
      </c>
      <c r="D29" s="5"/>
      <c r="E29" s="5"/>
      <c r="F29" s="5" t="s">
        <v>61</v>
      </c>
      <c r="G29" s="5" t="s">
        <v>62</v>
      </c>
      <c r="H29" s="5">
        <f>2159</f>
        <v>2159</v>
      </c>
      <c r="I29" s="5">
        <f>1327</f>
        <v>1327</v>
      </c>
      <c r="J29" s="5">
        <f>832</f>
        <v>832</v>
      </c>
      <c r="K29" s="5">
        <f>165</f>
        <v>165</v>
      </c>
      <c r="L29" s="5">
        <f>196</f>
        <v>196</v>
      </c>
      <c r="M29" s="5">
        <f>205</f>
        <v>205</v>
      </c>
      <c r="N29" s="5">
        <f>134</f>
        <v>134</v>
      </c>
      <c r="O29" s="5">
        <f>203</f>
        <v>203</v>
      </c>
      <c r="P29" s="5">
        <f>170</f>
        <v>170</v>
      </c>
      <c r="Q29" s="5">
        <f>119</f>
        <v>119</v>
      </c>
      <c r="R29" s="5">
        <f>121</f>
        <v>121</v>
      </c>
      <c r="S29" s="5">
        <f>177</f>
        <v>177</v>
      </c>
      <c r="T29" s="5">
        <f>295</f>
        <v>295</v>
      </c>
      <c r="U29" s="5">
        <f>241</f>
        <v>241</v>
      </c>
      <c r="V29" s="5">
        <f>133</f>
        <v>133</v>
      </c>
    </row>
    <row r="30" spans="1:22" ht="15" customHeight="1" x14ac:dyDescent="0.25">
      <c r="A30" s="5" t="s">
        <v>60</v>
      </c>
      <c r="B30" s="5" t="s">
        <v>34</v>
      </c>
      <c r="C30" s="5" t="s">
        <v>32</v>
      </c>
      <c r="D30" s="5"/>
      <c r="E30" s="5"/>
      <c r="F30" s="5" t="s">
        <v>61</v>
      </c>
      <c r="G30" s="5" t="s">
        <v>62</v>
      </c>
      <c r="H30" s="5">
        <f>0</f>
        <v>0</v>
      </c>
      <c r="I30" s="5">
        <f>0</f>
        <v>0</v>
      </c>
      <c r="J30" s="5">
        <f>0</f>
        <v>0</v>
      </c>
      <c r="K30" s="5">
        <f>0</f>
        <v>0</v>
      </c>
      <c r="L30" s="5">
        <f>0</f>
        <v>0</v>
      </c>
      <c r="M30" s="5">
        <f>0</f>
        <v>0</v>
      </c>
      <c r="N30" s="5">
        <f>0</f>
        <v>0</v>
      </c>
      <c r="O30" s="5">
        <f>0</f>
        <v>0</v>
      </c>
      <c r="P30" s="5">
        <f>0</f>
        <v>0</v>
      </c>
      <c r="Q30" s="5">
        <f>0</f>
        <v>0</v>
      </c>
      <c r="R30" s="5">
        <f>0</f>
        <v>0</v>
      </c>
      <c r="S30" s="5">
        <f>0</f>
        <v>0</v>
      </c>
      <c r="T30" s="5">
        <f>0</f>
        <v>0</v>
      </c>
      <c r="U30" s="5">
        <f>0</f>
        <v>0</v>
      </c>
      <c r="V30" s="5">
        <f>0</f>
        <v>0</v>
      </c>
    </row>
    <row r="31" spans="1:22" ht="15" customHeight="1" x14ac:dyDescent="0.25">
      <c r="A31" s="5" t="s">
        <v>63</v>
      </c>
      <c r="B31" s="5" t="s">
        <v>34</v>
      </c>
      <c r="C31" s="5" t="s">
        <v>31</v>
      </c>
      <c r="D31" s="5"/>
      <c r="E31" s="5"/>
      <c r="F31" s="5" t="s">
        <v>64</v>
      </c>
      <c r="G31" s="5" t="s">
        <v>65</v>
      </c>
      <c r="H31" s="5">
        <f>6939</f>
        <v>6939</v>
      </c>
      <c r="I31" s="5">
        <f>4643</f>
        <v>4643</v>
      </c>
      <c r="J31" s="5">
        <f>2296</f>
        <v>2296</v>
      </c>
      <c r="K31" s="5">
        <f>712</f>
        <v>712</v>
      </c>
      <c r="L31" s="5">
        <f>567</f>
        <v>567</v>
      </c>
      <c r="M31" s="5">
        <f>715</f>
        <v>715</v>
      </c>
      <c r="N31" s="5">
        <f>488</f>
        <v>488</v>
      </c>
      <c r="O31" s="5">
        <f>432</f>
        <v>432</v>
      </c>
      <c r="P31" s="5">
        <f>442</f>
        <v>442</v>
      </c>
      <c r="Q31" s="5">
        <f>513</f>
        <v>513</v>
      </c>
      <c r="R31" s="5">
        <f>478</f>
        <v>478</v>
      </c>
      <c r="S31" s="5">
        <f>562</f>
        <v>562</v>
      </c>
      <c r="T31" s="5">
        <f>685</f>
        <v>685</v>
      </c>
      <c r="U31" s="5">
        <f>801</f>
        <v>801</v>
      </c>
      <c r="V31" s="5">
        <f>544</f>
        <v>544</v>
      </c>
    </row>
    <row r="32" spans="1:22" ht="15" customHeight="1" x14ac:dyDescent="0.25">
      <c r="A32" s="5" t="s">
        <v>63</v>
      </c>
      <c r="B32" s="5" t="s">
        <v>34</v>
      </c>
      <c r="C32" s="5" t="s">
        <v>32</v>
      </c>
      <c r="D32" s="5"/>
      <c r="E32" s="5"/>
      <c r="F32" s="5" t="s">
        <v>64</v>
      </c>
      <c r="G32" s="5" t="s">
        <v>65</v>
      </c>
      <c r="H32" s="5">
        <f>0</f>
        <v>0</v>
      </c>
      <c r="I32" s="5">
        <f>0</f>
        <v>0</v>
      </c>
      <c r="J32" s="5">
        <f>0</f>
        <v>0</v>
      </c>
      <c r="K32" s="5">
        <f>0</f>
        <v>0</v>
      </c>
      <c r="L32" s="5">
        <f>0</f>
        <v>0</v>
      </c>
      <c r="M32" s="5">
        <f>0</f>
        <v>0</v>
      </c>
      <c r="N32" s="5">
        <f>0</f>
        <v>0</v>
      </c>
      <c r="O32" s="5">
        <f>0</f>
        <v>0</v>
      </c>
      <c r="P32" s="5">
        <f>0</f>
        <v>0</v>
      </c>
      <c r="Q32" s="5">
        <f>0</f>
        <v>0</v>
      </c>
      <c r="R32" s="5">
        <f>0</f>
        <v>0</v>
      </c>
      <c r="S32" s="5">
        <f>0</f>
        <v>0</v>
      </c>
      <c r="T32" s="5">
        <f>0</f>
        <v>0</v>
      </c>
      <c r="U32" s="5">
        <f>0</f>
        <v>0</v>
      </c>
      <c r="V32" s="5">
        <f>0</f>
        <v>0</v>
      </c>
    </row>
    <row r="33" spans="1:22" ht="15" customHeight="1" x14ac:dyDescent="0.25">
      <c r="A33" s="5" t="s">
        <v>66</v>
      </c>
      <c r="B33" s="5" t="s">
        <v>34</v>
      </c>
      <c r="C33" s="5" t="s">
        <v>31</v>
      </c>
      <c r="D33" s="5"/>
      <c r="E33" s="5"/>
      <c r="F33" s="5" t="s">
        <v>67</v>
      </c>
      <c r="G33" s="5" t="s">
        <v>68</v>
      </c>
      <c r="H33" s="5">
        <f>16411</f>
        <v>16411</v>
      </c>
      <c r="I33" s="5">
        <f>11161</f>
        <v>11161</v>
      </c>
      <c r="J33" s="5">
        <f>5250</f>
        <v>5250</v>
      </c>
      <c r="K33" s="5">
        <f>1327</f>
        <v>1327</v>
      </c>
      <c r="L33" s="5">
        <f>1347</f>
        <v>1347</v>
      </c>
      <c r="M33" s="5">
        <f>2015</f>
        <v>2015</v>
      </c>
      <c r="N33" s="5">
        <f>1264</f>
        <v>1264</v>
      </c>
      <c r="O33" s="5">
        <f>1041</f>
        <v>1041</v>
      </c>
      <c r="P33" s="5">
        <f>955</f>
        <v>955</v>
      </c>
      <c r="Q33" s="5">
        <f>1097</f>
        <v>1097</v>
      </c>
      <c r="R33" s="5">
        <f>795</f>
        <v>795</v>
      </c>
      <c r="S33" s="5">
        <f>1077</f>
        <v>1077</v>
      </c>
      <c r="T33" s="5">
        <f>1644</f>
        <v>1644</v>
      </c>
      <c r="U33" s="5">
        <f>2526</f>
        <v>2526</v>
      </c>
      <c r="V33" s="5">
        <f>1323</f>
        <v>1323</v>
      </c>
    </row>
    <row r="34" spans="1:22" ht="15" customHeight="1" x14ac:dyDescent="0.25">
      <c r="A34" s="5" t="s">
        <v>66</v>
      </c>
      <c r="B34" s="5" t="s">
        <v>34</v>
      </c>
      <c r="C34" s="5" t="s">
        <v>32</v>
      </c>
      <c r="D34" s="5"/>
      <c r="E34" s="5"/>
      <c r="F34" s="5" t="s">
        <v>67</v>
      </c>
      <c r="G34" s="5" t="s">
        <v>68</v>
      </c>
      <c r="H34" s="5">
        <f>2</f>
        <v>2</v>
      </c>
      <c r="I34" s="5">
        <f>2</f>
        <v>2</v>
      </c>
      <c r="J34" s="5">
        <f>0</f>
        <v>0</v>
      </c>
      <c r="K34" s="5">
        <f>0</f>
        <v>0</v>
      </c>
      <c r="L34" s="5">
        <f>0</f>
        <v>0</v>
      </c>
      <c r="M34" s="5">
        <f>0</f>
        <v>0</v>
      </c>
      <c r="N34" s="5">
        <f>0</f>
        <v>0</v>
      </c>
      <c r="O34" s="5">
        <f>0</f>
        <v>0</v>
      </c>
      <c r="P34" s="5">
        <f>0</f>
        <v>0</v>
      </c>
      <c r="Q34" s="5">
        <f>0</f>
        <v>0</v>
      </c>
      <c r="R34" s="5">
        <f>0</f>
        <v>0</v>
      </c>
      <c r="S34" s="5">
        <f>2</f>
        <v>2</v>
      </c>
      <c r="T34" s="5">
        <f>0</f>
        <v>0</v>
      </c>
      <c r="U34" s="5">
        <f>0</f>
        <v>0</v>
      </c>
      <c r="V34" s="5">
        <f>0</f>
        <v>0</v>
      </c>
    </row>
    <row r="35" spans="1:22" ht="15" customHeight="1" x14ac:dyDescent="0.25">
      <c r="A35" s="5" t="s">
        <v>69</v>
      </c>
      <c r="B35" s="5" t="s">
        <v>34</v>
      </c>
      <c r="C35" s="5" t="s">
        <v>31</v>
      </c>
      <c r="D35" s="5"/>
      <c r="E35" s="5"/>
      <c r="F35" s="5" t="s">
        <v>70</v>
      </c>
      <c r="G35" s="5" t="s">
        <v>71</v>
      </c>
      <c r="H35" s="5">
        <f>3963</f>
        <v>3963</v>
      </c>
      <c r="I35" s="5">
        <f>2450</f>
        <v>2450</v>
      </c>
      <c r="J35" s="5">
        <f>1513</f>
        <v>1513</v>
      </c>
      <c r="K35" s="5">
        <f>323</f>
        <v>323</v>
      </c>
      <c r="L35" s="5">
        <f>277</f>
        <v>277</v>
      </c>
      <c r="M35" s="5">
        <f>287</f>
        <v>287</v>
      </c>
      <c r="N35" s="5">
        <f>248</f>
        <v>248</v>
      </c>
      <c r="O35" s="5">
        <f>337</f>
        <v>337</v>
      </c>
      <c r="P35" s="5">
        <f>299</f>
        <v>299</v>
      </c>
      <c r="Q35" s="5">
        <f>333</f>
        <v>333</v>
      </c>
      <c r="R35" s="5">
        <f>347</f>
        <v>347</v>
      </c>
      <c r="S35" s="5">
        <f>344</f>
        <v>344</v>
      </c>
      <c r="T35" s="5">
        <f>348</f>
        <v>348</v>
      </c>
      <c r="U35" s="5">
        <f>513</f>
        <v>513</v>
      </c>
      <c r="V35" s="5">
        <f>307</f>
        <v>307</v>
      </c>
    </row>
    <row r="36" spans="1:22" ht="15" customHeight="1" x14ac:dyDescent="0.25">
      <c r="A36" s="5" t="s">
        <v>69</v>
      </c>
      <c r="B36" s="5" t="s">
        <v>34</v>
      </c>
      <c r="C36" s="5" t="s">
        <v>32</v>
      </c>
      <c r="D36" s="5"/>
      <c r="E36" s="5"/>
      <c r="F36" s="5" t="s">
        <v>70</v>
      </c>
      <c r="G36" s="5" t="s">
        <v>71</v>
      </c>
      <c r="H36" s="5">
        <f>2</f>
        <v>2</v>
      </c>
      <c r="I36" s="5">
        <f>2</f>
        <v>2</v>
      </c>
      <c r="J36" s="5">
        <f>0</f>
        <v>0</v>
      </c>
      <c r="K36" s="5">
        <f>0</f>
        <v>0</v>
      </c>
      <c r="L36" s="5">
        <f>0</f>
        <v>0</v>
      </c>
      <c r="M36" s="5">
        <f>0</f>
        <v>0</v>
      </c>
      <c r="N36" s="5">
        <f>0</f>
        <v>0</v>
      </c>
      <c r="O36" s="5">
        <f>2</f>
        <v>2</v>
      </c>
      <c r="P36" s="5">
        <f>0</f>
        <v>0</v>
      </c>
      <c r="Q36" s="5">
        <f>0</f>
        <v>0</v>
      </c>
      <c r="R36" s="5">
        <f>0</f>
        <v>0</v>
      </c>
      <c r="S36" s="5">
        <f>0</f>
        <v>0</v>
      </c>
      <c r="T36" s="5">
        <f>0</f>
        <v>0</v>
      </c>
      <c r="U36" s="5">
        <f>0</f>
        <v>0</v>
      </c>
      <c r="V36" s="5">
        <f>0</f>
        <v>0</v>
      </c>
    </row>
  </sheetData>
  <printOptions gridLines="1"/>
  <pageMargins left="0.7" right="0.7" top="0.75" bottom="0.75" header="0.3" footer="0.3"/>
  <pageSetup orientation="landscape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Sandy Sun</cp:lastModifiedBy>
  <dcterms:created xsi:type="dcterms:W3CDTF">2017-07-07T13:49:01Z</dcterms:created>
  <dcterms:modified xsi:type="dcterms:W3CDTF">2017-07-07T13:57:54Z</dcterms:modified>
</cp:coreProperties>
</file>