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urtado\OneDrive - Universidad Tecnológica de Bolívar\Documentos\ESTADISTICA I\ESTADISTICA_I\6. Material de la clase\Estadistica I - Y Probabilidad 2024\"/>
    </mc:Choice>
  </mc:AlternateContent>
  <xr:revisionPtr revIDLastSave="0" documentId="13_ncr:1_{768FEEFF-9F47-402D-94F9-D64E0CF1401B}" xr6:coauthVersionLast="47" xr6:coauthVersionMax="47" xr10:uidLastSave="{00000000-0000-0000-0000-000000000000}"/>
  <bookViews>
    <workbookView xWindow="-110" yWindow="-110" windowWidth="19420" windowHeight="10420" xr2:uid="{AE386BD9-DC69-44D6-B9D8-483A5FEC36EE}"/>
  </bookViews>
  <sheets>
    <sheet name="Datos Categoricos" sheetId="8" r:id="rId1"/>
    <sheet name="Datos_agrupados - A" sheetId="1" r:id="rId2"/>
    <sheet name="Datos_agrupados - B" sheetId="5" r:id="rId3"/>
    <sheet name="Datos_Bivariados-B" sheetId="4" r:id="rId4"/>
    <sheet name="Taller 2024" sheetId="2" r:id="rId5"/>
    <sheet name="Plantilla Reg_Lin" sheetId="7" r:id="rId6"/>
    <sheet name="Hoja2" sheetId="6" r:id="rId7"/>
  </sheets>
  <definedNames>
    <definedName name="_xlchart.v1.0" hidden="1">'Datos_agrupados - A'!$A$1</definedName>
    <definedName name="_xlchart.v1.1" hidden="1">'Datos_agrupados - A'!$A$2:$A$101</definedName>
    <definedName name="_xlchart.v1.2" hidden="1">'Datos_agrupados - A'!$A$1</definedName>
    <definedName name="_xlchart.v1.3" hidden="1">'Datos_agrupados - A'!$A$2:$A$101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 l="1"/>
  <c r="D8" i="8" s="1"/>
  <c r="C7" i="8"/>
  <c r="D7" i="8" s="1"/>
  <c r="C6" i="8"/>
  <c r="D6" i="8" s="1"/>
  <c r="C5" i="8"/>
  <c r="D5" i="8" s="1"/>
  <c r="C4" i="8"/>
  <c r="D4" i="8" s="1"/>
  <c r="D9" i="8"/>
  <c r="D10" i="8"/>
  <c r="D11" i="8"/>
  <c r="D12" i="8"/>
  <c r="D13" i="8"/>
  <c r="D14" i="8"/>
  <c r="D15" i="8"/>
  <c r="D16" i="8"/>
  <c r="D17" i="8"/>
  <c r="C3" i="8"/>
  <c r="D3" i="8" s="1"/>
  <c r="G31" i="6" l="1"/>
  <c r="D31" i="6"/>
  <c r="H117" i="2"/>
  <c r="H116" i="2"/>
  <c r="F35" i="2"/>
  <c r="F36" i="2" s="1"/>
  <c r="G35" i="2"/>
  <c r="G36" i="2" s="1"/>
  <c r="H35" i="2"/>
  <c r="H36" i="2" s="1"/>
  <c r="I35" i="2"/>
  <c r="I36" i="2" s="1"/>
  <c r="J35" i="2"/>
  <c r="J36" i="2" s="1"/>
  <c r="H33" i="2"/>
  <c r="I33" i="2"/>
  <c r="J33" i="2"/>
  <c r="J34" i="2" s="1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T111" i="7"/>
  <c r="BU111" i="7"/>
  <c r="BV111" i="7"/>
  <c r="BW111" i="7"/>
  <c r="BX111" i="7"/>
  <c r="BY111" i="7"/>
  <c r="BZ111" i="7"/>
  <c r="CA111" i="7"/>
  <c r="CB111" i="7"/>
  <c r="CC111" i="7"/>
  <c r="CD111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T112" i="7"/>
  <c r="BU112" i="7"/>
  <c r="BV112" i="7"/>
  <c r="BW112" i="7"/>
  <c r="BX112" i="7"/>
  <c r="BY112" i="7"/>
  <c r="BZ112" i="7"/>
  <c r="CA112" i="7"/>
  <c r="CB112" i="7"/>
  <c r="CC112" i="7"/>
  <c r="CD112" i="7"/>
  <c r="H44" i="7"/>
  <c r="L44" i="7" s="1"/>
  <c r="H42" i="7"/>
  <c r="L42" i="7" s="1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1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C182" i="7"/>
  <c r="D182" i="7"/>
  <c r="E182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E116" i="2"/>
  <c r="F116" i="2"/>
  <c r="G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E117" i="2"/>
  <c r="F117" i="2"/>
  <c r="G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D117" i="2"/>
  <c r="D116" i="2"/>
  <c r="Y35" i="2"/>
  <c r="Z35" i="2"/>
  <c r="AA35" i="2"/>
  <c r="AB35" i="2"/>
  <c r="AB36" i="2" s="1"/>
  <c r="AC35" i="2"/>
  <c r="AC36" i="2" s="1"/>
  <c r="AD35" i="2"/>
  <c r="AD36" i="2" s="1"/>
  <c r="AE35" i="2"/>
  <c r="AE36" i="2" s="1"/>
  <c r="AF35" i="2"/>
  <c r="AF36" i="2" s="1"/>
  <c r="AG35" i="2"/>
  <c r="AH35" i="2"/>
  <c r="AI35" i="2"/>
  <c r="AJ35" i="2"/>
  <c r="AJ36" i="2" s="1"/>
  <c r="AK35" i="2"/>
  <c r="AK36" i="2" s="1"/>
  <c r="AL35" i="2"/>
  <c r="AL36" i="2" s="1"/>
  <c r="AM35" i="2"/>
  <c r="AM36" i="2" s="1"/>
  <c r="AN35" i="2"/>
  <c r="AN36" i="2" s="1"/>
  <c r="AO35" i="2"/>
  <c r="AP35" i="2"/>
  <c r="AQ35" i="2"/>
  <c r="AR35" i="2"/>
  <c r="AR36" i="2" s="1"/>
  <c r="AS35" i="2"/>
  <c r="AS36" i="2" s="1"/>
  <c r="AT35" i="2"/>
  <c r="AT36" i="2" s="1"/>
  <c r="AU35" i="2"/>
  <c r="AU36" i="2" s="1"/>
  <c r="AV35" i="2"/>
  <c r="AV36" i="2" s="1"/>
  <c r="AW35" i="2"/>
  <c r="AX35" i="2"/>
  <c r="AY35" i="2"/>
  <c r="AZ35" i="2"/>
  <c r="AZ36" i="2" s="1"/>
  <c r="BA35" i="2"/>
  <c r="BA36" i="2" s="1"/>
  <c r="BB35" i="2"/>
  <c r="BB36" i="2" s="1"/>
  <c r="Z33" i="2"/>
  <c r="Z34" i="2" s="1"/>
  <c r="AA33" i="2"/>
  <c r="AA34" i="2" s="1"/>
  <c r="AB33" i="2"/>
  <c r="AB34" i="2" s="1"/>
  <c r="AC33" i="2"/>
  <c r="AC34" i="2" s="1"/>
  <c r="AD33" i="2"/>
  <c r="AD34" i="2" s="1"/>
  <c r="AE33" i="2"/>
  <c r="AE34" i="2" s="1"/>
  <c r="AF33" i="2"/>
  <c r="AF34" i="2" s="1"/>
  <c r="AG33" i="2"/>
  <c r="AG34" i="2" s="1"/>
  <c r="AH33" i="2"/>
  <c r="AH34" i="2" s="1"/>
  <c r="AI33" i="2"/>
  <c r="AI34" i="2" s="1"/>
  <c r="AJ33" i="2"/>
  <c r="AJ34" i="2" s="1"/>
  <c r="AK33" i="2"/>
  <c r="AK34" i="2" s="1"/>
  <c r="AL33" i="2"/>
  <c r="AL34" i="2" s="1"/>
  <c r="AM33" i="2"/>
  <c r="AM34" i="2" s="1"/>
  <c r="AN33" i="2"/>
  <c r="AN34" i="2" s="1"/>
  <c r="AO33" i="2"/>
  <c r="AO34" i="2" s="1"/>
  <c r="AP33" i="2"/>
  <c r="AP34" i="2" s="1"/>
  <c r="AQ33" i="2"/>
  <c r="AQ34" i="2" s="1"/>
  <c r="AR33" i="2"/>
  <c r="AR34" i="2" s="1"/>
  <c r="AS33" i="2"/>
  <c r="AS34" i="2" s="1"/>
  <c r="AT33" i="2"/>
  <c r="AU33" i="2"/>
  <c r="AV33" i="2"/>
  <c r="AW33" i="2"/>
  <c r="AW34" i="2" s="1"/>
  <c r="AX33" i="2"/>
  <c r="AX34" i="2" s="1"/>
  <c r="AY33" i="2"/>
  <c r="AY34" i="2" s="1"/>
  <c r="AZ33" i="2"/>
  <c r="AZ34" i="2" s="1"/>
  <c r="BA33" i="2"/>
  <c r="BA34" i="2" s="1"/>
  <c r="BB33" i="2"/>
  <c r="Y33" i="2"/>
  <c r="Y34" i="2" s="1"/>
  <c r="K35" i="2"/>
  <c r="K36" i="2" s="1"/>
  <c r="L35" i="2"/>
  <c r="L36" i="2" s="1"/>
  <c r="M35" i="2"/>
  <c r="M36" i="2" s="1"/>
  <c r="N35" i="2"/>
  <c r="N36" i="2" s="1"/>
  <c r="O35" i="2"/>
  <c r="O36" i="2" s="1"/>
  <c r="P35" i="2"/>
  <c r="P36" i="2" s="1"/>
  <c r="Q35" i="2"/>
  <c r="Q36" i="2" s="1"/>
  <c r="R35" i="2"/>
  <c r="R36" i="2" s="1"/>
  <c r="S35" i="2"/>
  <c r="S36" i="2" s="1"/>
  <c r="T35" i="2"/>
  <c r="T36" i="2" s="1"/>
  <c r="U35" i="2"/>
  <c r="U36" i="2" s="1"/>
  <c r="V35" i="2"/>
  <c r="V36" i="2" s="1"/>
  <c r="W35" i="2"/>
  <c r="W36" i="2" s="1"/>
  <c r="X35" i="2"/>
  <c r="X36" i="2" s="1"/>
  <c r="E35" i="2"/>
  <c r="E36" i="2" s="1"/>
  <c r="F33" i="2"/>
  <c r="G33" i="2"/>
  <c r="K33" i="2"/>
  <c r="L33" i="2"/>
  <c r="M33" i="2"/>
  <c r="M34" i="2" s="1"/>
  <c r="N33" i="2"/>
  <c r="O33" i="2"/>
  <c r="P33" i="2"/>
  <c r="Q33" i="2"/>
  <c r="R33" i="2"/>
  <c r="R34" i="2" s="1"/>
  <c r="S33" i="2"/>
  <c r="T33" i="2"/>
  <c r="U33" i="2"/>
  <c r="U34" i="2" s="1"/>
  <c r="V33" i="2"/>
  <c r="W33" i="2"/>
  <c r="W34" i="2" s="1"/>
  <c r="X33" i="2"/>
  <c r="J52" i="4"/>
  <c r="J50" i="4"/>
  <c r="H50" i="4"/>
  <c r="C14" i="5"/>
  <c r="C15" i="5" s="1"/>
  <c r="C10" i="5"/>
  <c r="C9" i="5"/>
  <c r="C8" i="5"/>
  <c r="C7" i="5"/>
  <c r="C6" i="5"/>
  <c r="C4" i="5"/>
  <c r="C3" i="5"/>
  <c r="F2" i="5" s="1"/>
  <c r="C2" i="5"/>
  <c r="C12" i="5" s="1"/>
  <c r="M35" i="4"/>
  <c r="H35" i="4"/>
  <c r="C35" i="4"/>
  <c r="C2" i="1"/>
  <c r="H43" i="7" l="1"/>
  <c r="P42" i="7" s="1"/>
  <c r="H46" i="7"/>
  <c r="L48" i="7" s="1"/>
  <c r="H45" i="7"/>
  <c r="P44" i="7" s="1"/>
  <c r="AV37" i="2"/>
  <c r="BB37" i="2"/>
  <c r="AT37" i="2"/>
  <c r="AD37" i="2"/>
  <c r="AT34" i="2"/>
  <c r="AY37" i="2"/>
  <c r="AQ37" i="2"/>
  <c r="AI37" i="2"/>
  <c r="AA37" i="2"/>
  <c r="AL37" i="2"/>
  <c r="D42" i="2"/>
  <c r="H42" i="2" s="1"/>
  <c r="AU37" i="2"/>
  <c r="AF37" i="2"/>
  <c r="Y37" i="2"/>
  <c r="BB34" i="2"/>
  <c r="AS37" i="2"/>
  <c r="AE37" i="2"/>
  <c r="AI36" i="2"/>
  <c r="AN37" i="2"/>
  <c r="AC37" i="2"/>
  <c r="AX37" i="2"/>
  <c r="AP37" i="2"/>
  <c r="AH37" i="2"/>
  <c r="Z37" i="2"/>
  <c r="AV34" i="2"/>
  <c r="AR37" i="2"/>
  <c r="BA37" i="2"/>
  <c r="AM37" i="2"/>
  <c r="AB37" i="2"/>
  <c r="AQ36" i="2"/>
  <c r="AW37" i="2"/>
  <c r="AO37" i="2"/>
  <c r="AG37" i="2"/>
  <c r="AU34" i="2"/>
  <c r="AK37" i="2"/>
  <c r="AA36" i="2"/>
  <c r="AZ37" i="2"/>
  <c r="AJ37" i="2"/>
  <c r="AY36" i="2"/>
  <c r="D44" i="2"/>
  <c r="H44" i="2" s="1"/>
  <c r="Z36" i="2"/>
  <c r="AX36" i="2"/>
  <c r="AP36" i="2"/>
  <c r="AH36" i="2"/>
  <c r="AW36" i="2"/>
  <c r="AO36" i="2"/>
  <c r="AG36" i="2"/>
  <c r="Y36" i="2"/>
  <c r="E37" i="2"/>
  <c r="Q37" i="2"/>
  <c r="I37" i="2"/>
  <c r="X37" i="2"/>
  <c r="P37" i="2"/>
  <c r="H37" i="2"/>
  <c r="W37" i="2"/>
  <c r="O37" i="2"/>
  <c r="G37" i="2"/>
  <c r="R37" i="2"/>
  <c r="U37" i="2"/>
  <c r="O34" i="2"/>
  <c r="J37" i="2"/>
  <c r="V37" i="2"/>
  <c r="N37" i="2"/>
  <c r="F37" i="2"/>
  <c r="M37" i="2"/>
  <c r="T37" i="2"/>
  <c r="L37" i="2"/>
  <c r="S37" i="2"/>
  <c r="G34" i="2"/>
  <c r="S34" i="2"/>
  <c r="K34" i="2"/>
  <c r="K37" i="2"/>
  <c r="T34" i="2"/>
  <c r="L34" i="2"/>
  <c r="E34" i="2"/>
  <c r="I34" i="2"/>
  <c r="X34" i="2"/>
  <c r="P34" i="2"/>
  <c r="H34" i="2"/>
  <c r="Q34" i="2"/>
  <c r="V34" i="2"/>
  <c r="N34" i="2"/>
  <c r="F34" i="2"/>
  <c r="C16" i="5"/>
  <c r="C5" i="5"/>
  <c r="C11" i="5"/>
  <c r="L12" i="5"/>
  <c r="E7" i="5"/>
  <c r="E10" i="5"/>
  <c r="K12" i="5"/>
  <c r="E13" i="5"/>
  <c r="L13" i="5"/>
  <c r="E8" i="5"/>
  <c r="E4" i="5"/>
  <c r="E5" i="5"/>
  <c r="K13" i="5"/>
  <c r="E11" i="5"/>
  <c r="E3" i="5"/>
  <c r="E14" i="5"/>
  <c r="L11" i="5"/>
  <c r="E6" i="5"/>
  <c r="K14" i="5"/>
  <c r="E12" i="5"/>
  <c r="L14" i="5"/>
  <c r="K11" i="5"/>
  <c r="E9" i="5"/>
  <c r="C13" i="5"/>
  <c r="G2" i="5" s="1"/>
  <c r="F3" i="5" s="1"/>
  <c r="F27" i="5"/>
  <c r="F29" i="5"/>
  <c r="F31" i="5"/>
  <c r="C4" i="1"/>
  <c r="T44" i="7" l="1"/>
  <c r="T42" i="7"/>
  <c r="D45" i="2"/>
  <c r="L44" i="2" s="1"/>
  <c r="P44" i="2" s="1"/>
  <c r="D46" i="2"/>
  <c r="H48" i="2" s="1"/>
  <c r="D43" i="2"/>
  <c r="L42" i="2" s="1"/>
  <c r="P42" i="2" s="1"/>
  <c r="I2" i="5"/>
  <c r="H2" i="5"/>
  <c r="C14" i="1"/>
  <c r="C15" i="1" s="1"/>
  <c r="C6" i="1"/>
  <c r="P48" i="7" l="1"/>
  <c r="T48" i="7" s="1"/>
  <c r="L62" i="7"/>
  <c r="P62" i="7" s="1"/>
  <c r="L48" i="2"/>
  <c r="P48" i="2" s="1"/>
  <c r="H62" i="2"/>
  <c r="L62" i="2" s="1"/>
  <c r="K2" i="5"/>
  <c r="L2" i="5"/>
  <c r="J2" i="5"/>
  <c r="C10" i="1"/>
  <c r="C9" i="1"/>
  <c r="C8" i="1"/>
  <c r="C16" i="1" s="1"/>
  <c r="C7" i="1"/>
  <c r="C3" i="1"/>
  <c r="BD113" i="7" l="1"/>
  <c r="AV113" i="7"/>
  <c r="AN113" i="7"/>
  <c r="AF113" i="7"/>
  <c r="X113" i="7"/>
  <c r="K69" i="7"/>
  <c r="AK113" i="7"/>
  <c r="AJ113" i="7"/>
  <c r="K83" i="7"/>
  <c r="BC113" i="7"/>
  <c r="AU113" i="7"/>
  <c r="AM113" i="7"/>
  <c r="AE113" i="7"/>
  <c r="W113" i="7"/>
  <c r="AS113" i="7"/>
  <c r="AC113" i="7"/>
  <c r="U113" i="7"/>
  <c r="K85" i="7"/>
  <c r="AR113" i="7"/>
  <c r="AB113" i="7"/>
  <c r="BB113" i="7"/>
  <c r="AT113" i="7"/>
  <c r="AL113" i="7"/>
  <c r="AD113" i="7"/>
  <c r="V113" i="7"/>
  <c r="BA113" i="7"/>
  <c r="AZ113" i="7"/>
  <c r="T113" i="7"/>
  <c r="AY113" i="7"/>
  <c r="AQ113" i="7"/>
  <c r="AI113" i="7"/>
  <c r="AA113" i="7"/>
  <c r="S113" i="7"/>
  <c r="K78" i="7"/>
  <c r="Z113" i="7"/>
  <c r="K76" i="7"/>
  <c r="AW113" i="7"/>
  <c r="Y113" i="7"/>
  <c r="AX113" i="7"/>
  <c r="AP113" i="7"/>
  <c r="AH113" i="7"/>
  <c r="R113" i="7"/>
  <c r="AO113" i="7"/>
  <c r="AG113" i="7"/>
  <c r="Q113" i="7"/>
  <c r="K71" i="7"/>
  <c r="M118" i="2"/>
  <c r="AC118" i="2"/>
  <c r="AS118" i="2"/>
  <c r="N118" i="2"/>
  <c r="AD118" i="2"/>
  <c r="AT118" i="2"/>
  <c r="O118" i="2"/>
  <c r="AE118" i="2"/>
  <c r="AU118" i="2"/>
  <c r="AB118" i="2"/>
  <c r="T118" i="2"/>
  <c r="AJ118" i="2"/>
  <c r="AZ118" i="2"/>
  <c r="E118" i="2"/>
  <c r="U118" i="2"/>
  <c r="AK118" i="2"/>
  <c r="BA118" i="2"/>
  <c r="F118" i="2"/>
  <c r="V118" i="2"/>
  <c r="AL118" i="2"/>
  <c r="G72" i="2"/>
  <c r="G118" i="2"/>
  <c r="W118" i="2"/>
  <c r="AM118" i="2"/>
  <c r="L118" i="2"/>
  <c r="AR118" i="2"/>
  <c r="AY118" i="2"/>
  <c r="AP118" i="2"/>
  <c r="Y118" i="2"/>
  <c r="AV118" i="2"/>
  <c r="AI118" i="2"/>
  <c r="I118" i="2"/>
  <c r="R118" i="2"/>
  <c r="AW118" i="2"/>
  <c r="H118" i="2"/>
  <c r="AG118" i="2"/>
  <c r="AQ118" i="2"/>
  <c r="AH118" i="2"/>
  <c r="Q118" i="2"/>
  <c r="AN118" i="2"/>
  <c r="Z118" i="2"/>
  <c r="AF118" i="2"/>
  <c r="AA118" i="2"/>
  <c r="X118" i="2"/>
  <c r="K118" i="2"/>
  <c r="AO118" i="2"/>
  <c r="AX118" i="2"/>
  <c r="D118" i="2"/>
  <c r="S118" i="2"/>
  <c r="J118" i="2"/>
  <c r="P118" i="2"/>
  <c r="G90" i="2"/>
  <c r="G81" i="2"/>
  <c r="G88" i="2"/>
  <c r="G79" i="2"/>
  <c r="G74" i="2"/>
  <c r="F2" i="1"/>
  <c r="G3" i="5"/>
  <c r="N2" i="5"/>
  <c r="P2" i="5"/>
  <c r="O2" i="5"/>
  <c r="F31" i="1"/>
  <c r="F29" i="1"/>
  <c r="C12" i="1"/>
  <c r="F27" i="1"/>
  <c r="C11" i="1"/>
  <c r="C5" i="1"/>
  <c r="C13" i="1" l="1"/>
  <c r="F4" i="5"/>
  <c r="I3" i="5"/>
  <c r="H3" i="5"/>
  <c r="G2" i="1"/>
  <c r="F3" i="1" s="1"/>
  <c r="E6" i="1"/>
  <c r="E14" i="1"/>
  <c r="E7" i="1"/>
  <c r="E3" i="1"/>
  <c r="E13" i="1"/>
  <c r="E8" i="1"/>
  <c r="E9" i="1"/>
  <c r="E10" i="1"/>
  <c r="E11" i="1"/>
  <c r="E5" i="1"/>
  <c r="E4" i="1"/>
  <c r="E12" i="1"/>
  <c r="L14" i="1"/>
  <c r="K11" i="1"/>
  <c r="K12" i="1"/>
  <c r="K13" i="1"/>
  <c r="L11" i="1"/>
  <c r="K14" i="1"/>
  <c r="L12" i="1"/>
  <c r="L13" i="1"/>
  <c r="H2" i="1" l="1"/>
  <c r="I2" i="1"/>
  <c r="J2" i="1" s="1"/>
  <c r="G3" i="1" s="1"/>
  <c r="F4" i="1" s="1"/>
  <c r="L3" i="5"/>
  <c r="K3" i="5"/>
  <c r="J3" i="5"/>
  <c r="I3" i="1" l="1"/>
  <c r="J3" i="1" s="1"/>
  <c r="G4" i="1" s="1"/>
  <c r="F5" i="1" s="1"/>
  <c r="H3" i="1"/>
  <c r="G4" i="5"/>
  <c r="P3" i="5"/>
  <c r="O3" i="5"/>
  <c r="N3" i="5"/>
  <c r="K2" i="1"/>
  <c r="H4" i="1" l="1"/>
  <c r="I4" i="1"/>
  <c r="J4" i="1" s="1"/>
  <c r="G5" i="1" s="1"/>
  <c r="F6" i="1" s="1"/>
  <c r="F5" i="5"/>
  <c r="I4" i="5"/>
  <c r="H4" i="5"/>
  <c r="L2" i="1"/>
  <c r="O2" i="1"/>
  <c r="P2" i="1"/>
  <c r="N2" i="1"/>
  <c r="I5" i="1" l="1"/>
  <c r="J5" i="1" s="1"/>
  <c r="G6" i="1" s="1"/>
  <c r="F7" i="1" s="1"/>
  <c r="H5" i="1"/>
  <c r="J4" i="5"/>
  <c r="L4" i="5"/>
  <c r="K4" i="5"/>
  <c r="K3" i="1"/>
  <c r="L3" i="1"/>
  <c r="H6" i="1" l="1"/>
  <c r="I6" i="1"/>
  <c r="J6" i="1" s="1"/>
  <c r="G7" i="1" s="1"/>
  <c r="F8" i="1" s="1"/>
  <c r="G5" i="5"/>
  <c r="P4" i="5"/>
  <c r="O4" i="5"/>
  <c r="N4" i="5"/>
  <c r="O3" i="1"/>
  <c r="P3" i="1"/>
  <c r="N3" i="1"/>
  <c r="I7" i="1" l="1"/>
  <c r="J7" i="1" s="1"/>
  <c r="G8" i="1" s="1"/>
  <c r="H7" i="1"/>
  <c r="F6" i="5"/>
  <c r="I5" i="5"/>
  <c r="H5" i="5"/>
  <c r="L7" i="1" l="1"/>
  <c r="F9" i="1"/>
  <c r="H8" i="1"/>
  <c r="I8" i="1"/>
  <c r="J8" i="1" s="1"/>
  <c r="L5" i="5"/>
  <c r="K5" i="5"/>
  <c r="J5" i="5"/>
  <c r="G9" i="1" l="1"/>
  <c r="F10" i="1" s="1"/>
  <c r="G6" i="5"/>
  <c r="O5" i="5"/>
  <c r="P5" i="5"/>
  <c r="N5" i="5"/>
  <c r="H9" i="1" l="1"/>
  <c r="I9" i="1"/>
  <c r="J9" i="1" s="1"/>
  <c r="G10" i="1" s="1"/>
  <c r="H10" i="1" s="1"/>
  <c r="F7" i="5"/>
  <c r="I6" i="5"/>
  <c r="H6" i="5"/>
  <c r="F11" i="1" l="1"/>
  <c r="I10" i="1"/>
  <c r="J10" i="1" s="1"/>
  <c r="J6" i="5"/>
  <c r="K6" i="5"/>
  <c r="L6" i="5"/>
  <c r="K10" i="1" l="1"/>
  <c r="L10" i="1"/>
  <c r="G11" i="1"/>
  <c r="G7" i="5"/>
  <c r="N6" i="5"/>
  <c r="P6" i="5"/>
  <c r="O6" i="5"/>
  <c r="F12" i="1" l="1"/>
  <c r="H11" i="1"/>
  <c r="I11" i="1"/>
  <c r="J11" i="1" s="1"/>
  <c r="F8" i="5"/>
  <c r="H7" i="5"/>
  <c r="I7" i="5"/>
  <c r="G12" i="1" l="1"/>
  <c r="F13" i="1" s="1"/>
  <c r="K7" i="5"/>
  <c r="L7" i="5"/>
  <c r="J7" i="5"/>
  <c r="H12" i="1" l="1"/>
  <c r="I12" i="1"/>
  <c r="J12" i="1" s="1"/>
  <c r="G13" i="1" s="1"/>
  <c r="G8" i="5"/>
  <c r="O7" i="5"/>
  <c r="P7" i="5"/>
  <c r="N7" i="5"/>
  <c r="F14" i="1" l="1"/>
  <c r="I13" i="1"/>
  <c r="J13" i="1" s="1"/>
  <c r="G14" i="1" s="1"/>
  <c r="H13" i="1"/>
  <c r="F9" i="5"/>
  <c r="I8" i="5"/>
  <c r="H8" i="5"/>
  <c r="I14" i="1" l="1"/>
  <c r="J14" i="1" s="1"/>
  <c r="H14" i="1"/>
  <c r="L8" i="5"/>
  <c r="K8" i="5"/>
  <c r="J8" i="5"/>
  <c r="G9" i="5" l="1"/>
  <c r="P8" i="5"/>
  <c r="N8" i="5"/>
  <c r="O8" i="5"/>
  <c r="F10" i="5" l="1"/>
  <c r="I9" i="5"/>
  <c r="H9" i="5"/>
  <c r="L9" i="5" l="1"/>
  <c r="K9" i="5"/>
  <c r="J9" i="5"/>
  <c r="G10" i="5" l="1"/>
  <c r="N9" i="5"/>
  <c r="O9" i="5"/>
  <c r="P9" i="5"/>
  <c r="F11" i="5" l="1"/>
  <c r="I10" i="5"/>
  <c r="H10" i="5"/>
  <c r="L10" i="5" l="1"/>
  <c r="K10" i="5"/>
  <c r="G17" i="5" s="1"/>
  <c r="G19" i="5" s="1"/>
  <c r="G21" i="5" s="1"/>
  <c r="G23" i="5" s="1"/>
  <c r="J10" i="5"/>
  <c r="G11" i="5" l="1"/>
  <c r="P10" i="5"/>
  <c r="N10" i="5"/>
  <c r="O10" i="5"/>
  <c r="F12" i="5" l="1"/>
  <c r="H11" i="5"/>
  <c r="I11" i="5"/>
  <c r="J11" i="5" l="1"/>
  <c r="G12" i="5" l="1"/>
  <c r="N11" i="5"/>
  <c r="O11" i="5"/>
  <c r="P11" i="5"/>
  <c r="F13" i="5" l="1"/>
  <c r="I12" i="5"/>
  <c r="H12" i="5"/>
  <c r="J12" i="5" l="1"/>
  <c r="G13" i="5" l="1"/>
  <c r="P12" i="5"/>
  <c r="O12" i="5"/>
  <c r="N12" i="5"/>
  <c r="F14" i="5" l="1"/>
  <c r="I13" i="5"/>
  <c r="H13" i="5"/>
  <c r="J13" i="5" l="1"/>
  <c r="G14" i="5" l="1"/>
  <c r="N13" i="5"/>
  <c r="O13" i="5"/>
  <c r="P13" i="5"/>
  <c r="I14" i="5" l="1"/>
  <c r="H14" i="5"/>
  <c r="I15" i="5" l="1"/>
  <c r="J14" i="5"/>
  <c r="N14" i="5" l="1"/>
  <c r="N15" i="5" s="1"/>
  <c r="G27" i="5" s="1"/>
  <c r="O14" i="5"/>
  <c r="O15" i="5" s="1"/>
  <c r="G29" i="5" s="1"/>
  <c r="P14" i="5"/>
  <c r="P15" i="5" s="1"/>
  <c r="G31" i="5" s="1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 l="1"/>
  <c r="G25" i="5" s="1"/>
  <c r="L6" i="1" l="1"/>
  <c r="K6" i="1"/>
  <c r="O4" i="1"/>
  <c r="K7" i="1"/>
  <c r="K4" i="1"/>
  <c r="K9" i="1"/>
  <c r="L9" i="1"/>
  <c r="O7" i="1"/>
  <c r="N7" i="1"/>
  <c r="P7" i="1"/>
  <c r="P14" i="1"/>
  <c r="O14" i="1"/>
  <c r="N14" i="1"/>
  <c r="K5" i="1"/>
  <c r="L5" i="1"/>
  <c r="I15" i="1"/>
  <c r="M2" i="1" s="1"/>
  <c r="N4" i="1"/>
  <c r="L8" i="1"/>
  <c r="K8" i="1"/>
  <c r="L4" i="1"/>
  <c r="N8" i="1"/>
  <c r="O8" i="1"/>
  <c r="P8" i="1"/>
  <c r="N13" i="1"/>
  <c r="P13" i="1"/>
  <c r="O13" i="1"/>
  <c r="P11" i="1"/>
  <c r="N11" i="1"/>
  <c r="O11" i="1"/>
  <c r="O9" i="1"/>
  <c r="N9" i="1"/>
  <c r="P9" i="1"/>
  <c r="O12" i="1"/>
  <c r="P12" i="1"/>
  <c r="N12" i="1"/>
  <c r="P10" i="1"/>
  <c r="N10" i="1"/>
  <c r="O10" i="1"/>
  <c r="N6" i="1"/>
  <c r="O6" i="1"/>
  <c r="P6" i="1"/>
  <c r="P4" i="1"/>
  <c r="O5" i="1"/>
  <c r="N5" i="1"/>
  <c r="P5" i="1"/>
  <c r="G17" i="1" l="1"/>
  <c r="G19" i="1" s="1"/>
  <c r="G21" i="1" s="1"/>
  <c r="G23" i="1" s="1"/>
  <c r="O15" i="1"/>
  <c r="G29" i="1" s="1"/>
  <c r="N15" i="1"/>
  <c r="G27" i="1" s="1"/>
  <c r="M6" i="1"/>
  <c r="P15" i="1"/>
  <c r="G31" i="1" s="1"/>
  <c r="M14" i="1"/>
  <c r="M3" i="1"/>
  <c r="M12" i="1"/>
  <c r="M4" i="1"/>
  <c r="M10" i="1"/>
  <c r="M7" i="1"/>
  <c r="M9" i="1"/>
  <c r="M8" i="1"/>
  <c r="M13" i="1"/>
  <c r="M11" i="1"/>
  <c r="M5" i="1"/>
  <c r="M15" i="1" l="1"/>
  <c r="G25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</futureMetadata>
  <valueMetadata count="2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</valueMetadata>
</metadata>
</file>

<file path=xl/sharedStrings.xml><?xml version="1.0" encoding="utf-8"?>
<sst xmlns="http://schemas.openxmlformats.org/spreadsheetml/2006/main" count="254" uniqueCount="127">
  <si>
    <t>DATOS</t>
  </si>
  <si>
    <t>ESTADISTICOS</t>
  </si>
  <si>
    <t>VALORES</t>
  </si>
  <si>
    <t>CLASE</t>
  </si>
  <si>
    <t>LIMITE INFERIOR</t>
  </si>
  <si>
    <t>LIMITE SUPERIOR</t>
  </si>
  <si>
    <t>MARCA DE CLASE (X_i)</t>
  </si>
  <si>
    <t>Frecuencia absoluta</t>
  </si>
  <si>
    <t>Frecuencia acumulada</t>
  </si>
  <si>
    <t>Xi*fi</t>
  </si>
  <si>
    <t>Xi^2*fi</t>
  </si>
  <si>
    <t>MODA</t>
  </si>
  <si>
    <t>Percentil_25</t>
  </si>
  <si>
    <t>Percentil_50</t>
  </si>
  <si>
    <t>Percentil_75</t>
  </si>
  <si>
    <t>TAMAÑO</t>
  </si>
  <si>
    <t>MINIMO</t>
  </si>
  <si>
    <t>MAXIMO</t>
  </si>
  <si>
    <t>RANGO</t>
  </si>
  <si>
    <t>CUARTIL 1</t>
  </si>
  <si>
    <t>CUARTIL 3</t>
  </si>
  <si>
    <t>MEDIA O PROMEDIO</t>
  </si>
  <si>
    <t>MEDIANA</t>
  </si>
  <si>
    <t>R.I.Q</t>
  </si>
  <si>
    <t>STURGES</t>
  </si>
  <si>
    <t>AMPLITUD</t>
  </si>
  <si>
    <t>VARIANZA</t>
  </si>
  <si>
    <t>DESVIACION ESTÁNDAR</t>
  </si>
  <si>
    <t>Fr_maxima</t>
  </si>
  <si>
    <t>COEF. VARIACION</t>
  </si>
  <si>
    <t>Medidas agrupadas</t>
  </si>
  <si>
    <t>PROMEDIO</t>
  </si>
  <si>
    <t>F27</t>
  </si>
  <si>
    <t>COEFICIENTE DE VARIACION</t>
  </si>
  <si>
    <t>PERCENTIL_25</t>
  </si>
  <si>
    <t>PERCENTIL_50</t>
  </si>
  <si>
    <t>PERCENTIL_75</t>
  </si>
  <si>
    <t>Problema de aplicación:  A continuación, estudiaremos si hay o no una relación entre dos variables peso y estatura</t>
  </si>
  <si>
    <t>x</t>
  </si>
  <si>
    <t>VOLUMEN</t>
  </si>
  <si>
    <t>y</t>
  </si>
  <si>
    <t>GASTOS</t>
  </si>
  <si>
    <t>Paso 1 (15 puntos). Confeccione el diagrama de dispersión y haga una conjetura acerca de una posible relación entre las dos pruebas:</t>
  </si>
  <si>
    <t>Paso 2 (15 puntos). Interpretación</t>
  </si>
  <si>
    <t>Interpretación el signo de la covarianza: HAY EVIDENCIA DE UNA FUERTE RELACION DIRECTA ENTRE LOS GASTOS Y LOS VOLUMENES DE VENTA</t>
  </si>
  <si>
    <t>Interpretación del coeficiente de correlación de Pearson: HAY EVIDENCIA DE UNA FUERTE RELACION DIRECTA ENTRE LOS GASTOS Y LOS VOLUMENES DE VENTA</t>
  </si>
  <si>
    <t>Interpretación del coeficiente de Determinación: EL MODELO AJUSTADO DE REGRESIÓN LOGRA EXPLICAR QUE EN UN 95.91% LA VARIABILIDAD OBSERVADA EN LOS GASTOS SE DEBE AL VOLUMEN DE VENTAS</t>
  </si>
  <si>
    <t>covarianza</t>
  </si>
  <si>
    <t>COEF_CORR</t>
  </si>
  <si>
    <t>COEF_DETER</t>
  </si>
  <si>
    <t>Paso 5 (5 puntos). Ecuación de la recta de regresión</t>
  </si>
  <si>
    <t xml:space="preserve">Que volumen de ventas (X) de la empresa se podrían esperar en un año que se gaste (Y) en publicidad 60000 pesos </t>
  </si>
  <si>
    <t xml:space="preserve">Que volumen de ventas (X) de la empresa se podrían esperar en un año que se gaste (Y) en publicidad 200000 pesos </t>
  </si>
  <si>
    <t>Y = -1,6 + 2,3*x</t>
  </si>
  <si>
    <t>60 = -1,6 + 2,3*x, despejando x = (60+1,6)/2,3 =26,78 millones de pesos</t>
  </si>
  <si>
    <t>200 = -1,6 + 2,3*x, despejando x = (200+1,6)/2,3= 87,65 millones de pesos</t>
  </si>
  <si>
    <t>VALOR X</t>
  </si>
  <si>
    <t>PREDICCION</t>
  </si>
  <si>
    <t>VALOR Y</t>
  </si>
  <si>
    <t>Producto</t>
  </si>
  <si>
    <t>Suma</t>
  </si>
  <si>
    <r>
      <t> </t>
    </r>
    <r>
      <rPr>
        <b/>
        <sz val="12"/>
        <color theme="1"/>
        <rFont val="Calibri"/>
        <family val="2"/>
        <scheme val="minor"/>
      </rPr>
      <t>DEMANDA (Xi)</t>
    </r>
  </si>
  <si>
    <r>
      <t> </t>
    </r>
    <r>
      <rPr>
        <b/>
        <sz val="12"/>
        <color theme="1"/>
        <rFont val="Calibri"/>
        <family val="2"/>
        <scheme val="minor"/>
      </rPr>
      <t>OFERTA (Yi)</t>
    </r>
  </si>
  <si>
    <t>Media muestral</t>
  </si>
  <si>
    <t>Varianza muestral insesgada</t>
  </si>
  <si>
    <t>Desviación muestral</t>
  </si>
  <si>
    <t>Covarianza Muestral</t>
  </si>
  <si>
    <t>Correlación lineal muestral</t>
  </si>
  <si>
    <t>Coeficiente de Determinación</t>
  </si>
  <si>
    <t>Pendiente de la recta de regresión</t>
  </si>
  <si>
    <t>Término independiente lineal muestral</t>
  </si>
  <si>
    <t>Recta de regresión</t>
  </si>
  <si>
    <t>Variable X</t>
  </si>
  <si>
    <t>Variable Y</t>
  </si>
  <si>
    <t>Valor X</t>
  </si>
  <si>
    <t>Estimacion Y</t>
  </si>
  <si>
    <t>Valor Y</t>
  </si>
  <si>
    <t>Estimacion X</t>
  </si>
  <si>
    <t>Problema de aplicación:  En Economía y Negocios se consideran que la oferta y demanda de un producto se encuentran.  Se han escogidos 20 clientes consumidores de un producto y se han anotados:</t>
  </si>
  <si>
    <t>Paso 2 – (10 PUNTOS).  Organizando los datos</t>
  </si>
  <si>
    <t>Paso 3 – (10 PUNTOS). Medias, varianzas y Desviación estandard</t>
  </si>
  <si>
    <t xml:space="preserve">Paso 4 – (10 PUNTOS). La covarianza y el coeficiente de correlación </t>
  </si>
  <si>
    <t xml:space="preserve">Paso 5 – (10 PUNTOS). Interpretación de La covarianza y el coeficiente de correlación </t>
  </si>
  <si>
    <t>Interpretación el signo de la covarianza: HAY EVIDENCIA DE UNA RELACION DIRECTA ENTRE LA DEMANDA Y LA OFERTA DE UN PRODUCTO</t>
  </si>
  <si>
    <t>Interpretación del coeficiente de correlación de Pearson: HAY EVIDENCIA DE UNA ALTA ASOCIACION ENTRE LA DEMANDA Y LA OFERTA</t>
  </si>
  <si>
    <t>Interpretación del coeficiente de Determinación: EL MODELO AJUSTADO DE REGRESIÓN LOGRA EXPLICAR EN UN 70% LA VARIABILIDAD OBSERVADA EN LA OFERTA</t>
  </si>
  <si>
    <t>Paso 6 - (10 PUNTOS). Modelo de Regresión lineal simple y Recta de Regresión Estimada</t>
  </si>
  <si>
    <r>
      <t> </t>
    </r>
    <r>
      <rPr>
        <b/>
        <sz val="18"/>
        <color theme="1"/>
        <rFont val="Calibri"/>
        <family val="2"/>
        <scheme val="minor"/>
      </rPr>
      <t>DEMANDA (Xi)</t>
    </r>
  </si>
  <si>
    <r>
      <t> </t>
    </r>
    <r>
      <rPr>
        <b/>
        <sz val="20"/>
        <color theme="1"/>
        <rFont val="Calibri"/>
        <family val="2"/>
        <scheme val="minor"/>
      </rPr>
      <t>OFERTA (Yi)</t>
    </r>
  </si>
  <si>
    <t>Individuo</t>
  </si>
  <si>
    <t>Paso 1 (10 puntos). Confeccione el diagrama de dispersión y haga una conjetura acerca de una posible relación entre las dos pruebas:</t>
  </si>
  <si>
    <r>
      <t> </t>
    </r>
    <r>
      <rPr>
        <b/>
        <sz val="11"/>
        <color theme="1"/>
        <rFont val="Calibri"/>
        <family val="2"/>
        <scheme val="minor"/>
      </rPr>
      <t>DEMANDA (Xi)</t>
    </r>
  </si>
  <si>
    <r>
      <t> </t>
    </r>
    <r>
      <rPr>
        <b/>
        <sz val="11"/>
        <color theme="1"/>
        <rFont val="Calibri"/>
        <family val="2"/>
        <scheme val="minor"/>
      </rPr>
      <t>OFERTA (Yi)</t>
    </r>
  </si>
  <si>
    <t> OFERTA (Yi) - estimada</t>
  </si>
  <si>
    <t>Paso 7 - (5 PUNTOS). Dibuje la recta de regresión estimada</t>
  </si>
  <si>
    <t>Paso 8 - (5 PUNTOS). Prediga cual debería ser la oferta correspondiente al valor de la demanda de 35.</t>
  </si>
  <si>
    <t>Paso 9 - (5 PUNTOS). Prediga cual debería ser la demanda correspondiente al valor de la demanda de 45</t>
  </si>
  <si>
    <t>Paso 10 - (5 PUNTOS). Dibuje la Recta estimada de Regresión Simplen el Diagrama de Dispersión, mostrando la recta y el coeficiente de Determinación</t>
  </si>
  <si>
    <t>Paso 11 – (10 PUNTOS).  Halle las Ofertas estimadas</t>
  </si>
  <si>
    <t>Paso 12 – (10 PUNTOS). Use IntroStat para realizar el problema de Regresión Lineal</t>
  </si>
  <si>
    <t>PESO</t>
  </si>
  <si>
    <t>ESTATURA</t>
  </si>
  <si>
    <r>
      <t>Xi</t>
    </r>
    <r>
      <rPr>
        <b/>
        <vertAlign val="superscript"/>
        <sz val="8"/>
        <color theme="0"/>
        <rFont val="Calibri"/>
        <family val="2"/>
        <scheme val="minor"/>
      </rPr>
      <t>2</t>
    </r>
  </si>
  <si>
    <r>
      <t>Yi</t>
    </r>
    <r>
      <rPr>
        <b/>
        <vertAlign val="superscript"/>
        <sz val="8"/>
        <color theme="0"/>
        <rFont val="Calibri"/>
        <family val="2"/>
        <scheme val="minor"/>
      </rPr>
      <t>2</t>
    </r>
  </si>
  <si>
    <t>Xi*Yi</t>
  </si>
  <si>
    <t>Paso 8 - (5 PUNTOS). Prediga cual debería ser la oferta correspondiente al valor de la demanda de 75.</t>
  </si>
  <si>
    <t>Interpretación del coeficiente de correlación de Pearson: HAY EVIDENCIA DE UNA MUY ALTA ASOCIACION ENTRE LA DEMANDA Y LA OFERTA</t>
  </si>
  <si>
    <t>Y = 8.59 +1.11*X</t>
  </si>
  <si>
    <t>RECTA DE REGRESION</t>
  </si>
  <si>
    <t>CONJETURA: Se evidencia una relacion directa entre la Demanda y la Oferta</t>
  </si>
  <si>
    <t>DEMANDA</t>
  </si>
  <si>
    <t>OFERTA</t>
  </si>
  <si>
    <t>X = (Y-8.59)/1.11</t>
  </si>
  <si>
    <t>r</t>
  </si>
  <si>
    <t>Columna1</t>
  </si>
  <si>
    <t>R2</t>
  </si>
  <si>
    <t>Y =8.59+1.11*x</t>
  </si>
  <si>
    <t>CURSO</t>
  </si>
  <si>
    <t>INDUSTRIAL</t>
  </si>
  <si>
    <t>ECONOMIA</t>
  </si>
  <si>
    <t>Transporte</t>
  </si>
  <si>
    <t>frecuencia</t>
  </si>
  <si>
    <t>II</t>
  </si>
  <si>
    <t>V</t>
  </si>
  <si>
    <t>IV</t>
  </si>
  <si>
    <t>III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</si>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</sst>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b/>
      <sz val="7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vertAlign val="superscript"/>
      <sz val="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1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left" wrapText="1"/>
    </xf>
    <xf numFmtId="0" fontId="13" fillId="0" borderId="1" xfId="0" applyFont="1" applyBorder="1" applyAlignment="1">
      <alignment vertical="top" wrapText="1"/>
    </xf>
    <xf numFmtId="0" fontId="11" fillId="0" borderId="4" xfId="0" applyFont="1" applyBorder="1" applyAlignment="1">
      <alignment horizontal="left"/>
    </xf>
    <xf numFmtId="0" fontId="15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1" fillId="0" borderId="4" xfId="0" applyFont="1" applyBorder="1" applyAlignment="1">
      <alignment horizontal="center" wrapText="1"/>
    </xf>
    <xf numFmtId="2" fontId="13" fillId="0" borderId="0" xfId="0" applyNumberFormat="1" applyFont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4" fillId="8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16" fillId="0" borderId="12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wrapText="1"/>
    </xf>
    <xf numFmtId="0" fontId="3" fillId="0" borderId="1" xfId="0" applyFont="1" applyBorder="1"/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9" fillId="9" borderId="27" xfId="0" applyFont="1" applyFill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9" borderId="24" xfId="0" applyFont="1" applyFill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20" fillId="13" borderId="26" xfId="0" applyFont="1" applyFill="1" applyBorder="1" applyAlignment="1">
      <alignment horizontal="center"/>
    </xf>
    <xf numFmtId="0" fontId="20" fillId="13" borderId="38" xfId="0" applyFont="1" applyFill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20" fillId="13" borderId="5" xfId="0" applyFont="1" applyFill="1" applyBorder="1" applyAlignment="1">
      <alignment horizontal="center"/>
    </xf>
    <xf numFmtId="0" fontId="14" fillId="8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4" fillId="0" borderId="40" xfId="0" applyFont="1" applyBorder="1" applyAlignment="1">
      <alignment horizontal="center"/>
    </xf>
    <xf numFmtId="0" fontId="11" fillId="4" borderId="1" xfId="0" applyFont="1" applyFill="1" applyBorder="1" applyAlignment="1">
      <alignment horizontal="center" wrapText="1"/>
    </xf>
    <xf numFmtId="0" fontId="10" fillId="0" borderId="0" xfId="0" applyFont="1" applyAlignment="1">
      <alignment horizontal="center" vertical="top" wrapText="1"/>
    </xf>
    <xf numFmtId="0" fontId="9" fillId="0" borderId="4" xfId="0" applyFont="1" applyBorder="1" applyAlignment="1">
      <alignment horizontal="center"/>
    </xf>
    <xf numFmtId="0" fontId="9" fillId="9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6" fillId="0" borderId="4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26" fillId="0" borderId="1" xfId="0" applyFont="1" applyBorder="1" applyAlignment="1">
      <alignment horizontal="center" wrapText="1"/>
    </xf>
    <xf numFmtId="0" fontId="26" fillId="9" borderId="1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 wrapText="1"/>
    </xf>
    <xf numFmtId="0" fontId="22" fillId="8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 wrapText="1"/>
    </xf>
    <xf numFmtId="0" fontId="3" fillId="0" borderId="39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8" fillId="0" borderId="3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2" fontId="13" fillId="4" borderId="32" xfId="0" applyNumberFormat="1" applyFont="1" applyFill="1" applyBorder="1" applyAlignment="1">
      <alignment horizontal="center" vertical="center"/>
    </xf>
    <xf numFmtId="2" fontId="13" fillId="5" borderId="32" xfId="0" applyNumberFormat="1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 wrapText="1"/>
    </xf>
    <xf numFmtId="0" fontId="7" fillId="8" borderId="29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horizontal="center" vertical="center" wrapText="1"/>
    </xf>
    <xf numFmtId="2" fontId="22" fillId="0" borderId="32" xfId="0" applyNumberFormat="1" applyFont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wrapText="1"/>
    </xf>
    <xf numFmtId="0" fontId="15" fillId="8" borderId="24" xfId="0" applyFont="1" applyFill="1" applyBorder="1" applyAlignment="1">
      <alignment horizontal="center" vertical="center" wrapText="1"/>
    </xf>
    <xf numFmtId="0" fontId="15" fillId="8" borderId="27" xfId="0" applyFont="1" applyFill="1" applyBorder="1" applyAlignment="1">
      <alignment horizontal="center" vertical="center" wrapText="1"/>
    </xf>
    <xf numFmtId="0" fontId="15" fillId="8" borderId="39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2" fontId="13" fillId="4" borderId="35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2" fontId="13" fillId="0" borderId="35" xfId="0" applyNumberFormat="1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3" fillId="11" borderId="1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8" fillId="8" borderId="36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0" xfId="0" applyFont="1" applyFill="1" applyBorder="1" applyAlignment="1">
      <alignment horizontal="center" vertical="center" wrapText="1"/>
    </xf>
    <xf numFmtId="0" fontId="8" fillId="8" borderId="38" xfId="0" applyFont="1" applyFill="1" applyBorder="1" applyAlignment="1">
      <alignment horizontal="center" vertical="center" wrapText="1"/>
    </xf>
    <xf numFmtId="0" fontId="8" fillId="8" borderId="25" xfId="0" applyFont="1" applyFill="1" applyBorder="1" applyAlignment="1">
      <alignment horizontal="center" vertical="center" wrapText="1"/>
    </xf>
    <xf numFmtId="0" fontId="8" fillId="8" borderId="26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1" fillId="10" borderId="22" xfId="0" applyFont="1" applyFill="1" applyBorder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3" fillId="11" borderId="39" xfId="0" applyFont="1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4" borderId="39" xfId="0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164" fontId="13" fillId="11" borderId="1" xfId="0" applyNumberFormat="1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 wrapText="1"/>
    </xf>
    <xf numFmtId="0" fontId="8" fillId="8" borderId="29" xfId="0" applyFont="1" applyFill="1" applyBorder="1" applyAlignment="1">
      <alignment horizontal="center" vertical="center" wrapText="1"/>
    </xf>
    <xf numFmtId="0" fontId="8" fillId="8" borderId="30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2" fontId="14" fillId="0" borderId="32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164" fontId="14" fillId="11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theme="4" tint="0.39997558519241921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0/relationships/richValueRel" Target="richData/richValueRel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'Datos Categoricos'!$D$2</c:f>
              <c:strCache>
                <c:ptCount val="1"/>
                <c:pt idx="0">
                  <c:v>frecuencia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Categoricos'!$C$3:$C$17</c:f>
              <c:strCache>
                <c:ptCount val="8"/>
                <c:pt idx="0">
                  <c:v>II</c:v>
                </c:pt>
                <c:pt idx="1">
                  <c:v>V</c:v>
                </c:pt>
                <c:pt idx="2">
                  <c:v>V</c:v>
                </c:pt>
                <c:pt idx="3">
                  <c:v>III</c:v>
                </c:pt>
                <c:pt idx="4">
                  <c:v>III</c:v>
                </c:pt>
                <c:pt idx="5">
                  <c:v>I</c:v>
                </c:pt>
                <c:pt idx="6">
                  <c:v>ECONOMIA</c:v>
                </c:pt>
                <c:pt idx="7">
                  <c:v>INDUSTRIAL</c:v>
                </c:pt>
              </c:strCache>
            </c:strRef>
          </c:cat>
          <c:val>
            <c:numRef>
              <c:f>'Datos Categoricos'!$D$3:$D$17</c:f>
              <c:numCache>
                <c:formatCode>General</c:formatCode>
                <c:ptCount val="15"/>
                <c:pt idx="0">
                  <c:v>17</c:v>
                </c:pt>
                <c:pt idx="1">
                  <c:v>5</c:v>
                </c:pt>
                <c:pt idx="2">
                  <c:v>5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3-45E1-AB4A-99EB6C39F7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23356912"/>
        <c:axId val="323372752"/>
      </c:barChart>
      <c:catAx>
        <c:axId val="32335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372752"/>
        <c:crosses val="autoZero"/>
        <c:auto val="1"/>
        <c:lblAlgn val="ctr"/>
        <c:lblOffset val="100"/>
        <c:noMultiLvlLbl val="0"/>
      </c:catAx>
      <c:valAx>
        <c:axId val="3233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3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'Taller 2024'!$B$8</c:f>
              <c:strCache>
                <c:ptCount val="1"/>
                <c:pt idx="0">
                  <c:v> OFERTA (Yi)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'Taller 2024'!$C$7:$BA$7</c:f>
              <c:numCache>
                <c:formatCode>General</c:formatCode>
                <c:ptCount val="51"/>
                <c:pt idx="1">
                  <c:v>10</c:v>
                </c:pt>
                <c:pt idx="2">
                  <c:v>17</c:v>
                </c:pt>
                <c:pt idx="3">
                  <c:v>12</c:v>
                </c:pt>
                <c:pt idx="4">
                  <c:v>30</c:v>
                </c:pt>
                <c:pt idx="5">
                  <c:v>35</c:v>
                </c:pt>
                <c:pt idx="6">
                  <c:v>16</c:v>
                </c:pt>
                <c:pt idx="7">
                  <c:v>13</c:v>
                </c:pt>
                <c:pt idx="8">
                  <c:v>20</c:v>
                </c:pt>
                <c:pt idx="9">
                  <c:v>24</c:v>
                </c:pt>
                <c:pt idx="10">
                  <c:v>34</c:v>
                </c:pt>
                <c:pt idx="11">
                  <c:v>15</c:v>
                </c:pt>
                <c:pt idx="12">
                  <c:v>23</c:v>
                </c:pt>
                <c:pt idx="13">
                  <c:v>15</c:v>
                </c:pt>
                <c:pt idx="14">
                  <c:v>33</c:v>
                </c:pt>
                <c:pt idx="15">
                  <c:v>29</c:v>
                </c:pt>
                <c:pt idx="16">
                  <c:v>8</c:v>
                </c:pt>
                <c:pt idx="17">
                  <c:v>16</c:v>
                </c:pt>
                <c:pt idx="18">
                  <c:v>25</c:v>
                </c:pt>
                <c:pt idx="19">
                  <c:v>22</c:v>
                </c:pt>
                <c:pt idx="20">
                  <c:v>5</c:v>
                </c:pt>
              </c:numCache>
            </c:numRef>
          </c:xVal>
          <c:yVal>
            <c:numRef>
              <c:f>'Taller 2024'!$C$8:$BA$8</c:f>
              <c:numCache>
                <c:formatCode>General</c:formatCode>
                <c:ptCount val="51"/>
                <c:pt idx="1">
                  <c:v>12</c:v>
                </c:pt>
                <c:pt idx="2">
                  <c:v>25</c:v>
                </c:pt>
                <c:pt idx="3">
                  <c:v>15</c:v>
                </c:pt>
                <c:pt idx="4">
                  <c:v>40</c:v>
                </c:pt>
                <c:pt idx="5">
                  <c:v>48</c:v>
                </c:pt>
                <c:pt idx="6">
                  <c:v>37</c:v>
                </c:pt>
                <c:pt idx="7">
                  <c:v>18</c:v>
                </c:pt>
                <c:pt idx="8">
                  <c:v>38</c:v>
                </c:pt>
                <c:pt idx="9">
                  <c:v>26</c:v>
                </c:pt>
                <c:pt idx="10">
                  <c:v>46</c:v>
                </c:pt>
                <c:pt idx="11">
                  <c:v>28</c:v>
                </c:pt>
                <c:pt idx="12">
                  <c:v>50</c:v>
                </c:pt>
                <c:pt idx="13">
                  <c:v>20</c:v>
                </c:pt>
                <c:pt idx="14">
                  <c:v>40</c:v>
                </c:pt>
                <c:pt idx="15">
                  <c:v>45</c:v>
                </c:pt>
                <c:pt idx="16">
                  <c:v>25</c:v>
                </c:pt>
                <c:pt idx="17">
                  <c:v>25</c:v>
                </c:pt>
                <c:pt idx="18">
                  <c:v>35</c:v>
                </c:pt>
                <c:pt idx="19">
                  <c:v>30</c:v>
                </c:pt>
                <c:pt idx="2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4-4778-913D-9248D7D5D1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79244719"/>
        <c:axId val="1379243279"/>
      </c:scatterChart>
      <c:valAx>
        <c:axId val="13792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s-CO" sz="1500" b="1" i="0" u="none" strike="noStrike" kern="1200" cap="all" spc="100" normalizeH="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500" b="1" i="0" u="none" strike="noStrike" kern="1200" cap="all" spc="100" normalizeH="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rPr>
                  <a:t>EJE X </a:t>
                </a:r>
              </a:p>
            </c:rich>
          </c:tx>
          <c:overlay val="0"/>
          <c:spPr>
            <a:solidFill>
              <a:srgbClr val="FF000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s-CO" sz="1500" b="1" i="0" u="none" strike="noStrike" kern="1200" cap="all" spc="100" normalizeH="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9243279"/>
        <c:crosses val="autoZero"/>
        <c:crossBetween val="midCat"/>
      </c:valAx>
      <c:valAx>
        <c:axId val="137924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500" b="1" i="0" u="none" strike="noStrike" kern="1200" cap="all" spc="100" normalizeH="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i="0" u="none" strike="noStrike" kern="1200" cap="all" spc="100" normalizeH="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rPr>
                  <a:t>EJE Y </a:t>
                </a:r>
              </a:p>
            </c:rich>
          </c:tx>
          <c:overlay val="0"/>
          <c:spPr>
            <a:solidFill>
              <a:srgbClr val="C000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500" b="1" i="0" u="none" strike="noStrike" kern="1200" cap="all" spc="100" normalizeH="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92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'Plantilla Reg_Lin'!$B$1</c:f>
              <c:strCache>
                <c:ptCount val="1"/>
                <c:pt idx="0">
                  <c:v>ESTATURA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'Plantilla Reg_Lin'!$A$2:$A$211</c:f>
              <c:numCache>
                <c:formatCode>General</c:formatCode>
                <c:ptCount val="210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65</c:v>
                </c:pt>
                <c:pt idx="4">
                  <c:v>50</c:v>
                </c:pt>
                <c:pt idx="5">
                  <c:v>68</c:v>
                </c:pt>
                <c:pt idx="6">
                  <c:v>86</c:v>
                </c:pt>
                <c:pt idx="7">
                  <c:v>53</c:v>
                </c:pt>
                <c:pt idx="8">
                  <c:v>56</c:v>
                </c:pt>
                <c:pt idx="9">
                  <c:v>72</c:v>
                </c:pt>
                <c:pt idx="10">
                  <c:v>64</c:v>
                </c:pt>
                <c:pt idx="11">
                  <c:v>75</c:v>
                </c:pt>
                <c:pt idx="12">
                  <c:v>61</c:v>
                </c:pt>
                <c:pt idx="13">
                  <c:v>57</c:v>
                </c:pt>
                <c:pt idx="14">
                  <c:v>50</c:v>
                </c:pt>
                <c:pt idx="15">
                  <c:v>87</c:v>
                </c:pt>
                <c:pt idx="16">
                  <c:v>54</c:v>
                </c:pt>
                <c:pt idx="17">
                  <c:v>80</c:v>
                </c:pt>
                <c:pt idx="18">
                  <c:v>60</c:v>
                </c:pt>
                <c:pt idx="19">
                  <c:v>90</c:v>
                </c:pt>
                <c:pt idx="20">
                  <c:v>50</c:v>
                </c:pt>
                <c:pt idx="21">
                  <c:v>55</c:v>
                </c:pt>
                <c:pt idx="22">
                  <c:v>74</c:v>
                </c:pt>
                <c:pt idx="23">
                  <c:v>63</c:v>
                </c:pt>
                <c:pt idx="24">
                  <c:v>48</c:v>
                </c:pt>
                <c:pt idx="25">
                  <c:v>85</c:v>
                </c:pt>
                <c:pt idx="26">
                  <c:v>60</c:v>
                </c:pt>
                <c:pt idx="27">
                  <c:v>61</c:v>
                </c:pt>
                <c:pt idx="28">
                  <c:v>68</c:v>
                </c:pt>
                <c:pt idx="29">
                  <c:v>85</c:v>
                </c:pt>
                <c:pt idx="30">
                  <c:v>45</c:v>
                </c:pt>
                <c:pt idx="31">
                  <c:v>60</c:v>
                </c:pt>
                <c:pt idx="32">
                  <c:v>65</c:v>
                </c:pt>
                <c:pt idx="33">
                  <c:v>62</c:v>
                </c:pt>
                <c:pt idx="34">
                  <c:v>60</c:v>
                </c:pt>
                <c:pt idx="35">
                  <c:v>56</c:v>
                </c:pt>
                <c:pt idx="36">
                  <c:v>75</c:v>
                </c:pt>
                <c:pt idx="37">
                  <c:v>73</c:v>
                </c:pt>
                <c:pt idx="38">
                  <c:v>73</c:v>
                </c:pt>
                <c:pt idx="39">
                  <c:v>90</c:v>
                </c:pt>
                <c:pt idx="40">
                  <c:v>47</c:v>
                </c:pt>
                <c:pt idx="41">
                  <c:v>50</c:v>
                </c:pt>
                <c:pt idx="42">
                  <c:v>70</c:v>
                </c:pt>
                <c:pt idx="43">
                  <c:v>63</c:v>
                </c:pt>
                <c:pt idx="44">
                  <c:v>37</c:v>
                </c:pt>
                <c:pt idx="45">
                  <c:v>58</c:v>
                </c:pt>
                <c:pt idx="46">
                  <c:v>73</c:v>
                </c:pt>
                <c:pt idx="47">
                  <c:v>64</c:v>
                </c:pt>
                <c:pt idx="48">
                  <c:v>80</c:v>
                </c:pt>
                <c:pt idx="49">
                  <c:v>70</c:v>
                </c:pt>
                <c:pt idx="50">
                  <c:v>60</c:v>
                </c:pt>
                <c:pt idx="51">
                  <c:v>77</c:v>
                </c:pt>
                <c:pt idx="52">
                  <c:v>59</c:v>
                </c:pt>
                <c:pt idx="53">
                  <c:v>40</c:v>
                </c:pt>
                <c:pt idx="54">
                  <c:v>49</c:v>
                </c:pt>
                <c:pt idx="55">
                  <c:v>60</c:v>
                </c:pt>
                <c:pt idx="56">
                  <c:v>59</c:v>
                </c:pt>
                <c:pt idx="57">
                  <c:v>62</c:v>
                </c:pt>
                <c:pt idx="58">
                  <c:v>74</c:v>
                </c:pt>
                <c:pt idx="59">
                  <c:v>64</c:v>
                </c:pt>
                <c:pt idx="60">
                  <c:v>75</c:v>
                </c:pt>
                <c:pt idx="61">
                  <c:v>51</c:v>
                </c:pt>
                <c:pt idx="62">
                  <c:v>37</c:v>
                </c:pt>
                <c:pt idx="63">
                  <c:v>75</c:v>
                </c:pt>
                <c:pt idx="64">
                  <c:v>45</c:v>
                </c:pt>
                <c:pt idx="65">
                  <c:v>60</c:v>
                </c:pt>
                <c:pt idx="66">
                  <c:v>60</c:v>
                </c:pt>
                <c:pt idx="67">
                  <c:v>90</c:v>
                </c:pt>
                <c:pt idx="68">
                  <c:v>75</c:v>
                </c:pt>
                <c:pt idx="69">
                  <c:v>78</c:v>
                </c:pt>
                <c:pt idx="70">
                  <c:v>79</c:v>
                </c:pt>
                <c:pt idx="71">
                  <c:v>62</c:v>
                </c:pt>
                <c:pt idx="72">
                  <c:v>80</c:v>
                </c:pt>
                <c:pt idx="73">
                  <c:v>45</c:v>
                </c:pt>
                <c:pt idx="74">
                  <c:v>50</c:v>
                </c:pt>
                <c:pt idx="75">
                  <c:v>59</c:v>
                </c:pt>
                <c:pt idx="76">
                  <c:v>65</c:v>
                </c:pt>
                <c:pt idx="77">
                  <c:v>73</c:v>
                </c:pt>
                <c:pt idx="78">
                  <c:v>58</c:v>
                </c:pt>
                <c:pt idx="79">
                  <c:v>56</c:v>
                </c:pt>
                <c:pt idx="80">
                  <c:v>77</c:v>
                </c:pt>
                <c:pt idx="81">
                  <c:v>62</c:v>
                </c:pt>
                <c:pt idx="82">
                  <c:v>83</c:v>
                </c:pt>
                <c:pt idx="83">
                  <c:v>77</c:v>
                </c:pt>
                <c:pt idx="84">
                  <c:v>56</c:v>
                </c:pt>
                <c:pt idx="85">
                  <c:v>50</c:v>
                </c:pt>
                <c:pt idx="86">
                  <c:v>51</c:v>
                </c:pt>
                <c:pt idx="87">
                  <c:v>56</c:v>
                </c:pt>
                <c:pt idx="88">
                  <c:v>62</c:v>
                </c:pt>
                <c:pt idx="89">
                  <c:v>49</c:v>
                </c:pt>
                <c:pt idx="90">
                  <c:v>70</c:v>
                </c:pt>
                <c:pt idx="91">
                  <c:v>77</c:v>
                </c:pt>
                <c:pt idx="92">
                  <c:v>65</c:v>
                </c:pt>
                <c:pt idx="93">
                  <c:v>44</c:v>
                </c:pt>
                <c:pt idx="94">
                  <c:v>48</c:v>
                </c:pt>
                <c:pt idx="95">
                  <c:v>54</c:v>
                </c:pt>
                <c:pt idx="96">
                  <c:v>89</c:v>
                </c:pt>
                <c:pt idx="97">
                  <c:v>40</c:v>
                </c:pt>
                <c:pt idx="98">
                  <c:v>65</c:v>
                </c:pt>
                <c:pt idx="99">
                  <c:v>57</c:v>
                </c:pt>
                <c:pt idx="100">
                  <c:v>72</c:v>
                </c:pt>
                <c:pt idx="101">
                  <c:v>97</c:v>
                </c:pt>
                <c:pt idx="102">
                  <c:v>57</c:v>
                </c:pt>
                <c:pt idx="103">
                  <c:v>65</c:v>
                </c:pt>
                <c:pt idx="104">
                  <c:v>61</c:v>
                </c:pt>
                <c:pt idx="105">
                  <c:v>56</c:v>
                </c:pt>
                <c:pt idx="106">
                  <c:v>59</c:v>
                </c:pt>
                <c:pt idx="107">
                  <c:v>54</c:v>
                </c:pt>
                <c:pt idx="108">
                  <c:v>80</c:v>
                </c:pt>
                <c:pt idx="109">
                  <c:v>47</c:v>
                </c:pt>
                <c:pt idx="110">
                  <c:v>95</c:v>
                </c:pt>
                <c:pt idx="111">
                  <c:v>61</c:v>
                </c:pt>
                <c:pt idx="112">
                  <c:v>66</c:v>
                </c:pt>
                <c:pt idx="113">
                  <c:v>60</c:v>
                </c:pt>
                <c:pt idx="114">
                  <c:v>47</c:v>
                </c:pt>
                <c:pt idx="115">
                  <c:v>70</c:v>
                </c:pt>
                <c:pt idx="116">
                  <c:v>60</c:v>
                </c:pt>
                <c:pt idx="117">
                  <c:v>60</c:v>
                </c:pt>
                <c:pt idx="118">
                  <c:v>45</c:v>
                </c:pt>
                <c:pt idx="119">
                  <c:v>50</c:v>
                </c:pt>
                <c:pt idx="120">
                  <c:v>57</c:v>
                </c:pt>
                <c:pt idx="121">
                  <c:v>62</c:v>
                </c:pt>
                <c:pt idx="122">
                  <c:v>49</c:v>
                </c:pt>
                <c:pt idx="123">
                  <c:v>70</c:v>
                </c:pt>
                <c:pt idx="124">
                  <c:v>77</c:v>
                </c:pt>
                <c:pt idx="125">
                  <c:v>65</c:v>
                </c:pt>
                <c:pt idx="126">
                  <c:v>44</c:v>
                </c:pt>
                <c:pt idx="127">
                  <c:v>48</c:v>
                </c:pt>
                <c:pt idx="128">
                  <c:v>54</c:v>
                </c:pt>
                <c:pt idx="129">
                  <c:v>74</c:v>
                </c:pt>
                <c:pt idx="130">
                  <c:v>64</c:v>
                </c:pt>
                <c:pt idx="131">
                  <c:v>75</c:v>
                </c:pt>
                <c:pt idx="132">
                  <c:v>51</c:v>
                </c:pt>
                <c:pt idx="133">
                  <c:v>37</c:v>
                </c:pt>
                <c:pt idx="134">
                  <c:v>75</c:v>
                </c:pt>
                <c:pt idx="135">
                  <c:v>45</c:v>
                </c:pt>
                <c:pt idx="136">
                  <c:v>60</c:v>
                </c:pt>
                <c:pt idx="137">
                  <c:v>60</c:v>
                </c:pt>
                <c:pt idx="138">
                  <c:v>90</c:v>
                </c:pt>
                <c:pt idx="139">
                  <c:v>75</c:v>
                </c:pt>
                <c:pt idx="140">
                  <c:v>78</c:v>
                </c:pt>
                <c:pt idx="141">
                  <c:v>79</c:v>
                </c:pt>
                <c:pt idx="142">
                  <c:v>75</c:v>
                </c:pt>
                <c:pt idx="143">
                  <c:v>51</c:v>
                </c:pt>
                <c:pt idx="144">
                  <c:v>37</c:v>
                </c:pt>
                <c:pt idx="145">
                  <c:v>75</c:v>
                </c:pt>
                <c:pt idx="146">
                  <c:v>45</c:v>
                </c:pt>
                <c:pt idx="147">
                  <c:v>60</c:v>
                </c:pt>
                <c:pt idx="148">
                  <c:v>60</c:v>
                </c:pt>
                <c:pt idx="149">
                  <c:v>90</c:v>
                </c:pt>
                <c:pt idx="150">
                  <c:v>75</c:v>
                </c:pt>
                <c:pt idx="151">
                  <c:v>51</c:v>
                </c:pt>
                <c:pt idx="152">
                  <c:v>37</c:v>
                </c:pt>
                <c:pt idx="153">
                  <c:v>75</c:v>
                </c:pt>
                <c:pt idx="154">
                  <c:v>45</c:v>
                </c:pt>
                <c:pt idx="155">
                  <c:v>75</c:v>
                </c:pt>
                <c:pt idx="156">
                  <c:v>51</c:v>
                </c:pt>
                <c:pt idx="157">
                  <c:v>37</c:v>
                </c:pt>
                <c:pt idx="158">
                  <c:v>75</c:v>
                </c:pt>
                <c:pt idx="159">
                  <c:v>45</c:v>
                </c:pt>
                <c:pt idx="160">
                  <c:v>60</c:v>
                </c:pt>
                <c:pt idx="161">
                  <c:v>60</c:v>
                </c:pt>
                <c:pt idx="162">
                  <c:v>49</c:v>
                </c:pt>
                <c:pt idx="163">
                  <c:v>70</c:v>
                </c:pt>
                <c:pt idx="164">
                  <c:v>77</c:v>
                </c:pt>
                <c:pt idx="165">
                  <c:v>65</c:v>
                </c:pt>
                <c:pt idx="166">
                  <c:v>44</c:v>
                </c:pt>
                <c:pt idx="167">
                  <c:v>48</c:v>
                </c:pt>
                <c:pt idx="168">
                  <c:v>54</c:v>
                </c:pt>
                <c:pt idx="169">
                  <c:v>74</c:v>
                </c:pt>
                <c:pt idx="170">
                  <c:v>70</c:v>
                </c:pt>
                <c:pt idx="171">
                  <c:v>60</c:v>
                </c:pt>
                <c:pt idx="172">
                  <c:v>60</c:v>
                </c:pt>
                <c:pt idx="173">
                  <c:v>45</c:v>
                </c:pt>
                <c:pt idx="174">
                  <c:v>50</c:v>
                </c:pt>
                <c:pt idx="175">
                  <c:v>57</c:v>
                </c:pt>
                <c:pt idx="176">
                  <c:v>48</c:v>
                </c:pt>
                <c:pt idx="177">
                  <c:v>54</c:v>
                </c:pt>
                <c:pt idx="178">
                  <c:v>89</c:v>
                </c:pt>
                <c:pt idx="179">
                  <c:v>40</c:v>
                </c:pt>
                <c:pt idx="180">
                  <c:v>0</c:v>
                </c:pt>
              </c:numCache>
            </c:numRef>
          </c:xVal>
          <c:yVal>
            <c:numRef>
              <c:f>'Plantilla Reg_Lin'!$B$2:$B$211</c:f>
              <c:numCache>
                <c:formatCode>General</c:formatCode>
                <c:ptCount val="210"/>
                <c:pt idx="0">
                  <c:v>164</c:v>
                </c:pt>
                <c:pt idx="1">
                  <c:v>165</c:v>
                </c:pt>
                <c:pt idx="2">
                  <c:v>170</c:v>
                </c:pt>
                <c:pt idx="3">
                  <c:v>170</c:v>
                </c:pt>
                <c:pt idx="4">
                  <c:v>169</c:v>
                </c:pt>
                <c:pt idx="5">
                  <c:v>165</c:v>
                </c:pt>
                <c:pt idx="6">
                  <c:v>184</c:v>
                </c:pt>
                <c:pt idx="7">
                  <c:v>163</c:v>
                </c:pt>
                <c:pt idx="8">
                  <c:v>158</c:v>
                </c:pt>
                <c:pt idx="9">
                  <c:v>179</c:v>
                </c:pt>
                <c:pt idx="10">
                  <c:v>175</c:v>
                </c:pt>
                <c:pt idx="11">
                  <c:v>177</c:v>
                </c:pt>
                <c:pt idx="12">
                  <c:v>158</c:v>
                </c:pt>
                <c:pt idx="13">
                  <c:v>164</c:v>
                </c:pt>
                <c:pt idx="14">
                  <c:v>168</c:v>
                </c:pt>
                <c:pt idx="15">
                  <c:v>174</c:v>
                </c:pt>
                <c:pt idx="16">
                  <c:v>169</c:v>
                </c:pt>
                <c:pt idx="17">
                  <c:v>181</c:v>
                </c:pt>
                <c:pt idx="18">
                  <c:v>182</c:v>
                </c:pt>
                <c:pt idx="19">
                  <c:v>176</c:v>
                </c:pt>
                <c:pt idx="20">
                  <c:v>157</c:v>
                </c:pt>
                <c:pt idx="21">
                  <c:v>156</c:v>
                </c:pt>
                <c:pt idx="22">
                  <c:v>183</c:v>
                </c:pt>
                <c:pt idx="23">
                  <c:v>183</c:v>
                </c:pt>
                <c:pt idx="24">
                  <c:v>158</c:v>
                </c:pt>
                <c:pt idx="25">
                  <c:v>179</c:v>
                </c:pt>
                <c:pt idx="26">
                  <c:v>175</c:v>
                </c:pt>
                <c:pt idx="27">
                  <c:v>155</c:v>
                </c:pt>
                <c:pt idx="28">
                  <c:v>185</c:v>
                </c:pt>
                <c:pt idx="29">
                  <c:v>175</c:v>
                </c:pt>
                <c:pt idx="30">
                  <c:v>155</c:v>
                </c:pt>
                <c:pt idx="31">
                  <c:v>162</c:v>
                </c:pt>
                <c:pt idx="32">
                  <c:v>169</c:v>
                </c:pt>
                <c:pt idx="33">
                  <c:v>100</c:v>
                </c:pt>
                <c:pt idx="34">
                  <c:v>170</c:v>
                </c:pt>
                <c:pt idx="35">
                  <c:v>163</c:v>
                </c:pt>
                <c:pt idx="36">
                  <c:v>190</c:v>
                </c:pt>
                <c:pt idx="37">
                  <c:v>182</c:v>
                </c:pt>
                <c:pt idx="38">
                  <c:v>175</c:v>
                </c:pt>
                <c:pt idx="39">
                  <c:v>176</c:v>
                </c:pt>
                <c:pt idx="40">
                  <c:v>167</c:v>
                </c:pt>
                <c:pt idx="41">
                  <c:v>165</c:v>
                </c:pt>
                <c:pt idx="42">
                  <c:v>173</c:v>
                </c:pt>
                <c:pt idx="43">
                  <c:v>160</c:v>
                </c:pt>
                <c:pt idx="44">
                  <c:v>148</c:v>
                </c:pt>
                <c:pt idx="45">
                  <c:v>165</c:v>
                </c:pt>
                <c:pt idx="46">
                  <c:v>163</c:v>
                </c:pt>
                <c:pt idx="47">
                  <c:v>180</c:v>
                </c:pt>
                <c:pt idx="48">
                  <c:v>175</c:v>
                </c:pt>
                <c:pt idx="49">
                  <c:v>170</c:v>
                </c:pt>
                <c:pt idx="50">
                  <c:v>165</c:v>
                </c:pt>
                <c:pt idx="51">
                  <c:v>180</c:v>
                </c:pt>
                <c:pt idx="52">
                  <c:v>169</c:v>
                </c:pt>
                <c:pt idx="53">
                  <c:v>164</c:v>
                </c:pt>
                <c:pt idx="54">
                  <c:v>163</c:v>
                </c:pt>
                <c:pt idx="55">
                  <c:v>164</c:v>
                </c:pt>
                <c:pt idx="56">
                  <c:v>176</c:v>
                </c:pt>
                <c:pt idx="57">
                  <c:v>168</c:v>
                </c:pt>
                <c:pt idx="58">
                  <c:v>171</c:v>
                </c:pt>
                <c:pt idx="59">
                  <c:v>174</c:v>
                </c:pt>
                <c:pt idx="60">
                  <c:v>175</c:v>
                </c:pt>
                <c:pt idx="61">
                  <c:v>154</c:v>
                </c:pt>
                <c:pt idx="62">
                  <c:v>178</c:v>
                </c:pt>
                <c:pt idx="63">
                  <c:v>183</c:v>
                </c:pt>
                <c:pt idx="64">
                  <c:v>140</c:v>
                </c:pt>
                <c:pt idx="65">
                  <c:v>170</c:v>
                </c:pt>
                <c:pt idx="66">
                  <c:v>171</c:v>
                </c:pt>
                <c:pt idx="67">
                  <c:v>185</c:v>
                </c:pt>
                <c:pt idx="68">
                  <c:v>170</c:v>
                </c:pt>
                <c:pt idx="69">
                  <c:v>175</c:v>
                </c:pt>
                <c:pt idx="70">
                  <c:v>174</c:v>
                </c:pt>
                <c:pt idx="71">
                  <c:v>169</c:v>
                </c:pt>
                <c:pt idx="72">
                  <c:v>180</c:v>
                </c:pt>
                <c:pt idx="73">
                  <c:v>158</c:v>
                </c:pt>
                <c:pt idx="74">
                  <c:v>170</c:v>
                </c:pt>
                <c:pt idx="75">
                  <c:v>165</c:v>
                </c:pt>
                <c:pt idx="76">
                  <c:v>166</c:v>
                </c:pt>
                <c:pt idx="77">
                  <c:v>192</c:v>
                </c:pt>
                <c:pt idx="78">
                  <c:v>165</c:v>
                </c:pt>
                <c:pt idx="79">
                  <c:v>164</c:v>
                </c:pt>
                <c:pt idx="80">
                  <c:v>180</c:v>
                </c:pt>
                <c:pt idx="81">
                  <c:v>170</c:v>
                </c:pt>
                <c:pt idx="82">
                  <c:v>180</c:v>
                </c:pt>
                <c:pt idx="83">
                  <c:v>170</c:v>
                </c:pt>
                <c:pt idx="84">
                  <c:v>168</c:v>
                </c:pt>
                <c:pt idx="85">
                  <c:v>164</c:v>
                </c:pt>
                <c:pt idx="86">
                  <c:v>175</c:v>
                </c:pt>
                <c:pt idx="87">
                  <c:v>168</c:v>
                </c:pt>
                <c:pt idx="88">
                  <c:v>165</c:v>
                </c:pt>
                <c:pt idx="89">
                  <c:v>160</c:v>
                </c:pt>
                <c:pt idx="90">
                  <c:v>171</c:v>
                </c:pt>
                <c:pt idx="91">
                  <c:v>176</c:v>
                </c:pt>
                <c:pt idx="92">
                  <c:v>172</c:v>
                </c:pt>
                <c:pt idx="93">
                  <c:v>162</c:v>
                </c:pt>
                <c:pt idx="94">
                  <c:v>158</c:v>
                </c:pt>
                <c:pt idx="95">
                  <c:v>170</c:v>
                </c:pt>
                <c:pt idx="96">
                  <c:v>165</c:v>
                </c:pt>
                <c:pt idx="97">
                  <c:v>151</c:v>
                </c:pt>
                <c:pt idx="98">
                  <c:v>169</c:v>
                </c:pt>
                <c:pt idx="99">
                  <c:v>160</c:v>
                </c:pt>
                <c:pt idx="100">
                  <c:v>172</c:v>
                </c:pt>
                <c:pt idx="101">
                  <c:v>185</c:v>
                </c:pt>
                <c:pt idx="102">
                  <c:v>161</c:v>
                </c:pt>
                <c:pt idx="103">
                  <c:v>167</c:v>
                </c:pt>
                <c:pt idx="104">
                  <c:v>161</c:v>
                </c:pt>
                <c:pt idx="105">
                  <c:v>168</c:v>
                </c:pt>
                <c:pt idx="106">
                  <c:v>166</c:v>
                </c:pt>
                <c:pt idx="107">
                  <c:v>155</c:v>
                </c:pt>
                <c:pt idx="108">
                  <c:v>172</c:v>
                </c:pt>
                <c:pt idx="109">
                  <c:v>162</c:v>
                </c:pt>
                <c:pt idx="110">
                  <c:v>153</c:v>
                </c:pt>
                <c:pt idx="111">
                  <c:v>156</c:v>
                </c:pt>
                <c:pt idx="112">
                  <c:v>110</c:v>
                </c:pt>
                <c:pt idx="113">
                  <c:v>180</c:v>
                </c:pt>
                <c:pt idx="114">
                  <c:v>155</c:v>
                </c:pt>
                <c:pt idx="115">
                  <c:v>185</c:v>
                </c:pt>
                <c:pt idx="116">
                  <c:v>163</c:v>
                </c:pt>
                <c:pt idx="117">
                  <c:v>180</c:v>
                </c:pt>
                <c:pt idx="118">
                  <c:v>172</c:v>
                </c:pt>
                <c:pt idx="119">
                  <c:v>160</c:v>
                </c:pt>
                <c:pt idx="120">
                  <c:v>160</c:v>
                </c:pt>
                <c:pt idx="121">
                  <c:v>165</c:v>
                </c:pt>
                <c:pt idx="122">
                  <c:v>160</c:v>
                </c:pt>
                <c:pt idx="123">
                  <c:v>171</c:v>
                </c:pt>
                <c:pt idx="124">
                  <c:v>176</c:v>
                </c:pt>
                <c:pt idx="125">
                  <c:v>172</c:v>
                </c:pt>
                <c:pt idx="126">
                  <c:v>162</c:v>
                </c:pt>
                <c:pt idx="127">
                  <c:v>158</c:v>
                </c:pt>
                <c:pt idx="128">
                  <c:v>170</c:v>
                </c:pt>
                <c:pt idx="129">
                  <c:v>171</c:v>
                </c:pt>
                <c:pt idx="130">
                  <c:v>174</c:v>
                </c:pt>
                <c:pt idx="131">
                  <c:v>175</c:v>
                </c:pt>
                <c:pt idx="132">
                  <c:v>154</c:v>
                </c:pt>
                <c:pt idx="133">
                  <c:v>178</c:v>
                </c:pt>
                <c:pt idx="134">
                  <c:v>183</c:v>
                </c:pt>
                <c:pt idx="135">
                  <c:v>140</c:v>
                </c:pt>
                <c:pt idx="136">
                  <c:v>170</c:v>
                </c:pt>
                <c:pt idx="137">
                  <c:v>171</c:v>
                </c:pt>
                <c:pt idx="138">
                  <c:v>185</c:v>
                </c:pt>
                <c:pt idx="139">
                  <c:v>170</c:v>
                </c:pt>
                <c:pt idx="140">
                  <c:v>175</c:v>
                </c:pt>
                <c:pt idx="141">
                  <c:v>174</c:v>
                </c:pt>
                <c:pt idx="142">
                  <c:v>175</c:v>
                </c:pt>
                <c:pt idx="143">
                  <c:v>154</c:v>
                </c:pt>
                <c:pt idx="144">
                  <c:v>178</c:v>
                </c:pt>
                <c:pt idx="145">
                  <c:v>183</c:v>
                </c:pt>
                <c:pt idx="146">
                  <c:v>140</c:v>
                </c:pt>
                <c:pt idx="147">
                  <c:v>170</c:v>
                </c:pt>
                <c:pt idx="148">
                  <c:v>171</c:v>
                </c:pt>
                <c:pt idx="149">
                  <c:v>185</c:v>
                </c:pt>
                <c:pt idx="150">
                  <c:v>175</c:v>
                </c:pt>
                <c:pt idx="151">
                  <c:v>154</c:v>
                </c:pt>
                <c:pt idx="152">
                  <c:v>178</c:v>
                </c:pt>
                <c:pt idx="153">
                  <c:v>183</c:v>
                </c:pt>
                <c:pt idx="154">
                  <c:v>140</c:v>
                </c:pt>
                <c:pt idx="155">
                  <c:v>175</c:v>
                </c:pt>
                <c:pt idx="156">
                  <c:v>154</c:v>
                </c:pt>
                <c:pt idx="157">
                  <c:v>178</c:v>
                </c:pt>
                <c:pt idx="158">
                  <c:v>183</c:v>
                </c:pt>
                <c:pt idx="159">
                  <c:v>140</c:v>
                </c:pt>
                <c:pt idx="160">
                  <c:v>170</c:v>
                </c:pt>
                <c:pt idx="161">
                  <c:v>171</c:v>
                </c:pt>
                <c:pt idx="162">
                  <c:v>160</c:v>
                </c:pt>
                <c:pt idx="163">
                  <c:v>171</c:v>
                </c:pt>
                <c:pt idx="164">
                  <c:v>176</c:v>
                </c:pt>
                <c:pt idx="165">
                  <c:v>172</c:v>
                </c:pt>
                <c:pt idx="166">
                  <c:v>162</c:v>
                </c:pt>
                <c:pt idx="167">
                  <c:v>158</c:v>
                </c:pt>
                <c:pt idx="168">
                  <c:v>170</c:v>
                </c:pt>
                <c:pt idx="169">
                  <c:v>171</c:v>
                </c:pt>
                <c:pt idx="170">
                  <c:v>185</c:v>
                </c:pt>
                <c:pt idx="171">
                  <c:v>163</c:v>
                </c:pt>
                <c:pt idx="172">
                  <c:v>180</c:v>
                </c:pt>
                <c:pt idx="173">
                  <c:v>172</c:v>
                </c:pt>
                <c:pt idx="174">
                  <c:v>160</c:v>
                </c:pt>
                <c:pt idx="175">
                  <c:v>160</c:v>
                </c:pt>
                <c:pt idx="176">
                  <c:v>158</c:v>
                </c:pt>
                <c:pt idx="177">
                  <c:v>170</c:v>
                </c:pt>
                <c:pt idx="178">
                  <c:v>165</c:v>
                </c:pt>
                <c:pt idx="179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7-41E8-8B0B-D49AB9AA0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24047"/>
        <c:axId val="631724527"/>
      </c:scatterChart>
      <c:valAx>
        <c:axId val="63172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1724527"/>
        <c:crosses val="autoZero"/>
        <c:crossBetween val="midCat"/>
      </c:valAx>
      <c:valAx>
        <c:axId val="6317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172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'Plantilla Reg_Lin'!$B$1</c:f>
              <c:strCache>
                <c:ptCount val="1"/>
                <c:pt idx="0">
                  <c:v>ESTATURA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rgbClr val="C00000"/>
                </a:solidFill>
                <a:prstDash val="solid"/>
                <a:headEnd type="triangle"/>
                <a:tailEnd type="triangle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153499562554679"/>
                  <c:y val="-0.245483657103415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'Plantilla Reg_Lin'!$A$2:$A$211</c:f>
              <c:numCache>
                <c:formatCode>General</c:formatCode>
                <c:ptCount val="210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65</c:v>
                </c:pt>
                <c:pt idx="4">
                  <c:v>50</c:v>
                </c:pt>
                <c:pt idx="5">
                  <c:v>68</c:v>
                </c:pt>
                <c:pt idx="6">
                  <c:v>86</c:v>
                </c:pt>
                <c:pt idx="7">
                  <c:v>53</c:v>
                </c:pt>
                <c:pt idx="8">
                  <c:v>56</c:v>
                </c:pt>
                <c:pt idx="9">
                  <c:v>72</c:v>
                </c:pt>
                <c:pt idx="10">
                  <c:v>64</c:v>
                </c:pt>
                <c:pt idx="11">
                  <c:v>75</c:v>
                </c:pt>
                <c:pt idx="12">
                  <c:v>61</c:v>
                </c:pt>
                <c:pt idx="13">
                  <c:v>57</c:v>
                </c:pt>
                <c:pt idx="14">
                  <c:v>50</c:v>
                </c:pt>
                <c:pt idx="15">
                  <c:v>87</c:v>
                </c:pt>
                <c:pt idx="16">
                  <c:v>54</c:v>
                </c:pt>
                <c:pt idx="17">
                  <c:v>80</c:v>
                </c:pt>
                <c:pt idx="18">
                  <c:v>60</c:v>
                </c:pt>
                <c:pt idx="19">
                  <c:v>90</c:v>
                </c:pt>
                <c:pt idx="20">
                  <c:v>50</c:v>
                </c:pt>
                <c:pt idx="21">
                  <c:v>55</c:v>
                </c:pt>
                <c:pt idx="22">
                  <c:v>74</c:v>
                </c:pt>
                <c:pt idx="23">
                  <c:v>63</c:v>
                </c:pt>
                <c:pt idx="24">
                  <c:v>48</c:v>
                </c:pt>
                <c:pt idx="25">
                  <c:v>85</c:v>
                </c:pt>
                <c:pt idx="26">
                  <c:v>60</c:v>
                </c:pt>
                <c:pt idx="27">
                  <c:v>61</c:v>
                </c:pt>
                <c:pt idx="28">
                  <c:v>68</c:v>
                </c:pt>
                <c:pt idx="29">
                  <c:v>85</c:v>
                </c:pt>
                <c:pt idx="30">
                  <c:v>45</c:v>
                </c:pt>
                <c:pt idx="31">
                  <c:v>60</c:v>
                </c:pt>
                <c:pt idx="32">
                  <c:v>65</c:v>
                </c:pt>
                <c:pt idx="33">
                  <c:v>62</c:v>
                </c:pt>
                <c:pt idx="34">
                  <c:v>60</c:v>
                </c:pt>
                <c:pt idx="35">
                  <c:v>56</c:v>
                </c:pt>
                <c:pt idx="36">
                  <c:v>75</c:v>
                </c:pt>
                <c:pt idx="37">
                  <c:v>73</c:v>
                </c:pt>
                <c:pt idx="38">
                  <c:v>73</c:v>
                </c:pt>
                <c:pt idx="39">
                  <c:v>90</c:v>
                </c:pt>
                <c:pt idx="40">
                  <c:v>47</c:v>
                </c:pt>
                <c:pt idx="41">
                  <c:v>50</c:v>
                </c:pt>
                <c:pt idx="42">
                  <c:v>70</c:v>
                </c:pt>
                <c:pt idx="43">
                  <c:v>63</c:v>
                </c:pt>
                <c:pt idx="44">
                  <c:v>37</c:v>
                </c:pt>
                <c:pt idx="45">
                  <c:v>58</c:v>
                </c:pt>
                <c:pt idx="46">
                  <c:v>73</c:v>
                </c:pt>
                <c:pt idx="47">
                  <c:v>64</c:v>
                </c:pt>
                <c:pt idx="48">
                  <c:v>80</c:v>
                </c:pt>
                <c:pt idx="49">
                  <c:v>70</c:v>
                </c:pt>
                <c:pt idx="50">
                  <c:v>60</c:v>
                </c:pt>
                <c:pt idx="51">
                  <c:v>77</c:v>
                </c:pt>
                <c:pt idx="52">
                  <c:v>59</c:v>
                </c:pt>
                <c:pt idx="53">
                  <c:v>40</c:v>
                </c:pt>
                <c:pt idx="54">
                  <c:v>49</c:v>
                </c:pt>
                <c:pt idx="55">
                  <c:v>60</c:v>
                </c:pt>
                <c:pt idx="56">
                  <c:v>59</c:v>
                </c:pt>
                <c:pt idx="57">
                  <c:v>62</c:v>
                </c:pt>
                <c:pt idx="58">
                  <c:v>74</c:v>
                </c:pt>
                <c:pt idx="59">
                  <c:v>64</c:v>
                </c:pt>
                <c:pt idx="60">
                  <c:v>75</c:v>
                </c:pt>
                <c:pt idx="61">
                  <c:v>51</c:v>
                </c:pt>
                <c:pt idx="62">
                  <c:v>37</c:v>
                </c:pt>
                <c:pt idx="63">
                  <c:v>75</c:v>
                </c:pt>
                <c:pt idx="64">
                  <c:v>45</c:v>
                </c:pt>
                <c:pt idx="65">
                  <c:v>60</c:v>
                </c:pt>
                <c:pt idx="66">
                  <c:v>60</c:v>
                </c:pt>
                <c:pt idx="67">
                  <c:v>90</c:v>
                </c:pt>
                <c:pt idx="68">
                  <c:v>75</c:v>
                </c:pt>
                <c:pt idx="69">
                  <c:v>78</c:v>
                </c:pt>
                <c:pt idx="70">
                  <c:v>79</c:v>
                </c:pt>
                <c:pt idx="71">
                  <c:v>62</c:v>
                </c:pt>
                <c:pt idx="72">
                  <c:v>80</c:v>
                </c:pt>
                <c:pt idx="73">
                  <c:v>45</c:v>
                </c:pt>
                <c:pt idx="74">
                  <c:v>50</c:v>
                </c:pt>
                <c:pt idx="75">
                  <c:v>59</c:v>
                </c:pt>
                <c:pt idx="76">
                  <c:v>65</c:v>
                </c:pt>
                <c:pt idx="77">
                  <c:v>73</c:v>
                </c:pt>
                <c:pt idx="78">
                  <c:v>58</c:v>
                </c:pt>
                <c:pt idx="79">
                  <c:v>56</c:v>
                </c:pt>
                <c:pt idx="80">
                  <c:v>77</c:v>
                </c:pt>
                <c:pt idx="81">
                  <c:v>62</c:v>
                </c:pt>
                <c:pt idx="82">
                  <c:v>83</c:v>
                </c:pt>
                <c:pt idx="83">
                  <c:v>77</c:v>
                </c:pt>
                <c:pt idx="84">
                  <c:v>56</c:v>
                </c:pt>
                <c:pt idx="85">
                  <c:v>50</c:v>
                </c:pt>
                <c:pt idx="86">
                  <c:v>51</c:v>
                </c:pt>
                <c:pt idx="87">
                  <c:v>56</c:v>
                </c:pt>
                <c:pt idx="88">
                  <c:v>62</c:v>
                </c:pt>
                <c:pt idx="89">
                  <c:v>49</c:v>
                </c:pt>
                <c:pt idx="90">
                  <c:v>70</c:v>
                </c:pt>
                <c:pt idx="91">
                  <c:v>77</c:v>
                </c:pt>
                <c:pt idx="92">
                  <c:v>65</c:v>
                </c:pt>
                <c:pt idx="93">
                  <c:v>44</c:v>
                </c:pt>
                <c:pt idx="94">
                  <c:v>48</c:v>
                </c:pt>
                <c:pt idx="95">
                  <c:v>54</c:v>
                </c:pt>
                <c:pt idx="96">
                  <c:v>89</c:v>
                </c:pt>
                <c:pt idx="97">
                  <c:v>40</c:v>
                </c:pt>
                <c:pt idx="98">
                  <c:v>65</c:v>
                </c:pt>
                <c:pt idx="99">
                  <c:v>57</c:v>
                </c:pt>
                <c:pt idx="100">
                  <c:v>72</c:v>
                </c:pt>
                <c:pt idx="101">
                  <c:v>97</c:v>
                </c:pt>
                <c:pt idx="102">
                  <c:v>57</c:v>
                </c:pt>
                <c:pt idx="103">
                  <c:v>65</c:v>
                </c:pt>
                <c:pt idx="104">
                  <c:v>61</c:v>
                </c:pt>
                <c:pt idx="105">
                  <c:v>56</c:v>
                </c:pt>
                <c:pt idx="106">
                  <c:v>59</c:v>
                </c:pt>
                <c:pt idx="107">
                  <c:v>54</c:v>
                </c:pt>
                <c:pt idx="108">
                  <c:v>80</c:v>
                </c:pt>
                <c:pt idx="109">
                  <c:v>47</c:v>
                </c:pt>
                <c:pt idx="110">
                  <c:v>95</c:v>
                </c:pt>
                <c:pt idx="111">
                  <c:v>61</c:v>
                </c:pt>
                <c:pt idx="112">
                  <c:v>66</c:v>
                </c:pt>
                <c:pt idx="113">
                  <c:v>60</c:v>
                </c:pt>
                <c:pt idx="114">
                  <c:v>47</c:v>
                </c:pt>
                <c:pt idx="115">
                  <c:v>70</c:v>
                </c:pt>
                <c:pt idx="116">
                  <c:v>60</c:v>
                </c:pt>
                <c:pt idx="117">
                  <c:v>60</c:v>
                </c:pt>
                <c:pt idx="118">
                  <c:v>45</c:v>
                </c:pt>
                <c:pt idx="119">
                  <c:v>50</c:v>
                </c:pt>
                <c:pt idx="120">
                  <c:v>57</c:v>
                </c:pt>
                <c:pt idx="121">
                  <c:v>62</c:v>
                </c:pt>
                <c:pt idx="122">
                  <c:v>49</c:v>
                </c:pt>
                <c:pt idx="123">
                  <c:v>70</c:v>
                </c:pt>
                <c:pt idx="124">
                  <c:v>77</c:v>
                </c:pt>
                <c:pt idx="125">
                  <c:v>65</c:v>
                </c:pt>
                <c:pt idx="126">
                  <c:v>44</c:v>
                </c:pt>
                <c:pt idx="127">
                  <c:v>48</c:v>
                </c:pt>
                <c:pt idx="128">
                  <c:v>54</c:v>
                </c:pt>
                <c:pt idx="129">
                  <c:v>74</c:v>
                </c:pt>
                <c:pt idx="130">
                  <c:v>64</c:v>
                </c:pt>
                <c:pt idx="131">
                  <c:v>75</c:v>
                </c:pt>
                <c:pt idx="132">
                  <c:v>51</c:v>
                </c:pt>
                <c:pt idx="133">
                  <c:v>37</c:v>
                </c:pt>
                <c:pt idx="134">
                  <c:v>75</c:v>
                </c:pt>
                <c:pt idx="135">
                  <c:v>45</c:v>
                </c:pt>
                <c:pt idx="136">
                  <c:v>60</c:v>
                </c:pt>
                <c:pt idx="137">
                  <c:v>60</c:v>
                </c:pt>
                <c:pt idx="138">
                  <c:v>90</c:v>
                </c:pt>
                <c:pt idx="139">
                  <c:v>75</c:v>
                </c:pt>
                <c:pt idx="140">
                  <c:v>78</c:v>
                </c:pt>
                <c:pt idx="141">
                  <c:v>79</c:v>
                </c:pt>
                <c:pt idx="142">
                  <c:v>75</c:v>
                </c:pt>
                <c:pt idx="143">
                  <c:v>51</c:v>
                </c:pt>
                <c:pt idx="144">
                  <c:v>37</c:v>
                </c:pt>
                <c:pt idx="145">
                  <c:v>75</c:v>
                </c:pt>
                <c:pt idx="146">
                  <c:v>45</c:v>
                </c:pt>
                <c:pt idx="147">
                  <c:v>60</c:v>
                </c:pt>
                <c:pt idx="148">
                  <c:v>60</c:v>
                </c:pt>
                <c:pt idx="149">
                  <c:v>90</c:v>
                </c:pt>
                <c:pt idx="150">
                  <c:v>75</c:v>
                </c:pt>
                <c:pt idx="151">
                  <c:v>51</c:v>
                </c:pt>
                <c:pt idx="152">
                  <c:v>37</c:v>
                </c:pt>
                <c:pt idx="153">
                  <c:v>75</c:v>
                </c:pt>
                <c:pt idx="154">
                  <c:v>45</c:v>
                </c:pt>
                <c:pt idx="155">
                  <c:v>75</c:v>
                </c:pt>
                <c:pt idx="156">
                  <c:v>51</c:v>
                </c:pt>
                <c:pt idx="157">
                  <c:v>37</c:v>
                </c:pt>
                <c:pt idx="158">
                  <c:v>75</c:v>
                </c:pt>
                <c:pt idx="159">
                  <c:v>45</c:v>
                </c:pt>
                <c:pt idx="160">
                  <c:v>60</c:v>
                </c:pt>
                <c:pt idx="161">
                  <c:v>60</c:v>
                </c:pt>
                <c:pt idx="162">
                  <c:v>49</c:v>
                </c:pt>
                <c:pt idx="163">
                  <c:v>70</c:v>
                </c:pt>
                <c:pt idx="164">
                  <c:v>77</c:v>
                </c:pt>
                <c:pt idx="165">
                  <c:v>65</c:v>
                </c:pt>
                <c:pt idx="166">
                  <c:v>44</c:v>
                </c:pt>
                <c:pt idx="167">
                  <c:v>48</c:v>
                </c:pt>
                <c:pt idx="168">
                  <c:v>54</c:v>
                </c:pt>
                <c:pt idx="169">
                  <c:v>74</c:v>
                </c:pt>
                <c:pt idx="170">
                  <c:v>70</c:v>
                </c:pt>
                <c:pt idx="171">
                  <c:v>60</c:v>
                </c:pt>
                <c:pt idx="172">
                  <c:v>60</c:v>
                </c:pt>
                <c:pt idx="173">
                  <c:v>45</c:v>
                </c:pt>
                <c:pt idx="174">
                  <c:v>50</c:v>
                </c:pt>
                <c:pt idx="175">
                  <c:v>57</c:v>
                </c:pt>
                <c:pt idx="176">
                  <c:v>48</c:v>
                </c:pt>
                <c:pt idx="177">
                  <c:v>54</c:v>
                </c:pt>
                <c:pt idx="178">
                  <c:v>89</c:v>
                </c:pt>
                <c:pt idx="179">
                  <c:v>40</c:v>
                </c:pt>
                <c:pt idx="180">
                  <c:v>0</c:v>
                </c:pt>
              </c:numCache>
            </c:numRef>
          </c:xVal>
          <c:yVal>
            <c:numRef>
              <c:f>'Plantilla Reg_Lin'!$B$2:$B$211</c:f>
              <c:numCache>
                <c:formatCode>General</c:formatCode>
                <c:ptCount val="210"/>
                <c:pt idx="0">
                  <c:v>164</c:v>
                </c:pt>
                <c:pt idx="1">
                  <c:v>165</c:v>
                </c:pt>
                <c:pt idx="2">
                  <c:v>170</c:v>
                </c:pt>
                <c:pt idx="3">
                  <c:v>170</c:v>
                </c:pt>
                <c:pt idx="4">
                  <c:v>169</c:v>
                </c:pt>
                <c:pt idx="5">
                  <c:v>165</c:v>
                </c:pt>
                <c:pt idx="6">
                  <c:v>184</c:v>
                </c:pt>
                <c:pt idx="7">
                  <c:v>163</c:v>
                </c:pt>
                <c:pt idx="8">
                  <c:v>158</c:v>
                </c:pt>
                <c:pt idx="9">
                  <c:v>179</c:v>
                </c:pt>
                <c:pt idx="10">
                  <c:v>175</c:v>
                </c:pt>
                <c:pt idx="11">
                  <c:v>177</c:v>
                </c:pt>
                <c:pt idx="12">
                  <c:v>158</c:v>
                </c:pt>
                <c:pt idx="13">
                  <c:v>164</c:v>
                </c:pt>
                <c:pt idx="14">
                  <c:v>168</c:v>
                </c:pt>
                <c:pt idx="15">
                  <c:v>174</c:v>
                </c:pt>
                <c:pt idx="16">
                  <c:v>169</c:v>
                </c:pt>
                <c:pt idx="17">
                  <c:v>181</c:v>
                </c:pt>
                <c:pt idx="18">
                  <c:v>182</c:v>
                </c:pt>
                <c:pt idx="19">
                  <c:v>176</c:v>
                </c:pt>
                <c:pt idx="20">
                  <c:v>157</c:v>
                </c:pt>
                <c:pt idx="21">
                  <c:v>156</c:v>
                </c:pt>
                <c:pt idx="22">
                  <c:v>183</c:v>
                </c:pt>
                <c:pt idx="23">
                  <c:v>183</c:v>
                </c:pt>
                <c:pt idx="24">
                  <c:v>158</c:v>
                </c:pt>
                <c:pt idx="25">
                  <c:v>179</c:v>
                </c:pt>
                <c:pt idx="26">
                  <c:v>175</c:v>
                </c:pt>
                <c:pt idx="27">
                  <c:v>155</c:v>
                </c:pt>
                <c:pt idx="28">
                  <c:v>185</c:v>
                </c:pt>
                <c:pt idx="29">
                  <c:v>175</c:v>
                </c:pt>
                <c:pt idx="30">
                  <c:v>155</c:v>
                </c:pt>
                <c:pt idx="31">
                  <c:v>162</c:v>
                </c:pt>
                <c:pt idx="32">
                  <c:v>169</c:v>
                </c:pt>
                <c:pt idx="33">
                  <c:v>100</c:v>
                </c:pt>
                <c:pt idx="34">
                  <c:v>170</c:v>
                </c:pt>
                <c:pt idx="35">
                  <c:v>163</c:v>
                </c:pt>
                <c:pt idx="36">
                  <c:v>190</c:v>
                </c:pt>
                <c:pt idx="37">
                  <c:v>182</c:v>
                </c:pt>
                <c:pt idx="38">
                  <c:v>175</c:v>
                </c:pt>
                <c:pt idx="39">
                  <c:v>176</c:v>
                </c:pt>
                <c:pt idx="40">
                  <c:v>167</c:v>
                </c:pt>
                <c:pt idx="41">
                  <c:v>165</c:v>
                </c:pt>
                <c:pt idx="42">
                  <c:v>173</c:v>
                </c:pt>
                <c:pt idx="43">
                  <c:v>160</c:v>
                </c:pt>
                <c:pt idx="44">
                  <c:v>148</c:v>
                </c:pt>
                <c:pt idx="45">
                  <c:v>165</c:v>
                </c:pt>
                <c:pt idx="46">
                  <c:v>163</c:v>
                </c:pt>
                <c:pt idx="47">
                  <c:v>180</c:v>
                </c:pt>
                <c:pt idx="48">
                  <c:v>175</c:v>
                </c:pt>
                <c:pt idx="49">
                  <c:v>170</c:v>
                </c:pt>
                <c:pt idx="50">
                  <c:v>165</c:v>
                </c:pt>
                <c:pt idx="51">
                  <c:v>180</c:v>
                </c:pt>
                <c:pt idx="52">
                  <c:v>169</c:v>
                </c:pt>
                <c:pt idx="53">
                  <c:v>164</c:v>
                </c:pt>
                <c:pt idx="54">
                  <c:v>163</c:v>
                </c:pt>
                <c:pt idx="55">
                  <c:v>164</c:v>
                </c:pt>
                <c:pt idx="56">
                  <c:v>176</c:v>
                </c:pt>
                <c:pt idx="57">
                  <c:v>168</c:v>
                </c:pt>
                <c:pt idx="58">
                  <c:v>171</c:v>
                </c:pt>
                <c:pt idx="59">
                  <c:v>174</c:v>
                </c:pt>
                <c:pt idx="60">
                  <c:v>175</c:v>
                </c:pt>
                <c:pt idx="61">
                  <c:v>154</c:v>
                </c:pt>
                <c:pt idx="62">
                  <c:v>178</c:v>
                </c:pt>
                <c:pt idx="63">
                  <c:v>183</c:v>
                </c:pt>
                <c:pt idx="64">
                  <c:v>140</c:v>
                </c:pt>
                <c:pt idx="65">
                  <c:v>170</c:v>
                </c:pt>
                <c:pt idx="66">
                  <c:v>171</c:v>
                </c:pt>
                <c:pt idx="67">
                  <c:v>185</c:v>
                </c:pt>
                <c:pt idx="68">
                  <c:v>170</c:v>
                </c:pt>
                <c:pt idx="69">
                  <c:v>175</c:v>
                </c:pt>
                <c:pt idx="70">
                  <c:v>174</c:v>
                </c:pt>
                <c:pt idx="71">
                  <c:v>169</c:v>
                </c:pt>
                <c:pt idx="72">
                  <c:v>180</c:v>
                </c:pt>
                <c:pt idx="73">
                  <c:v>158</c:v>
                </c:pt>
                <c:pt idx="74">
                  <c:v>170</c:v>
                </c:pt>
                <c:pt idx="75">
                  <c:v>165</c:v>
                </c:pt>
                <c:pt idx="76">
                  <c:v>166</c:v>
                </c:pt>
                <c:pt idx="77">
                  <c:v>192</c:v>
                </c:pt>
                <c:pt idx="78">
                  <c:v>165</c:v>
                </c:pt>
                <c:pt idx="79">
                  <c:v>164</c:v>
                </c:pt>
                <c:pt idx="80">
                  <c:v>180</c:v>
                </c:pt>
                <c:pt idx="81">
                  <c:v>170</c:v>
                </c:pt>
                <c:pt idx="82">
                  <c:v>180</c:v>
                </c:pt>
                <c:pt idx="83">
                  <c:v>170</c:v>
                </c:pt>
                <c:pt idx="84">
                  <c:v>168</c:v>
                </c:pt>
                <c:pt idx="85">
                  <c:v>164</c:v>
                </c:pt>
                <c:pt idx="86">
                  <c:v>175</c:v>
                </c:pt>
                <c:pt idx="87">
                  <c:v>168</c:v>
                </c:pt>
                <c:pt idx="88">
                  <c:v>165</c:v>
                </c:pt>
                <c:pt idx="89">
                  <c:v>160</c:v>
                </c:pt>
                <c:pt idx="90">
                  <c:v>171</c:v>
                </c:pt>
                <c:pt idx="91">
                  <c:v>176</c:v>
                </c:pt>
                <c:pt idx="92">
                  <c:v>172</c:v>
                </c:pt>
                <c:pt idx="93">
                  <c:v>162</c:v>
                </c:pt>
                <c:pt idx="94">
                  <c:v>158</c:v>
                </c:pt>
                <c:pt idx="95">
                  <c:v>170</c:v>
                </c:pt>
                <c:pt idx="96">
                  <c:v>165</c:v>
                </c:pt>
                <c:pt idx="97">
                  <c:v>151</c:v>
                </c:pt>
                <c:pt idx="98">
                  <c:v>169</c:v>
                </c:pt>
                <c:pt idx="99">
                  <c:v>160</c:v>
                </c:pt>
                <c:pt idx="100">
                  <c:v>172</c:v>
                </c:pt>
                <c:pt idx="101">
                  <c:v>185</c:v>
                </c:pt>
                <c:pt idx="102">
                  <c:v>161</c:v>
                </c:pt>
                <c:pt idx="103">
                  <c:v>167</c:v>
                </c:pt>
                <c:pt idx="104">
                  <c:v>161</c:v>
                </c:pt>
                <c:pt idx="105">
                  <c:v>168</c:v>
                </c:pt>
                <c:pt idx="106">
                  <c:v>166</c:v>
                </c:pt>
                <c:pt idx="107">
                  <c:v>155</c:v>
                </c:pt>
                <c:pt idx="108">
                  <c:v>172</c:v>
                </c:pt>
                <c:pt idx="109">
                  <c:v>162</c:v>
                </c:pt>
                <c:pt idx="110">
                  <c:v>153</c:v>
                </c:pt>
                <c:pt idx="111">
                  <c:v>156</c:v>
                </c:pt>
                <c:pt idx="112">
                  <c:v>110</c:v>
                </c:pt>
                <c:pt idx="113">
                  <c:v>180</c:v>
                </c:pt>
                <c:pt idx="114">
                  <c:v>155</c:v>
                </c:pt>
                <c:pt idx="115">
                  <c:v>185</c:v>
                </c:pt>
                <c:pt idx="116">
                  <c:v>163</c:v>
                </c:pt>
                <c:pt idx="117">
                  <c:v>180</c:v>
                </c:pt>
                <c:pt idx="118">
                  <c:v>172</c:v>
                </c:pt>
                <c:pt idx="119">
                  <c:v>160</c:v>
                </c:pt>
                <c:pt idx="120">
                  <c:v>160</c:v>
                </c:pt>
                <c:pt idx="121">
                  <c:v>165</c:v>
                </c:pt>
                <c:pt idx="122">
                  <c:v>160</c:v>
                </c:pt>
                <c:pt idx="123">
                  <c:v>171</c:v>
                </c:pt>
                <c:pt idx="124">
                  <c:v>176</c:v>
                </c:pt>
                <c:pt idx="125">
                  <c:v>172</c:v>
                </c:pt>
                <c:pt idx="126">
                  <c:v>162</c:v>
                </c:pt>
                <c:pt idx="127">
                  <c:v>158</c:v>
                </c:pt>
                <c:pt idx="128">
                  <c:v>170</c:v>
                </c:pt>
                <c:pt idx="129">
                  <c:v>171</c:v>
                </c:pt>
                <c:pt idx="130">
                  <c:v>174</c:v>
                </c:pt>
                <c:pt idx="131">
                  <c:v>175</c:v>
                </c:pt>
                <c:pt idx="132">
                  <c:v>154</c:v>
                </c:pt>
                <c:pt idx="133">
                  <c:v>178</c:v>
                </c:pt>
                <c:pt idx="134">
                  <c:v>183</c:v>
                </c:pt>
                <c:pt idx="135">
                  <c:v>140</c:v>
                </c:pt>
                <c:pt idx="136">
                  <c:v>170</c:v>
                </c:pt>
                <c:pt idx="137">
                  <c:v>171</c:v>
                </c:pt>
                <c:pt idx="138">
                  <c:v>185</c:v>
                </c:pt>
                <c:pt idx="139">
                  <c:v>170</c:v>
                </c:pt>
                <c:pt idx="140">
                  <c:v>175</c:v>
                </c:pt>
                <c:pt idx="141">
                  <c:v>174</c:v>
                </c:pt>
                <c:pt idx="142">
                  <c:v>175</c:v>
                </c:pt>
                <c:pt idx="143">
                  <c:v>154</c:v>
                </c:pt>
                <c:pt idx="144">
                  <c:v>178</c:v>
                </c:pt>
                <c:pt idx="145">
                  <c:v>183</c:v>
                </c:pt>
                <c:pt idx="146">
                  <c:v>140</c:v>
                </c:pt>
                <c:pt idx="147">
                  <c:v>170</c:v>
                </c:pt>
                <c:pt idx="148">
                  <c:v>171</c:v>
                </c:pt>
                <c:pt idx="149">
                  <c:v>185</c:v>
                </c:pt>
                <c:pt idx="150">
                  <c:v>175</c:v>
                </c:pt>
                <c:pt idx="151">
                  <c:v>154</c:v>
                </c:pt>
                <c:pt idx="152">
                  <c:v>178</c:v>
                </c:pt>
                <c:pt idx="153">
                  <c:v>183</c:v>
                </c:pt>
                <c:pt idx="154">
                  <c:v>140</c:v>
                </c:pt>
                <c:pt idx="155">
                  <c:v>175</c:v>
                </c:pt>
                <c:pt idx="156">
                  <c:v>154</c:v>
                </c:pt>
                <c:pt idx="157">
                  <c:v>178</c:v>
                </c:pt>
                <c:pt idx="158">
                  <c:v>183</c:v>
                </c:pt>
                <c:pt idx="159">
                  <c:v>140</c:v>
                </c:pt>
                <c:pt idx="160">
                  <c:v>170</c:v>
                </c:pt>
                <c:pt idx="161">
                  <c:v>171</c:v>
                </c:pt>
                <c:pt idx="162">
                  <c:v>160</c:v>
                </c:pt>
                <c:pt idx="163">
                  <c:v>171</c:v>
                </c:pt>
                <c:pt idx="164">
                  <c:v>176</c:v>
                </c:pt>
                <c:pt idx="165">
                  <c:v>172</c:v>
                </c:pt>
                <c:pt idx="166">
                  <c:v>162</c:v>
                </c:pt>
                <c:pt idx="167">
                  <c:v>158</c:v>
                </c:pt>
                <c:pt idx="168">
                  <c:v>170</c:v>
                </c:pt>
                <c:pt idx="169">
                  <c:v>171</c:v>
                </c:pt>
                <c:pt idx="170">
                  <c:v>185</c:v>
                </c:pt>
                <c:pt idx="171">
                  <c:v>163</c:v>
                </c:pt>
                <c:pt idx="172">
                  <c:v>180</c:v>
                </c:pt>
                <c:pt idx="173">
                  <c:v>172</c:v>
                </c:pt>
                <c:pt idx="174">
                  <c:v>160</c:v>
                </c:pt>
                <c:pt idx="175">
                  <c:v>160</c:v>
                </c:pt>
                <c:pt idx="176">
                  <c:v>158</c:v>
                </c:pt>
                <c:pt idx="177">
                  <c:v>170</c:v>
                </c:pt>
                <c:pt idx="178">
                  <c:v>165</c:v>
                </c:pt>
                <c:pt idx="179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8-4A18-B129-809D0482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13551"/>
        <c:axId val="1687887631"/>
      </c:scatterChart>
      <c:valAx>
        <c:axId val="168791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7887631"/>
        <c:crosses val="autoZero"/>
        <c:crossBetween val="midCat"/>
      </c:valAx>
      <c:valAx>
        <c:axId val="16878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791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301181102362204E-2"/>
                  <c:y val="-0.17131639722863742"/>
                </c:manualLayout>
              </c:layout>
              <c:numFmt formatCode="General" sourceLinked="0"/>
              <c:spPr>
                <a:noFill/>
                <a:ln w="28575" cmpd="sng">
                  <a:solidFill>
                    <a:srgbClr val="C00000">
                      <a:alpha val="72000"/>
                    </a:srgbClr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 cmpd="sng">
                <a:solidFill>
                  <a:srgbClr val="C00000"/>
                </a:solidFill>
                <a:prstDash val="solid"/>
                <a:headEnd type="stealth"/>
                <a:tailEnd type="stealth"/>
              </a:ln>
              <a:effectLst/>
            </c:spPr>
            <c:trendlineType val="linear"/>
            <c:dispRSqr val="0"/>
            <c:dispEq val="0"/>
          </c:trendline>
          <c:xVal>
            <c:numRef>
              <c:f>'Plantilla Reg_Lin'!$J$69:$J$72</c:f>
              <c:numCache>
                <c:formatCode>General</c:formatCode>
                <c:ptCount val="4"/>
                <c:pt idx="0">
                  <c:v>5</c:v>
                </c:pt>
                <c:pt idx="2">
                  <c:v>50</c:v>
                </c:pt>
              </c:numCache>
            </c:numRef>
          </c:xVal>
          <c:yVal>
            <c:numRef>
              <c:f>'Plantilla Reg_Lin'!$K$69:$K$72</c:f>
              <c:numCache>
                <c:formatCode>0.0</c:formatCode>
                <c:ptCount val="4"/>
                <c:pt idx="0">
                  <c:v>143.50252177711621</c:v>
                </c:pt>
                <c:pt idx="2">
                  <c:v>162.71397603759493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3-4ADB-9634-50EE7BDC5D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49851071"/>
        <c:axId val="1249855871"/>
      </c:scatterChart>
      <c:valAx>
        <c:axId val="124985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855871"/>
        <c:crosses val="autoZero"/>
        <c:crossBetween val="midCat"/>
      </c:valAx>
      <c:valAx>
        <c:axId val="12498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85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ESTATURA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olid"/>
                <a:headEnd type="triangle"/>
                <a:tailEnd type="triangle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16185476815398"/>
                  <c:y val="-0.21864136774569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Hoja2!$A$2:$A$181</c:f>
              <c:numCache>
                <c:formatCode>General</c:formatCode>
                <c:ptCount val="180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65</c:v>
                </c:pt>
                <c:pt idx="4">
                  <c:v>50</c:v>
                </c:pt>
                <c:pt idx="5">
                  <c:v>68</c:v>
                </c:pt>
                <c:pt idx="6">
                  <c:v>86</c:v>
                </c:pt>
                <c:pt idx="7">
                  <c:v>53</c:v>
                </c:pt>
                <c:pt idx="8">
                  <c:v>56</c:v>
                </c:pt>
                <c:pt idx="9">
                  <c:v>72</c:v>
                </c:pt>
                <c:pt idx="10">
                  <c:v>64</c:v>
                </c:pt>
                <c:pt idx="11">
                  <c:v>75</c:v>
                </c:pt>
                <c:pt idx="12">
                  <c:v>61</c:v>
                </c:pt>
                <c:pt idx="13">
                  <c:v>57</c:v>
                </c:pt>
                <c:pt idx="14">
                  <c:v>50</c:v>
                </c:pt>
                <c:pt idx="15">
                  <c:v>87</c:v>
                </c:pt>
                <c:pt idx="16">
                  <c:v>54</c:v>
                </c:pt>
                <c:pt idx="17">
                  <c:v>80</c:v>
                </c:pt>
                <c:pt idx="18">
                  <c:v>60</c:v>
                </c:pt>
                <c:pt idx="19">
                  <c:v>90</c:v>
                </c:pt>
                <c:pt idx="20">
                  <c:v>50</c:v>
                </c:pt>
                <c:pt idx="21">
                  <c:v>55</c:v>
                </c:pt>
                <c:pt idx="22">
                  <c:v>74</c:v>
                </c:pt>
                <c:pt idx="23">
                  <c:v>63</c:v>
                </c:pt>
                <c:pt idx="24">
                  <c:v>48</c:v>
                </c:pt>
                <c:pt idx="25">
                  <c:v>85</c:v>
                </c:pt>
                <c:pt idx="26">
                  <c:v>60</c:v>
                </c:pt>
                <c:pt idx="27">
                  <c:v>61</c:v>
                </c:pt>
                <c:pt idx="28">
                  <c:v>68</c:v>
                </c:pt>
                <c:pt idx="29">
                  <c:v>85</c:v>
                </c:pt>
                <c:pt idx="30">
                  <c:v>45</c:v>
                </c:pt>
                <c:pt idx="31">
                  <c:v>60</c:v>
                </c:pt>
                <c:pt idx="32">
                  <c:v>65</c:v>
                </c:pt>
                <c:pt idx="33">
                  <c:v>62</c:v>
                </c:pt>
                <c:pt idx="34">
                  <c:v>60</c:v>
                </c:pt>
                <c:pt idx="35">
                  <c:v>56</c:v>
                </c:pt>
                <c:pt idx="36">
                  <c:v>75</c:v>
                </c:pt>
                <c:pt idx="37">
                  <c:v>73</c:v>
                </c:pt>
                <c:pt idx="38">
                  <c:v>73</c:v>
                </c:pt>
                <c:pt idx="39">
                  <c:v>90</c:v>
                </c:pt>
                <c:pt idx="40">
                  <c:v>47</c:v>
                </c:pt>
                <c:pt idx="41">
                  <c:v>50</c:v>
                </c:pt>
                <c:pt idx="42">
                  <c:v>70</c:v>
                </c:pt>
                <c:pt idx="43">
                  <c:v>63</c:v>
                </c:pt>
                <c:pt idx="44">
                  <c:v>37</c:v>
                </c:pt>
                <c:pt idx="45">
                  <c:v>58</c:v>
                </c:pt>
                <c:pt idx="46">
                  <c:v>73</c:v>
                </c:pt>
                <c:pt idx="47">
                  <c:v>64</c:v>
                </c:pt>
                <c:pt idx="48">
                  <c:v>80</c:v>
                </c:pt>
                <c:pt idx="49">
                  <c:v>70</c:v>
                </c:pt>
                <c:pt idx="50">
                  <c:v>60</c:v>
                </c:pt>
                <c:pt idx="51">
                  <c:v>77</c:v>
                </c:pt>
                <c:pt idx="52">
                  <c:v>59</c:v>
                </c:pt>
                <c:pt idx="53">
                  <c:v>40</c:v>
                </c:pt>
                <c:pt idx="54">
                  <c:v>49</c:v>
                </c:pt>
                <c:pt idx="55">
                  <c:v>60</c:v>
                </c:pt>
                <c:pt idx="56">
                  <c:v>59</c:v>
                </c:pt>
                <c:pt idx="57">
                  <c:v>62</c:v>
                </c:pt>
                <c:pt idx="58">
                  <c:v>74</c:v>
                </c:pt>
                <c:pt idx="59">
                  <c:v>64</c:v>
                </c:pt>
                <c:pt idx="60">
                  <c:v>75</c:v>
                </c:pt>
                <c:pt idx="61">
                  <c:v>51</c:v>
                </c:pt>
                <c:pt idx="62">
                  <c:v>37</c:v>
                </c:pt>
                <c:pt idx="63">
                  <c:v>75</c:v>
                </c:pt>
                <c:pt idx="64">
                  <c:v>45</c:v>
                </c:pt>
                <c:pt idx="65">
                  <c:v>60</c:v>
                </c:pt>
                <c:pt idx="66">
                  <c:v>60</c:v>
                </c:pt>
                <c:pt idx="67">
                  <c:v>90</c:v>
                </c:pt>
                <c:pt idx="68">
                  <c:v>75</c:v>
                </c:pt>
                <c:pt idx="69">
                  <c:v>78</c:v>
                </c:pt>
                <c:pt idx="70">
                  <c:v>79</c:v>
                </c:pt>
                <c:pt idx="71">
                  <c:v>62</c:v>
                </c:pt>
                <c:pt idx="72">
                  <c:v>80</c:v>
                </c:pt>
                <c:pt idx="73">
                  <c:v>45</c:v>
                </c:pt>
                <c:pt idx="74">
                  <c:v>50</c:v>
                </c:pt>
                <c:pt idx="75">
                  <c:v>59</c:v>
                </c:pt>
                <c:pt idx="76">
                  <c:v>65</c:v>
                </c:pt>
                <c:pt idx="77">
                  <c:v>73</c:v>
                </c:pt>
                <c:pt idx="78">
                  <c:v>58</c:v>
                </c:pt>
                <c:pt idx="79">
                  <c:v>56</c:v>
                </c:pt>
                <c:pt idx="80">
                  <c:v>77</c:v>
                </c:pt>
                <c:pt idx="81">
                  <c:v>62</c:v>
                </c:pt>
                <c:pt idx="82">
                  <c:v>83</c:v>
                </c:pt>
                <c:pt idx="83">
                  <c:v>77</c:v>
                </c:pt>
                <c:pt idx="84">
                  <c:v>56</c:v>
                </c:pt>
                <c:pt idx="85">
                  <c:v>50</c:v>
                </c:pt>
                <c:pt idx="86">
                  <c:v>51</c:v>
                </c:pt>
                <c:pt idx="87">
                  <c:v>56</c:v>
                </c:pt>
                <c:pt idx="88">
                  <c:v>62</c:v>
                </c:pt>
                <c:pt idx="89">
                  <c:v>49</c:v>
                </c:pt>
                <c:pt idx="90">
                  <c:v>70</c:v>
                </c:pt>
                <c:pt idx="91">
                  <c:v>77</c:v>
                </c:pt>
                <c:pt idx="92">
                  <c:v>65</c:v>
                </c:pt>
                <c:pt idx="93">
                  <c:v>44</c:v>
                </c:pt>
                <c:pt idx="94">
                  <c:v>48</c:v>
                </c:pt>
                <c:pt idx="95">
                  <c:v>54</c:v>
                </c:pt>
                <c:pt idx="96">
                  <c:v>89</c:v>
                </c:pt>
                <c:pt idx="97">
                  <c:v>40</c:v>
                </c:pt>
                <c:pt idx="98">
                  <c:v>65</c:v>
                </c:pt>
                <c:pt idx="99">
                  <c:v>57</c:v>
                </c:pt>
                <c:pt idx="100">
                  <c:v>72</c:v>
                </c:pt>
                <c:pt idx="101">
                  <c:v>97</c:v>
                </c:pt>
                <c:pt idx="102">
                  <c:v>57</c:v>
                </c:pt>
                <c:pt idx="103">
                  <c:v>65</c:v>
                </c:pt>
                <c:pt idx="104">
                  <c:v>61</c:v>
                </c:pt>
                <c:pt idx="105">
                  <c:v>56</c:v>
                </c:pt>
                <c:pt idx="106">
                  <c:v>59</c:v>
                </c:pt>
                <c:pt idx="107">
                  <c:v>54</c:v>
                </c:pt>
                <c:pt idx="108">
                  <c:v>80</c:v>
                </c:pt>
                <c:pt idx="109">
                  <c:v>47</c:v>
                </c:pt>
                <c:pt idx="110">
                  <c:v>95</c:v>
                </c:pt>
                <c:pt idx="111">
                  <c:v>61</c:v>
                </c:pt>
                <c:pt idx="112">
                  <c:v>66</c:v>
                </c:pt>
                <c:pt idx="113">
                  <c:v>60</c:v>
                </c:pt>
                <c:pt idx="114">
                  <c:v>47</c:v>
                </c:pt>
                <c:pt idx="115">
                  <c:v>70</c:v>
                </c:pt>
                <c:pt idx="116">
                  <c:v>60</c:v>
                </c:pt>
                <c:pt idx="117">
                  <c:v>60</c:v>
                </c:pt>
                <c:pt idx="118">
                  <c:v>45</c:v>
                </c:pt>
                <c:pt idx="119">
                  <c:v>50</c:v>
                </c:pt>
                <c:pt idx="120">
                  <c:v>57</c:v>
                </c:pt>
                <c:pt idx="121">
                  <c:v>62</c:v>
                </c:pt>
                <c:pt idx="122">
                  <c:v>49</c:v>
                </c:pt>
                <c:pt idx="123">
                  <c:v>70</c:v>
                </c:pt>
                <c:pt idx="124">
                  <c:v>77</c:v>
                </c:pt>
                <c:pt idx="125">
                  <c:v>65</c:v>
                </c:pt>
                <c:pt idx="126">
                  <c:v>44</c:v>
                </c:pt>
                <c:pt idx="127">
                  <c:v>48</c:v>
                </c:pt>
                <c:pt idx="128">
                  <c:v>54</c:v>
                </c:pt>
                <c:pt idx="129">
                  <c:v>74</c:v>
                </c:pt>
                <c:pt idx="130">
                  <c:v>64</c:v>
                </c:pt>
                <c:pt idx="131">
                  <c:v>75</c:v>
                </c:pt>
                <c:pt idx="132">
                  <c:v>51</c:v>
                </c:pt>
                <c:pt idx="133">
                  <c:v>37</c:v>
                </c:pt>
                <c:pt idx="134">
                  <c:v>75</c:v>
                </c:pt>
                <c:pt idx="135">
                  <c:v>45</c:v>
                </c:pt>
                <c:pt idx="136">
                  <c:v>60</c:v>
                </c:pt>
                <c:pt idx="137">
                  <c:v>60</c:v>
                </c:pt>
                <c:pt idx="138">
                  <c:v>90</c:v>
                </c:pt>
                <c:pt idx="139">
                  <c:v>75</c:v>
                </c:pt>
                <c:pt idx="140">
                  <c:v>78</c:v>
                </c:pt>
                <c:pt idx="141">
                  <c:v>79</c:v>
                </c:pt>
                <c:pt idx="142">
                  <c:v>75</c:v>
                </c:pt>
                <c:pt idx="143">
                  <c:v>51</c:v>
                </c:pt>
                <c:pt idx="144">
                  <c:v>37</c:v>
                </c:pt>
                <c:pt idx="145">
                  <c:v>75</c:v>
                </c:pt>
                <c:pt idx="146">
                  <c:v>45</c:v>
                </c:pt>
                <c:pt idx="147">
                  <c:v>60</c:v>
                </c:pt>
                <c:pt idx="148">
                  <c:v>60</c:v>
                </c:pt>
                <c:pt idx="149">
                  <c:v>90</c:v>
                </c:pt>
                <c:pt idx="150">
                  <c:v>75</c:v>
                </c:pt>
                <c:pt idx="151">
                  <c:v>51</c:v>
                </c:pt>
                <c:pt idx="152">
                  <c:v>37</c:v>
                </c:pt>
                <c:pt idx="153">
                  <c:v>75</c:v>
                </c:pt>
                <c:pt idx="154">
                  <c:v>45</c:v>
                </c:pt>
                <c:pt idx="155">
                  <c:v>75</c:v>
                </c:pt>
                <c:pt idx="156">
                  <c:v>51</c:v>
                </c:pt>
                <c:pt idx="157">
                  <c:v>37</c:v>
                </c:pt>
                <c:pt idx="158">
                  <c:v>75</c:v>
                </c:pt>
                <c:pt idx="159">
                  <c:v>45</c:v>
                </c:pt>
                <c:pt idx="160">
                  <c:v>60</c:v>
                </c:pt>
                <c:pt idx="161">
                  <c:v>60</c:v>
                </c:pt>
                <c:pt idx="162">
                  <c:v>49</c:v>
                </c:pt>
                <c:pt idx="163">
                  <c:v>70</c:v>
                </c:pt>
                <c:pt idx="164">
                  <c:v>77</c:v>
                </c:pt>
                <c:pt idx="165">
                  <c:v>65</c:v>
                </c:pt>
                <c:pt idx="166">
                  <c:v>44</c:v>
                </c:pt>
                <c:pt idx="167">
                  <c:v>48</c:v>
                </c:pt>
                <c:pt idx="168">
                  <c:v>54</c:v>
                </c:pt>
                <c:pt idx="169">
                  <c:v>74</c:v>
                </c:pt>
                <c:pt idx="170">
                  <c:v>70</c:v>
                </c:pt>
                <c:pt idx="171">
                  <c:v>60</c:v>
                </c:pt>
                <c:pt idx="172">
                  <c:v>60</c:v>
                </c:pt>
                <c:pt idx="173">
                  <c:v>45</c:v>
                </c:pt>
                <c:pt idx="174">
                  <c:v>50</c:v>
                </c:pt>
                <c:pt idx="175">
                  <c:v>57</c:v>
                </c:pt>
                <c:pt idx="176">
                  <c:v>48</c:v>
                </c:pt>
                <c:pt idx="177">
                  <c:v>54</c:v>
                </c:pt>
                <c:pt idx="178">
                  <c:v>89</c:v>
                </c:pt>
                <c:pt idx="179">
                  <c:v>40</c:v>
                </c:pt>
              </c:numCache>
            </c:numRef>
          </c:xVal>
          <c:yVal>
            <c:numRef>
              <c:f>Hoja2!$B$2:$B$181</c:f>
              <c:numCache>
                <c:formatCode>General</c:formatCode>
                <c:ptCount val="180"/>
                <c:pt idx="0">
                  <c:v>164</c:v>
                </c:pt>
                <c:pt idx="1">
                  <c:v>165</c:v>
                </c:pt>
                <c:pt idx="2">
                  <c:v>170</c:v>
                </c:pt>
                <c:pt idx="3">
                  <c:v>170</c:v>
                </c:pt>
                <c:pt idx="4">
                  <c:v>169</c:v>
                </c:pt>
                <c:pt idx="5">
                  <c:v>165</c:v>
                </c:pt>
                <c:pt idx="6">
                  <c:v>184</c:v>
                </c:pt>
                <c:pt idx="7">
                  <c:v>163</c:v>
                </c:pt>
                <c:pt idx="8">
                  <c:v>158</c:v>
                </c:pt>
                <c:pt idx="9">
                  <c:v>179</c:v>
                </c:pt>
                <c:pt idx="10">
                  <c:v>175</c:v>
                </c:pt>
                <c:pt idx="11">
                  <c:v>177</c:v>
                </c:pt>
                <c:pt idx="12">
                  <c:v>158</c:v>
                </c:pt>
                <c:pt idx="13">
                  <c:v>164</c:v>
                </c:pt>
                <c:pt idx="14">
                  <c:v>168</c:v>
                </c:pt>
                <c:pt idx="15">
                  <c:v>174</c:v>
                </c:pt>
                <c:pt idx="16">
                  <c:v>169</c:v>
                </c:pt>
                <c:pt idx="17">
                  <c:v>181</c:v>
                </c:pt>
                <c:pt idx="18">
                  <c:v>182</c:v>
                </c:pt>
                <c:pt idx="19">
                  <c:v>176</c:v>
                </c:pt>
                <c:pt idx="20">
                  <c:v>157</c:v>
                </c:pt>
                <c:pt idx="21">
                  <c:v>156</c:v>
                </c:pt>
                <c:pt idx="22">
                  <c:v>183</c:v>
                </c:pt>
                <c:pt idx="23">
                  <c:v>183</c:v>
                </c:pt>
                <c:pt idx="24">
                  <c:v>158</c:v>
                </c:pt>
                <c:pt idx="25">
                  <c:v>179</c:v>
                </c:pt>
                <c:pt idx="26">
                  <c:v>175</c:v>
                </c:pt>
                <c:pt idx="27">
                  <c:v>155</c:v>
                </c:pt>
                <c:pt idx="28">
                  <c:v>185</c:v>
                </c:pt>
                <c:pt idx="29">
                  <c:v>175</c:v>
                </c:pt>
                <c:pt idx="30">
                  <c:v>155</c:v>
                </c:pt>
                <c:pt idx="31">
                  <c:v>162</c:v>
                </c:pt>
                <c:pt idx="32">
                  <c:v>169</c:v>
                </c:pt>
                <c:pt idx="33">
                  <c:v>100</c:v>
                </c:pt>
                <c:pt idx="34">
                  <c:v>170</c:v>
                </c:pt>
                <c:pt idx="35">
                  <c:v>163</c:v>
                </c:pt>
                <c:pt idx="36">
                  <c:v>190</c:v>
                </c:pt>
                <c:pt idx="37">
                  <c:v>182</c:v>
                </c:pt>
                <c:pt idx="38">
                  <c:v>175</c:v>
                </c:pt>
                <c:pt idx="39">
                  <c:v>176</c:v>
                </c:pt>
                <c:pt idx="40">
                  <c:v>167</c:v>
                </c:pt>
                <c:pt idx="41">
                  <c:v>165</c:v>
                </c:pt>
                <c:pt idx="42">
                  <c:v>173</c:v>
                </c:pt>
                <c:pt idx="43">
                  <c:v>160</c:v>
                </c:pt>
                <c:pt idx="44">
                  <c:v>148</c:v>
                </c:pt>
                <c:pt idx="45">
                  <c:v>165</c:v>
                </c:pt>
                <c:pt idx="46">
                  <c:v>163</c:v>
                </c:pt>
                <c:pt idx="47">
                  <c:v>180</c:v>
                </c:pt>
                <c:pt idx="48">
                  <c:v>175</c:v>
                </c:pt>
                <c:pt idx="49">
                  <c:v>170</c:v>
                </c:pt>
                <c:pt idx="50">
                  <c:v>165</c:v>
                </c:pt>
                <c:pt idx="51">
                  <c:v>180</c:v>
                </c:pt>
                <c:pt idx="52">
                  <c:v>169</c:v>
                </c:pt>
                <c:pt idx="53">
                  <c:v>164</c:v>
                </c:pt>
                <c:pt idx="54">
                  <c:v>163</c:v>
                </c:pt>
                <c:pt idx="55">
                  <c:v>164</c:v>
                </c:pt>
                <c:pt idx="56">
                  <c:v>176</c:v>
                </c:pt>
                <c:pt idx="57">
                  <c:v>168</c:v>
                </c:pt>
                <c:pt idx="58">
                  <c:v>171</c:v>
                </c:pt>
                <c:pt idx="59">
                  <c:v>174</c:v>
                </c:pt>
                <c:pt idx="60">
                  <c:v>175</c:v>
                </c:pt>
                <c:pt idx="61">
                  <c:v>154</c:v>
                </c:pt>
                <c:pt idx="62">
                  <c:v>178</c:v>
                </c:pt>
                <c:pt idx="63">
                  <c:v>183</c:v>
                </c:pt>
                <c:pt idx="64">
                  <c:v>140</c:v>
                </c:pt>
                <c:pt idx="65">
                  <c:v>170</c:v>
                </c:pt>
                <c:pt idx="66">
                  <c:v>171</c:v>
                </c:pt>
                <c:pt idx="67">
                  <c:v>185</c:v>
                </c:pt>
                <c:pt idx="68">
                  <c:v>170</c:v>
                </c:pt>
                <c:pt idx="69">
                  <c:v>175</c:v>
                </c:pt>
                <c:pt idx="70">
                  <c:v>174</c:v>
                </c:pt>
                <c:pt idx="71">
                  <c:v>169</c:v>
                </c:pt>
                <c:pt idx="72">
                  <c:v>180</c:v>
                </c:pt>
                <c:pt idx="73">
                  <c:v>158</c:v>
                </c:pt>
                <c:pt idx="74">
                  <c:v>170</c:v>
                </c:pt>
                <c:pt idx="75">
                  <c:v>165</c:v>
                </c:pt>
                <c:pt idx="76">
                  <c:v>166</c:v>
                </c:pt>
                <c:pt idx="77">
                  <c:v>192</c:v>
                </c:pt>
                <c:pt idx="78">
                  <c:v>165</c:v>
                </c:pt>
                <c:pt idx="79">
                  <c:v>164</c:v>
                </c:pt>
                <c:pt idx="80">
                  <c:v>180</c:v>
                </c:pt>
                <c:pt idx="81">
                  <c:v>170</c:v>
                </c:pt>
                <c:pt idx="82">
                  <c:v>180</c:v>
                </c:pt>
                <c:pt idx="83">
                  <c:v>170</c:v>
                </c:pt>
                <c:pt idx="84">
                  <c:v>168</c:v>
                </c:pt>
                <c:pt idx="85">
                  <c:v>164</c:v>
                </c:pt>
                <c:pt idx="86">
                  <c:v>175</c:v>
                </c:pt>
                <c:pt idx="87">
                  <c:v>168</c:v>
                </c:pt>
                <c:pt idx="88">
                  <c:v>165</c:v>
                </c:pt>
                <c:pt idx="89">
                  <c:v>160</c:v>
                </c:pt>
                <c:pt idx="90">
                  <c:v>171</c:v>
                </c:pt>
                <c:pt idx="91">
                  <c:v>176</c:v>
                </c:pt>
                <c:pt idx="92">
                  <c:v>172</c:v>
                </c:pt>
                <c:pt idx="93">
                  <c:v>162</c:v>
                </c:pt>
                <c:pt idx="94">
                  <c:v>158</c:v>
                </c:pt>
                <c:pt idx="95">
                  <c:v>170</c:v>
                </c:pt>
                <c:pt idx="96">
                  <c:v>165</c:v>
                </c:pt>
                <c:pt idx="97">
                  <c:v>151</c:v>
                </c:pt>
                <c:pt idx="98">
                  <c:v>169</c:v>
                </c:pt>
                <c:pt idx="99">
                  <c:v>160</c:v>
                </c:pt>
                <c:pt idx="100">
                  <c:v>172</c:v>
                </c:pt>
                <c:pt idx="101">
                  <c:v>185</c:v>
                </c:pt>
                <c:pt idx="102">
                  <c:v>161</c:v>
                </c:pt>
                <c:pt idx="103">
                  <c:v>167</c:v>
                </c:pt>
                <c:pt idx="104">
                  <c:v>161</c:v>
                </c:pt>
                <c:pt idx="105">
                  <c:v>168</c:v>
                </c:pt>
                <c:pt idx="106">
                  <c:v>166</c:v>
                </c:pt>
                <c:pt idx="107">
                  <c:v>155</c:v>
                </c:pt>
                <c:pt idx="108">
                  <c:v>172</c:v>
                </c:pt>
                <c:pt idx="109">
                  <c:v>162</c:v>
                </c:pt>
                <c:pt idx="110">
                  <c:v>153</c:v>
                </c:pt>
                <c:pt idx="111">
                  <c:v>156</c:v>
                </c:pt>
                <c:pt idx="112">
                  <c:v>110</c:v>
                </c:pt>
                <c:pt idx="113">
                  <c:v>180</c:v>
                </c:pt>
                <c:pt idx="114">
                  <c:v>155</c:v>
                </c:pt>
                <c:pt idx="115">
                  <c:v>185</c:v>
                </c:pt>
                <c:pt idx="116">
                  <c:v>163</c:v>
                </c:pt>
                <c:pt idx="117">
                  <c:v>180</c:v>
                </c:pt>
                <c:pt idx="118">
                  <c:v>172</c:v>
                </c:pt>
                <c:pt idx="119">
                  <c:v>160</c:v>
                </c:pt>
                <c:pt idx="120">
                  <c:v>160</c:v>
                </c:pt>
                <c:pt idx="121">
                  <c:v>165</c:v>
                </c:pt>
                <c:pt idx="122">
                  <c:v>160</c:v>
                </c:pt>
                <c:pt idx="123">
                  <c:v>171</c:v>
                </c:pt>
                <c:pt idx="124">
                  <c:v>176</c:v>
                </c:pt>
                <c:pt idx="125">
                  <c:v>172</c:v>
                </c:pt>
                <c:pt idx="126">
                  <c:v>162</c:v>
                </c:pt>
                <c:pt idx="127">
                  <c:v>158</c:v>
                </c:pt>
                <c:pt idx="128">
                  <c:v>170</c:v>
                </c:pt>
                <c:pt idx="129">
                  <c:v>171</c:v>
                </c:pt>
                <c:pt idx="130">
                  <c:v>174</c:v>
                </c:pt>
                <c:pt idx="131">
                  <c:v>175</c:v>
                </c:pt>
                <c:pt idx="132">
                  <c:v>154</c:v>
                </c:pt>
                <c:pt idx="133">
                  <c:v>178</c:v>
                </c:pt>
                <c:pt idx="134">
                  <c:v>183</c:v>
                </c:pt>
                <c:pt idx="135">
                  <c:v>140</c:v>
                </c:pt>
                <c:pt idx="136">
                  <c:v>170</c:v>
                </c:pt>
                <c:pt idx="137">
                  <c:v>171</c:v>
                </c:pt>
                <c:pt idx="138">
                  <c:v>185</c:v>
                </c:pt>
                <c:pt idx="139">
                  <c:v>170</c:v>
                </c:pt>
                <c:pt idx="140">
                  <c:v>175</c:v>
                </c:pt>
                <c:pt idx="141">
                  <c:v>174</c:v>
                </c:pt>
                <c:pt idx="142">
                  <c:v>175</c:v>
                </c:pt>
                <c:pt idx="143">
                  <c:v>154</c:v>
                </c:pt>
                <c:pt idx="144">
                  <c:v>178</c:v>
                </c:pt>
                <c:pt idx="145">
                  <c:v>183</c:v>
                </c:pt>
                <c:pt idx="146">
                  <c:v>140</c:v>
                </c:pt>
                <c:pt idx="147">
                  <c:v>170</c:v>
                </c:pt>
                <c:pt idx="148">
                  <c:v>171</c:v>
                </c:pt>
                <c:pt idx="149">
                  <c:v>185</c:v>
                </c:pt>
                <c:pt idx="150">
                  <c:v>175</c:v>
                </c:pt>
                <c:pt idx="151">
                  <c:v>154</c:v>
                </c:pt>
                <c:pt idx="152">
                  <c:v>178</c:v>
                </c:pt>
                <c:pt idx="153">
                  <c:v>183</c:v>
                </c:pt>
                <c:pt idx="154">
                  <c:v>140</c:v>
                </c:pt>
                <c:pt idx="155">
                  <c:v>175</c:v>
                </c:pt>
                <c:pt idx="156">
                  <c:v>154</c:v>
                </c:pt>
                <c:pt idx="157">
                  <c:v>178</c:v>
                </c:pt>
                <c:pt idx="158">
                  <c:v>183</c:v>
                </c:pt>
                <c:pt idx="159">
                  <c:v>140</c:v>
                </c:pt>
                <c:pt idx="160">
                  <c:v>170</c:v>
                </c:pt>
                <c:pt idx="161">
                  <c:v>171</c:v>
                </c:pt>
                <c:pt idx="162">
                  <c:v>160</c:v>
                </c:pt>
                <c:pt idx="163">
                  <c:v>171</c:v>
                </c:pt>
                <c:pt idx="164">
                  <c:v>176</c:v>
                </c:pt>
                <c:pt idx="165">
                  <c:v>172</c:v>
                </c:pt>
                <c:pt idx="166">
                  <c:v>162</c:v>
                </c:pt>
                <c:pt idx="167">
                  <c:v>158</c:v>
                </c:pt>
                <c:pt idx="168">
                  <c:v>170</c:v>
                </c:pt>
                <c:pt idx="169">
                  <c:v>171</c:v>
                </c:pt>
                <c:pt idx="170">
                  <c:v>185</c:v>
                </c:pt>
                <c:pt idx="171">
                  <c:v>163</c:v>
                </c:pt>
                <c:pt idx="172">
                  <c:v>180</c:v>
                </c:pt>
                <c:pt idx="173">
                  <c:v>172</c:v>
                </c:pt>
                <c:pt idx="174">
                  <c:v>160</c:v>
                </c:pt>
                <c:pt idx="175">
                  <c:v>160</c:v>
                </c:pt>
                <c:pt idx="176">
                  <c:v>158</c:v>
                </c:pt>
                <c:pt idx="177">
                  <c:v>170</c:v>
                </c:pt>
                <c:pt idx="178">
                  <c:v>165</c:v>
                </c:pt>
                <c:pt idx="179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7-4916-A49A-76C9B15E0087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Columna1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Hoja2!$A$2:$A$181</c:f>
              <c:numCache>
                <c:formatCode>General</c:formatCode>
                <c:ptCount val="180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65</c:v>
                </c:pt>
                <c:pt idx="4">
                  <c:v>50</c:v>
                </c:pt>
                <c:pt idx="5">
                  <c:v>68</c:v>
                </c:pt>
                <c:pt idx="6">
                  <c:v>86</c:v>
                </c:pt>
                <c:pt idx="7">
                  <c:v>53</c:v>
                </c:pt>
                <c:pt idx="8">
                  <c:v>56</c:v>
                </c:pt>
                <c:pt idx="9">
                  <c:v>72</c:v>
                </c:pt>
                <c:pt idx="10">
                  <c:v>64</c:v>
                </c:pt>
                <c:pt idx="11">
                  <c:v>75</c:v>
                </c:pt>
                <c:pt idx="12">
                  <c:v>61</c:v>
                </c:pt>
                <c:pt idx="13">
                  <c:v>57</c:v>
                </c:pt>
                <c:pt idx="14">
                  <c:v>50</c:v>
                </c:pt>
                <c:pt idx="15">
                  <c:v>87</c:v>
                </c:pt>
                <c:pt idx="16">
                  <c:v>54</c:v>
                </c:pt>
                <c:pt idx="17">
                  <c:v>80</c:v>
                </c:pt>
                <c:pt idx="18">
                  <c:v>60</c:v>
                </c:pt>
                <c:pt idx="19">
                  <c:v>90</c:v>
                </c:pt>
                <c:pt idx="20">
                  <c:v>50</c:v>
                </c:pt>
                <c:pt idx="21">
                  <c:v>55</c:v>
                </c:pt>
                <c:pt idx="22">
                  <c:v>74</c:v>
                </c:pt>
                <c:pt idx="23">
                  <c:v>63</c:v>
                </c:pt>
                <c:pt idx="24">
                  <c:v>48</c:v>
                </c:pt>
                <c:pt idx="25">
                  <c:v>85</c:v>
                </c:pt>
                <c:pt idx="26">
                  <c:v>60</c:v>
                </c:pt>
                <c:pt idx="27">
                  <c:v>61</c:v>
                </c:pt>
                <c:pt idx="28">
                  <c:v>68</c:v>
                </c:pt>
                <c:pt idx="29">
                  <c:v>85</c:v>
                </c:pt>
                <c:pt idx="30">
                  <c:v>45</c:v>
                </c:pt>
                <c:pt idx="31">
                  <c:v>60</c:v>
                </c:pt>
                <c:pt idx="32">
                  <c:v>65</c:v>
                </c:pt>
                <c:pt idx="33">
                  <c:v>62</c:v>
                </c:pt>
                <c:pt idx="34">
                  <c:v>60</c:v>
                </c:pt>
                <c:pt idx="35">
                  <c:v>56</c:v>
                </c:pt>
                <c:pt idx="36">
                  <c:v>75</c:v>
                </c:pt>
                <c:pt idx="37">
                  <c:v>73</c:v>
                </c:pt>
                <c:pt idx="38">
                  <c:v>73</c:v>
                </c:pt>
                <c:pt idx="39">
                  <c:v>90</c:v>
                </c:pt>
                <c:pt idx="40">
                  <c:v>47</c:v>
                </c:pt>
                <c:pt idx="41">
                  <c:v>50</c:v>
                </c:pt>
                <c:pt idx="42">
                  <c:v>70</c:v>
                </c:pt>
                <c:pt idx="43">
                  <c:v>63</c:v>
                </c:pt>
                <c:pt idx="44">
                  <c:v>37</c:v>
                </c:pt>
                <c:pt idx="45">
                  <c:v>58</c:v>
                </c:pt>
                <c:pt idx="46">
                  <c:v>73</c:v>
                </c:pt>
                <c:pt idx="47">
                  <c:v>64</c:v>
                </c:pt>
                <c:pt idx="48">
                  <c:v>80</c:v>
                </c:pt>
                <c:pt idx="49">
                  <c:v>70</c:v>
                </c:pt>
                <c:pt idx="50">
                  <c:v>60</c:v>
                </c:pt>
                <c:pt idx="51">
                  <c:v>77</c:v>
                </c:pt>
                <c:pt idx="52">
                  <c:v>59</c:v>
                </c:pt>
                <c:pt idx="53">
                  <c:v>40</c:v>
                </c:pt>
                <c:pt idx="54">
                  <c:v>49</c:v>
                </c:pt>
                <c:pt idx="55">
                  <c:v>60</c:v>
                </c:pt>
                <c:pt idx="56">
                  <c:v>59</c:v>
                </c:pt>
                <c:pt idx="57">
                  <c:v>62</c:v>
                </c:pt>
                <c:pt idx="58">
                  <c:v>74</c:v>
                </c:pt>
                <c:pt idx="59">
                  <c:v>64</c:v>
                </c:pt>
                <c:pt idx="60">
                  <c:v>75</c:v>
                </c:pt>
                <c:pt idx="61">
                  <c:v>51</c:v>
                </c:pt>
                <c:pt idx="62">
                  <c:v>37</c:v>
                </c:pt>
                <c:pt idx="63">
                  <c:v>75</c:v>
                </c:pt>
                <c:pt idx="64">
                  <c:v>45</c:v>
                </c:pt>
                <c:pt idx="65">
                  <c:v>60</c:v>
                </c:pt>
                <c:pt idx="66">
                  <c:v>60</c:v>
                </c:pt>
                <c:pt idx="67">
                  <c:v>90</c:v>
                </c:pt>
                <c:pt idx="68">
                  <c:v>75</c:v>
                </c:pt>
                <c:pt idx="69">
                  <c:v>78</c:v>
                </c:pt>
                <c:pt idx="70">
                  <c:v>79</c:v>
                </c:pt>
                <c:pt idx="71">
                  <c:v>62</c:v>
                </c:pt>
                <c:pt idx="72">
                  <c:v>80</c:v>
                </c:pt>
                <c:pt idx="73">
                  <c:v>45</c:v>
                </c:pt>
                <c:pt idx="74">
                  <c:v>50</c:v>
                </c:pt>
                <c:pt idx="75">
                  <c:v>59</c:v>
                </c:pt>
                <c:pt idx="76">
                  <c:v>65</c:v>
                </c:pt>
                <c:pt idx="77">
                  <c:v>73</c:v>
                </c:pt>
                <c:pt idx="78">
                  <c:v>58</c:v>
                </c:pt>
                <c:pt idx="79">
                  <c:v>56</c:v>
                </c:pt>
                <c:pt idx="80">
                  <c:v>77</c:v>
                </c:pt>
                <c:pt idx="81">
                  <c:v>62</c:v>
                </c:pt>
                <c:pt idx="82">
                  <c:v>83</c:v>
                </c:pt>
                <c:pt idx="83">
                  <c:v>77</c:v>
                </c:pt>
                <c:pt idx="84">
                  <c:v>56</c:v>
                </c:pt>
                <c:pt idx="85">
                  <c:v>50</c:v>
                </c:pt>
                <c:pt idx="86">
                  <c:v>51</c:v>
                </c:pt>
                <c:pt idx="87">
                  <c:v>56</c:v>
                </c:pt>
                <c:pt idx="88">
                  <c:v>62</c:v>
                </c:pt>
                <c:pt idx="89">
                  <c:v>49</c:v>
                </c:pt>
                <c:pt idx="90">
                  <c:v>70</c:v>
                </c:pt>
                <c:pt idx="91">
                  <c:v>77</c:v>
                </c:pt>
                <c:pt idx="92">
                  <c:v>65</c:v>
                </c:pt>
                <c:pt idx="93">
                  <c:v>44</c:v>
                </c:pt>
                <c:pt idx="94">
                  <c:v>48</c:v>
                </c:pt>
                <c:pt idx="95">
                  <c:v>54</c:v>
                </c:pt>
                <c:pt idx="96">
                  <c:v>89</c:v>
                </c:pt>
                <c:pt idx="97">
                  <c:v>40</c:v>
                </c:pt>
                <c:pt idx="98">
                  <c:v>65</c:v>
                </c:pt>
                <c:pt idx="99">
                  <c:v>57</c:v>
                </c:pt>
                <c:pt idx="100">
                  <c:v>72</c:v>
                </c:pt>
                <c:pt idx="101">
                  <c:v>97</c:v>
                </c:pt>
                <c:pt idx="102">
                  <c:v>57</c:v>
                </c:pt>
                <c:pt idx="103">
                  <c:v>65</c:v>
                </c:pt>
                <c:pt idx="104">
                  <c:v>61</c:v>
                </c:pt>
                <c:pt idx="105">
                  <c:v>56</c:v>
                </c:pt>
                <c:pt idx="106">
                  <c:v>59</c:v>
                </c:pt>
                <c:pt idx="107">
                  <c:v>54</c:v>
                </c:pt>
                <c:pt idx="108">
                  <c:v>80</c:v>
                </c:pt>
                <c:pt idx="109">
                  <c:v>47</c:v>
                </c:pt>
                <c:pt idx="110">
                  <c:v>95</c:v>
                </c:pt>
                <c:pt idx="111">
                  <c:v>61</c:v>
                </c:pt>
                <c:pt idx="112">
                  <c:v>66</c:v>
                </c:pt>
                <c:pt idx="113">
                  <c:v>60</c:v>
                </c:pt>
                <c:pt idx="114">
                  <c:v>47</c:v>
                </c:pt>
                <c:pt idx="115">
                  <c:v>70</c:v>
                </c:pt>
                <c:pt idx="116">
                  <c:v>60</c:v>
                </c:pt>
                <c:pt idx="117">
                  <c:v>60</c:v>
                </c:pt>
                <c:pt idx="118">
                  <c:v>45</c:v>
                </c:pt>
                <c:pt idx="119">
                  <c:v>50</c:v>
                </c:pt>
                <c:pt idx="120">
                  <c:v>57</c:v>
                </c:pt>
                <c:pt idx="121">
                  <c:v>62</c:v>
                </c:pt>
                <c:pt idx="122">
                  <c:v>49</c:v>
                </c:pt>
                <c:pt idx="123">
                  <c:v>70</c:v>
                </c:pt>
                <c:pt idx="124">
                  <c:v>77</c:v>
                </c:pt>
                <c:pt idx="125">
                  <c:v>65</c:v>
                </c:pt>
                <c:pt idx="126">
                  <c:v>44</c:v>
                </c:pt>
                <c:pt idx="127">
                  <c:v>48</c:v>
                </c:pt>
                <c:pt idx="128">
                  <c:v>54</c:v>
                </c:pt>
                <c:pt idx="129">
                  <c:v>74</c:v>
                </c:pt>
                <c:pt idx="130">
                  <c:v>64</c:v>
                </c:pt>
                <c:pt idx="131">
                  <c:v>75</c:v>
                </c:pt>
                <c:pt idx="132">
                  <c:v>51</c:v>
                </c:pt>
                <c:pt idx="133">
                  <c:v>37</c:v>
                </c:pt>
                <c:pt idx="134">
                  <c:v>75</c:v>
                </c:pt>
                <c:pt idx="135">
                  <c:v>45</c:v>
                </c:pt>
                <c:pt idx="136">
                  <c:v>60</c:v>
                </c:pt>
                <c:pt idx="137">
                  <c:v>60</c:v>
                </c:pt>
                <c:pt idx="138">
                  <c:v>90</c:v>
                </c:pt>
                <c:pt idx="139">
                  <c:v>75</c:v>
                </c:pt>
                <c:pt idx="140">
                  <c:v>78</c:v>
                </c:pt>
                <c:pt idx="141">
                  <c:v>79</c:v>
                </c:pt>
                <c:pt idx="142">
                  <c:v>75</c:v>
                </c:pt>
                <c:pt idx="143">
                  <c:v>51</c:v>
                </c:pt>
                <c:pt idx="144">
                  <c:v>37</c:v>
                </c:pt>
                <c:pt idx="145">
                  <c:v>75</c:v>
                </c:pt>
                <c:pt idx="146">
                  <c:v>45</c:v>
                </c:pt>
                <c:pt idx="147">
                  <c:v>60</c:v>
                </c:pt>
                <c:pt idx="148">
                  <c:v>60</c:v>
                </c:pt>
                <c:pt idx="149">
                  <c:v>90</c:v>
                </c:pt>
                <c:pt idx="150">
                  <c:v>75</c:v>
                </c:pt>
                <c:pt idx="151">
                  <c:v>51</c:v>
                </c:pt>
                <c:pt idx="152">
                  <c:v>37</c:v>
                </c:pt>
                <c:pt idx="153">
                  <c:v>75</c:v>
                </c:pt>
                <c:pt idx="154">
                  <c:v>45</c:v>
                </c:pt>
                <c:pt idx="155">
                  <c:v>75</c:v>
                </c:pt>
                <c:pt idx="156">
                  <c:v>51</c:v>
                </c:pt>
                <c:pt idx="157">
                  <c:v>37</c:v>
                </c:pt>
                <c:pt idx="158">
                  <c:v>75</c:v>
                </c:pt>
                <c:pt idx="159">
                  <c:v>45</c:v>
                </c:pt>
                <c:pt idx="160">
                  <c:v>60</c:v>
                </c:pt>
                <c:pt idx="161">
                  <c:v>60</c:v>
                </c:pt>
                <c:pt idx="162">
                  <c:v>49</c:v>
                </c:pt>
                <c:pt idx="163">
                  <c:v>70</c:v>
                </c:pt>
                <c:pt idx="164">
                  <c:v>77</c:v>
                </c:pt>
                <c:pt idx="165">
                  <c:v>65</c:v>
                </c:pt>
                <c:pt idx="166">
                  <c:v>44</c:v>
                </c:pt>
                <c:pt idx="167">
                  <c:v>48</c:v>
                </c:pt>
                <c:pt idx="168">
                  <c:v>54</c:v>
                </c:pt>
                <c:pt idx="169">
                  <c:v>74</c:v>
                </c:pt>
                <c:pt idx="170">
                  <c:v>70</c:v>
                </c:pt>
                <c:pt idx="171">
                  <c:v>60</c:v>
                </c:pt>
                <c:pt idx="172">
                  <c:v>60</c:v>
                </c:pt>
                <c:pt idx="173">
                  <c:v>45</c:v>
                </c:pt>
                <c:pt idx="174">
                  <c:v>50</c:v>
                </c:pt>
                <c:pt idx="175">
                  <c:v>57</c:v>
                </c:pt>
                <c:pt idx="176">
                  <c:v>48</c:v>
                </c:pt>
                <c:pt idx="177">
                  <c:v>54</c:v>
                </c:pt>
                <c:pt idx="178">
                  <c:v>89</c:v>
                </c:pt>
                <c:pt idx="179">
                  <c:v>40</c:v>
                </c:pt>
              </c:numCache>
            </c:numRef>
          </c:xVal>
          <c:yVal>
            <c:numRef>
              <c:f>Hoja2!$C$2:$C$181</c:f>
              <c:numCache>
                <c:formatCode>General</c:formatCode>
                <c:ptCount val="180"/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27-4916-A49A-76C9B15E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760015"/>
        <c:axId val="2015757615"/>
      </c:scatterChart>
      <c:valAx>
        <c:axId val="201576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757615"/>
        <c:crosses val="autoZero"/>
        <c:crossBetween val="midCat"/>
      </c:valAx>
      <c:valAx>
        <c:axId val="20157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76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51-4EF4-BC92-9B6103C435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51-4EF4-BC92-9B6103C435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51-4EF4-BC92-9B6103C435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E51-4EF4-BC92-9B6103C435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E51-4EF4-BC92-9B6103C435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E51-4EF4-BC92-9B6103C435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E51-4EF4-BC92-9B6103C435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E51-4EF4-BC92-9B6103C4356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E51-4EF4-BC92-9B6103C4356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E51-4EF4-BC92-9B6103C4356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E51-4EF4-BC92-9B6103C4356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E51-4EF4-BC92-9B6103C4356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E51-4EF4-BC92-9B6103C4356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E51-4EF4-BC92-9B6103C4356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E51-4EF4-BC92-9B6103C435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Categoricos'!$C$3:$C$17</c:f>
              <c:strCache>
                <c:ptCount val="8"/>
                <c:pt idx="0">
                  <c:v>II</c:v>
                </c:pt>
                <c:pt idx="1">
                  <c:v>V</c:v>
                </c:pt>
                <c:pt idx="2">
                  <c:v>V</c:v>
                </c:pt>
                <c:pt idx="3">
                  <c:v>III</c:v>
                </c:pt>
                <c:pt idx="4">
                  <c:v>III</c:v>
                </c:pt>
                <c:pt idx="5">
                  <c:v>I</c:v>
                </c:pt>
                <c:pt idx="6">
                  <c:v>ECONOMIA</c:v>
                </c:pt>
                <c:pt idx="7">
                  <c:v>INDUSTRIAL</c:v>
                </c:pt>
              </c:strCache>
            </c:strRef>
          </c:cat>
          <c:val>
            <c:numRef>
              <c:f>'Datos Categoricos'!$D$3:$D$17</c:f>
              <c:numCache>
                <c:formatCode>General</c:formatCode>
                <c:ptCount val="15"/>
                <c:pt idx="0">
                  <c:v>17</c:v>
                </c:pt>
                <c:pt idx="1">
                  <c:v>5</c:v>
                </c:pt>
                <c:pt idx="2">
                  <c:v>5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5-469D-B55A-64292D894A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</a:t>
            </a:r>
            <a:r>
              <a:rPr lang="es-CO" baseline="0"/>
              <a:t> y poligono de frecuencias absolutas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 de frecuencias absolutas</c:v>
          </c:tx>
          <c:spPr>
            <a:solidFill>
              <a:srgbClr val="92D050"/>
            </a:solidFill>
            <a:ln w="25400">
              <a:solidFill>
                <a:srgbClr val="C00000">
                  <a:alpha val="86000"/>
                </a:srgb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25400">
                <a:solidFill>
                  <a:srgbClr val="FFC000">
                    <a:alpha val="88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D07-4D5D-A465-4EBB8024C2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25400">
                <a:solidFill>
                  <a:srgbClr val="C00000">
                    <a:alpha val="86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07-4D5D-A465-4EBB8024C2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'Datos_agrupados - A'!$H$2:$H$14</c:f>
              <c:numCache>
                <c:formatCode>General</c:formatCode>
                <c:ptCount val="13"/>
                <c:pt idx="0">
                  <c:v>40.35</c:v>
                </c:pt>
                <c:pt idx="1">
                  <c:v>47.05</c:v>
                </c:pt>
                <c:pt idx="2">
                  <c:v>53.75</c:v>
                </c:pt>
                <c:pt idx="3">
                  <c:v>60.449999999999996</c:v>
                </c:pt>
                <c:pt idx="4">
                  <c:v>67.150000000000006</c:v>
                </c:pt>
                <c:pt idx="5">
                  <c:v>73.849999999999994</c:v>
                </c:pt>
                <c:pt idx="6">
                  <c:v>80.549999999999983</c:v>
                </c:pt>
                <c:pt idx="7">
                  <c:v>87.25</c:v>
                </c:pt>
                <c:pt idx="8">
                  <c:v>93.949999999999989</c:v>
                </c:pt>
                <c:pt idx="9">
                  <c:v>97.3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'Datos_agrupados - A'!$I$2:$I$14</c:f>
              <c:numCache>
                <c:formatCode>General</c:formatCode>
                <c:ptCount val="13"/>
                <c:pt idx="0">
                  <c:v>9</c:v>
                </c:pt>
                <c:pt idx="1">
                  <c:v>32</c:v>
                </c:pt>
                <c:pt idx="2">
                  <c:v>27</c:v>
                </c:pt>
                <c:pt idx="3">
                  <c:v>37</c:v>
                </c:pt>
                <c:pt idx="4">
                  <c:v>23</c:v>
                </c:pt>
                <c:pt idx="5">
                  <c:v>30</c:v>
                </c:pt>
                <c:pt idx="6">
                  <c:v>9</c:v>
                </c:pt>
                <c:pt idx="7">
                  <c:v>11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7-4D5D-A465-4EBB8024C2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296545343"/>
        <c:axId val="305135023"/>
      </c:barChart>
      <c:lineChart>
        <c:grouping val="standard"/>
        <c:varyColors val="0"/>
        <c:ser>
          <c:idx val="1"/>
          <c:order val="1"/>
          <c:tx>
            <c:v>Poligono de frecuencias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'Datos_agrupados - A'!$I$2:$I$14</c:f>
              <c:numCache>
                <c:formatCode>General</c:formatCode>
                <c:ptCount val="13"/>
                <c:pt idx="0">
                  <c:v>9</c:v>
                </c:pt>
                <c:pt idx="1">
                  <c:v>32</c:v>
                </c:pt>
                <c:pt idx="2">
                  <c:v>27</c:v>
                </c:pt>
                <c:pt idx="3">
                  <c:v>37</c:v>
                </c:pt>
                <c:pt idx="4">
                  <c:v>23</c:v>
                </c:pt>
                <c:pt idx="5">
                  <c:v>30</c:v>
                </c:pt>
                <c:pt idx="6">
                  <c:v>9</c:v>
                </c:pt>
                <c:pt idx="7">
                  <c:v>11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7-4D5D-A465-4EBB8024C2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545343"/>
        <c:axId val="305135023"/>
      </c:lineChart>
      <c:catAx>
        <c:axId val="2965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5135023"/>
        <c:crosses val="autoZero"/>
        <c:auto val="1"/>
        <c:lblAlgn val="ctr"/>
        <c:lblOffset val="100"/>
        <c:noMultiLvlLbl val="0"/>
      </c:catAx>
      <c:valAx>
        <c:axId val="3051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54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Polígono de frecuencia</a:t>
            </a:r>
            <a:r>
              <a:rPr lang="es-CO" baseline="0"/>
              <a:t> y Ojiva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 y ojiva de frecuencias acumuladas</c:v>
          </c:tx>
          <c:spPr>
            <a:solidFill>
              <a:schemeClr val="accent1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'Datos_agrupados - A'!$H$2:$H$14</c:f>
              <c:numCache>
                <c:formatCode>General</c:formatCode>
                <c:ptCount val="13"/>
                <c:pt idx="0">
                  <c:v>40.35</c:v>
                </c:pt>
                <c:pt idx="1">
                  <c:v>47.05</c:v>
                </c:pt>
                <c:pt idx="2">
                  <c:v>53.75</c:v>
                </c:pt>
                <c:pt idx="3">
                  <c:v>60.449999999999996</c:v>
                </c:pt>
                <c:pt idx="4">
                  <c:v>67.150000000000006</c:v>
                </c:pt>
                <c:pt idx="5">
                  <c:v>73.849999999999994</c:v>
                </c:pt>
                <c:pt idx="6">
                  <c:v>80.549999999999983</c:v>
                </c:pt>
                <c:pt idx="7">
                  <c:v>87.25</c:v>
                </c:pt>
                <c:pt idx="8">
                  <c:v>93.949999999999989</c:v>
                </c:pt>
                <c:pt idx="9">
                  <c:v>97.3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'Datos_agrupados - A'!$J$2:$J$14</c:f>
              <c:numCache>
                <c:formatCode>General</c:formatCode>
                <c:ptCount val="13"/>
                <c:pt idx="0">
                  <c:v>9</c:v>
                </c:pt>
                <c:pt idx="1">
                  <c:v>41</c:v>
                </c:pt>
                <c:pt idx="2">
                  <c:v>68</c:v>
                </c:pt>
                <c:pt idx="3">
                  <c:v>105</c:v>
                </c:pt>
                <c:pt idx="4">
                  <c:v>128</c:v>
                </c:pt>
                <c:pt idx="5">
                  <c:v>158</c:v>
                </c:pt>
                <c:pt idx="6">
                  <c:v>167</c:v>
                </c:pt>
                <c:pt idx="7">
                  <c:v>178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6-491A-B384-A3D187FC54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"/>
        <c:overlap val="-27"/>
        <c:axId val="1180874271"/>
        <c:axId val="167121887"/>
      </c:barChart>
      <c:lineChart>
        <c:grouping val="standard"/>
        <c:varyColors val="0"/>
        <c:ser>
          <c:idx val="1"/>
          <c:order val="1"/>
          <c:tx>
            <c:v>Ojiva de los datos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'Datos_agrupados - A'!$J$2:$J$14</c:f>
              <c:numCache>
                <c:formatCode>General</c:formatCode>
                <c:ptCount val="13"/>
                <c:pt idx="0">
                  <c:v>9</c:v>
                </c:pt>
                <c:pt idx="1">
                  <c:v>41</c:v>
                </c:pt>
                <c:pt idx="2">
                  <c:v>68</c:v>
                </c:pt>
                <c:pt idx="3">
                  <c:v>105</c:v>
                </c:pt>
                <c:pt idx="4">
                  <c:v>128</c:v>
                </c:pt>
                <c:pt idx="5">
                  <c:v>158</c:v>
                </c:pt>
                <c:pt idx="6">
                  <c:v>167</c:v>
                </c:pt>
                <c:pt idx="7">
                  <c:v>178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6-491A-B384-A3D187FC54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0874271"/>
        <c:axId val="167121887"/>
      </c:lineChart>
      <c:catAx>
        <c:axId val="118087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Variable</a:t>
                </a:r>
                <a:r>
                  <a:rPr lang="es-CO" baseline="0"/>
                  <a:t> de Estudio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121887"/>
        <c:crosses val="autoZero"/>
        <c:auto val="1"/>
        <c:lblAlgn val="ctr"/>
        <c:lblOffset val="100"/>
        <c:noMultiLvlLbl val="0"/>
      </c:catAx>
      <c:valAx>
        <c:axId val="1671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08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</a:t>
            </a:r>
            <a:r>
              <a:rPr lang="es-CO" baseline="0"/>
              <a:t> y poligono de frecuencias absolutas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 de frecuencias absolutas</c:v>
          </c:tx>
          <c:spPr>
            <a:solidFill>
              <a:srgbClr val="92D050"/>
            </a:solidFill>
            <a:ln w="25400">
              <a:solidFill>
                <a:srgbClr val="C00000">
                  <a:alpha val="86000"/>
                </a:srgb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25400">
                <a:solidFill>
                  <a:srgbClr val="FFC000">
                    <a:alpha val="88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01-4521-9285-7258BEF6636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25400">
                <a:solidFill>
                  <a:srgbClr val="C00000">
                    <a:alpha val="86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01-4521-9285-7258BEF663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'Datos_agrupados - A'!$H$2:$H$14</c:f>
              <c:numCache>
                <c:formatCode>General</c:formatCode>
                <c:ptCount val="13"/>
                <c:pt idx="0">
                  <c:v>40.35</c:v>
                </c:pt>
                <c:pt idx="1">
                  <c:v>47.05</c:v>
                </c:pt>
                <c:pt idx="2">
                  <c:v>53.75</c:v>
                </c:pt>
                <c:pt idx="3">
                  <c:v>60.449999999999996</c:v>
                </c:pt>
                <c:pt idx="4">
                  <c:v>67.150000000000006</c:v>
                </c:pt>
                <c:pt idx="5">
                  <c:v>73.849999999999994</c:v>
                </c:pt>
                <c:pt idx="6">
                  <c:v>80.549999999999983</c:v>
                </c:pt>
                <c:pt idx="7">
                  <c:v>87.25</c:v>
                </c:pt>
                <c:pt idx="8">
                  <c:v>93.949999999999989</c:v>
                </c:pt>
                <c:pt idx="9">
                  <c:v>97.3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'Datos_agrupados - A'!$I$2:$I$14</c:f>
              <c:numCache>
                <c:formatCode>General</c:formatCode>
                <c:ptCount val="13"/>
                <c:pt idx="0">
                  <c:v>9</c:v>
                </c:pt>
                <c:pt idx="1">
                  <c:v>32</c:v>
                </c:pt>
                <c:pt idx="2">
                  <c:v>27</c:v>
                </c:pt>
                <c:pt idx="3">
                  <c:v>37</c:v>
                </c:pt>
                <c:pt idx="4">
                  <c:v>23</c:v>
                </c:pt>
                <c:pt idx="5">
                  <c:v>30</c:v>
                </c:pt>
                <c:pt idx="6">
                  <c:v>9</c:v>
                </c:pt>
                <c:pt idx="7">
                  <c:v>11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01-4521-9285-7258BEF663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296545343"/>
        <c:axId val="305135023"/>
      </c:barChart>
      <c:lineChart>
        <c:grouping val="standard"/>
        <c:varyColors val="0"/>
        <c:ser>
          <c:idx val="1"/>
          <c:order val="1"/>
          <c:tx>
            <c:v>Poligono de frecuencias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'Datos_agrupados - A'!$I$2:$I$14</c:f>
              <c:numCache>
                <c:formatCode>General</c:formatCode>
                <c:ptCount val="13"/>
                <c:pt idx="0">
                  <c:v>9</c:v>
                </c:pt>
                <c:pt idx="1">
                  <c:v>32</c:v>
                </c:pt>
                <c:pt idx="2">
                  <c:v>27</c:v>
                </c:pt>
                <c:pt idx="3">
                  <c:v>37</c:v>
                </c:pt>
                <c:pt idx="4">
                  <c:v>23</c:v>
                </c:pt>
                <c:pt idx="5">
                  <c:v>30</c:v>
                </c:pt>
                <c:pt idx="6">
                  <c:v>9</c:v>
                </c:pt>
                <c:pt idx="7">
                  <c:v>11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1-4521-9285-7258BEF663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545343"/>
        <c:axId val="305135023"/>
      </c:lineChart>
      <c:catAx>
        <c:axId val="2965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5135023"/>
        <c:crosses val="autoZero"/>
        <c:auto val="1"/>
        <c:lblAlgn val="ctr"/>
        <c:lblOffset val="100"/>
        <c:noMultiLvlLbl val="0"/>
      </c:catAx>
      <c:valAx>
        <c:axId val="3051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54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Polígono de frecuencia</a:t>
            </a:r>
            <a:r>
              <a:rPr lang="es-CO" baseline="0"/>
              <a:t> y Ojiva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 y ojiva de frecuencias acumuladas</c:v>
          </c:tx>
          <c:spPr>
            <a:solidFill>
              <a:schemeClr val="accent1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'Datos_agrupados - A'!$H$2:$H$14</c:f>
              <c:numCache>
                <c:formatCode>General</c:formatCode>
                <c:ptCount val="13"/>
                <c:pt idx="0">
                  <c:v>40.35</c:v>
                </c:pt>
                <c:pt idx="1">
                  <c:v>47.05</c:v>
                </c:pt>
                <c:pt idx="2">
                  <c:v>53.75</c:v>
                </c:pt>
                <c:pt idx="3">
                  <c:v>60.449999999999996</c:v>
                </c:pt>
                <c:pt idx="4">
                  <c:v>67.150000000000006</c:v>
                </c:pt>
                <c:pt idx="5">
                  <c:v>73.849999999999994</c:v>
                </c:pt>
                <c:pt idx="6">
                  <c:v>80.549999999999983</c:v>
                </c:pt>
                <c:pt idx="7">
                  <c:v>87.25</c:v>
                </c:pt>
                <c:pt idx="8">
                  <c:v>93.949999999999989</c:v>
                </c:pt>
                <c:pt idx="9">
                  <c:v>97.3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'Datos_agrupados - A'!$J$2:$J$14</c:f>
              <c:numCache>
                <c:formatCode>General</c:formatCode>
                <c:ptCount val="13"/>
                <c:pt idx="0">
                  <c:v>9</c:v>
                </c:pt>
                <c:pt idx="1">
                  <c:v>41</c:v>
                </c:pt>
                <c:pt idx="2">
                  <c:v>68</c:v>
                </c:pt>
                <c:pt idx="3">
                  <c:v>105</c:v>
                </c:pt>
                <c:pt idx="4">
                  <c:v>128</c:v>
                </c:pt>
                <c:pt idx="5">
                  <c:v>158</c:v>
                </c:pt>
                <c:pt idx="6">
                  <c:v>167</c:v>
                </c:pt>
                <c:pt idx="7">
                  <c:v>178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E-4B5A-B0F0-861280B87F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"/>
        <c:overlap val="-27"/>
        <c:axId val="1180874271"/>
        <c:axId val="167121887"/>
      </c:barChart>
      <c:lineChart>
        <c:grouping val="standard"/>
        <c:varyColors val="0"/>
        <c:ser>
          <c:idx val="1"/>
          <c:order val="1"/>
          <c:tx>
            <c:v>Ojiva de los datos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'Datos_agrupados - A'!$J$2:$J$14</c:f>
              <c:numCache>
                <c:formatCode>General</c:formatCode>
                <c:ptCount val="13"/>
                <c:pt idx="0">
                  <c:v>9</c:v>
                </c:pt>
                <c:pt idx="1">
                  <c:v>41</c:v>
                </c:pt>
                <c:pt idx="2">
                  <c:v>68</c:v>
                </c:pt>
                <c:pt idx="3">
                  <c:v>105</c:v>
                </c:pt>
                <c:pt idx="4">
                  <c:v>128</c:v>
                </c:pt>
                <c:pt idx="5">
                  <c:v>158</c:v>
                </c:pt>
                <c:pt idx="6">
                  <c:v>167</c:v>
                </c:pt>
                <c:pt idx="7">
                  <c:v>178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E-4B5A-B0F0-861280B87F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0874271"/>
        <c:axId val="167121887"/>
      </c:lineChart>
      <c:catAx>
        <c:axId val="118087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Variable</a:t>
                </a:r>
                <a:r>
                  <a:rPr lang="es-CO" baseline="0"/>
                  <a:t> de Estudio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121887"/>
        <c:crosses val="autoZero"/>
        <c:auto val="1"/>
        <c:lblAlgn val="ctr"/>
        <c:lblOffset val="100"/>
        <c:noMultiLvlLbl val="0"/>
      </c:catAx>
      <c:valAx>
        <c:axId val="1671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08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'Datos_Bivariados-B'!$B$6</c:f>
              <c:strCache>
                <c:ptCount val="1"/>
                <c:pt idx="0">
                  <c:v>GASTOS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44750656167979"/>
                  <c:y val="-7.5684454756380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'Datos_Bivariados-B'!$C$5:$K$5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32</c:v>
                </c:pt>
                <c:pt idx="6">
                  <c:v>25</c:v>
                </c:pt>
                <c:pt idx="7">
                  <c:v>18</c:v>
                </c:pt>
                <c:pt idx="8">
                  <c:v>12</c:v>
                </c:pt>
              </c:numCache>
            </c:numRef>
          </c:xVal>
          <c:yVal>
            <c:numRef>
              <c:f>'Datos_Bivariados-B'!$C$6:$K$6</c:f>
              <c:numCache>
                <c:formatCode>General</c:formatCode>
                <c:ptCount val="9"/>
                <c:pt idx="0">
                  <c:v>20</c:v>
                </c:pt>
                <c:pt idx="1">
                  <c:v>32</c:v>
                </c:pt>
                <c:pt idx="2">
                  <c:v>48</c:v>
                </c:pt>
                <c:pt idx="3">
                  <c:v>50</c:v>
                </c:pt>
                <c:pt idx="4">
                  <c:v>64</c:v>
                </c:pt>
                <c:pt idx="5">
                  <c:v>70</c:v>
                </c:pt>
                <c:pt idx="6">
                  <c:v>60</c:v>
                </c:pt>
                <c:pt idx="7">
                  <c:v>35</c:v>
                </c:pt>
                <c:pt idx="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A-4C4E-84C6-D6E1E70B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01152"/>
        <c:axId val="912497312"/>
      </c:scatterChart>
      <c:valAx>
        <c:axId val="9125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2497312"/>
        <c:crosses val="autoZero"/>
        <c:crossBetween val="midCat"/>
      </c:valAx>
      <c:valAx>
        <c:axId val="9124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25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Recta estimada Yest = 8.59+1.11X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1275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'Taller 2024'!$F$72:$F$75</c:f>
              <c:numCache>
                <c:formatCode>General</c:formatCode>
                <c:ptCount val="4"/>
                <c:pt idx="0">
                  <c:v>60</c:v>
                </c:pt>
                <c:pt idx="2">
                  <c:v>35</c:v>
                </c:pt>
              </c:numCache>
            </c:numRef>
          </c:xVal>
          <c:yVal>
            <c:numRef>
              <c:f>'Taller 2024'!$G$72:$G$75</c:f>
              <c:numCache>
                <c:formatCode>0.0</c:formatCode>
                <c:ptCount val="4"/>
                <c:pt idx="0">
                  <c:v>75.179463212712022</c:v>
                </c:pt>
                <c:pt idx="2">
                  <c:v>47.435438643343588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0-4107-8AEF-1E9BA87A6D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578544"/>
        <c:axId val="141577104"/>
      </c:scatterChart>
      <c:valAx>
        <c:axId val="1415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Demanda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577104"/>
        <c:crosses val="autoZero"/>
        <c:crossBetween val="midCat"/>
      </c:valAx>
      <c:valAx>
        <c:axId val="1415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Oferta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5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'Taller 2024'!$B$8</c:f>
              <c:strCache>
                <c:ptCount val="1"/>
                <c:pt idx="0">
                  <c:v> OFERTA (Yi)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855657049409021E-2"/>
                  <c:y val="-0.20128910471851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'Taller 2024'!$C$7:$BA$7</c:f>
              <c:numCache>
                <c:formatCode>General</c:formatCode>
                <c:ptCount val="51"/>
                <c:pt idx="1">
                  <c:v>10</c:v>
                </c:pt>
                <c:pt idx="2">
                  <c:v>17</c:v>
                </c:pt>
                <c:pt idx="3">
                  <c:v>12</c:v>
                </c:pt>
                <c:pt idx="4">
                  <c:v>30</c:v>
                </c:pt>
                <c:pt idx="5">
                  <c:v>35</c:v>
                </c:pt>
                <c:pt idx="6">
                  <c:v>16</c:v>
                </c:pt>
                <c:pt idx="7">
                  <c:v>13</c:v>
                </c:pt>
                <c:pt idx="8">
                  <c:v>20</c:v>
                </c:pt>
                <c:pt idx="9">
                  <c:v>24</c:v>
                </c:pt>
                <c:pt idx="10">
                  <c:v>34</c:v>
                </c:pt>
                <c:pt idx="11">
                  <c:v>15</c:v>
                </c:pt>
                <c:pt idx="12">
                  <c:v>23</c:v>
                </c:pt>
                <c:pt idx="13">
                  <c:v>15</c:v>
                </c:pt>
                <c:pt idx="14">
                  <c:v>33</c:v>
                </c:pt>
                <c:pt idx="15">
                  <c:v>29</c:v>
                </c:pt>
                <c:pt idx="16">
                  <c:v>8</c:v>
                </c:pt>
                <c:pt idx="17">
                  <c:v>16</c:v>
                </c:pt>
                <c:pt idx="18">
                  <c:v>25</c:v>
                </c:pt>
                <c:pt idx="19">
                  <c:v>22</c:v>
                </c:pt>
                <c:pt idx="20">
                  <c:v>5</c:v>
                </c:pt>
              </c:numCache>
            </c:numRef>
          </c:xVal>
          <c:yVal>
            <c:numRef>
              <c:f>'Taller 2024'!$C$8:$BA$8</c:f>
              <c:numCache>
                <c:formatCode>General</c:formatCode>
                <c:ptCount val="51"/>
                <c:pt idx="1">
                  <c:v>12</c:v>
                </c:pt>
                <c:pt idx="2">
                  <c:v>25</c:v>
                </c:pt>
                <c:pt idx="3">
                  <c:v>15</c:v>
                </c:pt>
                <c:pt idx="4">
                  <c:v>40</c:v>
                </c:pt>
                <c:pt idx="5">
                  <c:v>48</c:v>
                </c:pt>
                <c:pt idx="6">
                  <c:v>37</c:v>
                </c:pt>
                <c:pt idx="7">
                  <c:v>18</c:v>
                </c:pt>
                <c:pt idx="8">
                  <c:v>38</c:v>
                </c:pt>
                <c:pt idx="9">
                  <c:v>26</c:v>
                </c:pt>
                <c:pt idx="10">
                  <c:v>46</c:v>
                </c:pt>
                <c:pt idx="11">
                  <c:v>28</c:v>
                </c:pt>
                <c:pt idx="12">
                  <c:v>50</c:v>
                </c:pt>
                <c:pt idx="13">
                  <c:v>20</c:v>
                </c:pt>
                <c:pt idx="14">
                  <c:v>40</c:v>
                </c:pt>
                <c:pt idx="15">
                  <c:v>45</c:v>
                </c:pt>
                <c:pt idx="16">
                  <c:v>25</c:v>
                </c:pt>
                <c:pt idx="17">
                  <c:v>25</c:v>
                </c:pt>
                <c:pt idx="18">
                  <c:v>35</c:v>
                </c:pt>
                <c:pt idx="19">
                  <c:v>30</c:v>
                </c:pt>
                <c:pt idx="2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2-4292-828D-BF5D6A0857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5326223"/>
        <c:axId val="435329583"/>
      </c:scatterChart>
      <c:valAx>
        <c:axId val="4353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s-CO" sz="16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rPr>
                  <a:t>EJEX - DEMANDA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s-CO" sz="16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329583"/>
        <c:crosses val="autoZero"/>
        <c:crossBetween val="midCat"/>
      </c:valAx>
      <c:valAx>
        <c:axId val="4353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s-CO" sz="16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rPr>
                  <a:t>EJE Y - OFERTA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s-CO" sz="16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32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</a:t>
          </a:r>
        </a:p>
      </cx:txPr>
    </cx:title>
    <cx:plotArea>
      <cx:plotAreaRegion>
        <cx:series layoutId="boxWhisker" uniqueId="{0EC954EF-92D1-4A1D-BDD9-2BEE72389EFA}">
          <cx:tx>
            <cx:txData>
              <cx:f>_xlchart.v1.0</cx:f>
              <cx:v>DATOS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0EC954EF-92D1-4A1D-BDD9-2BEE72389EFA}">
          <cx:tx>
            <cx:txData>
              <cx:f>_xlchart.v1.2</cx:f>
              <cx:v>DATOS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2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23.png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0</xdr:row>
      <xdr:rowOff>125412</xdr:rowOff>
    </xdr:from>
    <xdr:to>
      <xdr:col>10</xdr:col>
      <xdr:colOff>542925</xdr:colOff>
      <xdr:row>15</xdr:row>
      <xdr:rowOff>11112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3DDF5A-B1FE-478A-89D5-8CFF0F556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666750</xdr:colOff>
      <xdr:row>0</xdr:row>
      <xdr:rowOff>30162</xdr:rowOff>
    </xdr:from>
    <xdr:to>
      <xdr:col>16</xdr:col>
      <xdr:colOff>666750</xdr:colOff>
      <xdr:row>14</xdr:row>
      <xdr:rowOff>106362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B439B6C-66B6-B5F9-D23C-40E74128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48846</xdr:colOff>
      <xdr:row>0</xdr:row>
      <xdr:rowOff>236479</xdr:rowOff>
    </xdr:from>
    <xdr:to>
      <xdr:col>22</xdr:col>
      <xdr:colOff>48846</xdr:colOff>
      <xdr:row>14</xdr:row>
      <xdr:rowOff>136466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632723B-2DEE-7703-248D-1B04BCC3E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288192</xdr:colOff>
      <xdr:row>15</xdr:row>
      <xdr:rowOff>160584</xdr:rowOff>
    </xdr:from>
    <xdr:to>
      <xdr:col>22</xdr:col>
      <xdr:colOff>50066</xdr:colOff>
      <xdr:row>30</xdr:row>
      <xdr:rowOff>51169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9CE73B-B3CB-8B85-17BF-0B2BA2CCC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475029</xdr:colOff>
      <xdr:row>17</xdr:row>
      <xdr:rowOff>25399</xdr:rowOff>
    </xdr:from>
    <xdr:to>
      <xdr:col>15</xdr:col>
      <xdr:colOff>475029</xdr:colOff>
      <xdr:row>31</xdr:row>
      <xdr:rowOff>104041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18FCC566-E939-D10B-DAAA-A3D0DBE321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7729" y="3346449"/>
              <a:ext cx="4800600" cy="27456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48846</xdr:colOff>
      <xdr:row>0</xdr:row>
      <xdr:rowOff>236479</xdr:rowOff>
    </xdr:from>
    <xdr:to>
      <xdr:col>22</xdr:col>
      <xdr:colOff>48846</xdr:colOff>
      <xdr:row>14</xdr:row>
      <xdr:rowOff>136466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491044-71C7-4788-9055-957DA4245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87923</xdr:colOff>
      <xdr:row>16</xdr:row>
      <xdr:rowOff>28700</xdr:rowOff>
    </xdr:from>
    <xdr:to>
      <xdr:col>21</xdr:col>
      <xdr:colOff>611797</xdr:colOff>
      <xdr:row>30</xdr:row>
      <xdr:rowOff>104900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7BCFE3-1935-4C0C-A7BB-C94682686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567837</xdr:colOff>
      <xdr:row>15</xdr:row>
      <xdr:rowOff>152399</xdr:rowOff>
    </xdr:from>
    <xdr:to>
      <xdr:col>14</xdr:col>
      <xdr:colOff>567837</xdr:colOff>
      <xdr:row>30</xdr:row>
      <xdr:rowOff>45426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F328108-6B49-4C53-8A73-D7A33965E3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0437" y="3098799"/>
              <a:ext cx="4800600" cy="2744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9</xdr:row>
      <xdr:rowOff>100012</xdr:rowOff>
    </xdr:from>
    <xdr:to>
      <xdr:col>12</xdr:col>
      <xdr:colOff>533400</xdr:colOff>
      <xdr:row>24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611B38-BCC0-C16C-6797-D08834171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433295</xdr:colOff>
      <xdr:row>68</xdr:row>
      <xdr:rowOff>148665</xdr:rowOff>
    </xdr:from>
    <xdr:to>
      <xdr:col>15</xdr:col>
      <xdr:colOff>239059</xdr:colOff>
      <xdr:row>90</xdr:row>
      <xdr:rowOff>82175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9FB44B-2224-F7C8-4B3E-A5779C476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463173</xdr:colOff>
      <xdr:row>90</xdr:row>
      <xdr:rowOff>111315</xdr:rowOff>
    </xdr:from>
    <xdr:to>
      <xdr:col>18</xdr:col>
      <xdr:colOff>97118</xdr:colOff>
      <xdr:row>111</xdr:row>
      <xdr:rowOff>37353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6D556A-725A-FE2C-62E0-01EE7028E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209175</xdr:colOff>
      <xdr:row>9</xdr:row>
      <xdr:rowOff>59766</xdr:rowOff>
    </xdr:from>
    <xdr:to>
      <xdr:col>16</xdr:col>
      <xdr:colOff>575234</xdr:colOff>
      <xdr:row>26</xdr:row>
      <xdr:rowOff>37353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9FCE129-027B-C1F5-FFD0-B2A3936BD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336176</xdr:colOff>
      <xdr:row>123</xdr:row>
      <xdr:rowOff>52293</xdr:rowOff>
    </xdr:from>
    <xdr:to>
      <xdr:col>13</xdr:col>
      <xdr:colOff>351650</xdr:colOff>
      <xdr:row>145</xdr:row>
      <xdr:rowOff>38846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9400F4D-A86E-A56A-0A70-1CD6CCA64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6352" y="28709469"/>
          <a:ext cx="9801412" cy="4095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336176</xdr:colOff>
      <xdr:row>118</xdr:row>
      <xdr:rowOff>52293</xdr:rowOff>
    </xdr:from>
    <xdr:to>
      <xdr:col>19</xdr:col>
      <xdr:colOff>614268</xdr:colOff>
      <xdr:row>140</xdr:row>
      <xdr:rowOff>38845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FDA56ED-109A-4FD8-8D91-A8E0AEBC9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476" y="28481243"/>
          <a:ext cx="9812617" cy="4037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307974</xdr:colOff>
      <xdr:row>5</xdr:row>
      <xdr:rowOff>153987</xdr:rowOff>
    </xdr:from>
    <xdr:to>
      <xdr:col>20</xdr:col>
      <xdr:colOff>431799</xdr:colOff>
      <xdr:row>27</xdr:row>
      <xdr:rowOff>158750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6B818D1-DE4B-166B-3FDF-DF106D3EC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425450</xdr:colOff>
      <xdr:row>88</xdr:row>
      <xdr:rowOff>11112</xdr:rowOff>
    </xdr:from>
    <xdr:to>
      <xdr:col>17</xdr:col>
      <xdr:colOff>63500</xdr:colOff>
      <xdr:row>103</xdr:row>
      <xdr:rowOff>49212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9CBFA07-A7A7-62EE-CE42-4994E5BE4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558800</xdr:colOff>
      <xdr:row>66</xdr:row>
      <xdr:rowOff>39687</xdr:rowOff>
    </xdr:from>
    <xdr:to>
      <xdr:col>19</xdr:col>
      <xdr:colOff>76200</xdr:colOff>
      <xdr:row>85</xdr:row>
      <xdr:rowOff>133350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04B121A-E634-DDE1-6AF1-E9BFBC86B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0</xdr:row>
      <xdr:rowOff>0</xdr:rowOff>
    </xdr:from>
    <xdr:to>
      <xdr:col>15</xdr:col>
      <xdr:colOff>730250</xdr:colOff>
      <xdr:row>27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E426A-FABF-171D-1D7E-D14E7E4ED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2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2F1EDA-6362-4A99-A8A8-7A431CD3D1EF}" name="Tabla3" displayName="Tabla3" ref="A1:A51" totalsRowShown="0" headerRowDxfId="20" dataDxfId="0" headerRowBorderDxfId="19" tableBorderDxfId="18" totalsRowBorderDxfId="17">
  <autoFilter ref="A1:A51" xr:uid="{F02F1EDA-6362-4A99-A8A8-7A431CD3D1EF}"/>
  <tableColumns count="1">
    <tableColumn id="1" xr3:uid="{2FDD3907-DCA2-4D16-89B4-D4D5467910EB}" name="CURSO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B60A07-26E9-4521-9833-49245F8C8B9C}" name="Tabla1" displayName="Tabla1" ref="A1:E211" totalsRowShown="0" headerRowDxfId="15" headerRowBorderDxfId="14" tableBorderDxfId="13" totalsRowBorderDxfId="12">
  <autoFilter ref="A1:E211" xr:uid="{D6B60A07-26E9-4521-9833-49245F8C8B9C}"/>
  <tableColumns count="5">
    <tableColumn id="1" xr3:uid="{BFC2E732-3E86-434E-9672-829D774CE40F}" name="PESO" dataDxfId="11"/>
    <tableColumn id="2" xr3:uid="{C7FD3CC4-F35C-4FEA-9389-D6672C7EC55D}" name="ESTATURA" dataDxfId="10"/>
    <tableColumn id="3" xr3:uid="{0B0286E5-39BC-49E6-9338-201EDAC41F84}" name="Xi2" dataDxfId="9">
      <calculatedColumnFormula>+Tabla1[[#This Row],[PESO]]^2</calculatedColumnFormula>
    </tableColumn>
    <tableColumn id="4" xr3:uid="{235932ED-3632-482D-AF08-C63CDD2F6956}" name="Yi2" dataDxfId="8">
      <calculatedColumnFormula>+Tabla1[[#This Row],[ESTATURA]]^2</calculatedColumnFormula>
    </tableColumn>
    <tableColumn id="5" xr3:uid="{7E13E8F7-F4E5-4481-9A29-A0D8C5F8DCCF}" name="Xi*Yi" dataDxfId="7">
      <calculatedColumnFormula>+Tabla1[[#This Row],[PESO]]*Tabla1[[#This Row],[ESTATURA]]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DE1C60-4291-43B5-8B73-103FF5DE8878}" name="Tabla2" displayName="Tabla2" ref="A1:C181" totalsRowShown="0" headerRowDxfId="6" headerRowBorderDxfId="5" tableBorderDxfId="4" totalsRowBorderDxfId="3">
  <autoFilter ref="A1:C181" xr:uid="{EDDE1C60-4291-43B5-8B73-103FF5DE8878}"/>
  <tableColumns count="3">
    <tableColumn id="1" xr3:uid="{2ED1FB3B-CDEE-4DC3-BE89-221238D7597A}" name="PESO" dataDxfId="2"/>
    <tableColumn id="2" xr3:uid="{BAD9D3B6-F6BF-49D8-B030-208A057B1ECA}" name="ESTATURA" dataDxfId="1"/>
    <tableColumn id="3" xr3:uid="{A4E49F6C-E32E-40D9-8196-FEE0AA9F35BF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6633-BBBD-4310-B236-86FBFC524D3D}">
  <dimension ref="A1:D51"/>
  <sheetViews>
    <sheetView tabSelected="1" topLeftCell="D1" workbookViewId="0">
      <selection activeCell="A2" sqref="A2:A51"/>
    </sheetView>
  </sheetViews>
  <sheetFormatPr baseColWidth="10" defaultRowHeight="14.5" x14ac:dyDescent="0.35"/>
  <cols>
    <col min="3" max="3" width="16.90625" bestFit="1" customWidth="1"/>
    <col min="4" max="4" width="21.81640625" bestFit="1" customWidth="1"/>
  </cols>
  <sheetData>
    <row r="1" spans="1:4" ht="15" thickBot="1" x14ac:dyDescent="0.4">
      <c r="A1" s="68" t="s">
        <v>117</v>
      </c>
    </row>
    <row r="2" spans="1:4" x14ac:dyDescent="0.35">
      <c r="A2" t="s">
        <v>122</v>
      </c>
      <c r="C2" s="69" t="s">
        <v>120</v>
      </c>
      <c r="D2" s="69" t="s">
        <v>121</v>
      </c>
    </row>
    <row r="3" spans="1:4" x14ac:dyDescent="0.35">
      <c r="A3" t="s">
        <v>123</v>
      </c>
      <c r="C3" s="69" t="str">
        <f>+A2</f>
        <v>II</v>
      </c>
      <c r="D3" s="69">
        <f>+COUNTIF(A$2:A$51,C3)</f>
        <v>17</v>
      </c>
    </row>
    <row r="4" spans="1:4" x14ac:dyDescent="0.35">
      <c r="A4" t="s">
        <v>124</v>
      </c>
      <c r="C4" s="70" t="str">
        <f>+A3</f>
        <v>V</v>
      </c>
      <c r="D4" s="69">
        <f t="shared" ref="D4:D17" si="0">+COUNTIF(A$2:A$51,C4)</f>
        <v>5</v>
      </c>
    </row>
    <row r="5" spans="1:4" x14ac:dyDescent="0.35">
      <c r="A5" t="s">
        <v>123</v>
      </c>
      <c r="C5" s="71" t="str">
        <f>+A5</f>
        <v>V</v>
      </c>
      <c r="D5" s="69">
        <f t="shared" si="0"/>
        <v>5</v>
      </c>
    </row>
    <row r="6" spans="1:4" x14ac:dyDescent="0.35">
      <c r="A6" t="s">
        <v>125</v>
      </c>
      <c r="C6" s="70" t="str">
        <f>+A6</f>
        <v>III</v>
      </c>
      <c r="D6" s="69">
        <f t="shared" si="0"/>
        <v>12</v>
      </c>
    </row>
    <row r="7" spans="1:4" x14ac:dyDescent="0.35">
      <c r="A7" t="s">
        <v>123</v>
      </c>
      <c r="C7" s="71" t="str">
        <f>+A8</f>
        <v>III</v>
      </c>
      <c r="D7" s="69">
        <f t="shared" si="0"/>
        <v>12</v>
      </c>
    </row>
    <row r="8" spans="1:4" x14ac:dyDescent="0.35">
      <c r="A8" t="s">
        <v>125</v>
      </c>
      <c r="C8" s="71" t="str">
        <f>+A10</f>
        <v>I</v>
      </c>
      <c r="D8" s="69">
        <f t="shared" si="0"/>
        <v>11</v>
      </c>
    </row>
    <row r="9" spans="1:4" x14ac:dyDescent="0.35">
      <c r="A9" t="s">
        <v>122</v>
      </c>
      <c r="C9" s="71" t="s">
        <v>119</v>
      </c>
      <c r="D9" s="69">
        <f t="shared" si="0"/>
        <v>0</v>
      </c>
    </row>
    <row r="10" spans="1:4" x14ac:dyDescent="0.35">
      <c r="A10" t="s">
        <v>126</v>
      </c>
      <c r="C10" s="71" t="s">
        <v>118</v>
      </c>
      <c r="D10" s="69">
        <f t="shared" si="0"/>
        <v>0</v>
      </c>
    </row>
    <row r="11" spans="1:4" x14ac:dyDescent="0.35">
      <c r="A11" t="s">
        <v>124</v>
      </c>
      <c r="C11" s="71"/>
      <c r="D11" s="69">
        <f t="shared" si="0"/>
        <v>0</v>
      </c>
    </row>
    <row r="12" spans="1:4" x14ac:dyDescent="0.35">
      <c r="A12" t="s">
        <v>124</v>
      </c>
      <c r="C12" s="71"/>
      <c r="D12" s="69">
        <f t="shared" si="0"/>
        <v>0</v>
      </c>
    </row>
    <row r="13" spans="1:4" x14ac:dyDescent="0.35">
      <c r="A13" t="s">
        <v>125</v>
      </c>
      <c r="C13" s="71"/>
      <c r="D13" s="69">
        <f t="shared" si="0"/>
        <v>0</v>
      </c>
    </row>
    <row r="14" spans="1:4" x14ac:dyDescent="0.35">
      <c r="A14" t="s">
        <v>125</v>
      </c>
      <c r="C14" s="71"/>
      <c r="D14" s="69">
        <f t="shared" si="0"/>
        <v>0</v>
      </c>
    </row>
    <row r="15" spans="1:4" x14ac:dyDescent="0.35">
      <c r="A15" t="s">
        <v>125</v>
      </c>
      <c r="C15" s="71"/>
      <c r="D15" s="69">
        <f t="shared" si="0"/>
        <v>0</v>
      </c>
    </row>
    <row r="16" spans="1:4" x14ac:dyDescent="0.35">
      <c r="A16" t="s">
        <v>122</v>
      </c>
      <c r="C16" s="71"/>
      <c r="D16" s="69">
        <f t="shared" si="0"/>
        <v>0</v>
      </c>
    </row>
    <row r="17" spans="1:4" x14ac:dyDescent="0.35">
      <c r="A17" t="s">
        <v>126</v>
      </c>
      <c r="C17" s="71"/>
      <c r="D17" s="69">
        <f t="shared" si="0"/>
        <v>0</v>
      </c>
    </row>
    <row r="18" spans="1:4" x14ac:dyDescent="0.35">
      <c r="A18" t="s">
        <v>125</v>
      </c>
    </row>
    <row r="19" spans="1:4" x14ac:dyDescent="0.35">
      <c r="A19" t="s">
        <v>122</v>
      </c>
    </row>
    <row r="20" spans="1:4" x14ac:dyDescent="0.35">
      <c r="A20" t="s">
        <v>122</v>
      </c>
    </row>
    <row r="21" spans="1:4" x14ac:dyDescent="0.35">
      <c r="A21" t="s">
        <v>123</v>
      </c>
    </row>
    <row r="22" spans="1:4" x14ac:dyDescent="0.35">
      <c r="A22" t="s">
        <v>126</v>
      </c>
    </row>
    <row r="23" spans="1:4" x14ac:dyDescent="0.35">
      <c r="A23" t="s">
        <v>122</v>
      </c>
    </row>
    <row r="24" spans="1:4" x14ac:dyDescent="0.35">
      <c r="A24" t="s">
        <v>122</v>
      </c>
    </row>
    <row r="25" spans="1:4" x14ac:dyDescent="0.35">
      <c r="A25" t="s">
        <v>126</v>
      </c>
    </row>
    <row r="26" spans="1:4" x14ac:dyDescent="0.35">
      <c r="A26" t="s">
        <v>122</v>
      </c>
    </row>
    <row r="27" spans="1:4" x14ac:dyDescent="0.35">
      <c r="A27" t="s">
        <v>124</v>
      </c>
    </row>
    <row r="28" spans="1:4" x14ac:dyDescent="0.35">
      <c r="A28" t="s">
        <v>126</v>
      </c>
    </row>
    <row r="29" spans="1:4" x14ac:dyDescent="0.35">
      <c r="A29" t="s">
        <v>122</v>
      </c>
    </row>
    <row r="30" spans="1:4" x14ac:dyDescent="0.35">
      <c r="A30" t="s">
        <v>122</v>
      </c>
    </row>
    <row r="31" spans="1:4" x14ac:dyDescent="0.35">
      <c r="A31" t="s">
        <v>123</v>
      </c>
    </row>
    <row r="32" spans="1:4" x14ac:dyDescent="0.35">
      <c r="A32" t="s">
        <v>125</v>
      </c>
    </row>
    <row r="33" spans="1:1" x14ac:dyDescent="0.35">
      <c r="A33" t="s">
        <v>122</v>
      </c>
    </row>
    <row r="34" spans="1:1" x14ac:dyDescent="0.35">
      <c r="A34" t="s">
        <v>122</v>
      </c>
    </row>
    <row r="35" spans="1:1" x14ac:dyDescent="0.35">
      <c r="A35" t="s">
        <v>126</v>
      </c>
    </row>
    <row r="36" spans="1:1" x14ac:dyDescent="0.35">
      <c r="A36" t="s">
        <v>122</v>
      </c>
    </row>
    <row r="37" spans="1:1" x14ac:dyDescent="0.35">
      <c r="A37" t="s">
        <v>126</v>
      </c>
    </row>
    <row r="38" spans="1:1" x14ac:dyDescent="0.35">
      <c r="A38" t="s">
        <v>126</v>
      </c>
    </row>
    <row r="39" spans="1:1" x14ac:dyDescent="0.35">
      <c r="A39" t="s">
        <v>126</v>
      </c>
    </row>
    <row r="40" spans="1:1" x14ac:dyDescent="0.35">
      <c r="A40" t="s">
        <v>125</v>
      </c>
    </row>
    <row r="41" spans="1:1" x14ac:dyDescent="0.35">
      <c r="A41" t="s">
        <v>125</v>
      </c>
    </row>
    <row r="42" spans="1:1" x14ac:dyDescent="0.35">
      <c r="A42" t="s">
        <v>125</v>
      </c>
    </row>
    <row r="43" spans="1:1" x14ac:dyDescent="0.35">
      <c r="A43" t="s">
        <v>124</v>
      </c>
    </row>
    <row r="44" spans="1:1" x14ac:dyDescent="0.35">
      <c r="A44" t="s">
        <v>122</v>
      </c>
    </row>
    <row r="45" spans="1:1" x14ac:dyDescent="0.35">
      <c r="A45" t="s">
        <v>125</v>
      </c>
    </row>
    <row r="46" spans="1:1" x14ac:dyDescent="0.35">
      <c r="A46" t="s">
        <v>125</v>
      </c>
    </row>
    <row r="47" spans="1:1" x14ac:dyDescent="0.35">
      <c r="A47" t="s">
        <v>122</v>
      </c>
    </row>
    <row r="48" spans="1:1" x14ac:dyDescent="0.35">
      <c r="A48" t="s">
        <v>126</v>
      </c>
    </row>
    <row r="49" spans="1:1" x14ac:dyDescent="0.35">
      <c r="A49" t="s">
        <v>122</v>
      </c>
    </row>
    <row r="50" spans="1:1" x14ac:dyDescent="0.35">
      <c r="A50" t="s">
        <v>122</v>
      </c>
    </row>
    <row r="51" spans="1:1" x14ac:dyDescent="0.35">
      <c r="A51" t="s">
        <v>126</v>
      </c>
    </row>
  </sheetData>
  <phoneticPr fontId="27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E076-0EDA-43F5-9A5E-F17B7AB543E0}">
  <dimension ref="A1:P181"/>
  <sheetViews>
    <sheetView view="pageBreakPreview" zoomScale="115" zoomScaleNormal="160" zoomScaleSheetLayoutView="115" workbookViewId="0">
      <selection activeCell="I2" sqref="I2"/>
    </sheetView>
  </sheetViews>
  <sheetFormatPr baseColWidth="10" defaultColWidth="11.453125" defaultRowHeight="14.5" x14ac:dyDescent="0.35"/>
  <cols>
    <col min="1" max="1" width="10.81640625" style="3"/>
    <col min="2" max="2" width="18.26953125" style="3" customWidth="1"/>
  </cols>
  <sheetData>
    <row r="1" spans="1:16" ht="29" x14ac:dyDescent="0.35">
      <c r="A1" s="3" t="s">
        <v>0</v>
      </c>
      <c r="B1" s="6" t="s">
        <v>1</v>
      </c>
      <c r="C1" s="5" t="s">
        <v>2</v>
      </c>
      <c r="E1" s="6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</row>
    <row r="2" spans="1:16" x14ac:dyDescent="0.35">
      <c r="A2" s="66">
        <v>55</v>
      </c>
      <c r="B2" s="12" t="s">
        <v>15</v>
      </c>
      <c r="C2" s="6">
        <f>+COUNT($A$2:$A$200)</f>
        <v>180</v>
      </c>
      <c r="D2">
        <v>1</v>
      </c>
      <c r="E2" s="6">
        <v>1</v>
      </c>
      <c r="F2" s="6">
        <f>+C3</f>
        <v>37</v>
      </c>
      <c r="G2" s="6">
        <f>+$C$3+E2*$C$13</f>
        <v>43.7</v>
      </c>
      <c r="H2" s="6">
        <f>+AVERAGE(F2,G2)</f>
        <v>40.35</v>
      </c>
      <c r="I2" s="6">
        <f>+COUNTIFS($A$2:$A$200,"&gt;="&amp;F2,$A$2:$A$200,"&lt;"&amp;G2)</f>
        <v>9</v>
      </c>
      <c r="J2" s="6">
        <f>+I2</f>
        <v>9</v>
      </c>
      <c r="K2" s="3">
        <f>+IF(D2&lt;$C$12+1,H2*I2,0)</f>
        <v>363.15000000000003</v>
      </c>
      <c r="L2" s="3">
        <f>+IF(D2&lt;$C$12+1,H2^2*I2,0)</f>
        <v>14653.102500000001</v>
      </c>
      <c r="M2">
        <f t="shared" ref="M2:M14" si="0">+IF(I2=$I$15,F2+((I2-I1)/((I2-I1)+(I2-I3)))*$C$13,0)</f>
        <v>0</v>
      </c>
      <c r="N2">
        <f t="shared" ref="N2:N14" si="1">+IF(AND($F$27&gt;J1,$F$27&lt;J2),F2+($F$27-J1)*$C$13/I2,0)</f>
        <v>0</v>
      </c>
      <c r="O2">
        <f t="shared" ref="O2:O14" si="2">+IF(AND($F$29&gt;J1,$F$29&lt;J2),F2+($F$29-J1)*$C$13/I2,0)</f>
        <v>0</v>
      </c>
      <c r="P2">
        <f t="shared" ref="P2:P14" si="3">+IF(AND($F$31&gt;J1,$F$31&lt;J2),F2+($F$31-J1)*$C$13/I2,0)</f>
        <v>0</v>
      </c>
    </row>
    <row r="3" spans="1:16" x14ac:dyDescent="0.35">
      <c r="A3" s="67">
        <v>65</v>
      </c>
      <c r="B3" s="12" t="s">
        <v>16</v>
      </c>
      <c r="C3" s="6">
        <f>+MIN($A$2:$A$200)</f>
        <v>37</v>
      </c>
      <c r="D3">
        <v>2</v>
      </c>
      <c r="E3" s="6">
        <f>+IF(D3&lt;$C$12+1,D3,0)</f>
        <v>2</v>
      </c>
      <c r="F3" s="6">
        <f>+IF(G2&gt;F2,G2)</f>
        <v>43.7</v>
      </c>
      <c r="G3" s="6">
        <f>+IF(J2&lt;$C$2,$C$3+E3*$C$13)</f>
        <v>50.4</v>
      </c>
      <c r="H3" s="6">
        <f t="shared" ref="H3:H14" si="4">+AVERAGE(F3,G3)</f>
        <v>47.05</v>
      </c>
      <c r="I3" s="6">
        <f t="shared" ref="I3:I8" si="5">+COUNTIFS($A$2:$A$200,"&gt;="&amp;F3,$A$2:$A$200,"&lt;"&amp;G3)</f>
        <v>32</v>
      </c>
      <c r="J3" s="6">
        <f>+J2+I3</f>
        <v>41</v>
      </c>
      <c r="K3" s="3">
        <f t="shared" ref="K3:K14" si="6">+IF(D3&lt;$C$12+1,H3*I3,0)</f>
        <v>1505.6</v>
      </c>
      <c r="L3" s="3">
        <f t="shared" ref="L3:L14" si="7">+IF(D3&lt;$C$12+1,H3^2*I3,0)</f>
        <v>70838.48</v>
      </c>
      <c r="M3">
        <f t="shared" si="0"/>
        <v>0</v>
      </c>
      <c r="N3">
        <f t="shared" si="1"/>
        <v>0</v>
      </c>
      <c r="O3">
        <f t="shared" si="2"/>
        <v>0</v>
      </c>
      <c r="P3">
        <f t="shared" si="3"/>
        <v>0</v>
      </c>
    </row>
    <row r="4" spans="1:16" x14ac:dyDescent="0.35">
      <c r="A4" s="66">
        <v>56</v>
      </c>
      <c r="B4" s="12" t="s">
        <v>17</v>
      </c>
      <c r="C4" s="6">
        <f>+MAX($A$2:$A$200)</f>
        <v>97</v>
      </c>
      <c r="D4">
        <v>3</v>
      </c>
      <c r="E4" s="6">
        <f t="shared" ref="E4:E14" si="8">+IF(D4&lt;$C$12+1,D4,0)</f>
        <v>3</v>
      </c>
      <c r="F4" s="6">
        <f>+IF(G3&gt;F3,G3)</f>
        <v>50.4</v>
      </c>
      <c r="G4" s="6">
        <f t="shared" ref="G4:G14" si="9">+IF(J3&lt;$C$2,$C$3+E4*$C$13)</f>
        <v>57.099999999999994</v>
      </c>
      <c r="H4" s="6">
        <f t="shared" si="4"/>
        <v>53.75</v>
      </c>
      <c r="I4" s="6">
        <f t="shared" si="5"/>
        <v>27</v>
      </c>
      <c r="J4" s="6">
        <f t="shared" ref="J4:J13" si="10">+J3+I4</f>
        <v>68</v>
      </c>
      <c r="K4" s="3">
        <f t="shared" si="6"/>
        <v>1451.25</v>
      </c>
      <c r="L4" s="3">
        <f t="shared" si="7"/>
        <v>78004.6875</v>
      </c>
      <c r="M4">
        <f t="shared" si="0"/>
        <v>0</v>
      </c>
      <c r="N4">
        <f t="shared" si="1"/>
        <v>51.392592592592592</v>
      </c>
      <c r="O4">
        <f t="shared" si="2"/>
        <v>0</v>
      </c>
      <c r="P4">
        <f t="shared" si="3"/>
        <v>0</v>
      </c>
    </row>
    <row r="5" spans="1:16" x14ac:dyDescent="0.35">
      <c r="A5" s="67">
        <v>65</v>
      </c>
      <c r="B5" s="12" t="s">
        <v>18</v>
      </c>
      <c r="C5" s="6">
        <f>+C4-C3</f>
        <v>60</v>
      </c>
      <c r="D5">
        <v>4</v>
      </c>
      <c r="E5" s="6">
        <f t="shared" si="8"/>
        <v>4</v>
      </c>
      <c r="F5" s="6">
        <f t="shared" ref="F5:F14" si="11">+IF(G4&gt;F4,G4)</f>
        <v>57.099999999999994</v>
      </c>
      <c r="G5" s="6">
        <f t="shared" si="9"/>
        <v>63.8</v>
      </c>
      <c r="H5" s="6">
        <f t="shared" si="4"/>
        <v>60.449999999999996</v>
      </c>
      <c r="I5" s="6">
        <f t="shared" si="5"/>
        <v>37</v>
      </c>
      <c r="J5" s="6">
        <f t="shared" si="10"/>
        <v>105</v>
      </c>
      <c r="K5" s="3">
        <f t="shared" si="6"/>
        <v>2236.6499999999996</v>
      </c>
      <c r="L5" s="3">
        <f t="shared" si="7"/>
        <v>135205.49249999999</v>
      </c>
      <c r="M5">
        <f t="shared" si="0"/>
        <v>59.891666666666659</v>
      </c>
      <c r="N5">
        <f t="shared" si="1"/>
        <v>0</v>
      </c>
      <c r="O5">
        <f t="shared" si="2"/>
        <v>61.08378378378378</v>
      </c>
      <c r="P5">
        <f t="shared" si="3"/>
        <v>0</v>
      </c>
    </row>
    <row r="6" spans="1:16" x14ac:dyDescent="0.35">
      <c r="A6" s="66">
        <v>50</v>
      </c>
      <c r="B6" s="12" t="s">
        <v>19</v>
      </c>
      <c r="C6" s="6">
        <f>+QUARTILE($A$2:$A$200,1)</f>
        <v>51</v>
      </c>
      <c r="D6">
        <v>5</v>
      </c>
      <c r="E6" s="6">
        <f t="shared" si="8"/>
        <v>5</v>
      </c>
      <c r="F6" s="6">
        <f t="shared" si="11"/>
        <v>63.8</v>
      </c>
      <c r="G6" s="6">
        <f t="shared" si="9"/>
        <v>70.5</v>
      </c>
      <c r="H6" s="6">
        <f t="shared" si="4"/>
        <v>67.150000000000006</v>
      </c>
      <c r="I6" s="6">
        <f t="shared" si="5"/>
        <v>23</v>
      </c>
      <c r="J6" s="6">
        <f t="shared" si="10"/>
        <v>128</v>
      </c>
      <c r="K6" s="3">
        <f t="shared" si="6"/>
        <v>1544.45</v>
      </c>
      <c r="L6" s="3">
        <f t="shared" si="7"/>
        <v>103709.8175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6" x14ac:dyDescent="0.35">
      <c r="A7" s="67">
        <v>68</v>
      </c>
      <c r="B7" s="12" t="s">
        <v>20</v>
      </c>
      <c r="C7" s="6">
        <f>+QUARTILE($A$2:$A$200,3)</f>
        <v>74</v>
      </c>
      <c r="D7">
        <v>6</v>
      </c>
      <c r="E7" s="6">
        <f t="shared" si="8"/>
        <v>6</v>
      </c>
      <c r="F7" s="6">
        <f t="shared" si="11"/>
        <v>70.5</v>
      </c>
      <c r="G7" s="6">
        <f t="shared" si="9"/>
        <v>77.199999999999989</v>
      </c>
      <c r="H7" s="6">
        <f t="shared" si="4"/>
        <v>73.849999999999994</v>
      </c>
      <c r="I7" s="6">
        <f t="shared" si="5"/>
        <v>30</v>
      </c>
      <c r="J7" s="6">
        <f t="shared" si="10"/>
        <v>158</v>
      </c>
      <c r="K7" s="3">
        <f t="shared" si="6"/>
        <v>2215.5</v>
      </c>
      <c r="L7" s="3">
        <f t="shared" si="7"/>
        <v>163614.67499999999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72.063333333333333</v>
      </c>
    </row>
    <row r="8" spans="1:16" x14ac:dyDescent="0.35">
      <c r="A8" s="66">
        <v>86</v>
      </c>
      <c r="B8" s="12" t="s">
        <v>21</v>
      </c>
      <c r="C8" s="6">
        <f>+AVERAGE($A$2:$A$200)</f>
        <v>62.31666666666667</v>
      </c>
      <c r="D8">
        <v>7</v>
      </c>
      <c r="E8" s="6">
        <f t="shared" si="8"/>
        <v>7</v>
      </c>
      <c r="F8" s="6">
        <f t="shared" si="11"/>
        <v>77.199999999999989</v>
      </c>
      <c r="G8" s="6">
        <f t="shared" si="9"/>
        <v>83.899999999999991</v>
      </c>
      <c r="H8" s="6">
        <f t="shared" si="4"/>
        <v>80.549999999999983</v>
      </c>
      <c r="I8" s="6">
        <f t="shared" si="5"/>
        <v>9</v>
      </c>
      <c r="J8" s="6">
        <f t="shared" si="10"/>
        <v>167</v>
      </c>
      <c r="K8" s="3">
        <f t="shared" si="6"/>
        <v>724.94999999999982</v>
      </c>
      <c r="L8" s="3">
        <f t="shared" si="7"/>
        <v>58394.722499999974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6" x14ac:dyDescent="0.35">
      <c r="A9" s="67">
        <v>53</v>
      </c>
      <c r="B9" s="12" t="s">
        <v>22</v>
      </c>
      <c r="C9" s="6">
        <f>+MEDIAN($A$2:$A$200)</f>
        <v>60</v>
      </c>
      <c r="D9">
        <v>8</v>
      </c>
      <c r="E9" s="6">
        <f t="shared" si="8"/>
        <v>8</v>
      </c>
      <c r="F9" s="6">
        <f t="shared" si="11"/>
        <v>83.899999999999991</v>
      </c>
      <c r="G9" s="6">
        <f t="shared" si="9"/>
        <v>90.6</v>
      </c>
      <c r="H9" s="6">
        <f t="shared" si="4"/>
        <v>87.25</v>
      </c>
      <c r="I9" s="6">
        <f>+COUNTIFS($A$2:$A$200,"&gt;="&amp;F9,$A$2:$A$200,"&lt;"&amp;G9+0.1)</f>
        <v>11</v>
      </c>
      <c r="J9" s="6">
        <f t="shared" si="10"/>
        <v>178</v>
      </c>
      <c r="K9" s="3">
        <f t="shared" si="6"/>
        <v>959.75</v>
      </c>
      <c r="L9" s="3">
        <f t="shared" si="7"/>
        <v>83738.1875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6" x14ac:dyDescent="0.35">
      <c r="A10" s="66">
        <v>56</v>
      </c>
      <c r="B10" s="12" t="s">
        <v>11</v>
      </c>
      <c r="C10" s="6">
        <f>+MODE($A$2:$A$200)</f>
        <v>60</v>
      </c>
      <c r="D10">
        <v>9</v>
      </c>
      <c r="E10" s="6">
        <f t="shared" si="8"/>
        <v>9</v>
      </c>
      <c r="F10" s="6">
        <f t="shared" ref="F10" si="12">+IF(G9&gt;F9,G9)</f>
        <v>90.6</v>
      </c>
      <c r="G10" s="6">
        <f t="shared" ref="G10" si="13">+IF(J9&lt;$C$2,$C$3+E10*$C$13)</f>
        <v>97.3</v>
      </c>
      <c r="H10" s="6">
        <f t="shared" ref="H10" si="14">+AVERAGE(F10,G10)</f>
        <v>93.949999999999989</v>
      </c>
      <c r="I10" s="7">
        <f t="shared" ref="I10:I14" si="15">+COUNTIFS($A$2:$A$200,"&gt;="&amp;F10,$A$2:$A$200,"&lt;"&amp;G10+0.1)</f>
        <v>2</v>
      </c>
      <c r="J10" s="7">
        <f t="shared" si="10"/>
        <v>180</v>
      </c>
      <c r="K10" s="3">
        <f t="shared" si="6"/>
        <v>187.89999999999998</v>
      </c>
      <c r="L10" s="3">
        <f t="shared" si="7"/>
        <v>17653.204999999994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0</v>
      </c>
    </row>
    <row r="11" spans="1:16" x14ac:dyDescent="0.35">
      <c r="A11" s="67">
        <v>72</v>
      </c>
      <c r="B11" s="12" t="s">
        <v>23</v>
      </c>
      <c r="C11" s="6">
        <f>+C7-C6</f>
        <v>23</v>
      </c>
      <c r="D11">
        <v>10</v>
      </c>
      <c r="E11" s="6">
        <f t="shared" si="8"/>
        <v>0</v>
      </c>
      <c r="F11" s="6">
        <f t="shared" si="11"/>
        <v>97.3</v>
      </c>
      <c r="G11" s="6" t="b">
        <f t="shared" si="9"/>
        <v>0</v>
      </c>
      <c r="H11" s="7">
        <f t="shared" si="4"/>
        <v>97.3</v>
      </c>
      <c r="I11" s="7">
        <f t="shared" si="15"/>
        <v>0</v>
      </c>
      <c r="J11" s="7">
        <f t="shared" si="10"/>
        <v>180</v>
      </c>
      <c r="K11" s="3">
        <f t="shared" si="6"/>
        <v>0</v>
      </c>
      <c r="L11" s="3">
        <f t="shared" si="7"/>
        <v>0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6" x14ac:dyDescent="0.35">
      <c r="A12" s="66">
        <v>64</v>
      </c>
      <c r="B12" s="12" t="s">
        <v>24</v>
      </c>
      <c r="C12" s="6">
        <f>+ROUNDUP(1+3.322*LOG(C2),0)</f>
        <v>9</v>
      </c>
      <c r="D12">
        <v>11</v>
      </c>
      <c r="E12" s="6">
        <f t="shared" si="8"/>
        <v>0</v>
      </c>
      <c r="F12" s="6" t="b">
        <f t="shared" si="11"/>
        <v>0</v>
      </c>
      <c r="G12" s="6" t="b">
        <f t="shared" si="9"/>
        <v>0</v>
      </c>
      <c r="H12" s="7" t="e">
        <f t="shared" si="4"/>
        <v>#DIV/0!</v>
      </c>
      <c r="I12" s="7">
        <f t="shared" si="15"/>
        <v>0</v>
      </c>
      <c r="J12" s="7">
        <f t="shared" si="10"/>
        <v>180</v>
      </c>
      <c r="K12" s="3">
        <f t="shared" si="6"/>
        <v>0</v>
      </c>
      <c r="L12" s="3">
        <f t="shared" si="7"/>
        <v>0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</row>
    <row r="13" spans="1:16" x14ac:dyDescent="0.35">
      <c r="A13" s="67">
        <v>75</v>
      </c>
      <c r="B13" s="12" t="s">
        <v>25</v>
      </c>
      <c r="C13" s="6">
        <f>+ROUNDUP(C5/C12,1)</f>
        <v>6.6999999999999993</v>
      </c>
      <c r="D13">
        <v>12</v>
      </c>
      <c r="E13" s="6">
        <f t="shared" si="8"/>
        <v>0</v>
      </c>
      <c r="F13" s="6" t="b">
        <f t="shared" si="11"/>
        <v>0</v>
      </c>
      <c r="G13" s="6" t="b">
        <f t="shared" si="9"/>
        <v>0</v>
      </c>
      <c r="H13" s="7" t="e">
        <f t="shared" si="4"/>
        <v>#DIV/0!</v>
      </c>
      <c r="I13" s="7">
        <f t="shared" si="15"/>
        <v>0</v>
      </c>
      <c r="J13" s="7">
        <f t="shared" si="10"/>
        <v>180</v>
      </c>
      <c r="K13" s="3">
        <f t="shared" si="6"/>
        <v>0</v>
      </c>
      <c r="L13" s="3">
        <f t="shared" si="7"/>
        <v>0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6" x14ac:dyDescent="0.35">
      <c r="A14" s="66">
        <v>61</v>
      </c>
      <c r="B14" s="12" t="s">
        <v>26</v>
      </c>
      <c r="C14" s="5">
        <f>+_xlfn.VAR.S($A$2:$A$200)</f>
        <v>181.24553072625673</v>
      </c>
      <c r="D14">
        <v>13</v>
      </c>
      <c r="E14" s="6">
        <f t="shared" si="8"/>
        <v>0</v>
      </c>
      <c r="F14" s="6" t="b">
        <f t="shared" si="11"/>
        <v>0</v>
      </c>
      <c r="G14" s="6" t="b">
        <f t="shared" si="9"/>
        <v>0</v>
      </c>
      <c r="H14" s="7" t="e">
        <f t="shared" si="4"/>
        <v>#DIV/0!</v>
      </c>
      <c r="I14" s="7">
        <f t="shared" si="15"/>
        <v>0</v>
      </c>
      <c r="J14" s="7">
        <f>+J13+I14</f>
        <v>180</v>
      </c>
      <c r="K14" s="3">
        <f t="shared" si="6"/>
        <v>0</v>
      </c>
      <c r="L14" s="3">
        <f t="shared" si="7"/>
        <v>0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0</v>
      </c>
    </row>
    <row r="15" spans="1:16" x14ac:dyDescent="0.35">
      <c r="A15" s="67">
        <v>57</v>
      </c>
      <c r="B15" s="12" t="s">
        <v>27</v>
      </c>
      <c r="C15" s="5">
        <f>+SQRT(C14)</f>
        <v>13.4627460321532</v>
      </c>
      <c r="H15" t="s">
        <v>28</v>
      </c>
      <c r="I15" s="10">
        <f>+MAX(I2:I14)</f>
        <v>37</v>
      </c>
      <c r="L15" t="s">
        <v>28</v>
      </c>
      <c r="M15" s="10">
        <f>+MAX(M2:M14)</f>
        <v>59.891666666666659</v>
      </c>
      <c r="N15" s="10">
        <f>+MAX(N2:N14)</f>
        <v>51.392592592592592</v>
      </c>
      <c r="O15" s="10">
        <f>+MAX(O2:O14)</f>
        <v>61.08378378378378</v>
      </c>
      <c r="P15" s="10">
        <f>+MAX(P2:P14)</f>
        <v>72.063333333333333</v>
      </c>
    </row>
    <row r="16" spans="1:16" x14ac:dyDescent="0.35">
      <c r="A16" s="66">
        <v>50</v>
      </c>
      <c r="B16" s="12" t="s">
        <v>29</v>
      </c>
      <c r="C16" s="5">
        <f>+C15/C8*100</f>
        <v>21.603764694549131</v>
      </c>
      <c r="E16" s="79" t="s">
        <v>30</v>
      </c>
      <c r="F16" s="79"/>
      <c r="G16" s="79"/>
      <c r="H16" s="79"/>
    </row>
    <row r="17" spans="1:13" ht="15" thickBot="1" x14ac:dyDescent="0.4">
      <c r="A17" s="67">
        <v>87</v>
      </c>
      <c r="B17" s="11"/>
      <c r="E17" s="80" t="s">
        <v>31</v>
      </c>
      <c r="F17" s="80"/>
      <c r="G17" s="75">
        <f>+SUM(K2:K14)/$C$2</f>
        <v>62.162222222222219</v>
      </c>
      <c r="H17" s="75"/>
      <c r="M17" t="s">
        <v>32</v>
      </c>
    </row>
    <row r="18" spans="1:13" ht="15" thickBot="1" x14ac:dyDescent="0.4">
      <c r="A18" s="66">
        <v>54</v>
      </c>
      <c r="B18" s="4"/>
      <c r="E18" s="80"/>
      <c r="F18" s="80"/>
      <c r="G18" s="75"/>
      <c r="H18" s="75"/>
    </row>
    <row r="19" spans="1:13" ht="15" thickBot="1" x14ac:dyDescent="0.4">
      <c r="A19" s="67">
        <v>80</v>
      </c>
      <c r="B19" s="4"/>
      <c r="E19" s="81" t="s">
        <v>26</v>
      </c>
      <c r="F19" s="81"/>
      <c r="G19" s="75">
        <f>+(SUM(L2:L14)-$C$2*G17^2)/($C$2-1)</f>
        <v>169.08845313469809</v>
      </c>
      <c r="H19" s="75"/>
    </row>
    <row r="20" spans="1:13" ht="15" thickBot="1" x14ac:dyDescent="0.4">
      <c r="A20" s="66">
        <v>60</v>
      </c>
      <c r="B20" s="4"/>
      <c r="E20" s="81"/>
      <c r="F20" s="81"/>
      <c r="G20" s="75"/>
      <c r="H20" s="75"/>
    </row>
    <row r="21" spans="1:13" ht="15" thickBot="1" x14ac:dyDescent="0.4">
      <c r="A21" s="67">
        <v>90</v>
      </c>
      <c r="B21" s="4"/>
      <c r="E21" s="78" t="s">
        <v>27</v>
      </c>
      <c r="F21" s="78"/>
      <c r="G21" s="75">
        <f>+SQRT(G19)</f>
        <v>13.003401598608653</v>
      </c>
      <c r="H21" s="75"/>
    </row>
    <row r="22" spans="1:13" ht="15" thickBot="1" x14ac:dyDescent="0.4">
      <c r="A22" s="66">
        <v>50</v>
      </c>
      <c r="B22" s="4"/>
      <c r="E22" s="78"/>
      <c r="F22" s="78"/>
      <c r="G22" s="75"/>
      <c r="H22" s="75"/>
    </row>
    <row r="23" spans="1:13" ht="15" thickBot="1" x14ac:dyDescent="0.4">
      <c r="A23" s="67">
        <v>55</v>
      </c>
      <c r="B23" s="4"/>
      <c r="E23" s="77" t="s">
        <v>33</v>
      </c>
      <c r="F23" s="77"/>
      <c r="G23" s="75">
        <f>+G21/G17*100</f>
        <v>20.918495404046382</v>
      </c>
      <c r="H23" s="75"/>
    </row>
    <row r="24" spans="1:13" ht="15" thickBot="1" x14ac:dyDescent="0.4">
      <c r="A24" s="66">
        <v>74</v>
      </c>
      <c r="B24" s="4"/>
      <c r="E24" s="77"/>
      <c r="F24" s="77"/>
      <c r="G24" s="75"/>
      <c r="H24" s="75"/>
    </row>
    <row r="25" spans="1:13" ht="15" thickBot="1" x14ac:dyDescent="0.4">
      <c r="A25" s="67">
        <v>63</v>
      </c>
      <c r="B25" s="4"/>
      <c r="E25" s="76" t="s">
        <v>11</v>
      </c>
      <c r="F25" s="76"/>
      <c r="G25" s="75">
        <f>+M15</f>
        <v>59.891666666666659</v>
      </c>
      <c r="H25" s="75"/>
    </row>
    <row r="26" spans="1:13" ht="15" thickBot="1" x14ac:dyDescent="0.4">
      <c r="A26" s="66">
        <v>48</v>
      </c>
      <c r="B26" s="4"/>
      <c r="E26" s="76"/>
      <c r="F26" s="76"/>
      <c r="G26" s="75"/>
      <c r="H26" s="75"/>
    </row>
    <row r="27" spans="1:13" ht="15" thickBot="1" x14ac:dyDescent="0.4">
      <c r="A27" s="67">
        <v>85</v>
      </c>
      <c r="B27" s="4"/>
      <c r="D27" s="72">
        <v>0.25</v>
      </c>
      <c r="E27" s="74" t="s">
        <v>34</v>
      </c>
      <c r="F27" s="75">
        <f>D27*$C$2</f>
        <v>45</v>
      </c>
      <c r="G27" s="76">
        <f>+N15</f>
        <v>51.392592592592592</v>
      </c>
      <c r="H27" s="76"/>
    </row>
    <row r="28" spans="1:13" ht="15" thickBot="1" x14ac:dyDescent="0.4">
      <c r="A28" s="66">
        <v>60</v>
      </c>
      <c r="B28" s="4"/>
      <c r="D28" s="73"/>
      <c r="E28" s="74"/>
      <c r="F28" s="75"/>
      <c r="G28" s="76"/>
      <c r="H28" s="76"/>
    </row>
    <row r="29" spans="1:13" ht="15" thickBot="1" x14ac:dyDescent="0.4">
      <c r="A29" s="67">
        <v>61</v>
      </c>
      <c r="B29" s="4"/>
      <c r="D29" s="72">
        <v>0.5</v>
      </c>
      <c r="E29" s="74" t="s">
        <v>35</v>
      </c>
      <c r="F29" s="75">
        <f>D29*$C$2</f>
        <v>90</v>
      </c>
      <c r="G29" s="76">
        <f>+O15</f>
        <v>61.08378378378378</v>
      </c>
      <c r="H29" s="76"/>
    </row>
    <row r="30" spans="1:13" ht="15" thickBot="1" x14ac:dyDescent="0.4">
      <c r="A30" s="66">
        <v>68</v>
      </c>
      <c r="B30" s="4"/>
      <c r="D30" s="73"/>
      <c r="E30" s="74"/>
      <c r="F30" s="75"/>
      <c r="G30" s="76"/>
      <c r="H30" s="76"/>
    </row>
    <row r="31" spans="1:13" ht="15" thickBot="1" x14ac:dyDescent="0.4">
      <c r="A31" s="67">
        <v>85</v>
      </c>
      <c r="B31" s="4"/>
      <c r="D31" s="72">
        <v>0.75</v>
      </c>
      <c r="E31" s="74" t="s">
        <v>36</v>
      </c>
      <c r="F31" s="75">
        <f>D31*$C$2</f>
        <v>135</v>
      </c>
      <c r="G31" s="76">
        <f>+P15</f>
        <v>72.063333333333333</v>
      </c>
      <c r="H31" s="76"/>
    </row>
    <row r="32" spans="1:13" ht="15" thickBot="1" x14ac:dyDescent="0.4">
      <c r="A32" s="66">
        <v>45</v>
      </c>
      <c r="B32" s="4"/>
      <c r="D32" s="73"/>
      <c r="E32" s="74"/>
      <c r="F32" s="75"/>
      <c r="G32" s="76"/>
      <c r="H32" s="76"/>
    </row>
    <row r="33" spans="1:2" ht="15" thickBot="1" x14ac:dyDescent="0.4">
      <c r="A33" s="67">
        <v>60</v>
      </c>
      <c r="B33" s="4"/>
    </row>
    <row r="34" spans="1:2" ht="15" thickBot="1" x14ac:dyDescent="0.4">
      <c r="A34" s="66">
        <v>65</v>
      </c>
      <c r="B34" s="4"/>
    </row>
    <row r="35" spans="1:2" ht="15" thickBot="1" x14ac:dyDescent="0.4">
      <c r="A35" s="67">
        <v>62</v>
      </c>
      <c r="B35" s="4"/>
    </row>
    <row r="36" spans="1:2" ht="15" thickBot="1" x14ac:dyDescent="0.4">
      <c r="A36" s="66">
        <v>60</v>
      </c>
      <c r="B36" s="4"/>
    </row>
    <row r="37" spans="1:2" ht="15" thickBot="1" x14ac:dyDescent="0.4">
      <c r="A37" s="67">
        <v>56</v>
      </c>
      <c r="B37" s="4"/>
    </row>
    <row r="38" spans="1:2" ht="15" thickBot="1" x14ac:dyDescent="0.4">
      <c r="A38" s="66">
        <v>75</v>
      </c>
      <c r="B38" s="4"/>
    </row>
    <row r="39" spans="1:2" ht="15" thickBot="1" x14ac:dyDescent="0.4">
      <c r="A39" s="67">
        <v>73</v>
      </c>
      <c r="B39" s="4"/>
    </row>
    <row r="40" spans="1:2" ht="15" thickBot="1" x14ac:dyDescent="0.4">
      <c r="A40" s="66">
        <v>73</v>
      </c>
      <c r="B40" s="4"/>
    </row>
    <row r="41" spans="1:2" ht="15" thickBot="1" x14ac:dyDescent="0.4">
      <c r="A41" s="67">
        <v>90</v>
      </c>
      <c r="B41" s="4"/>
    </row>
    <row r="42" spans="1:2" ht="15" thickBot="1" x14ac:dyDescent="0.4">
      <c r="A42" s="66">
        <v>47</v>
      </c>
      <c r="B42" s="4"/>
    </row>
    <row r="43" spans="1:2" ht="15" thickBot="1" x14ac:dyDescent="0.4">
      <c r="A43" s="67">
        <v>50</v>
      </c>
      <c r="B43" s="4"/>
    </row>
    <row r="44" spans="1:2" ht="15" thickBot="1" x14ac:dyDescent="0.4">
      <c r="A44" s="66">
        <v>70</v>
      </c>
      <c r="B44" s="4"/>
    </row>
    <row r="45" spans="1:2" ht="15" thickBot="1" x14ac:dyDescent="0.4">
      <c r="A45" s="67">
        <v>63</v>
      </c>
      <c r="B45" s="4"/>
    </row>
    <row r="46" spans="1:2" ht="15" thickBot="1" x14ac:dyDescent="0.4">
      <c r="A46" s="66">
        <v>37</v>
      </c>
      <c r="B46" s="4"/>
    </row>
    <row r="47" spans="1:2" ht="15" thickBot="1" x14ac:dyDescent="0.4">
      <c r="A47" s="67">
        <v>58</v>
      </c>
      <c r="B47" s="4"/>
    </row>
    <row r="48" spans="1:2" ht="15" thickBot="1" x14ac:dyDescent="0.4">
      <c r="A48" s="66">
        <v>73</v>
      </c>
      <c r="B48" s="4"/>
    </row>
    <row r="49" spans="1:2" ht="15" thickBot="1" x14ac:dyDescent="0.4">
      <c r="A49" s="67">
        <v>64</v>
      </c>
      <c r="B49" s="4"/>
    </row>
    <row r="50" spans="1:2" ht="15" thickBot="1" x14ac:dyDescent="0.4">
      <c r="A50" s="66">
        <v>80</v>
      </c>
      <c r="B50" s="4"/>
    </row>
    <row r="51" spans="1:2" ht="15" thickBot="1" x14ac:dyDescent="0.4">
      <c r="A51" s="67">
        <v>70</v>
      </c>
      <c r="B51" s="4"/>
    </row>
    <row r="52" spans="1:2" ht="15" thickBot="1" x14ac:dyDescent="0.4">
      <c r="A52" s="66">
        <v>60</v>
      </c>
      <c r="B52" s="4"/>
    </row>
    <row r="53" spans="1:2" ht="15" thickBot="1" x14ac:dyDescent="0.4">
      <c r="A53" s="67">
        <v>77</v>
      </c>
      <c r="B53" s="4"/>
    </row>
    <row r="54" spans="1:2" ht="15" thickBot="1" x14ac:dyDescent="0.4">
      <c r="A54" s="66">
        <v>59</v>
      </c>
      <c r="B54" s="4"/>
    </row>
    <row r="55" spans="1:2" ht="15" thickBot="1" x14ac:dyDescent="0.4">
      <c r="A55" s="67">
        <v>40</v>
      </c>
      <c r="B55" s="4"/>
    </row>
    <row r="56" spans="1:2" ht="15" thickBot="1" x14ac:dyDescent="0.4">
      <c r="A56" s="66">
        <v>49</v>
      </c>
      <c r="B56" s="4"/>
    </row>
    <row r="57" spans="1:2" ht="15" thickBot="1" x14ac:dyDescent="0.4">
      <c r="A57" s="67">
        <v>60</v>
      </c>
      <c r="B57" s="4"/>
    </row>
    <row r="58" spans="1:2" ht="15" thickBot="1" x14ac:dyDescent="0.4">
      <c r="A58" s="66">
        <v>59</v>
      </c>
      <c r="B58" s="4"/>
    </row>
    <row r="59" spans="1:2" ht="15" thickBot="1" x14ac:dyDescent="0.4">
      <c r="A59" s="67">
        <v>62</v>
      </c>
      <c r="B59" s="4"/>
    </row>
    <row r="60" spans="1:2" ht="15" thickBot="1" x14ac:dyDescent="0.4">
      <c r="A60" s="66">
        <v>74</v>
      </c>
      <c r="B60" s="4"/>
    </row>
    <row r="61" spans="1:2" ht="15" thickBot="1" x14ac:dyDescent="0.4">
      <c r="A61" s="67">
        <v>64</v>
      </c>
      <c r="B61" s="4"/>
    </row>
    <row r="62" spans="1:2" ht="15" thickBot="1" x14ac:dyDescent="0.4">
      <c r="A62" s="66">
        <v>75</v>
      </c>
      <c r="B62" s="4"/>
    </row>
    <row r="63" spans="1:2" ht="15" thickBot="1" x14ac:dyDescent="0.4">
      <c r="A63" s="67">
        <v>51</v>
      </c>
      <c r="B63" s="4"/>
    </row>
    <row r="64" spans="1:2" ht="15" thickBot="1" x14ac:dyDescent="0.4">
      <c r="A64" s="66">
        <v>37</v>
      </c>
      <c r="B64" s="4"/>
    </row>
    <row r="65" spans="1:4" ht="15" thickBot="1" x14ac:dyDescent="0.4">
      <c r="A65" s="67">
        <v>75</v>
      </c>
      <c r="B65" s="4"/>
    </row>
    <row r="66" spans="1:4" ht="15" thickBot="1" x14ac:dyDescent="0.4">
      <c r="A66" s="66">
        <v>45</v>
      </c>
      <c r="B66" s="4"/>
    </row>
    <row r="67" spans="1:4" ht="15" thickBot="1" x14ac:dyDescent="0.4">
      <c r="A67" s="67">
        <v>60</v>
      </c>
      <c r="B67" s="4"/>
    </row>
    <row r="68" spans="1:4" ht="15" thickBot="1" x14ac:dyDescent="0.4">
      <c r="A68" s="66">
        <v>60</v>
      </c>
      <c r="B68" s="4"/>
    </row>
    <row r="69" spans="1:4" ht="15" thickBot="1" x14ac:dyDescent="0.4">
      <c r="A69" s="67">
        <v>90</v>
      </c>
      <c r="B69" s="4"/>
    </row>
    <row r="70" spans="1:4" ht="15" thickBot="1" x14ac:dyDescent="0.4">
      <c r="A70" s="66">
        <v>75</v>
      </c>
      <c r="B70" s="4"/>
    </row>
    <row r="71" spans="1:4" ht="15" thickBot="1" x14ac:dyDescent="0.4">
      <c r="A71" s="67">
        <v>78</v>
      </c>
      <c r="B71" s="4"/>
    </row>
    <row r="72" spans="1:4" ht="15" thickBot="1" x14ac:dyDescent="0.4">
      <c r="A72" s="66">
        <v>79</v>
      </c>
      <c r="B72" s="4"/>
    </row>
    <row r="73" spans="1:4" ht="15" thickBot="1" x14ac:dyDescent="0.4">
      <c r="A73" s="67">
        <v>62</v>
      </c>
      <c r="B73" s="4"/>
    </row>
    <row r="74" spans="1:4" ht="15" thickBot="1" x14ac:dyDescent="0.4">
      <c r="A74" s="66">
        <v>80</v>
      </c>
      <c r="B74" s="4"/>
    </row>
    <row r="75" spans="1:4" ht="15" thickBot="1" x14ac:dyDescent="0.4">
      <c r="A75" s="67">
        <v>45</v>
      </c>
      <c r="B75" s="4"/>
    </row>
    <row r="76" spans="1:4" ht="15" thickBot="1" x14ac:dyDescent="0.4">
      <c r="A76" s="66">
        <v>50</v>
      </c>
      <c r="B76" s="4"/>
    </row>
    <row r="77" spans="1:4" ht="15" thickBot="1" x14ac:dyDescent="0.4">
      <c r="A77" s="67">
        <v>59</v>
      </c>
      <c r="B77" s="4"/>
    </row>
    <row r="78" spans="1:4" ht="15" thickBot="1" x14ac:dyDescent="0.4">
      <c r="A78" s="66">
        <v>65</v>
      </c>
      <c r="B78" s="4"/>
    </row>
    <row r="79" spans="1:4" ht="15" thickBot="1" x14ac:dyDescent="0.4">
      <c r="A79" s="67">
        <v>73</v>
      </c>
      <c r="B79" s="4"/>
    </row>
    <row r="80" spans="1:4" ht="15" thickBot="1" x14ac:dyDescent="0.4">
      <c r="A80" s="66">
        <v>58</v>
      </c>
      <c r="B80" s="4"/>
      <c r="C80" s="2"/>
      <c r="D80" s="2"/>
    </row>
    <row r="81" spans="1:4" ht="15" thickBot="1" x14ac:dyDescent="0.4">
      <c r="A81" s="67">
        <v>56</v>
      </c>
      <c r="B81" s="4"/>
      <c r="C81" s="2"/>
      <c r="D81" s="2"/>
    </row>
    <row r="82" spans="1:4" ht="15" thickBot="1" x14ac:dyDescent="0.4">
      <c r="A82" s="66">
        <v>77</v>
      </c>
      <c r="B82" s="4"/>
      <c r="C82" s="2"/>
      <c r="D82" s="2"/>
    </row>
    <row r="83" spans="1:4" ht="15" thickBot="1" x14ac:dyDescent="0.4">
      <c r="A83" s="67">
        <v>62</v>
      </c>
      <c r="B83" s="4"/>
      <c r="C83" s="2"/>
      <c r="D83" s="2"/>
    </row>
    <row r="84" spans="1:4" ht="15" thickBot="1" x14ac:dyDescent="0.4">
      <c r="A84" s="66">
        <v>83</v>
      </c>
      <c r="B84" s="4"/>
      <c r="C84" s="2"/>
      <c r="D84" s="2"/>
    </row>
    <row r="85" spans="1:4" ht="15" thickBot="1" x14ac:dyDescent="0.4">
      <c r="A85" s="67">
        <v>77</v>
      </c>
      <c r="B85" s="4"/>
      <c r="C85" s="2"/>
      <c r="D85" s="2"/>
    </row>
    <row r="86" spans="1:4" ht="15" thickBot="1" x14ac:dyDescent="0.4">
      <c r="A86" s="66">
        <v>56</v>
      </c>
      <c r="B86" s="4"/>
      <c r="C86" s="2"/>
      <c r="D86" s="2"/>
    </row>
    <row r="87" spans="1:4" ht="15" thickBot="1" x14ac:dyDescent="0.4">
      <c r="A87" s="67">
        <v>50</v>
      </c>
      <c r="B87" s="4"/>
      <c r="C87" s="2"/>
      <c r="D87" s="2"/>
    </row>
    <row r="88" spans="1:4" ht="15" thickBot="1" x14ac:dyDescent="0.4">
      <c r="A88" s="66">
        <v>51</v>
      </c>
      <c r="B88" s="4"/>
      <c r="C88" s="2"/>
      <c r="D88" s="2"/>
    </row>
    <row r="89" spans="1:4" ht="15" thickBot="1" x14ac:dyDescent="0.4">
      <c r="A89" s="67">
        <v>56</v>
      </c>
      <c r="B89" s="4"/>
      <c r="C89" s="2"/>
      <c r="D89" s="2"/>
    </row>
    <row r="90" spans="1:4" ht="15" thickBot="1" x14ac:dyDescent="0.4">
      <c r="A90" s="66">
        <v>62</v>
      </c>
      <c r="B90" s="4"/>
      <c r="C90" s="2"/>
      <c r="D90" s="2"/>
    </row>
    <row r="91" spans="1:4" ht="15" thickBot="1" x14ac:dyDescent="0.4">
      <c r="A91" s="67">
        <v>49</v>
      </c>
      <c r="B91" s="4"/>
      <c r="C91" s="2"/>
      <c r="D91" s="2"/>
    </row>
    <row r="92" spans="1:4" ht="15" thickBot="1" x14ac:dyDescent="0.4">
      <c r="A92" s="66">
        <v>70</v>
      </c>
      <c r="B92" s="4"/>
      <c r="C92" s="2"/>
      <c r="D92" s="2"/>
    </row>
    <row r="93" spans="1:4" ht="15" thickBot="1" x14ac:dyDescent="0.4">
      <c r="A93" s="67">
        <v>77</v>
      </c>
      <c r="B93" s="4"/>
      <c r="C93" s="1"/>
      <c r="D93" s="1"/>
    </row>
    <row r="94" spans="1:4" ht="15" thickBot="1" x14ac:dyDescent="0.4">
      <c r="A94" s="66">
        <v>65</v>
      </c>
      <c r="B94" s="4"/>
    </row>
    <row r="95" spans="1:4" ht="15" thickBot="1" x14ac:dyDescent="0.4">
      <c r="A95" s="67">
        <v>44</v>
      </c>
      <c r="B95" s="4"/>
    </row>
    <row r="96" spans="1:4" ht="15" thickBot="1" x14ac:dyDescent="0.4">
      <c r="A96" s="66">
        <v>48</v>
      </c>
      <c r="B96" s="4"/>
    </row>
    <row r="97" spans="1:2" ht="15" thickBot="1" x14ac:dyDescent="0.4">
      <c r="A97" s="67">
        <v>54</v>
      </c>
      <c r="B97" s="4"/>
    </row>
    <row r="98" spans="1:2" ht="15" thickBot="1" x14ac:dyDescent="0.4">
      <c r="A98" s="66">
        <v>89</v>
      </c>
      <c r="B98" s="4"/>
    </row>
    <row r="99" spans="1:2" ht="15" thickBot="1" x14ac:dyDescent="0.4">
      <c r="A99" s="67">
        <v>40</v>
      </c>
      <c r="B99" s="4"/>
    </row>
    <row r="100" spans="1:2" ht="15" thickBot="1" x14ac:dyDescent="0.4">
      <c r="A100" s="66">
        <v>65</v>
      </c>
      <c r="B100" s="4"/>
    </row>
    <row r="101" spans="1:2" x14ac:dyDescent="0.35">
      <c r="A101" s="67">
        <v>57</v>
      </c>
      <c r="B101" s="4"/>
    </row>
    <row r="102" spans="1:2" x14ac:dyDescent="0.35">
      <c r="A102" s="66">
        <v>72</v>
      </c>
    </row>
    <row r="103" spans="1:2" x14ac:dyDescent="0.35">
      <c r="A103" s="67">
        <v>97</v>
      </c>
    </row>
    <row r="104" spans="1:2" x14ac:dyDescent="0.35">
      <c r="A104" s="66">
        <v>57</v>
      </c>
    </row>
    <row r="105" spans="1:2" x14ac:dyDescent="0.35">
      <c r="A105" s="67">
        <v>65</v>
      </c>
    </row>
    <row r="106" spans="1:2" x14ac:dyDescent="0.35">
      <c r="A106" s="66">
        <v>61</v>
      </c>
    </row>
    <row r="107" spans="1:2" x14ac:dyDescent="0.35">
      <c r="A107" s="67">
        <v>56</v>
      </c>
    </row>
    <row r="108" spans="1:2" x14ac:dyDescent="0.35">
      <c r="A108" s="66">
        <v>59</v>
      </c>
    </row>
    <row r="109" spans="1:2" x14ac:dyDescent="0.35">
      <c r="A109" s="67">
        <v>54</v>
      </c>
    </row>
    <row r="110" spans="1:2" x14ac:dyDescent="0.35">
      <c r="A110" s="66">
        <v>80</v>
      </c>
    </row>
    <row r="111" spans="1:2" x14ac:dyDescent="0.35">
      <c r="A111" s="67">
        <v>47</v>
      </c>
    </row>
    <row r="112" spans="1:2" x14ac:dyDescent="0.35">
      <c r="A112" s="66">
        <v>95</v>
      </c>
    </row>
    <row r="113" spans="1:1" x14ac:dyDescent="0.35">
      <c r="A113" s="67">
        <v>61</v>
      </c>
    </row>
    <row r="114" spans="1:1" x14ac:dyDescent="0.35">
      <c r="A114" s="66">
        <v>66</v>
      </c>
    </row>
    <row r="115" spans="1:1" x14ac:dyDescent="0.35">
      <c r="A115" s="67">
        <v>60</v>
      </c>
    </row>
    <row r="116" spans="1:1" x14ac:dyDescent="0.35">
      <c r="A116" s="66">
        <v>47</v>
      </c>
    </row>
    <row r="117" spans="1:1" x14ac:dyDescent="0.35">
      <c r="A117" s="67">
        <v>70</v>
      </c>
    </row>
    <row r="118" spans="1:1" x14ac:dyDescent="0.35">
      <c r="A118" s="66">
        <v>60</v>
      </c>
    </row>
    <row r="119" spans="1:1" x14ac:dyDescent="0.35">
      <c r="A119" s="67">
        <v>60</v>
      </c>
    </row>
    <row r="120" spans="1:1" x14ac:dyDescent="0.35">
      <c r="A120" s="66">
        <v>45</v>
      </c>
    </row>
    <row r="121" spans="1:1" x14ac:dyDescent="0.35">
      <c r="A121" s="67">
        <v>50</v>
      </c>
    </row>
    <row r="122" spans="1:1" x14ac:dyDescent="0.35">
      <c r="A122" s="66">
        <v>57</v>
      </c>
    </row>
    <row r="123" spans="1:1" x14ac:dyDescent="0.35">
      <c r="A123" s="67">
        <v>62</v>
      </c>
    </row>
    <row r="124" spans="1:1" x14ac:dyDescent="0.35">
      <c r="A124" s="66">
        <v>49</v>
      </c>
    </row>
    <row r="125" spans="1:1" x14ac:dyDescent="0.35">
      <c r="A125" s="67">
        <v>70</v>
      </c>
    </row>
    <row r="126" spans="1:1" x14ac:dyDescent="0.35">
      <c r="A126" s="66">
        <v>77</v>
      </c>
    </row>
    <row r="127" spans="1:1" x14ac:dyDescent="0.35">
      <c r="A127" s="67">
        <v>65</v>
      </c>
    </row>
    <row r="128" spans="1:1" x14ac:dyDescent="0.35">
      <c r="A128" s="66">
        <v>44</v>
      </c>
    </row>
    <row r="129" spans="1:1" x14ac:dyDescent="0.35">
      <c r="A129" s="67">
        <v>48</v>
      </c>
    </row>
    <row r="130" spans="1:1" x14ac:dyDescent="0.35">
      <c r="A130" s="66">
        <v>54</v>
      </c>
    </row>
    <row r="131" spans="1:1" x14ac:dyDescent="0.35">
      <c r="A131" s="67">
        <v>74</v>
      </c>
    </row>
    <row r="132" spans="1:1" x14ac:dyDescent="0.35">
      <c r="A132" s="66">
        <v>64</v>
      </c>
    </row>
    <row r="133" spans="1:1" x14ac:dyDescent="0.35">
      <c r="A133" s="67">
        <v>75</v>
      </c>
    </row>
    <row r="134" spans="1:1" x14ac:dyDescent="0.35">
      <c r="A134" s="66">
        <v>51</v>
      </c>
    </row>
    <row r="135" spans="1:1" x14ac:dyDescent="0.35">
      <c r="A135" s="67">
        <v>37</v>
      </c>
    </row>
    <row r="136" spans="1:1" x14ac:dyDescent="0.35">
      <c r="A136" s="66">
        <v>75</v>
      </c>
    </row>
    <row r="137" spans="1:1" x14ac:dyDescent="0.35">
      <c r="A137" s="67">
        <v>45</v>
      </c>
    </row>
    <row r="138" spans="1:1" x14ac:dyDescent="0.35">
      <c r="A138" s="66">
        <v>60</v>
      </c>
    </row>
    <row r="139" spans="1:1" x14ac:dyDescent="0.35">
      <c r="A139" s="67">
        <v>60</v>
      </c>
    </row>
    <row r="140" spans="1:1" x14ac:dyDescent="0.35">
      <c r="A140" s="66">
        <v>90</v>
      </c>
    </row>
    <row r="141" spans="1:1" x14ac:dyDescent="0.35">
      <c r="A141" s="67">
        <v>75</v>
      </c>
    </row>
    <row r="142" spans="1:1" x14ac:dyDescent="0.35">
      <c r="A142" s="66">
        <v>78</v>
      </c>
    </row>
    <row r="143" spans="1:1" x14ac:dyDescent="0.35">
      <c r="A143" s="67">
        <v>79</v>
      </c>
    </row>
    <row r="144" spans="1:1" x14ac:dyDescent="0.35">
      <c r="A144" s="66">
        <v>75</v>
      </c>
    </row>
    <row r="145" spans="1:1" x14ac:dyDescent="0.35">
      <c r="A145" s="67">
        <v>51</v>
      </c>
    </row>
    <row r="146" spans="1:1" x14ac:dyDescent="0.35">
      <c r="A146" s="66">
        <v>37</v>
      </c>
    </row>
    <row r="147" spans="1:1" x14ac:dyDescent="0.35">
      <c r="A147" s="67">
        <v>75</v>
      </c>
    </row>
    <row r="148" spans="1:1" x14ac:dyDescent="0.35">
      <c r="A148" s="66">
        <v>45</v>
      </c>
    </row>
    <row r="149" spans="1:1" x14ac:dyDescent="0.35">
      <c r="A149" s="67">
        <v>60</v>
      </c>
    </row>
    <row r="150" spans="1:1" x14ac:dyDescent="0.35">
      <c r="A150" s="66">
        <v>60</v>
      </c>
    </row>
    <row r="151" spans="1:1" x14ac:dyDescent="0.35">
      <c r="A151" s="67">
        <v>90</v>
      </c>
    </row>
    <row r="152" spans="1:1" x14ac:dyDescent="0.35">
      <c r="A152" s="66">
        <v>75</v>
      </c>
    </row>
    <row r="153" spans="1:1" x14ac:dyDescent="0.35">
      <c r="A153" s="67">
        <v>51</v>
      </c>
    </row>
    <row r="154" spans="1:1" x14ac:dyDescent="0.35">
      <c r="A154" s="66">
        <v>37</v>
      </c>
    </row>
    <row r="155" spans="1:1" x14ac:dyDescent="0.35">
      <c r="A155" s="67">
        <v>75</v>
      </c>
    </row>
    <row r="156" spans="1:1" x14ac:dyDescent="0.35">
      <c r="A156" s="66">
        <v>45</v>
      </c>
    </row>
    <row r="157" spans="1:1" x14ac:dyDescent="0.35">
      <c r="A157" s="67">
        <v>75</v>
      </c>
    </row>
    <row r="158" spans="1:1" x14ac:dyDescent="0.35">
      <c r="A158" s="66">
        <v>51</v>
      </c>
    </row>
    <row r="159" spans="1:1" x14ac:dyDescent="0.35">
      <c r="A159" s="67">
        <v>37</v>
      </c>
    </row>
    <row r="160" spans="1:1" x14ac:dyDescent="0.35">
      <c r="A160" s="66">
        <v>75</v>
      </c>
    </row>
    <row r="161" spans="1:1" x14ac:dyDescent="0.35">
      <c r="A161" s="67">
        <v>45</v>
      </c>
    </row>
    <row r="162" spans="1:1" x14ac:dyDescent="0.35">
      <c r="A162" s="66">
        <v>60</v>
      </c>
    </row>
    <row r="163" spans="1:1" x14ac:dyDescent="0.35">
      <c r="A163" s="67">
        <v>60</v>
      </c>
    </row>
    <row r="164" spans="1:1" x14ac:dyDescent="0.35">
      <c r="A164" s="66">
        <v>49</v>
      </c>
    </row>
    <row r="165" spans="1:1" x14ac:dyDescent="0.35">
      <c r="A165" s="67">
        <v>70</v>
      </c>
    </row>
    <row r="166" spans="1:1" x14ac:dyDescent="0.35">
      <c r="A166" s="66">
        <v>77</v>
      </c>
    </row>
    <row r="167" spans="1:1" x14ac:dyDescent="0.35">
      <c r="A167" s="67">
        <v>65</v>
      </c>
    </row>
    <row r="168" spans="1:1" x14ac:dyDescent="0.35">
      <c r="A168" s="66">
        <v>44</v>
      </c>
    </row>
    <row r="169" spans="1:1" x14ac:dyDescent="0.35">
      <c r="A169" s="67">
        <v>48</v>
      </c>
    </row>
    <row r="170" spans="1:1" x14ac:dyDescent="0.35">
      <c r="A170" s="66">
        <v>54</v>
      </c>
    </row>
    <row r="171" spans="1:1" x14ac:dyDescent="0.35">
      <c r="A171" s="67">
        <v>74</v>
      </c>
    </row>
    <row r="172" spans="1:1" x14ac:dyDescent="0.35">
      <c r="A172" s="66">
        <v>70</v>
      </c>
    </row>
    <row r="173" spans="1:1" x14ac:dyDescent="0.35">
      <c r="A173" s="67">
        <v>60</v>
      </c>
    </row>
    <row r="174" spans="1:1" x14ac:dyDescent="0.35">
      <c r="A174" s="66">
        <v>60</v>
      </c>
    </row>
    <row r="175" spans="1:1" x14ac:dyDescent="0.35">
      <c r="A175" s="67">
        <v>45</v>
      </c>
    </row>
    <row r="176" spans="1:1" x14ac:dyDescent="0.35">
      <c r="A176" s="66">
        <v>50</v>
      </c>
    </row>
    <row r="177" spans="1:1" x14ac:dyDescent="0.35">
      <c r="A177" s="67">
        <v>57</v>
      </c>
    </row>
    <row r="178" spans="1:1" x14ac:dyDescent="0.35">
      <c r="A178" s="66">
        <v>48</v>
      </c>
    </row>
    <row r="179" spans="1:1" x14ac:dyDescent="0.35">
      <c r="A179" s="67">
        <v>54</v>
      </c>
    </row>
    <row r="180" spans="1:1" x14ac:dyDescent="0.35">
      <c r="A180" s="66">
        <v>89</v>
      </c>
    </row>
    <row r="181" spans="1:1" x14ac:dyDescent="0.35">
      <c r="A181" s="67">
        <v>40</v>
      </c>
    </row>
  </sheetData>
  <mergeCells count="23">
    <mergeCell ref="E21:F22"/>
    <mergeCell ref="G21:H22"/>
    <mergeCell ref="E16:H16"/>
    <mergeCell ref="E17:F18"/>
    <mergeCell ref="G17:H18"/>
    <mergeCell ref="E19:F20"/>
    <mergeCell ref="G19:H20"/>
    <mergeCell ref="E23:F24"/>
    <mergeCell ref="G23:H24"/>
    <mergeCell ref="E25:F26"/>
    <mergeCell ref="G25:H26"/>
    <mergeCell ref="E27:E28"/>
    <mergeCell ref="F27:F28"/>
    <mergeCell ref="D31:D32"/>
    <mergeCell ref="E31:E32"/>
    <mergeCell ref="F31:F32"/>
    <mergeCell ref="G31:H32"/>
    <mergeCell ref="D27:D28"/>
    <mergeCell ref="G27:H28"/>
    <mergeCell ref="D29:D30"/>
    <mergeCell ref="E29:E30"/>
    <mergeCell ref="F29:F30"/>
    <mergeCell ref="G29:H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DF980-2706-483A-A643-9E8150FB6882}">
  <dimension ref="A1:P181"/>
  <sheetViews>
    <sheetView topLeftCell="G1" zoomScale="145" zoomScaleNormal="145" workbookViewId="0">
      <selection activeCell="K11" sqref="K11"/>
    </sheetView>
  </sheetViews>
  <sheetFormatPr baseColWidth="10" defaultColWidth="11.453125" defaultRowHeight="14.5" x14ac:dyDescent="0.35"/>
  <cols>
    <col min="1" max="1" width="10.81640625" style="3"/>
    <col min="2" max="2" width="18.26953125" style="3" customWidth="1"/>
  </cols>
  <sheetData>
    <row r="1" spans="1:16" ht="29" x14ac:dyDescent="0.35">
      <c r="A1" s="3" t="s">
        <v>0</v>
      </c>
      <c r="B1" s="6" t="s">
        <v>1</v>
      </c>
      <c r="C1" s="5" t="s">
        <v>2</v>
      </c>
      <c r="E1" s="6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</row>
    <row r="2" spans="1:16" x14ac:dyDescent="0.35">
      <c r="A2" s="20">
        <v>55</v>
      </c>
      <c r="B2" s="12" t="s">
        <v>15</v>
      </c>
      <c r="C2" s="6">
        <f>+COUNT($A$2:$A$200)</f>
        <v>180</v>
      </c>
      <c r="D2">
        <v>1</v>
      </c>
      <c r="E2" s="6">
        <v>1</v>
      </c>
      <c r="F2" s="6">
        <f>+C3</f>
        <v>37</v>
      </c>
      <c r="G2" s="6">
        <f>+$C$3+E2*$C$13</f>
        <v>44</v>
      </c>
      <c r="H2" s="6">
        <f>+AVERAGE(F2,G2)</f>
        <v>40.5</v>
      </c>
      <c r="I2" s="6">
        <f>+COUNTIFS($A$2:$A$200,"&gt;="&amp;F2,$A$2:$A$200,"&lt;"&amp;G2)</f>
        <v>9</v>
      </c>
      <c r="J2" s="6">
        <f>+I2</f>
        <v>9</v>
      </c>
      <c r="K2" s="3">
        <f>+IF(D2&lt;$C$12+1,H2*I2,0)</f>
        <v>364.5</v>
      </c>
      <c r="L2" s="3">
        <f>+IF(D2&lt;$C$12+1,H2^2*I2,0)</f>
        <v>14762.25</v>
      </c>
      <c r="M2">
        <f>+IF(I2=$I$15,F2+((I2-I1)/((I2-I1)+(I2-I3)))*$C$13,0)</f>
        <v>0</v>
      </c>
      <c r="N2">
        <f>+IF(AND($F$27&gt;J1,$F$27&lt;J2),F2+($F$27-J1)*$C$13/I2,0)</f>
        <v>0</v>
      </c>
      <c r="O2">
        <f>+IF(AND($F$29&gt;J1,$F$29&lt;J2),F2+($F$29-J1)*$C$13/I2,0)</f>
        <v>0</v>
      </c>
      <c r="P2">
        <f>+IF(AND($F$31&gt;J1,$F$31&lt;J2),F2+($F$31-J1)*$C$13/I2,0)</f>
        <v>0</v>
      </c>
    </row>
    <row r="3" spans="1:16" x14ac:dyDescent="0.35">
      <c r="A3" s="21">
        <v>65</v>
      </c>
      <c r="B3" s="12" t="s">
        <v>16</v>
      </c>
      <c r="C3" s="6">
        <f>+MIN($A$2:$A$200)</f>
        <v>37</v>
      </c>
      <c r="D3">
        <v>2</v>
      </c>
      <c r="E3" s="6">
        <f>+IF(D3&lt;$C$12+1,D3,0)</f>
        <v>2</v>
      </c>
      <c r="F3" s="6">
        <f>+IF(G2&gt;F2,G2)</f>
        <v>44</v>
      </c>
      <c r="G3" s="6">
        <f>+IF(J2&lt;$C$2,$C$3+E3*$C$13)</f>
        <v>51</v>
      </c>
      <c r="H3" s="6">
        <f t="shared" ref="H3:H14" si="0">+AVERAGE(F3,G3)</f>
        <v>47.5</v>
      </c>
      <c r="I3" s="6">
        <f t="shared" ref="I3:I8" si="1">+COUNTIFS($A$2:$A$200,"&gt;="&amp;F3,$A$2:$A$200,"&lt;"&amp;G3)</f>
        <v>32</v>
      </c>
      <c r="J3" s="6">
        <f>+J2+I3</f>
        <v>41</v>
      </c>
      <c r="K3" s="3">
        <f t="shared" ref="K3:K14" si="2">+IF(D3&lt;$C$12+1,H3*I3,0)</f>
        <v>1520</v>
      </c>
      <c r="L3" s="3">
        <f t="shared" ref="L3:L14" si="3">+IF(D3&lt;$C$12+1,H3^2*I3,0)</f>
        <v>72200</v>
      </c>
      <c r="M3">
        <f t="shared" ref="M3:M14" si="4">+IF(I3=$I$15,F3+((I3-I2)/((I3-I2)+(I3-I4)))*$C$13,0)</f>
        <v>0</v>
      </c>
      <c r="N3">
        <f t="shared" ref="N3:N14" si="5">+IF(AND($F$27&gt;J2,$F$27&lt;J3),F3+($F$27-J2)*$C$13/I3,0)</f>
        <v>0</v>
      </c>
      <c r="O3">
        <f t="shared" ref="O3:O14" si="6">+IF(AND($F$29&gt;J2,$F$29&lt;J3),F3+($F$29-J2)*$C$13/I3,0)</f>
        <v>0</v>
      </c>
      <c r="P3">
        <f t="shared" ref="P3:P14" si="7">+IF(AND($F$31&gt;J2,$F$31&lt;J3),F3+($F$31-J2)*$C$13/I3,0)</f>
        <v>0</v>
      </c>
    </row>
    <row r="4" spans="1:16" x14ac:dyDescent="0.35">
      <c r="A4" s="20">
        <v>56</v>
      </c>
      <c r="B4" s="12" t="s">
        <v>17</v>
      </c>
      <c r="C4" s="6">
        <f>+MAX($A$2:$A$200)</f>
        <v>97</v>
      </c>
      <c r="D4">
        <v>3</v>
      </c>
      <c r="E4" s="6">
        <f t="shared" ref="E4:E14" si="8">+IF(D4&lt;$C$12+1,D4,0)</f>
        <v>3</v>
      </c>
      <c r="F4" s="6">
        <f>+IF(G3&gt;F3,G3)</f>
        <v>51</v>
      </c>
      <c r="G4" s="6">
        <f t="shared" ref="G4:G14" si="9">+IF(J3&lt;$C$2,$C$3+E4*$C$13)</f>
        <v>58</v>
      </c>
      <c r="H4" s="6">
        <f t="shared" si="0"/>
        <v>54.5</v>
      </c>
      <c r="I4" s="6">
        <f t="shared" si="1"/>
        <v>27</v>
      </c>
      <c r="J4" s="6">
        <f t="shared" ref="J4:J13" si="10">+J3+I4</f>
        <v>68</v>
      </c>
      <c r="K4" s="3">
        <f t="shared" si="2"/>
        <v>1471.5</v>
      </c>
      <c r="L4" s="3">
        <f t="shared" si="3"/>
        <v>80196.75</v>
      </c>
      <c r="M4">
        <f t="shared" si="4"/>
        <v>0</v>
      </c>
      <c r="N4">
        <f t="shared" si="5"/>
        <v>52.037037037037038</v>
      </c>
      <c r="O4">
        <f t="shared" si="6"/>
        <v>0</v>
      </c>
      <c r="P4">
        <f t="shared" si="7"/>
        <v>0</v>
      </c>
    </row>
    <row r="5" spans="1:16" x14ac:dyDescent="0.35">
      <c r="A5" s="21">
        <v>65</v>
      </c>
      <c r="B5" s="12" t="s">
        <v>18</v>
      </c>
      <c r="C5" s="6">
        <f>+C4-C3</f>
        <v>60</v>
      </c>
      <c r="D5">
        <v>4</v>
      </c>
      <c r="E5" s="6">
        <f t="shared" si="8"/>
        <v>4</v>
      </c>
      <c r="F5" s="6">
        <f t="shared" ref="F5:F14" si="11">+IF(G4&gt;F4,G4)</f>
        <v>58</v>
      </c>
      <c r="G5" s="6">
        <f t="shared" si="9"/>
        <v>65</v>
      </c>
      <c r="H5" s="6">
        <f t="shared" si="0"/>
        <v>61.5</v>
      </c>
      <c r="I5" s="6">
        <f t="shared" si="1"/>
        <v>41</v>
      </c>
      <c r="J5" s="6">
        <f t="shared" si="10"/>
        <v>109</v>
      </c>
      <c r="K5" s="3">
        <f t="shared" si="2"/>
        <v>2521.5</v>
      </c>
      <c r="L5" s="3">
        <f t="shared" si="3"/>
        <v>155072.25</v>
      </c>
      <c r="M5">
        <f t="shared" si="4"/>
        <v>60.722222222222221</v>
      </c>
      <c r="N5">
        <f t="shared" si="5"/>
        <v>0</v>
      </c>
      <c r="O5">
        <f t="shared" si="6"/>
        <v>61.756097560975611</v>
      </c>
      <c r="P5">
        <f t="shared" si="7"/>
        <v>0</v>
      </c>
    </row>
    <row r="6" spans="1:16" x14ac:dyDescent="0.35">
      <c r="A6" s="20">
        <v>50</v>
      </c>
      <c r="B6" s="12" t="s">
        <v>19</v>
      </c>
      <c r="C6" s="6">
        <f>+QUARTILE($A$2:$A$200,1)</f>
        <v>51</v>
      </c>
      <c r="D6">
        <v>5</v>
      </c>
      <c r="E6" s="6">
        <f t="shared" si="8"/>
        <v>5</v>
      </c>
      <c r="F6" s="6">
        <f t="shared" si="11"/>
        <v>65</v>
      </c>
      <c r="G6" s="6">
        <f t="shared" si="9"/>
        <v>72</v>
      </c>
      <c r="H6" s="6">
        <f t="shared" si="0"/>
        <v>68.5</v>
      </c>
      <c r="I6" s="6">
        <f t="shared" si="1"/>
        <v>19</v>
      </c>
      <c r="J6" s="6">
        <f t="shared" si="10"/>
        <v>128</v>
      </c>
      <c r="K6" s="3">
        <f t="shared" si="2"/>
        <v>1301.5</v>
      </c>
      <c r="L6" s="3">
        <f t="shared" si="3"/>
        <v>89152.75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0</v>
      </c>
    </row>
    <row r="7" spans="1:16" x14ac:dyDescent="0.35">
      <c r="A7" s="21">
        <v>68</v>
      </c>
      <c r="B7" s="12" t="s">
        <v>20</v>
      </c>
      <c r="C7" s="6">
        <f>+QUARTILE($A$2:$A$200,3)</f>
        <v>74</v>
      </c>
      <c r="D7">
        <v>6</v>
      </c>
      <c r="E7" s="6">
        <f t="shared" si="8"/>
        <v>6</v>
      </c>
      <c r="F7" s="6">
        <f t="shared" si="11"/>
        <v>72</v>
      </c>
      <c r="G7" s="6">
        <f t="shared" si="9"/>
        <v>79</v>
      </c>
      <c r="H7" s="6">
        <f t="shared" si="0"/>
        <v>75.5</v>
      </c>
      <c r="I7" s="6">
        <f t="shared" si="1"/>
        <v>32</v>
      </c>
      <c r="J7" s="6">
        <f t="shared" si="10"/>
        <v>160</v>
      </c>
      <c r="K7" s="3">
        <f t="shared" si="2"/>
        <v>2416</v>
      </c>
      <c r="L7" s="3">
        <f t="shared" si="3"/>
        <v>182408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73.53125</v>
      </c>
    </row>
    <row r="8" spans="1:16" x14ac:dyDescent="0.35">
      <c r="A8" s="20">
        <v>86</v>
      </c>
      <c r="B8" s="12" t="s">
        <v>21</v>
      </c>
      <c r="C8" s="6">
        <f>+AVERAGE($A$2:$A$200)</f>
        <v>62.31666666666667</v>
      </c>
      <c r="D8">
        <v>7</v>
      </c>
      <c r="E8" s="6">
        <f t="shared" si="8"/>
        <v>7</v>
      </c>
      <c r="F8" s="6">
        <f t="shared" si="11"/>
        <v>79</v>
      </c>
      <c r="G8" s="6">
        <f t="shared" si="9"/>
        <v>86</v>
      </c>
      <c r="H8" s="6">
        <f t="shared" si="0"/>
        <v>82.5</v>
      </c>
      <c r="I8" s="6">
        <f t="shared" si="1"/>
        <v>9</v>
      </c>
      <c r="J8" s="6">
        <f t="shared" si="10"/>
        <v>169</v>
      </c>
      <c r="K8" s="3">
        <f t="shared" si="2"/>
        <v>742.5</v>
      </c>
      <c r="L8" s="3">
        <f t="shared" si="3"/>
        <v>61256.25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</row>
    <row r="9" spans="1:16" x14ac:dyDescent="0.35">
      <c r="A9" s="21">
        <v>53</v>
      </c>
      <c r="B9" s="12" t="s">
        <v>22</v>
      </c>
      <c r="C9" s="6">
        <f>+MEDIAN($A$2:$A$200)</f>
        <v>60</v>
      </c>
      <c r="D9">
        <v>8</v>
      </c>
      <c r="E9" s="6">
        <f t="shared" si="8"/>
        <v>8</v>
      </c>
      <c r="F9" s="6">
        <f t="shared" si="11"/>
        <v>86</v>
      </c>
      <c r="G9" s="6">
        <f t="shared" si="9"/>
        <v>93</v>
      </c>
      <c r="H9" s="6">
        <f t="shared" si="0"/>
        <v>89.5</v>
      </c>
      <c r="I9" s="6">
        <f>+COUNTIFS($A$2:$A$200,"&gt;="&amp;F9,$A$2:$A$200,"&lt;"&amp;G9+0.1)</f>
        <v>9</v>
      </c>
      <c r="J9" s="6">
        <f t="shared" si="10"/>
        <v>178</v>
      </c>
      <c r="K9" s="3">
        <f t="shared" si="2"/>
        <v>805.5</v>
      </c>
      <c r="L9" s="3">
        <f t="shared" si="3"/>
        <v>72092.25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</row>
    <row r="10" spans="1:16" x14ac:dyDescent="0.35">
      <c r="A10" s="20">
        <v>56</v>
      </c>
      <c r="B10" s="12" t="s">
        <v>11</v>
      </c>
      <c r="C10" s="6">
        <f>+MODE($A$2:$A$200)</f>
        <v>60</v>
      </c>
      <c r="D10">
        <v>9</v>
      </c>
      <c r="E10" s="6">
        <f t="shared" si="8"/>
        <v>9</v>
      </c>
      <c r="F10" s="6">
        <f>+IF(G9&gt;F9,G9)</f>
        <v>93</v>
      </c>
      <c r="G10" s="6">
        <f t="shared" si="9"/>
        <v>100</v>
      </c>
      <c r="H10" s="7">
        <f t="shared" si="0"/>
        <v>96.5</v>
      </c>
      <c r="I10" s="7">
        <f t="shared" ref="I10:I14" si="12">+COUNTIFS($A$2:$A$200,"&gt;="&amp;F10,$A$2:$A$200,"&lt;"&amp;G10+0.1)</f>
        <v>2</v>
      </c>
      <c r="J10" s="7">
        <f t="shared" si="10"/>
        <v>180</v>
      </c>
      <c r="K10" s="3">
        <f t="shared" si="2"/>
        <v>193</v>
      </c>
      <c r="L10" s="3">
        <f t="shared" si="3"/>
        <v>18624.5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</row>
    <row r="11" spans="1:16" x14ac:dyDescent="0.35">
      <c r="A11" s="21">
        <v>72</v>
      </c>
      <c r="B11" s="12" t="s">
        <v>23</v>
      </c>
      <c r="C11" s="6">
        <f>+C7-C6</f>
        <v>23</v>
      </c>
      <c r="D11">
        <v>10</v>
      </c>
      <c r="E11" s="6">
        <f t="shared" si="8"/>
        <v>0</v>
      </c>
      <c r="F11" s="6">
        <f t="shared" si="11"/>
        <v>100</v>
      </c>
      <c r="G11" s="6" t="b">
        <f t="shared" si="9"/>
        <v>0</v>
      </c>
      <c r="H11" s="7">
        <f t="shared" si="0"/>
        <v>100</v>
      </c>
      <c r="I11" s="7">
        <f t="shared" si="12"/>
        <v>0</v>
      </c>
      <c r="J11" s="7">
        <f t="shared" si="10"/>
        <v>180</v>
      </c>
      <c r="K11" s="3">
        <f t="shared" si="2"/>
        <v>0</v>
      </c>
      <c r="L11" s="3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</row>
    <row r="12" spans="1:16" x14ac:dyDescent="0.35">
      <c r="A12" s="20">
        <v>64</v>
      </c>
      <c r="B12" s="12" t="s">
        <v>24</v>
      </c>
      <c r="C12" s="6">
        <f>+ROUNDUP(1+3.322*LOG(C2),0)</f>
        <v>9</v>
      </c>
      <c r="D12">
        <v>11</v>
      </c>
      <c r="E12" s="6">
        <f t="shared" si="8"/>
        <v>0</v>
      </c>
      <c r="F12" s="6" t="b">
        <f t="shared" si="11"/>
        <v>0</v>
      </c>
      <c r="G12" s="6" t="b">
        <f t="shared" si="9"/>
        <v>0</v>
      </c>
      <c r="H12" s="7" t="e">
        <f t="shared" si="0"/>
        <v>#DIV/0!</v>
      </c>
      <c r="I12" s="7">
        <f t="shared" si="12"/>
        <v>0</v>
      </c>
      <c r="J12" s="7">
        <f t="shared" si="10"/>
        <v>180</v>
      </c>
      <c r="K12" s="3">
        <f t="shared" si="2"/>
        <v>0</v>
      </c>
      <c r="L12" s="3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</row>
    <row r="13" spans="1:16" x14ac:dyDescent="0.35">
      <c r="A13" s="21">
        <v>75</v>
      </c>
      <c r="B13" s="12" t="s">
        <v>25</v>
      </c>
      <c r="C13" s="6">
        <f>+ROUNDUP(C5/C12,0)</f>
        <v>7</v>
      </c>
      <c r="D13">
        <v>12</v>
      </c>
      <c r="E13" s="6">
        <f t="shared" si="8"/>
        <v>0</v>
      </c>
      <c r="F13" s="6" t="b">
        <f t="shared" si="11"/>
        <v>0</v>
      </c>
      <c r="G13" s="6" t="b">
        <f t="shared" si="9"/>
        <v>0</v>
      </c>
      <c r="H13" s="7" t="e">
        <f t="shared" si="0"/>
        <v>#DIV/0!</v>
      </c>
      <c r="I13" s="7">
        <f t="shared" si="12"/>
        <v>0</v>
      </c>
      <c r="J13" s="7">
        <f t="shared" si="10"/>
        <v>180</v>
      </c>
      <c r="K13" s="3">
        <f t="shared" si="2"/>
        <v>0</v>
      </c>
      <c r="L13" s="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</row>
    <row r="14" spans="1:16" x14ac:dyDescent="0.35">
      <c r="A14" s="20">
        <v>61</v>
      </c>
      <c r="B14" s="12" t="s">
        <v>26</v>
      </c>
      <c r="C14" s="5">
        <f>+_xlfn.VAR.S($A$2:$A$200)</f>
        <v>181.24553072625673</v>
      </c>
      <c r="D14">
        <v>13</v>
      </c>
      <c r="E14" s="6">
        <f t="shared" si="8"/>
        <v>0</v>
      </c>
      <c r="F14" s="6" t="b">
        <f t="shared" si="11"/>
        <v>0</v>
      </c>
      <c r="G14" s="6" t="b">
        <f t="shared" si="9"/>
        <v>0</v>
      </c>
      <c r="H14" s="7" t="e">
        <f t="shared" si="0"/>
        <v>#DIV/0!</v>
      </c>
      <c r="I14" s="7">
        <f t="shared" si="12"/>
        <v>0</v>
      </c>
      <c r="J14" s="7">
        <f>+J13+I14</f>
        <v>180</v>
      </c>
      <c r="K14" s="3">
        <f t="shared" si="2"/>
        <v>0</v>
      </c>
      <c r="L14" s="3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</row>
    <row r="15" spans="1:16" x14ac:dyDescent="0.35">
      <c r="A15" s="21">
        <v>57</v>
      </c>
      <c r="B15" s="12" t="s">
        <v>27</v>
      </c>
      <c r="C15" s="5">
        <f>+SQRT(C14)</f>
        <v>13.4627460321532</v>
      </c>
      <c r="H15" t="s">
        <v>28</v>
      </c>
      <c r="I15" s="10">
        <f>+MAX(I2:I14)</f>
        <v>41</v>
      </c>
      <c r="L15" t="s">
        <v>28</v>
      </c>
      <c r="M15" s="10">
        <f>+MAX(M2:M14)</f>
        <v>60.722222222222221</v>
      </c>
      <c r="N15" s="10">
        <f>+MAX(N2:N14)</f>
        <v>52.037037037037038</v>
      </c>
      <c r="O15" s="10">
        <f>+MAX(O2:O14)</f>
        <v>61.756097560975611</v>
      </c>
      <c r="P15" s="10">
        <f>+MAX(P2:P14)</f>
        <v>73.53125</v>
      </c>
    </row>
    <row r="16" spans="1:16" x14ac:dyDescent="0.35">
      <c r="A16" s="20">
        <v>50</v>
      </c>
      <c r="B16" s="12" t="s">
        <v>29</v>
      </c>
      <c r="C16" s="5">
        <f>+C15/C8*100</f>
        <v>21.603764694549131</v>
      </c>
      <c r="E16" s="79" t="s">
        <v>30</v>
      </c>
      <c r="F16" s="79"/>
      <c r="G16" s="79"/>
      <c r="H16" s="79"/>
    </row>
    <row r="17" spans="1:13" ht="15" thickBot="1" x14ac:dyDescent="0.4">
      <c r="A17" s="21">
        <v>87</v>
      </c>
      <c r="B17" s="11"/>
      <c r="E17" s="80" t="s">
        <v>31</v>
      </c>
      <c r="F17" s="80"/>
      <c r="G17" s="75">
        <f>+SUM(K2:K14)/$C$2</f>
        <v>62.977777777777774</v>
      </c>
      <c r="H17" s="75"/>
      <c r="M17" t="s">
        <v>32</v>
      </c>
    </row>
    <row r="18" spans="1:13" ht="15" thickBot="1" x14ac:dyDescent="0.4">
      <c r="A18" s="20">
        <v>54</v>
      </c>
      <c r="B18" s="4"/>
      <c r="E18" s="80"/>
      <c r="F18" s="80"/>
      <c r="G18" s="75"/>
      <c r="H18" s="75"/>
    </row>
    <row r="19" spans="1:13" ht="15" thickBot="1" x14ac:dyDescent="0.4">
      <c r="A19" s="21">
        <v>80</v>
      </c>
      <c r="B19" s="4"/>
      <c r="E19" s="81" t="s">
        <v>26</v>
      </c>
      <c r="F19" s="81"/>
      <c r="G19" s="75">
        <f>+(SUM(L2:L14)-$C$2*G17^2)/($C$2-1)</f>
        <v>177.92687771570488</v>
      </c>
      <c r="H19" s="75"/>
    </row>
    <row r="20" spans="1:13" ht="15" thickBot="1" x14ac:dyDescent="0.4">
      <c r="A20" s="20">
        <v>60</v>
      </c>
      <c r="B20" s="4"/>
      <c r="E20" s="81"/>
      <c r="F20" s="81"/>
      <c r="G20" s="75"/>
      <c r="H20" s="75"/>
    </row>
    <row r="21" spans="1:13" ht="15" thickBot="1" x14ac:dyDescent="0.4">
      <c r="A21" s="21">
        <v>90</v>
      </c>
      <c r="B21" s="4"/>
      <c r="E21" s="78" t="s">
        <v>27</v>
      </c>
      <c r="F21" s="78"/>
      <c r="G21" s="75">
        <f>+SQRT(G19)</f>
        <v>13.338923409170055</v>
      </c>
      <c r="H21" s="75"/>
    </row>
    <row r="22" spans="1:13" ht="15" thickBot="1" x14ac:dyDescent="0.4">
      <c r="A22" s="20">
        <v>50</v>
      </c>
      <c r="B22" s="4"/>
      <c r="E22" s="78"/>
      <c r="F22" s="78"/>
      <c r="G22" s="75"/>
      <c r="H22" s="75"/>
    </row>
    <row r="23" spans="1:13" ht="15" thickBot="1" x14ac:dyDescent="0.4">
      <c r="A23" s="21">
        <v>55</v>
      </c>
      <c r="B23" s="4"/>
      <c r="E23" s="77" t="s">
        <v>33</v>
      </c>
      <c r="F23" s="77"/>
      <c r="G23" s="75">
        <f>+G21/G17*100</f>
        <v>21.180365328604537</v>
      </c>
      <c r="H23" s="75"/>
    </row>
    <row r="24" spans="1:13" ht="15" thickBot="1" x14ac:dyDescent="0.4">
      <c r="A24" s="20">
        <v>74</v>
      </c>
      <c r="B24" s="4"/>
      <c r="E24" s="77"/>
      <c r="F24" s="77"/>
      <c r="G24" s="75"/>
      <c r="H24" s="75"/>
    </row>
    <row r="25" spans="1:13" ht="15" thickBot="1" x14ac:dyDescent="0.4">
      <c r="A25" s="21">
        <v>63</v>
      </c>
      <c r="B25" s="4"/>
      <c r="E25" s="76" t="s">
        <v>11</v>
      </c>
      <c r="F25" s="76"/>
      <c r="G25" s="75">
        <f>+M15</f>
        <v>60.722222222222221</v>
      </c>
      <c r="H25" s="75"/>
    </row>
    <row r="26" spans="1:13" ht="15" thickBot="1" x14ac:dyDescent="0.4">
      <c r="A26" s="20">
        <v>48</v>
      </c>
      <c r="B26" s="4"/>
      <c r="E26" s="76"/>
      <c r="F26" s="76"/>
      <c r="G26" s="75"/>
      <c r="H26" s="75"/>
    </row>
    <row r="27" spans="1:13" ht="15" thickBot="1" x14ac:dyDescent="0.4">
      <c r="A27" s="21">
        <v>85</v>
      </c>
      <c r="B27" s="4"/>
      <c r="D27" s="72">
        <v>0.25</v>
      </c>
      <c r="E27" s="74" t="s">
        <v>34</v>
      </c>
      <c r="F27" s="75">
        <f>D27*$C$2</f>
        <v>45</v>
      </c>
      <c r="G27" s="76">
        <f>+N15</f>
        <v>52.037037037037038</v>
      </c>
      <c r="H27" s="76"/>
    </row>
    <row r="28" spans="1:13" ht="15" thickBot="1" x14ac:dyDescent="0.4">
      <c r="A28" s="20">
        <v>60</v>
      </c>
      <c r="B28" s="4"/>
      <c r="D28" s="73"/>
      <c r="E28" s="74"/>
      <c r="F28" s="75"/>
      <c r="G28" s="76"/>
      <c r="H28" s="76"/>
    </row>
    <row r="29" spans="1:13" ht="15" thickBot="1" x14ac:dyDescent="0.4">
      <c r="A29" s="21">
        <v>61</v>
      </c>
      <c r="B29" s="4"/>
      <c r="D29" s="72">
        <v>0.5</v>
      </c>
      <c r="E29" s="74" t="s">
        <v>35</v>
      </c>
      <c r="F29" s="75">
        <f>D29*$C$2</f>
        <v>90</v>
      </c>
      <c r="G29" s="76">
        <f>+O15</f>
        <v>61.756097560975611</v>
      </c>
      <c r="H29" s="76"/>
    </row>
    <row r="30" spans="1:13" ht="15" thickBot="1" x14ac:dyDescent="0.4">
      <c r="A30" s="20">
        <v>68</v>
      </c>
      <c r="B30" s="4"/>
      <c r="D30" s="73"/>
      <c r="E30" s="74"/>
      <c r="F30" s="75"/>
      <c r="G30" s="76"/>
      <c r="H30" s="76"/>
    </row>
    <row r="31" spans="1:13" ht="15" thickBot="1" x14ac:dyDescent="0.4">
      <c r="A31" s="21">
        <v>85</v>
      </c>
      <c r="B31" s="4"/>
      <c r="D31" s="72">
        <v>0.75</v>
      </c>
      <c r="E31" s="74" t="s">
        <v>36</v>
      </c>
      <c r="F31" s="75">
        <f>D31*$C$2</f>
        <v>135</v>
      </c>
      <c r="G31" s="76">
        <f>+P15</f>
        <v>73.53125</v>
      </c>
      <c r="H31" s="76"/>
    </row>
    <row r="32" spans="1:13" ht="15" thickBot="1" x14ac:dyDescent="0.4">
      <c r="A32" s="20">
        <v>45</v>
      </c>
      <c r="B32" s="4"/>
      <c r="D32" s="73"/>
      <c r="E32" s="74"/>
      <c r="F32" s="75"/>
      <c r="G32" s="76"/>
      <c r="H32" s="76"/>
    </row>
    <row r="33" spans="1:2" ht="15" thickBot="1" x14ac:dyDescent="0.4">
      <c r="A33" s="21">
        <v>60</v>
      </c>
      <c r="B33" s="4"/>
    </row>
    <row r="34" spans="1:2" ht="15" thickBot="1" x14ac:dyDescent="0.4">
      <c r="A34" s="20">
        <v>65</v>
      </c>
      <c r="B34" s="4"/>
    </row>
    <row r="35" spans="1:2" ht="15" thickBot="1" x14ac:dyDescent="0.4">
      <c r="A35" s="21">
        <v>62</v>
      </c>
      <c r="B35" s="4"/>
    </row>
    <row r="36" spans="1:2" ht="15" thickBot="1" x14ac:dyDescent="0.4">
      <c r="A36" s="20">
        <v>60</v>
      </c>
      <c r="B36" s="4"/>
    </row>
    <row r="37" spans="1:2" ht="15" thickBot="1" x14ac:dyDescent="0.4">
      <c r="A37" s="21">
        <v>56</v>
      </c>
      <c r="B37" s="4"/>
    </row>
    <row r="38" spans="1:2" ht="15" thickBot="1" x14ac:dyDescent="0.4">
      <c r="A38" s="20">
        <v>75</v>
      </c>
      <c r="B38" s="4"/>
    </row>
    <row r="39" spans="1:2" ht="15" thickBot="1" x14ac:dyDescent="0.4">
      <c r="A39" s="21">
        <v>73</v>
      </c>
      <c r="B39" s="4"/>
    </row>
    <row r="40" spans="1:2" ht="15" thickBot="1" x14ac:dyDescent="0.4">
      <c r="A40" s="20">
        <v>73</v>
      </c>
      <c r="B40" s="4"/>
    </row>
    <row r="41" spans="1:2" ht="15" thickBot="1" x14ac:dyDescent="0.4">
      <c r="A41" s="21">
        <v>90</v>
      </c>
      <c r="B41" s="4"/>
    </row>
    <row r="42" spans="1:2" ht="15" thickBot="1" x14ac:dyDescent="0.4">
      <c r="A42" s="20">
        <v>47</v>
      </c>
      <c r="B42" s="4"/>
    </row>
    <row r="43" spans="1:2" ht="15" thickBot="1" x14ac:dyDescent="0.4">
      <c r="A43" s="21">
        <v>50</v>
      </c>
      <c r="B43" s="4"/>
    </row>
    <row r="44" spans="1:2" ht="15" thickBot="1" x14ac:dyDescent="0.4">
      <c r="A44" s="20">
        <v>70</v>
      </c>
      <c r="B44" s="4"/>
    </row>
    <row r="45" spans="1:2" ht="15" thickBot="1" x14ac:dyDescent="0.4">
      <c r="A45" s="21">
        <v>63</v>
      </c>
      <c r="B45" s="4"/>
    </row>
    <row r="46" spans="1:2" ht="15" thickBot="1" x14ac:dyDescent="0.4">
      <c r="A46" s="20">
        <v>37</v>
      </c>
      <c r="B46" s="4"/>
    </row>
    <row r="47" spans="1:2" ht="15" thickBot="1" x14ac:dyDescent="0.4">
      <c r="A47" s="21">
        <v>58</v>
      </c>
      <c r="B47" s="4"/>
    </row>
    <row r="48" spans="1:2" ht="15" thickBot="1" x14ac:dyDescent="0.4">
      <c r="A48" s="20">
        <v>73</v>
      </c>
      <c r="B48" s="4"/>
    </row>
    <row r="49" spans="1:2" ht="15" thickBot="1" x14ac:dyDescent="0.4">
      <c r="A49" s="21">
        <v>64</v>
      </c>
      <c r="B49" s="4"/>
    </row>
    <row r="50" spans="1:2" ht="15" thickBot="1" x14ac:dyDescent="0.4">
      <c r="A50" s="20">
        <v>80</v>
      </c>
      <c r="B50" s="4"/>
    </row>
    <row r="51" spans="1:2" ht="15" thickBot="1" x14ac:dyDescent="0.4">
      <c r="A51" s="21">
        <v>70</v>
      </c>
      <c r="B51" s="4"/>
    </row>
    <row r="52" spans="1:2" ht="15" thickBot="1" x14ac:dyDescent="0.4">
      <c r="A52" s="20">
        <v>60</v>
      </c>
      <c r="B52" s="4"/>
    </row>
    <row r="53" spans="1:2" ht="15" thickBot="1" x14ac:dyDescent="0.4">
      <c r="A53" s="21">
        <v>77</v>
      </c>
      <c r="B53" s="4"/>
    </row>
    <row r="54" spans="1:2" ht="15" thickBot="1" x14ac:dyDescent="0.4">
      <c r="A54" s="20">
        <v>59</v>
      </c>
      <c r="B54" s="4"/>
    </row>
    <row r="55" spans="1:2" ht="15" thickBot="1" x14ac:dyDescent="0.4">
      <c r="A55" s="21">
        <v>40</v>
      </c>
      <c r="B55" s="4"/>
    </row>
    <row r="56" spans="1:2" ht="15" thickBot="1" x14ac:dyDescent="0.4">
      <c r="A56" s="20">
        <v>49</v>
      </c>
      <c r="B56" s="4"/>
    </row>
    <row r="57" spans="1:2" ht="15" thickBot="1" x14ac:dyDescent="0.4">
      <c r="A57" s="21">
        <v>60</v>
      </c>
      <c r="B57" s="4"/>
    </row>
    <row r="58" spans="1:2" ht="15" thickBot="1" x14ac:dyDescent="0.4">
      <c r="A58" s="20">
        <v>59</v>
      </c>
      <c r="B58" s="4"/>
    </row>
    <row r="59" spans="1:2" ht="15" thickBot="1" x14ac:dyDescent="0.4">
      <c r="A59" s="21">
        <v>62</v>
      </c>
      <c r="B59" s="4"/>
    </row>
    <row r="60" spans="1:2" ht="15" thickBot="1" x14ac:dyDescent="0.4">
      <c r="A60" s="20">
        <v>74</v>
      </c>
      <c r="B60" s="4"/>
    </row>
    <row r="61" spans="1:2" ht="15" thickBot="1" x14ac:dyDescent="0.4">
      <c r="A61" s="21">
        <v>64</v>
      </c>
      <c r="B61" s="4"/>
    </row>
    <row r="62" spans="1:2" ht="15" thickBot="1" x14ac:dyDescent="0.4">
      <c r="A62" s="20">
        <v>75</v>
      </c>
      <c r="B62" s="4"/>
    </row>
    <row r="63" spans="1:2" ht="15" thickBot="1" x14ac:dyDescent="0.4">
      <c r="A63" s="21">
        <v>51</v>
      </c>
      <c r="B63" s="4"/>
    </row>
    <row r="64" spans="1:2" ht="15" thickBot="1" x14ac:dyDescent="0.4">
      <c r="A64" s="20">
        <v>37</v>
      </c>
      <c r="B64" s="4"/>
    </row>
    <row r="65" spans="1:4" ht="15" thickBot="1" x14ac:dyDescent="0.4">
      <c r="A65" s="21">
        <v>75</v>
      </c>
      <c r="B65" s="4"/>
    </row>
    <row r="66" spans="1:4" ht="15" thickBot="1" x14ac:dyDescent="0.4">
      <c r="A66" s="20">
        <v>45</v>
      </c>
      <c r="B66" s="4"/>
    </row>
    <row r="67" spans="1:4" ht="15" thickBot="1" x14ac:dyDescent="0.4">
      <c r="A67" s="21">
        <v>60</v>
      </c>
      <c r="B67" s="4"/>
    </row>
    <row r="68" spans="1:4" ht="15" thickBot="1" x14ac:dyDescent="0.4">
      <c r="A68" s="20">
        <v>60</v>
      </c>
      <c r="B68" s="4"/>
    </row>
    <row r="69" spans="1:4" ht="15" thickBot="1" x14ac:dyDescent="0.4">
      <c r="A69" s="21">
        <v>90</v>
      </c>
      <c r="B69" s="4"/>
    </row>
    <row r="70" spans="1:4" ht="15" thickBot="1" x14ac:dyDescent="0.4">
      <c r="A70" s="20">
        <v>75</v>
      </c>
      <c r="B70" s="4"/>
    </row>
    <row r="71" spans="1:4" ht="15" thickBot="1" x14ac:dyDescent="0.4">
      <c r="A71" s="21">
        <v>78</v>
      </c>
      <c r="B71" s="4"/>
    </row>
    <row r="72" spans="1:4" ht="15" thickBot="1" x14ac:dyDescent="0.4">
      <c r="A72" s="20">
        <v>79</v>
      </c>
      <c r="B72" s="4"/>
    </row>
    <row r="73" spans="1:4" ht="15" thickBot="1" x14ac:dyDescent="0.4">
      <c r="A73" s="21">
        <v>62</v>
      </c>
      <c r="B73" s="4"/>
    </row>
    <row r="74" spans="1:4" ht="15" thickBot="1" x14ac:dyDescent="0.4">
      <c r="A74" s="20">
        <v>80</v>
      </c>
      <c r="B74" s="4"/>
    </row>
    <row r="75" spans="1:4" ht="15" thickBot="1" x14ac:dyDescent="0.4">
      <c r="A75" s="21">
        <v>45</v>
      </c>
      <c r="B75" s="4"/>
    </row>
    <row r="76" spans="1:4" ht="15" thickBot="1" x14ac:dyDescent="0.4">
      <c r="A76" s="20">
        <v>50</v>
      </c>
      <c r="B76" s="4"/>
    </row>
    <row r="77" spans="1:4" ht="15" thickBot="1" x14ac:dyDescent="0.4">
      <c r="A77" s="21">
        <v>59</v>
      </c>
      <c r="B77" s="4"/>
    </row>
    <row r="78" spans="1:4" ht="15" thickBot="1" x14ac:dyDescent="0.4">
      <c r="A78" s="20">
        <v>65</v>
      </c>
      <c r="B78" s="4"/>
    </row>
    <row r="79" spans="1:4" ht="15" thickBot="1" x14ac:dyDescent="0.4">
      <c r="A79" s="21">
        <v>73</v>
      </c>
      <c r="B79" s="4"/>
    </row>
    <row r="80" spans="1:4" ht="15" thickBot="1" x14ac:dyDescent="0.4">
      <c r="A80" s="20">
        <v>58</v>
      </c>
      <c r="B80" s="4"/>
      <c r="C80" s="2"/>
      <c r="D80" s="2"/>
    </row>
    <row r="81" spans="1:4" ht="15" thickBot="1" x14ac:dyDescent="0.4">
      <c r="A81" s="21">
        <v>56</v>
      </c>
      <c r="B81" s="4"/>
      <c r="C81" s="2"/>
      <c r="D81" s="2"/>
    </row>
    <row r="82" spans="1:4" ht="15" thickBot="1" x14ac:dyDescent="0.4">
      <c r="A82" s="20">
        <v>77</v>
      </c>
      <c r="B82" s="4"/>
      <c r="C82" s="2"/>
      <c r="D82" s="2"/>
    </row>
    <row r="83" spans="1:4" ht="15" thickBot="1" x14ac:dyDescent="0.4">
      <c r="A83" s="21">
        <v>62</v>
      </c>
      <c r="B83" s="4"/>
      <c r="C83" s="2"/>
      <c r="D83" s="2"/>
    </row>
    <row r="84" spans="1:4" ht="15" thickBot="1" x14ac:dyDescent="0.4">
      <c r="A84" s="20">
        <v>83</v>
      </c>
      <c r="B84" s="4"/>
      <c r="C84" s="2"/>
      <c r="D84" s="2"/>
    </row>
    <row r="85" spans="1:4" ht="15" thickBot="1" x14ac:dyDescent="0.4">
      <c r="A85" s="21">
        <v>77</v>
      </c>
      <c r="B85" s="4"/>
      <c r="C85" s="2"/>
      <c r="D85" s="2"/>
    </row>
    <row r="86" spans="1:4" ht="15" thickBot="1" x14ac:dyDescent="0.4">
      <c r="A86" s="20">
        <v>56</v>
      </c>
      <c r="B86" s="4"/>
      <c r="C86" s="2"/>
      <c r="D86" s="2"/>
    </row>
    <row r="87" spans="1:4" ht="15" thickBot="1" x14ac:dyDescent="0.4">
      <c r="A87" s="21">
        <v>50</v>
      </c>
      <c r="B87" s="4"/>
      <c r="C87" s="2"/>
      <c r="D87" s="2"/>
    </row>
    <row r="88" spans="1:4" ht="15" thickBot="1" x14ac:dyDescent="0.4">
      <c r="A88" s="20">
        <v>51</v>
      </c>
      <c r="B88" s="4"/>
      <c r="C88" s="2"/>
      <c r="D88" s="2"/>
    </row>
    <row r="89" spans="1:4" ht="15" thickBot="1" x14ac:dyDescent="0.4">
      <c r="A89" s="21">
        <v>56</v>
      </c>
      <c r="B89" s="4"/>
      <c r="C89" s="2"/>
      <c r="D89" s="2"/>
    </row>
    <row r="90" spans="1:4" ht="15" thickBot="1" x14ac:dyDescent="0.4">
      <c r="A90" s="20">
        <v>62</v>
      </c>
      <c r="B90" s="4"/>
      <c r="C90" s="2"/>
      <c r="D90" s="2"/>
    </row>
    <row r="91" spans="1:4" ht="15" thickBot="1" x14ac:dyDescent="0.4">
      <c r="A91" s="21">
        <v>49</v>
      </c>
      <c r="B91" s="4"/>
      <c r="C91" s="2"/>
      <c r="D91" s="2"/>
    </row>
    <row r="92" spans="1:4" ht="15" thickBot="1" x14ac:dyDescent="0.4">
      <c r="A92" s="20">
        <v>70</v>
      </c>
      <c r="B92" s="4"/>
      <c r="C92" s="2"/>
      <c r="D92" s="2"/>
    </row>
    <row r="93" spans="1:4" ht="15" thickBot="1" x14ac:dyDescent="0.4">
      <c r="A93" s="21">
        <v>77</v>
      </c>
      <c r="B93" s="4"/>
      <c r="C93" s="1"/>
      <c r="D93" s="1"/>
    </row>
    <row r="94" spans="1:4" ht="15" thickBot="1" x14ac:dyDescent="0.4">
      <c r="A94" s="20">
        <v>65</v>
      </c>
      <c r="B94" s="4"/>
    </row>
    <row r="95" spans="1:4" ht="15" thickBot="1" x14ac:dyDescent="0.4">
      <c r="A95" s="21">
        <v>44</v>
      </c>
      <c r="B95" s="4"/>
    </row>
    <row r="96" spans="1:4" ht="15" thickBot="1" x14ac:dyDescent="0.4">
      <c r="A96" s="20">
        <v>48</v>
      </c>
      <c r="B96" s="4"/>
    </row>
    <row r="97" spans="1:2" ht="15" thickBot="1" x14ac:dyDescent="0.4">
      <c r="A97" s="21">
        <v>54</v>
      </c>
      <c r="B97" s="4"/>
    </row>
    <row r="98" spans="1:2" ht="15" thickBot="1" x14ac:dyDescent="0.4">
      <c r="A98" s="20">
        <v>89</v>
      </c>
      <c r="B98" s="4"/>
    </row>
    <row r="99" spans="1:2" ht="15" thickBot="1" x14ac:dyDescent="0.4">
      <c r="A99" s="21">
        <v>40</v>
      </c>
      <c r="B99" s="4"/>
    </row>
    <row r="100" spans="1:2" ht="15" thickBot="1" x14ac:dyDescent="0.4">
      <c r="A100" s="20">
        <v>65</v>
      </c>
      <c r="B100" s="4"/>
    </row>
    <row r="101" spans="1:2" x14ac:dyDescent="0.35">
      <c r="A101" s="21">
        <v>57</v>
      </c>
      <c r="B101" s="4"/>
    </row>
    <row r="102" spans="1:2" x14ac:dyDescent="0.35">
      <c r="A102" s="20">
        <v>72</v>
      </c>
    </row>
    <row r="103" spans="1:2" x14ac:dyDescent="0.35">
      <c r="A103" s="21">
        <v>97</v>
      </c>
    </row>
    <row r="104" spans="1:2" x14ac:dyDescent="0.35">
      <c r="A104" s="20">
        <v>57</v>
      </c>
    </row>
    <row r="105" spans="1:2" x14ac:dyDescent="0.35">
      <c r="A105" s="21">
        <v>65</v>
      </c>
    </row>
    <row r="106" spans="1:2" x14ac:dyDescent="0.35">
      <c r="A106" s="20">
        <v>61</v>
      </c>
    </row>
    <row r="107" spans="1:2" x14ac:dyDescent="0.35">
      <c r="A107" s="21">
        <v>56</v>
      </c>
    </row>
    <row r="108" spans="1:2" x14ac:dyDescent="0.35">
      <c r="A108" s="20">
        <v>59</v>
      </c>
    </row>
    <row r="109" spans="1:2" x14ac:dyDescent="0.35">
      <c r="A109" s="21">
        <v>54</v>
      </c>
    </row>
    <row r="110" spans="1:2" x14ac:dyDescent="0.35">
      <c r="A110" s="20">
        <v>80</v>
      </c>
    </row>
    <row r="111" spans="1:2" x14ac:dyDescent="0.35">
      <c r="A111" s="21">
        <v>47</v>
      </c>
    </row>
    <row r="112" spans="1:2" x14ac:dyDescent="0.35">
      <c r="A112" s="20">
        <v>95</v>
      </c>
    </row>
    <row r="113" spans="1:1" x14ac:dyDescent="0.35">
      <c r="A113" s="21">
        <v>61</v>
      </c>
    </row>
    <row r="114" spans="1:1" x14ac:dyDescent="0.35">
      <c r="A114" s="20">
        <v>66</v>
      </c>
    </row>
    <row r="115" spans="1:1" x14ac:dyDescent="0.35">
      <c r="A115" s="21">
        <v>60</v>
      </c>
    </row>
    <row r="116" spans="1:1" x14ac:dyDescent="0.35">
      <c r="A116" s="20">
        <v>47</v>
      </c>
    </row>
    <row r="117" spans="1:1" x14ac:dyDescent="0.35">
      <c r="A117" s="21">
        <v>70</v>
      </c>
    </row>
    <row r="118" spans="1:1" x14ac:dyDescent="0.35">
      <c r="A118" s="20">
        <v>60</v>
      </c>
    </row>
    <row r="119" spans="1:1" x14ac:dyDescent="0.35">
      <c r="A119" s="21">
        <v>60</v>
      </c>
    </row>
    <row r="120" spans="1:1" x14ac:dyDescent="0.35">
      <c r="A120" s="20">
        <v>45</v>
      </c>
    </row>
    <row r="121" spans="1:1" x14ac:dyDescent="0.35">
      <c r="A121" s="21">
        <v>50</v>
      </c>
    </row>
    <row r="122" spans="1:1" x14ac:dyDescent="0.35">
      <c r="A122" s="20">
        <v>57</v>
      </c>
    </row>
    <row r="123" spans="1:1" x14ac:dyDescent="0.35">
      <c r="A123" s="21">
        <v>62</v>
      </c>
    </row>
    <row r="124" spans="1:1" x14ac:dyDescent="0.35">
      <c r="A124" s="20">
        <v>49</v>
      </c>
    </row>
    <row r="125" spans="1:1" x14ac:dyDescent="0.35">
      <c r="A125" s="21">
        <v>70</v>
      </c>
    </row>
    <row r="126" spans="1:1" x14ac:dyDescent="0.35">
      <c r="A126" s="20">
        <v>77</v>
      </c>
    </row>
    <row r="127" spans="1:1" x14ac:dyDescent="0.35">
      <c r="A127" s="21">
        <v>65</v>
      </c>
    </row>
    <row r="128" spans="1:1" x14ac:dyDescent="0.35">
      <c r="A128" s="20">
        <v>44</v>
      </c>
    </row>
    <row r="129" spans="1:1" x14ac:dyDescent="0.35">
      <c r="A129" s="21">
        <v>48</v>
      </c>
    </row>
    <row r="130" spans="1:1" x14ac:dyDescent="0.35">
      <c r="A130" s="20">
        <v>54</v>
      </c>
    </row>
    <row r="131" spans="1:1" x14ac:dyDescent="0.35">
      <c r="A131" s="21">
        <v>74</v>
      </c>
    </row>
    <row r="132" spans="1:1" x14ac:dyDescent="0.35">
      <c r="A132" s="20">
        <v>64</v>
      </c>
    </row>
    <row r="133" spans="1:1" x14ac:dyDescent="0.35">
      <c r="A133" s="21">
        <v>75</v>
      </c>
    </row>
    <row r="134" spans="1:1" x14ac:dyDescent="0.35">
      <c r="A134" s="20">
        <v>51</v>
      </c>
    </row>
    <row r="135" spans="1:1" x14ac:dyDescent="0.35">
      <c r="A135" s="21">
        <v>37</v>
      </c>
    </row>
    <row r="136" spans="1:1" x14ac:dyDescent="0.35">
      <c r="A136" s="20">
        <v>75</v>
      </c>
    </row>
    <row r="137" spans="1:1" x14ac:dyDescent="0.35">
      <c r="A137" s="21">
        <v>45</v>
      </c>
    </row>
    <row r="138" spans="1:1" x14ac:dyDescent="0.35">
      <c r="A138" s="20">
        <v>60</v>
      </c>
    </row>
    <row r="139" spans="1:1" x14ac:dyDescent="0.35">
      <c r="A139" s="21">
        <v>60</v>
      </c>
    </row>
    <row r="140" spans="1:1" x14ac:dyDescent="0.35">
      <c r="A140" s="20">
        <v>90</v>
      </c>
    </row>
    <row r="141" spans="1:1" x14ac:dyDescent="0.35">
      <c r="A141" s="21">
        <v>75</v>
      </c>
    </row>
    <row r="142" spans="1:1" x14ac:dyDescent="0.35">
      <c r="A142" s="20">
        <v>78</v>
      </c>
    </row>
    <row r="143" spans="1:1" x14ac:dyDescent="0.35">
      <c r="A143" s="21">
        <v>79</v>
      </c>
    </row>
    <row r="144" spans="1:1" x14ac:dyDescent="0.35">
      <c r="A144" s="20">
        <v>75</v>
      </c>
    </row>
    <row r="145" spans="1:1" x14ac:dyDescent="0.35">
      <c r="A145" s="21">
        <v>51</v>
      </c>
    </row>
    <row r="146" spans="1:1" x14ac:dyDescent="0.35">
      <c r="A146" s="20">
        <v>37</v>
      </c>
    </row>
    <row r="147" spans="1:1" x14ac:dyDescent="0.35">
      <c r="A147" s="21">
        <v>75</v>
      </c>
    </row>
    <row r="148" spans="1:1" x14ac:dyDescent="0.35">
      <c r="A148" s="20">
        <v>45</v>
      </c>
    </row>
    <row r="149" spans="1:1" x14ac:dyDescent="0.35">
      <c r="A149" s="21">
        <v>60</v>
      </c>
    </row>
    <row r="150" spans="1:1" x14ac:dyDescent="0.35">
      <c r="A150" s="20">
        <v>60</v>
      </c>
    </row>
    <row r="151" spans="1:1" x14ac:dyDescent="0.35">
      <c r="A151" s="21">
        <v>90</v>
      </c>
    </row>
    <row r="152" spans="1:1" x14ac:dyDescent="0.35">
      <c r="A152" s="20">
        <v>75</v>
      </c>
    </row>
    <row r="153" spans="1:1" x14ac:dyDescent="0.35">
      <c r="A153" s="21">
        <v>51</v>
      </c>
    </row>
    <row r="154" spans="1:1" x14ac:dyDescent="0.35">
      <c r="A154" s="20">
        <v>37</v>
      </c>
    </row>
    <row r="155" spans="1:1" x14ac:dyDescent="0.35">
      <c r="A155" s="21">
        <v>75</v>
      </c>
    </row>
    <row r="156" spans="1:1" x14ac:dyDescent="0.35">
      <c r="A156" s="20">
        <v>45</v>
      </c>
    </row>
    <row r="157" spans="1:1" x14ac:dyDescent="0.35">
      <c r="A157" s="21">
        <v>75</v>
      </c>
    </row>
    <row r="158" spans="1:1" x14ac:dyDescent="0.35">
      <c r="A158" s="20">
        <v>51</v>
      </c>
    </row>
    <row r="159" spans="1:1" x14ac:dyDescent="0.35">
      <c r="A159" s="21">
        <v>37</v>
      </c>
    </row>
    <row r="160" spans="1:1" x14ac:dyDescent="0.35">
      <c r="A160" s="20">
        <v>75</v>
      </c>
    </row>
    <row r="161" spans="1:1" x14ac:dyDescent="0.35">
      <c r="A161" s="21">
        <v>45</v>
      </c>
    </row>
    <row r="162" spans="1:1" x14ac:dyDescent="0.35">
      <c r="A162" s="20">
        <v>60</v>
      </c>
    </row>
    <row r="163" spans="1:1" x14ac:dyDescent="0.35">
      <c r="A163" s="21">
        <v>60</v>
      </c>
    </row>
    <row r="164" spans="1:1" x14ac:dyDescent="0.35">
      <c r="A164" s="20">
        <v>49</v>
      </c>
    </row>
    <row r="165" spans="1:1" x14ac:dyDescent="0.35">
      <c r="A165" s="21">
        <v>70</v>
      </c>
    </row>
    <row r="166" spans="1:1" x14ac:dyDescent="0.35">
      <c r="A166" s="20">
        <v>77</v>
      </c>
    </row>
    <row r="167" spans="1:1" x14ac:dyDescent="0.35">
      <c r="A167" s="21">
        <v>65</v>
      </c>
    </row>
    <row r="168" spans="1:1" x14ac:dyDescent="0.35">
      <c r="A168" s="20">
        <v>44</v>
      </c>
    </row>
    <row r="169" spans="1:1" x14ac:dyDescent="0.35">
      <c r="A169" s="21">
        <v>48</v>
      </c>
    </row>
    <row r="170" spans="1:1" x14ac:dyDescent="0.35">
      <c r="A170" s="20">
        <v>54</v>
      </c>
    </row>
    <row r="171" spans="1:1" x14ac:dyDescent="0.35">
      <c r="A171" s="21">
        <v>74</v>
      </c>
    </row>
    <row r="172" spans="1:1" x14ac:dyDescent="0.35">
      <c r="A172" s="20">
        <v>70</v>
      </c>
    </row>
    <row r="173" spans="1:1" x14ac:dyDescent="0.35">
      <c r="A173" s="21">
        <v>60</v>
      </c>
    </row>
    <row r="174" spans="1:1" x14ac:dyDescent="0.35">
      <c r="A174" s="20">
        <v>60</v>
      </c>
    </row>
    <row r="175" spans="1:1" x14ac:dyDescent="0.35">
      <c r="A175" s="21">
        <v>45</v>
      </c>
    </row>
    <row r="176" spans="1:1" x14ac:dyDescent="0.35">
      <c r="A176" s="20">
        <v>50</v>
      </c>
    </row>
    <row r="177" spans="1:1" x14ac:dyDescent="0.35">
      <c r="A177" s="21">
        <v>57</v>
      </c>
    </row>
    <row r="178" spans="1:1" x14ac:dyDescent="0.35">
      <c r="A178" s="20">
        <v>48</v>
      </c>
    </row>
    <row r="179" spans="1:1" x14ac:dyDescent="0.35">
      <c r="A179" s="21">
        <v>54</v>
      </c>
    </row>
    <row r="180" spans="1:1" x14ac:dyDescent="0.35">
      <c r="A180" s="20">
        <v>89</v>
      </c>
    </row>
    <row r="181" spans="1:1" x14ac:dyDescent="0.35">
      <c r="A181" s="21">
        <v>40</v>
      </c>
    </row>
  </sheetData>
  <mergeCells count="23">
    <mergeCell ref="D29:D30"/>
    <mergeCell ref="E29:E30"/>
    <mergeCell ref="F29:F30"/>
    <mergeCell ref="G29:H30"/>
    <mergeCell ref="D31:D32"/>
    <mergeCell ref="E31:E32"/>
    <mergeCell ref="F31:F32"/>
    <mergeCell ref="G31:H32"/>
    <mergeCell ref="E23:F24"/>
    <mergeCell ref="G23:H24"/>
    <mergeCell ref="E25:F26"/>
    <mergeCell ref="G25:H26"/>
    <mergeCell ref="D27:D28"/>
    <mergeCell ref="E27:E28"/>
    <mergeCell ref="F27:F28"/>
    <mergeCell ref="G27:H28"/>
    <mergeCell ref="E21:F22"/>
    <mergeCell ref="G21:H22"/>
    <mergeCell ref="E16:H16"/>
    <mergeCell ref="E17:F18"/>
    <mergeCell ref="G17:H18"/>
    <mergeCell ref="E19:F20"/>
    <mergeCell ref="G19:H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FBC7-6996-42F5-B42B-3C9A3E790079}">
  <dimension ref="A2:W53"/>
  <sheetViews>
    <sheetView topLeftCell="A9" workbookViewId="0">
      <selection activeCell="I52" sqref="I52:I53"/>
    </sheetView>
  </sheetViews>
  <sheetFormatPr baseColWidth="10" defaultColWidth="11.453125" defaultRowHeight="14.5" x14ac:dyDescent="0.35"/>
  <sheetData>
    <row r="2" spans="1:23" x14ac:dyDescent="0.35">
      <c r="B2" s="82" t="s">
        <v>37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1:23" x14ac:dyDescent="0.35"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</row>
    <row r="4" spans="1:23" ht="15" thickBot="1" x14ac:dyDescent="0.4"/>
    <row r="5" spans="1:23" ht="15" thickBot="1" x14ac:dyDescent="0.4">
      <c r="A5" s="19" t="s">
        <v>38</v>
      </c>
      <c r="B5" s="13" t="s">
        <v>39</v>
      </c>
      <c r="C5" s="14">
        <v>10</v>
      </c>
      <c r="D5" s="14">
        <v>15</v>
      </c>
      <c r="E5" s="14">
        <v>20</v>
      </c>
      <c r="F5" s="14">
        <v>20</v>
      </c>
      <c r="G5" s="14">
        <v>30</v>
      </c>
      <c r="H5" s="14">
        <v>32</v>
      </c>
      <c r="I5" s="14">
        <v>25</v>
      </c>
      <c r="J5" s="14">
        <v>18</v>
      </c>
      <c r="K5" s="14">
        <v>12</v>
      </c>
      <c r="L5" s="14"/>
      <c r="M5" s="15"/>
      <c r="N5" s="14"/>
      <c r="O5" s="14"/>
      <c r="P5" s="14"/>
      <c r="Q5" s="14"/>
      <c r="R5" s="14"/>
      <c r="S5" s="15"/>
      <c r="T5" s="15"/>
      <c r="U5" s="15"/>
      <c r="V5" s="15"/>
      <c r="W5" s="15"/>
    </row>
    <row r="6" spans="1:23" ht="15" thickBot="1" x14ac:dyDescent="0.4">
      <c r="A6" s="19" t="s">
        <v>40</v>
      </c>
      <c r="B6" s="16" t="s">
        <v>41</v>
      </c>
      <c r="C6" s="17">
        <v>20</v>
      </c>
      <c r="D6" s="17">
        <v>32</v>
      </c>
      <c r="E6" s="17">
        <v>48</v>
      </c>
      <c r="F6" s="17">
        <v>50</v>
      </c>
      <c r="G6" s="17">
        <v>64</v>
      </c>
      <c r="H6" s="17">
        <v>70</v>
      </c>
      <c r="I6" s="17">
        <v>60</v>
      </c>
      <c r="J6" s="17">
        <v>35</v>
      </c>
      <c r="K6" s="17">
        <v>25</v>
      </c>
      <c r="L6" s="17"/>
      <c r="M6" s="18"/>
      <c r="N6" s="17"/>
      <c r="O6" s="17"/>
      <c r="P6" s="17"/>
      <c r="Q6" s="17"/>
      <c r="R6" s="17"/>
      <c r="S6" s="18"/>
      <c r="T6" s="18"/>
      <c r="U6" s="18"/>
      <c r="V6" s="18"/>
      <c r="W6" s="18"/>
    </row>
    <row r="8" spans="1:23" x14ac:dyDescent="0.35">
      <c r="B8" s="82" t="s">
        <v>42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</row>
    <row r="9" spans="1:23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</row>
    <row r="26" spans="2:23" x14ac:dyDescent="0.35">
      <c r="B26" s="82" t="s">
        <v>43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</row>
    <row r="27" spans="2:23" x14ac:dyDescent="0.3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</row>
    <row r="28" spans="2:23" x14ac:dyDescent="0.35">
      <c r="B28" s="83" t="s">
        <v>44</v>
      </c>
      <c r="C28" s="83"/>
      <c r="D28" s="83"/>
      <c r="E28" s="83"/>
      <c r="F28" s="83"/>
      <c r="G28" s="83" t="s">
        <v>45</v>
      </c>
      <c r="H28" s="83"/>
      <c r="I28" s="83"/>
      <c r="J28" s="83"/>
      <c r="K28" s="83"/>
      <c r="L28" s="83" t="s">
        <v>46</v>
      </c>
      <c r="M28" s="83"/>
      <c r="N28" s="83"/>
      <c r="O28" s="83"/>
      <c r="P28" s="83"/>
    </row>
    <row r="29" spans="2:23" x14ac:dyDescent="0.35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</row>
    <row r="30" spans="2:23" x14ac:dyDescent="0.35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</row>
    <row r="31" spans="2:23" x14ac:dyDescent="0.35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</row>
    <row r="32" spans="2:23" x14ac:dyDescent="0.35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</row>
    <row r="33" spans="2:23" x14ac:dyDescent="0.35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</row>
    <row r="34" spans="2:23" x14ac:dyDescent="0.35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</row>
    <row r="35" spans="2:23" x14ac:dyDescent="0.35">
      <c r="B35" s="75" t="s">
        <v>47</v>
      </c>
      <c r="C35" s="75">
        <f>+_xlfn.COVARIANCE.S(C5:W5,C6:W6)</f>
        <v>132.52777777777777</v>
      </c>
      <c r="G35" s="75" t="s">
        <v>48</v>
      </c>
      <c r="H35" s="75">
        <f>+CORREL(C5:W5,C6:W6)</f>
        <v>0.9794066848301195</v>
      </c>
      <c r="L35" s="75" t="s">
        <v>49</v>
      </c>
      <c r="M35" s="75">
        <f>+RSQ(C5:W5,C6:W6)</f>
        <v>0.95923745428992524</v>
      </c>
    </row>
    <row r="36" spans="2:23" x14ac:dyDescent="0.35">
      <c r="B36" s="75"/>
      <c r="C36" s="75"/>
      <c r="G36" s="75"/>
      <c r="H36" s="75"/>
      <c r="L36" s="75"/>
      <c r="M36" s="75"/>
    </row>
    <row r="38" spans="2:23" x14ac:dyDescent="0.35">
      <c r="B38" s="82" t="s">
        <v>43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</row>
    <row r="39" spans="2:23" ht="15" thickBot="1" x14ac:dyDescent="0.4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</row>
    <row r="40" spans="2:23" ht="94" customHeight="1" thickBot="1" x14ac:dyDescent="0.4">
      <c r="B40" s="84" t="s">
        <v>50</v>
      </c>
      <c r="C40" s="85"/>
      <c r="D40" s="85"/>
      <c r="E40" s="86"/>
      <c r="G40" s="87" t="s">
        <v>51</v>
      </c>
      <c r="H40" s="88"/>
      <c r="I40" s="88"/>
      <c r="J40" s="89"/>
      <c r="L40" s="87" t="s">
        <v>52</v>
      </c>
      <c r="M40" s="88"/>
      <c r="N40" s="88"/>
      <c r="O40" s="89"/>
    </row>
    <row r="41" spans="2:23" x14ac:dyDescent="0.35">
      <c r="B41" s="90" t="s">
        <v>53</v>
      </c>
      <c r="C41" s="91"/>
      <c r="D41" s="91"/>
      <c r="E41" s="92"/>
      <c r="G41" s="99" t="s">
        <v>54</v>
      </c>
      <c r="H41" s="100"/>
      <c r="I41" s="100"/>
      <c r="J41" s="101"/>
      <c r="L41" s="99" t="s">
        <v>55</v>
      </c>
      <c r="M41" s="100"/>
      <c r="N41" s="100"/>
      <c r="O41" s="101"/>
    </row>
    <row r="42" spans="2:23" x14ac:dyDescent="0.35">
      <c r="B42" s="93"/>
      <c r="C42" s="94"/>
      <c r="D42" s="94"/>
      <c r="E42" s="95"/>
      <c r="G42" s="102"/>
      <c r="H42" s="103"/>
      <c r="I42" s="103"/>
      <c r="J42" s="104"/>
      <c r="L42" s="102"/>
      <c r="M42" s="103"/>
      <c r="N42" s="103"/>
      <c r="O42" s="104"/>
    </row>
    <row r="43" spans="2:23" x14ac:dyDescent="0.35">
      <c r="B43" s="93"/>
      <c r="C43" s="94"/>
      <c r="D43" s="94"/>
      <c r="E43" s="95"/>
      <c r="G43" s="102"/>
      <c r="H43" s="103"/>
      <c r="I43" s="103"/>
      <c r="J43" s="104"/>
      <c r="L43" s="102"/>
      <c r="M43" s="103"/>
      <c r="N43" s="103"/>
      <c r="O43" s="104"/>
    </row>
    <row r="44" spans="2:23" x14ac:dyDescent="0.35">
      <c r="B44" s="93"/>
      <c r="C44" s="94"/>
      <c r="D44" s="94"/>
      <c r="E44" s="95"/>
      <c r="G44" s="102"/>
      <c r="H44" s="103"/>
      <c r="I44" s="103"/>
      <c r="J44" s="104"/>
      <c r="L44" s="102"/>
      <c r="M44" s="103"/>
      <c r="N44" s="103"/>
      <c r="O44" s="104"/>
    </row>
    <row r="45" spans="2:23" x14ac:dyDescent="0.35">
      <c r="B45" s="93"/>
      <c r="C45" s="94"/>
      <c r="D45" s="94"/>
      <c r="E45" s="95"/>
      <c r="G45" s="102"/>
      <c r="H45" s="103"/>
      <c r="I45" s="103"/>
      <c r="J45" s="104"/>
      <c r="L45" s="102"/>
      <c r="M45" s="103"/>
      <c r="N45" s="103"/>
      <c r="O45" s="104"/>
    </row>
    <row r="46" spans="2:23" ht="15" thickBot="1" x14ac:dyDescent="0.4">
      <c r="B46" s="96"/>
      <c r="C46" s="97"/>
      <c r="D46" s="97"/>
      <c r="E46" s="98"/>
      <c r="G46" s="105"/>
      <c r="H46" s="106"/>
      <c r="I46" s="106"/>
      <c r="J46" s="107"/>
      <c r="L46" s="105"/>
      <c r="M46" s="106"/>
      <c r="N46" s="106"/>
      <c r="O46" s="107"/>
    </row>
    <row r="47" spans="2:23" ht="15" thickBot="1" x14ac:dyDescent="0.4"/>
    <row r="48" spans="2:23" x14ac:dyDescent="0.35">
      <c r="G48" s="108" t="s">
        <v>56</v>
      </c>
      <c r="H48" s="108" t="s">
        <v>57</v>
      </c>
      <c r="I48" s="108" t="s">
        <v>58</v>
      </c>
      <c r="J48" s="108" t="s">
        <v>57</v>
      </c>
    </row>
    <row r="49" spans="7:10" ht="15" thickBot="1" x14ac:dyDescent="0.4">
      <c r="G49" s="109"/>
      <c r="H49" s="109"/>
      <c r="I49" s="109"/>
      <c r="J49" s="109"/>
    </row>
    <row r="50" spans="7:10" x14ac:dyDescent="0.35">
      <c r="G50" s="108">
        <v>20</v>
      </c>
      <c r="H50" s="108">
        <f>+-1.6+2.3*G50</f>
        <v>44.4</v>
      </c>
      <c r="I50" s="108">
        <v>60</v>
      </c>
      <c r="J50" s="108">
        <f>+(I50+1.6)/2.3</f>
        <v>26.782608695652176</v>
      </c>
    </row>
    <row r="51" spans="7:10" ht="15" thickBot="1" x14ac:dyDescent="0.4">
      <c r="G51" s="109"/>
      <c r="H51" s="109"/>
      <c r="I51" s="109"/>
      <c r="J51" s="109"/>
    </row>
    <row r="52" spans="7:10" x14ac:dyDescent="0.35">
      <c r="I52" s="108">
        <v>200</v>
      </c>
      <c r="J52" s="108">
        <f>+(I52+1.6)/2.3</f>
        <v>87.652173913043484</v>
      </c>
    </row>
    <row r="53" spans="7:10" ht="15" thickBot="1" x14ac:dyDescent="0.4">
      <c r="I53" s="109"/>
      <c r="J53" s="109"/>
    </row>
  </sheetData>
  <mergeCells count="29">
    <mergeCell ref="J52:J53"/>
    <mergeCell ref="I52:I53"/>
    <mergeCell ref="G48:G49"/>
    <mergeCell ref="H48:H49"/>
    <mergeCell ref="I48:I49"/>
    <mergeCell ref="J48:J49"/>
    <mergeCell ref="G50:G51"/>
    <mergeCell ref="H50:H51"/>
    <mergeCell ref="I50:I51"/>
    <mergeCell ref="J50:J51"/>
    <mergeCell ref="B38:W39"/>
    <mergeCell ref="B40:E40"/>
    <mergeCell ref="G40:J40"/>
    <mergeCell ref="L40:O40"/>
    <mergeCell ref="B41:E46"/>
    <mergeCell ref="G41:J46"/>
    <mergeCell ref="L41:O46"/>
    <mergeCell ref="M35:M36"/>
    <mergeCell ref="B2:W3"/>
    <mergeCell ref="B8:W9"/>
    <mergeCell ref="B26:W27"/>
    <mergeCell ref="B28:F34"/>
    <mergeCell ref="G28:K34"/>
    <mergeCell ref="L28:P34"/>
    <mergeCell ref="B35:B36"/>
    <mergeCell ref="C35:C36"/>
    <mergeCell ref="G35:G36"/>
    <mergeCell ref="H35:H36"/>
    <mergeCell ref="L35:L3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A521-DD8D-45EE-9C8D-EFFD2DF04A8E}">
  <dimension ref="B2:BB121"/>
  <sheetViews>
    <sheetView topLeftCell="A38" zoomScaleNormal="100" workbookViewId="0">
      <selection activeCell="C2" sqref="C2:R5"/>
    </sheetView>
  </sheetViews>
  <sheetFormatPr baseColWidth="10" defaultColWidth="11.453125" defaultRowHeight="14.5" x14ac:dyDescent="0.35"/>
  <cols>
    <col min="2" max="2" width="8.1796875" customWidth="1"/>
    <col min="3" max="3" width="24.1796875" customWidth="1"/>
    <col min="7" max="7" width="18.54296875" customWidth="1"/>
    <col min="8" max="8" width="18.7265625" customWidth="1"/>
    <col min="11" max="11" width="17.08984375" customWidth="1"/>
    <col min="12" max="12" width="17" customWidth="1"/>
    <col min="15" max="15" width="20.81640625" customWidth="1"/>
  </cols>
  <sheetData>
    <row r="2" spans="2:53" ht="14.5" customHeight="1" x14ac:dyDescent="0.35">
      <c r="C2" s="158" t="s">
        <v>78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36"/>
      <c r="T2" s="36"/>
      <c r="U2" s="36"/>
      <c r="V2" s="36"/>
      <c r="W2" s="36"/>
      <c r="X2" s="36"/>
    </row>
    <row r="3" spans="2:53" ht="14.5" customHeight="1" x14ac:dyDescent="0.35"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36"/>
      <c r="T3" s="36"/>
      <c r="U3" s="36"/>
      <c r="V3" s="36"/>
      <c r="W3" s="36"/>
      <c r="X3" s="36"/>
    </row>
    <row r="4" spans="2:53" ht="14.5" customHeight="1" x14ac:dyDescent="0.35"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36"/>
      <c r="T4" s="36"/>
      <c r="U4" s="36"/>
      <c r="V4" s="36"/>
      <c r="W4" s="36"/>
      <c r="X4" s="36"/>
    </row>
    <row r="5" spans="2:53" ht="14.5" customHeight="1" x14ac:dyDescent="0.35"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36"/>
      <c r="T5" s="36"/>
      <c r="U5" s="36"/>
      <c r="V5" s="36"/>
      <c r="W5" s="36"/>
      <c r="X5" s="36"/>
    </row>
    <row r="6" spans="2:53" ht="15" thickBot="1" x14ac:dyDescent="0.4">
      <c r="C6" s="5" t="s">
        <v>89</v>
      </c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  <c r="X6" s="3">
        <v>21</v>
      </c>
      <c r="Y6" s="3">
        <v>22</v>
      </c>
      <c r="Z6" s="3">
        <v>23</v>
      </c>
      <c r="AA6" s="3">
        <v>24</v>
      </c>
      <c r="AB6" s="3">
        <v>25</v>
      </c>
      <c r="AC6" s="3">
        <v>26</v>
      </c>
      <c r="AD6" s="3">
        <v>27</v>
      </c>
      <c r="AE6" s="3">
        <v>28</v>
      </c>
      <c r="AF6" s="3">
        <v>29</v>
      </c>
      <c r="AG6" s="3">
        <v>30</v>
      </c>
      <c r="AH6" s="3">
        <v>31</v>
      </c>
      <c r="AI6" s="3">
        <v>32</v>
      </c>
      <c r="AJ6" s="3">
        <v>33</v>
      </c>
      <c r="AK6" s="3">
        <v>34</v>
      </c>
      <c r="AL6" s="3">
        <v>35</v>
      </c>
      <c r="AM6" s="3">
        <v>36</v>
      </c>
      <c r="AN6" s="3">
        <v>37</v>
      </c>
      <c r="AO6" s="3">
        <v>38</v>
      </c>
      <c r="AP6" s="3">
        <v>39</v>
      </c>
      <c r="AQ6" s="3">
        <v>40</v>
      </c>
      <c r="AR6" s="3">
        <v>41</v>
      </c>
      <c r="AS6" s="3">
        <v>42</v>
      </c>
      <c r="AT6" s="3">
        <v>43</v>
      </c>
      <c r="AU6" s="3">
        <v>44</v>
      </c>
      <c r="AV6" s="3">
        <v>45</v>
      </c>
      <c r="AW6" s="3">
        <v>46</v>
      </c>
      <c r="AX6" s="3">
        <v>47</v>
      </c>
      <c r="AY6" s="3">
        <v>48</v>
      </c>
      <c r="AZ6" s="3">
        <v>49</v>
      </c>
      <c r="BA6" s="3">
        <v>50</v>
      </c>
    </row>
    <row r="7" spans="2:53" ht="26.5" thickBot="1" x14ac:dyDescent="0.4">
      <c r="B7" s="175" t="s">
        <v>87</v>
      </c>
      <c r="C7" s="176"/>
      <c r="D7" s="34">
        <v>10</v>
      </c>
      <c r="E7" s="34">
        <v>17</v>
      </c>
      <c r="F7" s="34">
        <v>12</v>
      </c>
      <c r="G7" s="34">
        <v>30</v>
      </c>
      <c r="H7" s="34">
        <v>35</v>
      </c>
      <c r="I7" s="34">
        <v>16</v>
      </c>
      <c r="J7" s="34">
        <v>13</v>
      </c>
      <c r="K7" s="34">
        <v>20</v>
      </c>
      <c r="L7" s="34">
        <v>24</v>
      </c>
      <c r="M7" s="34">
        <v>34</v>
      </c>
      <c r="N7" s="34">
        <v>15</v>
      </c>
      <c r="O7" s="34">
        <v>23</v>
      </c>
      <c r="P7" s="34">
        <v>15</v>
      </c>
      <c r="Q7" s="34">
        <v>33</v>
      </c>
      <c r="R7" s="34">
        <v>29</v>
      </c>
      <c r="S7" s="34">
        <v>8</v>
      </c>
      <c r="T7" s="34">
        <v>16</v>
      </c>
      <c r="U7" s="34">
        <v>25</v>
      </c>
      <c r="V7" s="34">
        <v>22</v>
      </c>
      <c r="W7" s="39">
        <v>5</v>
      </c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</row>
    <row r="8" spans="2:53" ht="26.5" thickBot="1" x14ac:dyDescent="0.4">
      <c r="B8" s="175" t="s">
        <v>88</v>
      </c>
      <c r="C8" s="176"/>
      <c r="D8" s="35">
        <v>12</v>
      </c>
      <c r="E8" s="35">
        <v>25</v>
      </c>
      <c r="F8" s="35">
        <v>15</v>
      </c>
      <c r="G8" s="35">
        <v>40</v>
      </c>
      <c r="H8" s="35">
        <v>48</v>
      </c>
      <c r="I8" s="35">
        <v>37</v>
      </c>
      <c r="J8" s="35">
        <v>18</v>
      </c>
      <c r="K8" s="35">
        <v>38</v>
      </c>
      <c r="L8" s="35">
        <v>26</v>
      </c>
      <c r="M8" s="35">
        <v>46</v>
      </c>
      <c r="N8" s="35">
        <v>28</v>
      </c>
      <c r="O8" s="35">
        <v>50</v>
      </c>
      <c r="P8" s="35">
        <v>20</v>
      </c>
      <c r="Q8" s="35">
        <v>40</v>
      </c>
      <c r="R8" s="35">
        <v>45</v>
      </c>
      <c r="S8" s="35">
        <v>25</v>
      </c>
      <c r="T8" s="35">
        <v>25</v>
      </c>
      <c r="U8" s="35">
        <v>35</v>
      </c>
      <c r="V8" s="35">
        <v>30</v>
      </c>
      <c r="W8" s="40">
        <v>15</v>
      </c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</row>
    <row r="10" spans="2:53" ht="203" customHeight="1" x14ac:dyDescent="0.35">
      <c r="C10" s="172" t="s">
        <v>90</v>
      </c>
      <c r="D10" s="172"/>
      <c r="E10" s="172"/>
      <c r="F10" s="172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113" t="s">
        <v>109</v>
      </c>
      <c r="U10" s="113"/>
      <c r="V10" s="113"/>
      <c r="W10" s="113"/>
      <c r="X10" s="31"/>
    </row>
    <row r="11" spans="2:53" x14ac:dyDescent="0.35">
      <c r="C11" s="172"/>
      <c r="D11" s="172"/>
      <c r="E11" s="172"/>
      <c r="F11" s="172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2:53" x14ac:dyDescent="0.35">
      <c r="C12" s="172"/>
      <c r="D12" s="172"/>
      <c r="E12" s="172"/>
      <c r="F12" s="172"/>
    </row>
    <row r="13" spans="2:53" x14ac:dyDescent="0.35">
      <c r="C13" s="172"/>
      <c r="D13" s="172"/>
      <c r="E13" s="172"/>
      <c r="F13" s="172"/>
    </row>
    <row r="14" spans="2:53" x14ac:dyDescent="0.35">
      <c r="C14" s="172"/>
      <c r="D14" s="172"/>
      <c r="E14" s="172"/>
      <c r="F14" s="172"/>
    </row>
    <row r="15" spans="2:53" x14ac:dyDescent="0.35">
      <c r="C15" s="172"/>
      <c r="D15" s="172"/>
      <c r="E15" s="172"/>
      <c r="F15" s="172"/>
    </row>
    <row r="16" spans="2:53" x14ac:dyDescent="0.35">
      <c r="C16" s="172"/>
      <c r="D16" s="172"/>
      <c r="E16" s="172"/>
      <c r="F16" s="172"/>
    </row>
    <row r="17" spans="3:54" x14ac:dyDescent="0.35">
      <c r="C17" s="172"/>
      <c r="D17" s="172"/>
      <c r="E17" s="172"/>
      <c r="F17" s="172"/>
    </row>
    <row r="18" spans="3:54" x14ac:dyDescent="0.35">
      <c r="C18" s="172"/>
      <c r="D18" s="172"/>
      <c r="E18" s="172"/>
      <c r="F18" s="172"/>
    </row>
    <row r="19" spans="3:54" x14ac:dyDescent="0.35">
      <c r="C19" s="172"/>
      <c r="D19" s="172"/>
      <c r="E19" s="172"/>
      <c r="F19" s="172"/>
    </row>
    <row r="20" spans="3:54" x14ac:dyDescent="0.35">
      <c r="C20" s="172"/>
      <c r="D20" s="172"/>
      <c r="E20" s="172"/>
      <c r="F20" s="172"/>
    </row>
    <row r="21" spans="3:54" x14ac:dyDescent="0.35">
      <c r="C21" s="172"/>
      <c r="D21" s="172"/>
      <c r="E21" s="172"/>
      <c r="F21" s="172"/>
    </row>
    <row r="22" spans="3:54" x14ac:dyDescent="0.35">
      <c r="C22" s="172"/>
      <c r="D22" s="172"/>
      <c r="E22" s="172"/>
      <c r="F22" s="172"/>
    </row>
    <row r="23" spans="3:54" x14ac:dyDescent="0.35">
      <c r="C23" s="172"/>
      <c r="D23" s="172"/>
      <c r="E23" s="172"/>
      <c r="F23" s="172"/>
    </row>
    <row r="24" spans="3:54" x14ac:dyDescent="0.35">
      <c r="C24" s="172"/>
      <c r="D24" s="172"/>
      <c r="E24" s="172"/>
      <c r="F24" s="172"/>
    </row>
    <row r="25" spans="3:54" x14ac:dyDescent="0.35">
      <c r="C25" s="172"/>
      <c r="D25" s="172"/>
      <c r="E25" s="172"/>
      <c r="F25" s="172"/>
    </row>
    <row r="30" spans="3:54" ht="24" customHeight="1" x14ac:dyDescent="0.35">
      <c r="C30" s="171" t="s">
        <v>79</v>
      </c>
      <c r="D30" s="171"/>
      <c r="E30" s="171"/>
      <c r="F30" s="171"/>
      <c r="G30" s="171"/>
      <c r="H30" s="171"/>
      <c r="I30" s="171"/>
    </row>
    <row r="32" spans="3:54" ht="15.5" x14ac:dyDescent="0.35">
      <c r="C32" s="22"/>
      <c r="D32" s="22"/>
      <c r="E32" s="25">
        <v>1</v>
      </c>
      <c r="F32" s="25">
        <v>2</v>
      </c>
      <c r="G32" s="25">
        <v>3</v>
      </c>
      <c r="H32" s="25">
        <v>4</v>
      </c>
      <c r="I32" s="25">
        <v>5</v>
      </c>
      <c r="J32" s="25">
        <v>6</v>
      </c>
      <c r="K32" s="25">
        <v>7</v>
      </c>
      <c r="L32" s="25">
        <v>8</v>
      </c>
      <c r="M32" s="25">
        <v>9</v>
      </c>
      <c r="N32" s="25">
        <v>10</v>
      </c>
      <c r="O32" s="25">
        <v>11</v>
      </c>
      <c r="P32" s="25">
        <v>12</v>
      </c>
      <c r="Q32" s="25">
        <v>13</v>
      </c>
      <c r="R32" s="25">
        <v>14</v>
      </c>
      <c r="S32" s="25">
        <v>15</v>
      </c>
      <c r="T32" s="25">
        <v>16</v>
      </c>
      <c r="U32" s="25">
        <v>17</v>
      </c>
      <c r="V32" s="25">
        <v>18</v>
      </c>
      <c r="W32" s="25">
        <v>19</v>
      </c>
      <c r="X32" s="25">
        <v>20</v>
      </c>
      <c r="Y32" s="25">
        <v>21</v>
      </c>
      <c r="Z32" s="42">
        <v>22</v>
      </c>
      <c r="AA32" s="42">
        <v>23</v>
      </c>
      <c r="AB32" s="42">
        <v>24</v>
      </c>
      <c r="AC32" s="42">
        <v>25</v>
      </c>
      <c r="AD32" s="42">
        <v>26</v>
      </c>
      <c r="AE32" s="42">
        <v>27</v>
      </c>
      <c r="AF32" s="42">
        <v>28</v>
      </c>
      <c r="AG32" s="42">
        <v>29</v>
      </c>
      <c r="AH32" s="42">
        <v>30</v>
      </c>
      <c r="AI32" s="42">
        <v>31</v>
      </c>
      <c r="AJ32" s="42">
        <v>32</v>
      </c>
      <c r="AK32" s="42">
        <v>33</v>
      </c>
      <c r="AL32" s="42">
        <v>34</v>
      </c>
      <c r="AM32" s="42">
        <v>35</v>
      </c>
      <c r="AN32" s="42">
        <v>36</v>
      </c>
      <c r="AO32" s="42">
        <v>37</v>
      </c>
      <c r="AP32" s="42">
        <v>38</v>
      </c>
      <c r="AQ32" s="42">
        <v>39</v>
      </c>
      <c r="AR32" s="42">
        <v>40</v>
      </c>
      <c r="AS32" s="42">
        <v>41</v>
      </c>
      <c r="AT32" s="42">
        <v>42</v>
      </c>
      <c r="AU32" s="42">
        <v>43</v>
      </c>
      <c r="AV32" s="42">
        <v>44</v>
      </c>
      <c r="AW32" s="42">
        <v>45</v>
      </c>
      <c r="AX32" s="42">
        <v>46</v>
      </c>
      <c r="AY32" s="42">
        <v>47</v>
      </c>
      <c r="AZ32" s="42">
        <v>48</v>
      </c>
      <c r="BA32" s="42">
        <v>49</v>
      </c>
      <c r="BB32" s="42">
        <v>50</v>
      </c>
    </row>
    <row r="33" spans="3:54" ht="23.5" x14ac:dyDescent="0.55000000000000004">
      <c r="C33" s="130" t="s">
        <v>61</v>
      </c>
      <c r="D33" s="38" t="e" vm="1">
        <v>#VALUE!</v>
      </c>
      <c r="E33" s="25">
        <v>10</v>
      </c>
      <c r="F33" s="25">
        <f t="shared" ref="F33:Y33" si="0">+E7</f>
        <v>17</v>
      </c>
      <c r="G33" s="25">
        <f t="shared" si="0"/>
        <v>12</v>
      </c>
      <c r="H33" s="25">
        <f t="shared" ref="H33" si="1">+G7</f>
        <v>30</v>
      </c>
      <c r="I33" s="25">
        <f t="shared" ref="I33" si="2">+H7</f>
        <v>35</v>
      </c>
      <c r="J33" s="25">
        <f t="shared" ref="J33" si="3">+I7</f>
        <v>16</v>
      </c>
      <c r="K33" s="25">
        <f t="shared" si="0"/>
        <v>13</v>
      </c>
      <c r="L33" s="25">
        <f t="shared" si="0"/>
        <v>20</v>
      </c>
      <c r="M33" s="25">
        <f t="shared" si="0"/>
        <v>24</v>
      </c>
      <c r="N33" s="25">
        <f t="shared" si="0"/>
        <v>34</v>
      </c>
      <c r="O33" s="25">
        <f t="shared" si="0"/>
        <v>15</v>
      </c>
      <c r="P33" s="25">
        <f t="shared" si="0"/>
        <v>23</v>
      </c>
      <c r="Q33" s="25">
        <f t="shared" si="0"/>
        <v>15</v>
      </c>
      <c r="R33" s="25">
        <f t="shared" si="0"/>
        <v>33</v>
      </c>
      <c r="S33" s="25">
        <f t="shared" si="0"/>
        <v>29</v>
      </c>
      <c r="T33" s="25">
        <f t="shared" si="0"/>
        <v>8</v>
      </c>
      <c r="U33" s="25">
        <f t="shared" si="0"/>
        <v>16</v>
      </c>
      <c r="V33" s="25">
        <f t="shared" si="0"/>
        <v>25</v>
      </c>
      <c r="W33" s="25">
        <f t="shared" si="0"/>
        <v>22</v>
      </c>
      <c r="X33" s="25">
        <f t="shared" si="0"/>
        <v>5</v>
      </c>
      <c r="Y33" s="25">
        <f t="shared" si="0"/>
        <v>0</v>
      </c>
      <c r="Z33" s="42">
        <f t="shared" ref="Z33" si="4">+Y7</f>
        <v>0</v>
      </c>
      <c r="AA33" s="42">
        <f t="shared" ref="AA33" si="5">+Z7</f>
        <v>0</v>
      </c>
      <c r="AB33" s="42">
        <f t="shared" ref="AB33" si="6">+AA7</f>
        <v>0</v>
      </c>
      <c r="AC33" s="42">
        <f t="shared" ref="AC33" si="7">+AB7</f>
        <v>0</v>
      </c>
      <c r="AD33" s="42">
        <f t="shared" ref="AD33" si="8">+AC7</f>
        <v>0</v>
      </c>
      <c r="AE33" s="42">
        <f t="shared" ref="AE33" si="9">+AD7</f>
        <v>0</v>
      </c>
      <c r="AF33" s="42">
        <f t="shared" ref="AF33" si="10">+AE7</f>
        <v>0</v>
      </c>
      <c r="AG33" s="42">
        <f t="shared" ref="AG33" si="11">+AF7</f>
        <v>0</v>
      </c>
      <c r="AH33" s="42">
        <f t="shared" ref="AH33" si="12">+AG7</f>
        <v>0</v>
      </c>
      <c r="AI33" s="42">
        <f t="shared" ref="AI33" si="13">+AH7</f>
        <v>0</v>
      </c>
      <c r="AJ33" s="42">
        <f t="shared" ref="AJ33" si="14">+AI7</f>
        <v>0</v>
      </c>
      <c r="AK33" s="42">
        <f t="shared" ref="AK33" si="15">+AJ7</f>
        <v>0</v>
      </c>
      <c r="AL33" s="42">
        <f t="shared" ref="AL33" si="16">+AK7</f>
        <v>0</v>
      </c>
      <c r="AM33" s="42">
        <f t="shared" ref="AM33" si="17">+AL7</f>
        <v>0</v>
      </c>
      <c r="AN33" s="42">
        <f t="shared" ref="AN33" si="18">+AM7</f>
        <v>0</v>
      </c>
      <c r="AO33" s="42">
        <f t="shared" ref="AO33" si="19">+AN7</f>
        <v>0</v>
      </c>
      <c r="AP33" s="42">
        <f t="shared" ref="AP33" si="20">+AO7</f>
        <v>0</v>
      </c>
      <c r="AQ33" s="42">
        <f t="shared" ref="AQ33" si="21">+AP7</f>
        <v>0</v>
      </c>
      <c r="AR33" s="42">
        <f t="shared" ref="AR33" si="22">+AQ7</f>
        <v>0</v>
      </c>
      <c r="AS33" s="42">
        <f t="shared" ref="AS33" si="23">+AR7</f>
        <v>0</v>
      </c>
      <c r="AT33" s="42">
        <f t="shared" ref="AT33" si="24">+AS7</f>
        <v>0</v>
      </c>
      <c r="AU33" s="42">
        <f t="shared" ref="AU33" si="25">+AT7</f>
        <v>0</v>
      </c>
      <c r="AV33" s="42">
        <f t="shared" ref="AV33" si="26">+AU7</f>
        <v>0</v>
      </c>
      <c r="AW33" s="42">
        <f t="shared" ref="AW33" si="27">+AV7</f>
        <v>0</v>
      </c>
      <c r="AX33" s="42">
        <f t="shared" ref="AX33" si="28">+AW7</f>
        <v>0</v>
      </c>
      <c r="AY33" s="42">
        <f t="shared" ref="AY33" si="29">+AX7</f>
        <v>0</v>
      </c>
      <c r="AZ33" s="42">
        <f t="shared" ref="AZ33" si="30">+AY7</f>
        <v>0</v>
      </c>
      <c r="BA33" s="42">
        <f t="shared" ref="BA33" si="31">+AZ7</f>
        <v>0</v>
      </c>
      <c r="BB33" s="42">
        <f t="shared" ref="BB33" si="32">+BA7</f>
        <v>0</v>
      </c>
    </row>
    <row r="34" spans="3:54" ht="23.5" x14ac:dyDescent="0.55000000000000004">
      <c r="C34" s="130"/>
      <c r="D34" s="38" t="e" vm="2">
        <v>#VALUE!</v>
      </c>
      <c r="E34" s="63">
        <f>+E33*E33</f>
        <v>100</v>
      </c>
      <c r="F34" s="25">
        <f t="shared" ref="F34:X34" si="33">+F33*F33</f>
        <v>289</v>
      </c>
      <c r="G34" s="25">
        <f t="shared" si="33"/>
        <v>144</v>
      </c>
      <c r="H34" s="25">
        <f t="shared" si="33"/>
        <v>900</v>
      </c>
      <c r="I34" s="25">
        <f t="shared" si="33"/>
        <v>1225</v>
      </c>
      <c r="J34" s="25">
        <f t="shared" si="33"/>
        <v>256</v>
      </c>
      <c r="K34" s="25">
        <f t="shared" si="33"/>
        <v>169</v>
      </c>
      <c r="L34" s="25">
        <f t="shared" si="33"/>
        <v>400</v>
      </c>
      <c r="M34" s="25">
        <f t="shared" si="33"/>
        <v>576</v>
      </c>
      <c r="N34" s="25">
        <f t="shared" si="33"/>
        <v>1156</v>
      </c>
      <c r="O34" s="25">
        <f t="shared" si="33"/>
        <v>225</v>
      </c>
      <c r="P34" s="25">
        <f t="shared" si="33"/>
        <v>529</v>
      </c>
      <c r="Q34" s="25">
        <f t="shared" si="33"/>
        <v>225</v>
      </c>
      <c r="R34" s="25">
        <f t="shared" si="33"/>
        <v>1089</v>
      </c>
      <c r="S34" s="25">
        <f t="shared" si="33"/>
        <v>841</v>
      </c>
      <c r="T34" s="25">
        <f t="shared" si="33"/>
        <v>64</v>
      </c>
      <c r="U34" s="25">
        <f t="shared" si="33"/>
        <v>256</v>
      </c>
      <c r="V34" s="25">
        <f t="shared" si="33"/>
        <v>625</v>
      </c>
      <c r="W34" s="25">
        <f t="shared" si="33"/>
        <v>484</v>
      </c>
      <c r="X34" s="25">
        <f t="shared" si="33"/>
        <v>25</v>
      </c>
      <c r="Y34" s="25">
        <f t="shared" ref="Y34:BB34" si="34">+Y33*Y33</f>
        <v>0</v>
      </c>
      <c r="Z34" s="42">
        <f t="shared" si="34"/>
        <v>0</v>
      </c>
      <c r="AA34" s="42">
        <f t="shared" si="34"/>
        <v>0</v>
      </c>
      <c r="AB34" s="42">
        <f t="shared" si="34"/>
        <v>0</v>
      </c>
      <c r="AC34" s="42">
        <f t="shared" si="34"/>
        <v>0</v>
      </c>
      <c r="AD34" s="42">
        <f t="shared" si="34"/>
        <v>0</v>
      </c>
      <c r="AE34" s="42">
        <f t="shared" si="34"/>
        <v>0</v>
      </c>
      <c r="AF34" s="42">
        <f t="shared" si="34"/>
        <v>0</v>
      </c>
      <c r="AG34" s="42">
        <f t="shared" si="34"/>
        <v>0</v>
      </c>
      <c r="AH34" s="42">
        <f t="shared" si="34"/>
        <v>0</v>
      </c>
      <c r="AI34" s="42">
        <f t="shared" si="34"/>
        <v>0</v>
      </c>
      <c r="AJ34" s="42">
        <f t="shared" si="34"/>
        <v>0</v>
      </c>
      <c r="AK34" s="42">
        <f t="shared" si="34"/>
        <v>0</v>
      </c>
      <c r="AL34" s="42">
        <f t="shared" si="34"/>
        <v>0</v>
      </c>
      <c r="AM34" s="42">
        <f t="shared" si="34"/>
        <v>0</v>
      </c>
      <c r="AN34" s="42">
        <f t="shared" si="34"/>
        <v>0</v>
      </c>
      <c r="AO34" s="42">
        <f t="shared" si="34"/>
        <v>0</v>
      </c>
      <c r="AP34" s="42">
        <f t="shared" si="34"/>
        <v>0</v>
      </c>
      <c r="AQ34" s="42">
        <f t="shared" si="34"/>
        <v>0</v>
      </c>
      <c r="AR34" s="42">
        <f t="shared" si="34"/>
        <v>0</v>
      </c>
      <c r="AS34" s="42">
        <f t="shared" si="34"/>
        <v>0</v>
      </c>
      <c r="AT34" s="42">
        <f t="shared" si="34"/>
        <v>0</v>
      </c>
      <c r="AU34" s="42">
        <f t="shared" si="34"/>
        <v>0</v>
      </c>
      <c r="AV34" s="42">
        <f t="shared" si="34"/>
        <v>0</v>
      </c>
      <c r="AW34" s="42">
        <f t="shared" si="34"/>
        <v>0</v>
      </c>
      <c r="AX34" s="42">
        <f t="shared" si="34"/>
        <v>0</v>
      </c>
      <c r="AY34" s="42">
        <f t="shared" si="34"/>
        <v>0</v>
      </c>
      <c r="AZ34" s="42">
        <f t="shared" si="34"/>
        <v>0</v>
      </c>
      <c r="BA34" s="42">
        <f t="shared" si="34"/>
        <v>0</v>
      </c>
      <c r="BB34" s="42">
        <f t="shared" si="34"/>
        <v>0</v>
      </c>
    </row>
    <row r="35" spans="3:54" ht="23.5" x14ac:dyDescent="0.55000000000000004">
      <c r="C35" s="130" t="s">
        <v>62</v>
      </c>
      <c r="D35" s="38" t="e" vm="3">
        <v>#VALUE!</v>
      </c>
      <c r="E35" s="25">
        <f>+D8</f>
        <v>12</v>
      </c>
      <c r="F35" s="25">
        <f t="shared" ref="F35:J35" si="35">+E8</f>
        <v>25</v>
      </c>
      <c r="G35" s="25">
        <f t="shared" si="35"/>
        <v>15</v>
      </c>
      <c r="H35" s="25">
        <f t="shared" si="35"/>
        <v>40</v>
      </c>
      <c r="I35" s="25">
        <f t="shared" si="35"/>
        <v>48</v>
      </c>
      <c r="J35" s="25">
        <f t="shared" si="35"/>
        <v>37</v>
      </c>
      <c r="K35" s="25">
        <f t="shared" ref="K35:X35" si="36">+J8</f>
        <v>18</v>
      </c>
      <c r="L35" s="25">
        <f t="shared" si="36"/>
        <v>38</v>
      </c>
      <c r="M35" s="25">
        <f t="shared" si="36"/>
        <v>26</v>
      </c>
      <c r="N35" s="25">
        <f t="shared" si="36"/>
        <v>46</v>
      </c>
      <c r="O35" s="25">
        <f t="shared" si="36"/>
        <v>28</v>
      </c>
      <c r="P35" s="25">
        <f t="shared" si="36"/>
        <v>50</v>
      </c>
      <c r="Q35" s="25">
        <f t="shared" si="36"/>
        <v>20</v>
      </c>
      <c r="R35" s="25">
        <f t="shared" si="36"/>
        <v>40</v>
      </c>
      <c r="S35" s="25">
        <f t="shared" si="36"/>
        <v>45</v>
      </c>
      <c r="T35" s="25">
        <f t="shared" si="36"/>
        <v>25</v>
      </c>
      <c r="U35" s="25">
        <f t="shared" si="36"/>
        <v>25</v>
      </c>
      <c r="V35" s="25">
        <f t="shared" si="36"/>
        <v>35</v>
      </c>
      <c r="W35" s="25">
        <f t="shared" si="36"/>
        <v>30</v>
      </c>
      <c r="X35" s="25">
        <f t="shared" si="36"/>
        <v>15</v>
      </c>
      <c r="Y35" s="25">
        <f t="shared" ref="Y35" si="37">+X8</f>
        <v>0</v>
      </c>
      <c r="Z35" s="42">
        <f t="shared" ref="Z35" si="38">+Y8</f>
        <v>0</v>
      </c>
      <c r="AA35" s="42">
        <f t="shared" ref="AA35" si="39">+Z8</f>
        <v>0</v>
      </c>
      <c r="AB35" s="42">
        <f t="shared" ref="AB35" si="40">+AA8</f>
        <v>0</v>
      </c>
      <c r="AC35" s="42">
        <f t="shared" ref="AC35" si="41">+AB8</f>
        <v>0</v>
      </c>
      <c r="AD35" s="42">
        <f t="shared" ref="AD35" si="42">+AC8</f>
        <v>0</v>
      </c>
      <c r="AE35" s="42">
        <f t="shared" ref="AE35" si="43">+AD8</f>
        <v>0</v>
      </c>
      <c r="AF35" s="42">
        <f t="shared" ref="AF35" si="44">+AE8</f>
        <v>0</v>
      </c>
      <c r="AG35" s="42">
        <f t="shared" ref="AG35" si="45">+AF8</f>
        <v>0</v>
      </c>
      <c r="AH35" s="42">
        <f t="shared" ref="AH35" si="46">+AG8</f>
        <v>0</v>
      </c>
      <c r="AI35" s="42">
        <f t="shared" ref="AI35" si="47">+AH8</f>
        <v>0</v>
      </c>
      <c r="AJ35" s="42">
        <f t="shared" ref="AJ35" si="48">+AI8</f>
        <v>0</v>
      </c>
      <c r="AK35" s="42">
        <f t="shared" ref="AK35" si="49">+AJ8</f>
        <v>0</v>
      </c>
      <c r="AL35" s="42">
        <f t="shared" ref="AL35" si="50">+AK8</f>
        <v>0</v>
      </c>
      <c r="AM35" s="42">
        <f t="shared" ref="AM35" si="51">+AL8</f>
        <v>0</v>
      </c>
      <c r="AN35" s="42">
        <f t="shared" ref="AN35" si="52">+AM8</f>
        <v>0</v>
      </c>
      <c r="AO35" s="42">
        <f t="shared" ref="AO35" si="53">+AN8</f>
        <v>0</v>
      </c>
      <c r="AP35" s="42">
        <f t="shared" ref="AP35" si="54">+AO8</f>
        <v>0</v>
      </c>
      <c r="AQ35" s="42">
        <f t="shared" ref="AQ35" si="55">+AP8</f>
        <v>0</v>
      </c>
      <c r="AR35" s="42">
        <f t="shared" ref="AR35" si="56">+AQ8</f>
        <v>0</v>
      </c>
      <c r="AS35" s="42">
        <f t="shared" ref="AS35" si="57">+AR8</f>
        <v>0</v>
      </c>
      <c r="AT35" s="42">
        <f t="shared" ref="AT35" si="58">+AS8</f>
        <v>0</v>
      </c>
      <c r="AU35" s="42">
        <f t="shared" ref="AU35" si="59">+AT8</f>
        <v>0</v>
      </c>
      <c r="AV35" s="42">
        <f t="shared" ref="AV35" si="60">+AU8</f>
        <v>0</v>
      </c>
      <c r="AW35" s="42">
        <f t="shared" ref="AW35" si="61">+AV8</f>
        <v>0</v>
      </c>
      <c r="AX35" s="42">
        <f t="shared" ref="AX35" si="62">+AW8</f>
        <v>0</v>
      </c>
      <c r="AY35" s="42">
        <f t="shared" ref="AY35" si="63">+AX8</f>
        <v>0</v>
      </c>
      <c r="AZ35" s="42">
        <f t="shared" ref="AZ35" si="64">+AY8</f>
        <v>0</v>
      </c>
      <c r="BA35" s="42">
        <f t="shared" ref="BA35" si="65">+AZ8</f>
        <v>0</v>
      </c>
      <c r="BB35" s="42">
        <f t="shared" ref="BB35" si="66">+BA8</f>
        <v>0</v>
      </c>
    </row>
    <row r="36" spans="3:54" ht="23.5" x14ac:dyDescent="0.55000000000000004">
      <c r="C36" s="130"/>
      <c r="D36" s="38" t="e" vm="4">
        <v>#VALUE!</v>
      </c>
      <c r="E36" s="63">
        <f>+E35*E35</f>
        <v>144</v>
      </c>
      <c r="F36" s="25">
        <f t="shared" ref="F36:X36" si="67">+F35*F35</f>
        <v>625</v>
      </c>
      <c r="G36" s="25">
        <f t="shared" si="67"/>
        <v>225</v>
      </c>
      <c r="H36" s="25">
        <f t="shared" si="67"/>
        <v>1600</v>
      </c>
      <c r="I36" s="25">
        <f t="shared" si="67"/>
        <v>2304</v>
      </c>
      <c r="J36" s="25">
        <f t="shared" si="67"/>
        <v>1369</v>
      </c>
      <c r="K36" s="25">
        <f t="shared" si="67"/>
        <v>324</v>
      </c>
      <c r="L36" s="25">
        <f t="shared" si="67"/>
        <v>1444</v>
      </c>
      <c r="M36" s="25">
        <f t="shared" si="67"/>
        <v>676</v>
      </c>
      <c r="N36" s="25">
        <f t="shared" si="67"/>
        <v>2116</v>
      </c>
      <c r="O36" s="25">
        <f t="shared" si="67"/>
        <v>784</v>
      </c>
      <c r="P36" s="25">
        <f t="shared" si="67"/>
        <v>2500</v>
      </c>
      <c r="Q36" s="25">
        <f t="shared" si="67"/>
        <v>400</v>
      </c>
      <c r="R36" s="25">
        <f t="shared" si="67"/>
        <v>1600</v>
      </c>
      <c r="S36" s="25">
        <f t="shared" si="67"/>
        <v>2025</v>
      </c>
      <c r="T36" s="25">
        <f t="shared" si="67"/>
        <v>625</v>
      </c>
      <c r="U36" s="25">
        <f t="shared" si="67"/>
        <v>625</v>
      </c>
      <c r="V36" s="25">
        <f t="shared" si="67"/>
        <v>1225</v>
      </c>
      <c r="W36" s="25">
        <f t="shared" si="67"/>
        <v>900</v>
      </c>
      <c r="X36" s="25">
        <f t="shared" si="67"/>
        <v>225</v>
      </c>
      <c r="Y36" s="25">
        <f t="shared" ref="Y36:BB36" si="68">+Y35*Y35</f>
        <v>0</v>
      </c>
      <c r="Z36" s="42">
        <f t="shared" si="68"/>
        <v>0</v>
      </c>
      <c r="AA36" s="42">
        <f t="shared" si="68"/>
        <v>0</v>
      </c>
      <c r="AB36" s="42">
        <f t="shared" si="68"/>
        <v>0</v>
      </c>
      <c r="AC36" s="42">
        <f t="shared" si="68"/>
        <v>0</v>
      </c>
      <c r="AD36" s="42">
        <f t="shared" si="68"/>
        <v>0</v>
      </c>
      <c r="AE36" s="42">
        <f t="shared" si="68"/>
        <v>0</v>
      </c>
      <c r="AF36" s="42">
        <f t="shared" si="68"/>
        <v>0</v>
      </c>
      <c r="AG36" s="42">
        <f t="shared" si="68"/>
        <v>0</v>
      </c>
      <c r="AH36" s="42">
        <f t="shared" si="68"/>
        <v>0</v>
      </c>
      <c r="AI36" s="42">
        <f t="shared" si="68"/>
        <v>0</v>
      </c>
      <c r="AJ36" s="42">
        <f t="shared" si="68"/>
        <v>0</v>
      </c>
      <c r="AK36" s="42">
        <f t="shared" si="68"/>
        <v>0</v>
      </c>
      <c r="AL36" s="42">
        <f t="shared" si="68"/>
        <v>0</v>
      </c>
      <c r="AM36" s="42">
        <f t="shared" si="68"/>
        <v>0</v>
      </c>
      <c r="AN36" s="42">
        <f t="shared" si="68"/>
        <v>0</v>
      </c>
      <c r="AO36" s="42">
        <f t="shared" si="68"/>
        <v>0</v>
      </c>
      <c r="AP36" s="42">
        <f t="shared" si="68"/>
        <v>0</v>
      </c>
      <c r="AQ36" s="42">
        <f t="shared" si="68"/>
        <v>0</v>
      </c>
      <c r="AR36" s="42">
        <f t="shared" si="68"/>
        <v>0</v>
      </c>
      <c r="AS36" s="42">
        <f t="shared" si="68"/>
        <v>0</v>
      </c>
      <c r="AT36" s="42">
        <f t="shared" si="68"/>
        <v>0</v>
      </c>
      <c r="AU36" s="42">
        <f t="shared" si="68"/>
        <v>0</v>
      </c>
      <c r="AV36" s="42">
        <f t="shared" si="68"/>
        <v>0</v>
      </c>
      <c r="AW36" s="42">
        <f t="shared" si="68"/>
        <v>0</v>
      </c>
      <c r="AX36" s="42">
        <f t="shared" si="68"/>
        <v>0</v>
      </c>
      <c r="AY36" s="42">
        <f t="shared" si="68"/>
        <v>0</v>
      </c>
      <c r="AZ36" s="42">
        <f t="shared" si="68"/>
        <v>0</v>
      </c>
      <c r="BA36" s="42">
        <f t="shared" si="68"/>
        <v>0</v>
      </c>
      <c r="BB36" s="42">
        <f t="shared" si="68"/>
        <v>0</v>
      </c>
    </row>
    <row r="37" spans="3:54" ht="23.5" x14ac:dyDescent="0.55000000000000004">
      <c r="C37" s="22" t="s">
        <v>59</v>
      </c>
      <c r="D37" s="38" t="e" vm="5">
        <v>#VALUE!</v>
      </c>
      <c r="E37" s="25">
        <f>+E33*E35</f>
        <v>120</v>
      </c>
      <c r="F37" s="25">
        <f t="shared" ref="F37:X37" si="69">+F33*F35</f>
        <v>425</v>
      </c>
      <c r="G37" s="25">
        <f t="shared" si="69"/>
        <v>180</v>
      </c>
      <c r="H37" s="25">
        <f t="shared" si="69"/>
        <v>1200</v>
      </c>
      <c r="I37" s="25">
        <f t="shared" si="69"/>
        <v>1680</v>
      </c>
      <c r="J37" s="25">
        <f t="shared" si="69"/>
        <v>592</v>
      </c>
      <c r="K37" s="25">
        <f t="shared" si="69"/>
        <v>234</v>
      </c>
      <c r="L37" s="25">
        <f t="shared" si="69"/>
        <v>760</v>
      </c>
      <c r="M37" s="25">
        <f t="shared" si="69"/>
        <v>624</v>
      </c>
      <c r="N37" s="25">
        <f t="shared" si="69"/>
        <v>1564</v>
      </c>
      <c r="O37" s="25">
        <f t="shared" si="69"/>
        <v>420</v>
      </c>
      <c r="P37" s="25">
        <f t="shared" si="69"/>
        <v>1150</v>
      </c>
      <c r="Q37" s="25">
        <f t="shared" si="69"/>
        <v>300</v>
      </c>
      <c r="R37" s="25">
        <f t="shared" si="69"/>
        <v>1320</v>
      </c>
      <c r="S37" s="25">
        <f t="shared" si="69"/>
        <v>1305</v>
      </c>
      <c r="T37" s="25">
        <f t="shared" si="69"/>
        <v>200</v>
      </c>
      <c r="U37" s="25">
        <f t="shared" si="69"/>
        <v>400</v>
      </c>
      <c r="V37" s="25">
        <f t="shared" si="69"/>
        <v>875</v>
      </c>
      <c r="W37" s="25">
        <f t="shared" si="69"/>
        <v>660</v>
      </c>
      <c r="X37" s="25">
        <f t="shared" si="69"/>
        <v>75</v>
      </c>
      <c r="Y37" s="25">
        <f t="shared" ref="Y37:BB37" si="70">+Y33*Y35</f>
        <v>0</v>
      </c>
      <c r="Z37" s="42">
        <f t="shared" si="70"/>
        <v>0</v>
      </c>
      <c r="AA37" s="42">
        <f t="shared" si="70"/>
        <v>0</v>
      </c>
      <c r="AB37" s="42">
        <f t="shared" si="70"/>
        <v>0</v>
      </c>
      <c r="AC37" s="42">
        <f t="shared" si="70"/>
        <v>0</v>
      </c>
      <c r="AD37" s="42">
        <f t="shared" si="70"/>
        <v>0</v>
      </c>
      <c r="AE37" s="42">
        <f t="shared" si="70"/>
        <v>0</v>
      </c>
      <c r="AF37" s="42">
        <f t="shared" si="70"/>
        <v>0</v>
      </c>
      <c r="AG37" s="42">
        <f t="shared" si="70"/>
        <v>0</v>
      </c>
      <c r="AH37" s="42">
        <f t="shared" si="70"/>
        <v>0</v>
      </c>
      <c r="AI37" s="42">
        <f t="shared" si="70"/>
        <v>0</v>
      </c>
      <c r="AJ37" s="42">
        <f t="shared" si="70"/>
        <v>0</v>
      </c>
      <c r="AK37" s="42">
        <f t="shared" si="70"/>
        <v>0</v>
      </c>
      <c r="AL37" s="42">
        <f t="shared" si="70"/>
        <v>0</v>
      </c>
      <c r="AM37" s="42">
        <f t="shared" si="70"/>
        <v>0</v>
      </c>
      <c r="AN37" s="42">
        <f t="shared" si="70"/>
        <v>0</v>
      </c>
      <c r="AO37" s="42">
        <f t="shared" si="70"/>
        <v>0</v>
      </c>
      <c r="AP37" s="42">
        <f t="shared" si="70"/>
        <v>0</v>
      </c>
      <c r="AQ37" s="42">
        <f t="shared" si="70"/>
        <v>0</v>
      </c>
      <c r="AR37" s="42">
        <f t="shared" si="70"/>
        <v>0</v>
      </c>
      <c r="AS37" s="42">
        <f t="shared" si="70"/>
        <v>0</v>
      </c>
      <c r="AT37" s="42">
        <f t="shared" si="70"/>
        <v>0</v>
      </c>
      <c r="AU37" s="42">
        <f t="shared" si="70"/>
        <v>0</v>
      </c>
      <c r="AV37" s="42">
        <f t="shared" si="70"/>
        <v>0</v>
      </c>
      <c r="AW37" s="42">
        <f t="shared" si="70"/>
        <v>0</v>
      </c>
      <c r="AX37" s="42">
        <f t="shared" si="70"/>
        <v>0</v>
      </c>
      <c r="AY37" s="42">
        <f t="shared" si="70"/>
        <v>0</v>
      </c>
      <c r="AZ37" s="42">
        <f t="shared" si="70"/>
        <v>0</v>
      </c>
      <c r="BA37" s="42">
        <f t="shared" si="70"/>
        <v>0</v>
      </c>
      <c r="BB37" s="42">
        <f t="shared" si="70"/>
        <v>0</v>
      </c>
    </row>
    <row r="38" spans="3:54" ht="15.5" x14ac:dyDescent="0.35">
      <c r="C38" s="22"/>
      <c r="D38" s="22"/>
      <c r="E38" s="25"/>
      <c r="F38" s="25"/>
      <c r="G38" s="25"/>
      <c r="H38" s="25"/>
      <c r="I38" s="25"/>
      <c r="J38" s="32"/>
      <c r="K38" s="32"/>
      <c r="L38" s="32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 spans="3:54" ht="23.5" x14ac:dyDescent="0.35">
      <c r="C39" s="171" t="s">
        <v>80</v>
      </c>
      <c r="D39" s="171"/>
      <c r="E39" s="171"/>
      <c r="F39" s="171"/>
      <c r="G39" s="171"/>
      <c r="H39" s="171"/>
      <c r="I39" s="171"/>
      <c r="J39" s="32"/>
      <c r="K39" s="32"/>
      <c r="L39" s="32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 spans="3:54" ht="16" thickBot="1" x14ac:dyDescent="0.4">
      <c r="C40" s="23"/>
      <c r="D40" s="23"/>
      <c r="E40" s="23"/>
      <c r="F40" s="23"/>
      <c r="G40" s="23"/>
      <c r="H40" s="23"/>
      <c r="I40" s="23"/>
      <c r="J40" s="28"/>
      <c r="K40" s="28"/>
      <c r="L40" s="28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5"/>
      <c r="Z40" s="5"/>
      <c r="AA40" s="5"/>
      <c r="AB40" s="5"/>
      <c r="AC40" s="5"/>
    </row>
    <row r="41" spans="3:54" ht="37.5" customHeight="1" x14ac:dyDescent="0.35">
      <c r="C41" s="131" t="s">
        <v>60</v>
      </c>
      <c r="D41" s="132"/>
      <c r="F41" s="131" t="s">
        <v>63</v>
      </c>
      <c r="G41" s="133"/>
      <c r="H41" s="133"/>
      <c r="J41" s="123" t="s">
        <v>64</v>
      </c>
      <c r="K41" s="124"/>
      <c r="L41" s="125"/>
      <c r="N41" s="123" t="s">
        <v>65</v>
      </c>
      <c r="O41" s="124"/>
      <c r="P41" s="125"/>
      <c r="Q41" s="23"/>
      <c r="R41" s="23"/>
      <c r="S41" s="23"/>
      <c r="T41" s="23"/>
      <c r="U41" s="23"/>
      <c r="V41" s="23"/>
      <c r="W41" s="23"/>
      <c r="X41" s="23"/>
      <c r="Y41" s="5"/>
      <c r="Z41" s="5"/>
      <c r="AA41" s="5"/>
      <c r="AB41" s="5"/>
      <c r="AC41" s="5"/>
    </row>
    <row r="42" spans="3:54" ht="39" customHeight="1" x14ac:dyDescent="0.6">
      <c r="C42" s="26" t="e" vm="6">
        <v>#VALUE!</v>
      </c>
      <c r="D42" s="59">
        <f>+SUM(E33:BB33)</f>
        <v>402</v>
      </c>
      <c r="F42" s="140" t="e" vm="7">
        <v>#VALUE!</v>
      </c>
      <c r="G42" s="140"/>
      <c r="H42" s="141">
        <f>+D42/(MATCH(0,E33:BB33,0)-1)</f>
        <v>20.100000000000001</v>
      </c>
      <c r="J42" s="117" t="e" vm="8">
        <v>#VALUE!</v>
      </c>
      <c r="K42" s="118"/>
      <c r="L42" s="121">
        <f>+(D43-(MATCH(0,E33:BB33,0)-1)*H42*H42)/((MATCH(0,E33:BB33,0)-1)-1)</f>
        <v>78.831578947368385</v>
      </c>
      <c r="N42" s="117" t="e" vm="9">
        <v>#VALUE!</v>
      </c>
      <c r="O42" s="118"/>
      <c r="P42" s="126">
        <f>+SQRT(L42)</f>
        <v>8.8787149378369161</v>
      </c>
      <c r="Q42" s="23"/>
      <c r="R42" s="23"/>
      <c r="S42" s="23"/>
      <c r="T42" s="23"/>
      <c r="U42" s="23"/>
      <c r="V42" s="23"/>
      <c r="W42" s="23"/>
      <c r="X42" s="23"/>
      <c r="Y42" s="5"/>
      <c r="Z42" s="5"/>
      <c r="AA42" s="5"/>
      <c r="AB42" s="5"/>
      <c r="AC42" s="5"/>
    </row>
    <row r="43" spans="3:54" ht="39" customHeight="1" x14ac:dyDescent="0.6">
      <c r="C43" s="26" t="e" vm="10">
        <v>#VALUE!</v>
      </c>
      <c r="D43" s="59">
        <f>+SUM(E34:BB34)</f>
        <v>9578</v>
      </c>
      <c r="F43" s="140"/>
      <c r="G43" s="140"/>
      <c r="H43" s="141"/>
      <c r="J43" s="117"/>
      <c r="K43" s="118"/>
      <c r="L43" s="121"/>
      <c r="N43" s="117"/>
      <c r="O43" s="118"/>
      <c r="P43" s="126"/>
      <c r="Q43" s="23"/>
      <c r="R43" s="23"/>
      <c r="S43" s="23"/>
      <c r="T43" s="23"/>
      <c r="U43" s="23"/>
      <c r="V43" s="23"/>
      <c r="W43" s="23"/>
      <c r="X43" s="23"/>
      <c r="Y43" s="5"/>
      <c r="Z43" s="5"/>
      <c r="AA43" s="5"/>
      <c r="AB43" s="5"/>
      <c r="AC43" s="5"/>
    </row>
    <row r="44" spans="3:54" ht="39" customHeight="1" x14ac:dyDescent="0.6">
      <c r="C44" s="26" t="e" vm="11">
        <v>#VALUE!</v>
      </c>
      <c r="D44" s="59">
        <f>+SUM(E35:BB35)</f>
        <v>618</v>
      </c>
      <c r="F44" s="118" t="e" vm="12">
        <v>#VALUE!</v>
      </c>
      <c r="G44" s="118"/>
      <c r="H44" s="141">
        <f>+D44/(MATCH(0,E33:BB33,0)-1)</f>
        <v>30.9</v>
      </c>
      <c r="J44" s="117" t="e" vm="13">
        <v>#VALUE!</v>
      </c>
      <c r="K44" s="118"/>
      <c r="L44" s="122">
        <f>+(D45-(MATCH(0,E35:BB35,0)-1)*H44*H44)/((MATCH(0,E35:BB35,0)-1)-1)</f>
        <v>138.93684210526311</v>
      </c>
      <c r="N44" s="117" t="e" vm="14">
        <v>#VALUE!</v>
      </c>
      <c r="O44" s="118"/>
      <c r="P44" s="126">
        <f>+SQRT(L44)</f>
        <v>11.787147326866798</v>
      </c>
      <c r="Q44" s="23"/>
      <c r="R44" s="23"/>
      <c r="S44" s="23"/>
      <c r="T44" s="23"/>
      <c r="U44" s="23"/>
      <c r="V44" s="23"/>
      <c r="W44" s="23"/>
      <c r="X44" s="23"/>
      <c r="Y44" s="5"/>
      <c r="Z44" s="5"/>
      <c r="AA44" s="5"/>
      <c r="AB44" s="5"/>
      <c r="AC44" s="5"/>
    </row>
    <row r="45" spans="3:54" ht="39" customHeight="1" thickBot="1" x14ac:dyDescent="0.65">
      <c r="C45" s="26" t="e" vm="15">
        <v>#VALUE!</v>
      </c>
      <c r="D45" s="59">
        <f>+SUM(E36:BB36)</f>
        <v>21736</v>
      </c>
      <c r="F45" s="118"/>
      <c r="G45" s="118"/>
      <c r="H45" s="141"/>
      <c r="J45" s="119"/>
      <c r="K45" s="120"/>
      <c r="L45" s="122"/>
      <c r="N45" s="117"/>
      <c r="O45" s="118"/>
      <c r="P45" s="126"/>
      <c r="Q45" s="23"/>
      <c r="R45" s="23"/>
      <c r="S45" s="23"/>
      <c r="T45" s="23"/>
      <c r="U45" s="23"/>
      <c r="V45" s="23"/>
      <c r="W45" s="23"/>
      <c r="X45" s="23"/>
      <c r="Y45" s="5"/>
      <c r="Z45" s="5"/>
      <c r="AA45" s="5"/>
      <c r="AB45" s="5"/>
      <c r="AC45" s="5"/>
    </row>
    <row r="46" spans="3:54" ht="39" customHeight="1" thickBot="1" x14ac:dyDescent="0.4">
      <c r="C46" s="27" t="e" vm="16">
        <v>#VALUE!</v>
      </c>
      <c r="D46" s="59">
        <f>+SUM(E37:BB37)</f>
        <v>14084</v>
      </c>
      <c r="R46" s="24"/>
      <c r="S46" s="24"/>
      <c r="T46" s="24"/>
      <c r="U46" s="24"/>
      <c r="V46" s="24"/>
      <c r="W46" s="24"/>
      <c r="X46" s="24"/>
      <c r="Y46" s="5"/>
      <c r="Z46" s="5"/>
      <c r="AA46" s="5"/>
      <c r="AB46" s="5"/>
      <c r="AC46" s="5"/>
    </row>
    <row r="47" spans="3:54" ht="18.5" customHeight="1" x14ac:dyDescent="0.35">
      <c r="F47" s="127" t="s">
        <v>66</v>
      </c>
      <c r="G47" s="128"/>
      <c r="H47" s="129"/>
      <c r="J47" s="127" t="s">
        <v>67</v>
      </c>
      <c r="K47" s="128"/>
      <c r="L47" s="129"/>
      <c r="N47" s="151" t="s">
        <v>68</v>
      </c>
      <c r="O47" s="151"/>
      <c r="P47" s="151"/>
    </row>
    <row r="48" spans="3:54" ht="26" customHeight="1" x14ac:dyDescent="0.35">
      <c r="C48" s="173" t="s">
        <v>81</v>
      </c>
      <c r="D48" s="173"/>
      <c r="E48" s="173"/>
      <c r="F48" s="134" t="e" vm="17">
        <v>#VALUE!</v>
      </c>
      <c r="G48" s="134"/>
      <c r="H48" s="137">
        <f>+(D46-(MATCH(0,E35:BB35,0)-1)*H42*H44)/((MATCH(0,E35:BB35,0)-1)-1)</f>
        <v>87.484210526315834</v>
      </c>
      <c r="J48" s="142" t="e" vm="18">
        <v>#VALUE!</v>
      </c>
      <c r="K48" s="143"/>
      <c r="L48" s="148">
        <f>+H48/(P42*P44)</f>
        <v>0.83593181131551864</v>
      </c>
      <c r="N48" s="152" t="e" vm="19">
        <v>#VALUE!</v>
      </c>
      <c r="O48" s="152"/>
      <c r="P48" s="148">
        <f>+L48*L48</f>
        <v>0.69878199316924383</v>
      </c>
    </row>
    <row r="49" spans="3:16" x14ac:dyDescent="0.35">
      <c r="C49" s="173"/>
      <c r="D49" s="173"/>
      <c r="E49" s="173"/>
      <c r="F49" s="135"/>
      <c r="G49" s="135"/>
      <c r="H49" s="138"/>
      <c r="J49" s="144"/>
      <c r="K49" s="145"/>
      <c r="L49" s="149"/>
      <c r="N49" s="152"/>
      <c r="O49" s="152"/>
      <c r="P49" s="149"/>
    </row>
    <row r="50" spans="3:16" x14ac:dyDescent="0.35">
      <c r="C50" s="173"/>
      <c r="D50" s="173"/>
      <c r="E50" s="173"/>
      <c r="F50" s="135"/>
      <c r="G50" s="135"/>
      <c r="H50" s="138"/>
      <c r="J50" s="144"/>
      <c r="K50" s="145"/>
      <c r="L50" s="149"/>
      <c r="N50" s="152"/>
      <c r="O50" s="152"/>
      <c r="P50" s="149"/>
    </row>
    <row r="51" spans="3:16" ht="15" thickBot="1" x14ac:dyDescent="0.4">
      <c r="C51" s="173"/>
      <c r="D51" s="173"/>
      <c r="E51" s="173"/>
      <c r="F51" s="136"/>
      <c r="G51" s="136"/>
      <c r="H51" s="139"/>
      <c r="J51" s="146"/>
      <c r="K51" s="147"/>
      <c r="L51" s="150"/>
      <c r="N51" s="152"/>
      <c r="O51" s="152"/>
      <c r="P51" s="150"/>
    </row>
    <row r="52" spans="3:16" ht="31" x14ac:dyDescent="0.35">
      <c r="C52" s="29"/>
      <c r="D52" s="33"/>
      <c r="F52" s="29"/>
      <c r="G52" s="29"/>
      <c r="H52" s="33"/>
      <c r="J52" s="30"/>
      <c r="K52" s="30"/>
      <c r="L52" s="33"/>
      <c r="N52" s="30"/>
      <c r="O52" s="30"/>
      <c r="P52" s="33"/>
    </row>
    <row r="53" spans="3:16" ht="14.5" customHeight="1" x14ac:dyDescent="0.35">
      <c r="C53" s="168" t="s">
        <v>82</v>
      </c>
      <c r="D53" s="168"/>
      <c r="E53" s="168"/>
      <c r="F53" s="169" t="s">
        <v>83</v>
      </c>
      <c r="G53" s="169"/>
      <c r="H53" s="169"/>
      <c r="J53" s="169" t="s">
        <v>106</v>
      </c>
      <c r="K53" s="169"/>
      <c r="L53" s="169"/>
      <c r="N53" s="169" t="s">
        <v>85</v>
      </c>
      <c r="O53" s="169"/>
      <c r="P53" s="169"/>
    </row>
    <row r="54" spans="3:16" ht="14.5" customHeight="1" x14ac:dyDescent="0.35">
      <c r="C54" s="168"/>
      <c r="D54" s="168"/>
      <c r="E54" s="168"/>
      <c r="F54" s="170"/>
      <c r="G54" s="170"/>
      <c r="H54" s="170"/>
      <c r="J54" s="170"/>
      <c r="K54" s="170"/>
      <c r="L54" s="170"/>
      <c r="N54" s="170"/>
      <c r="O54" s="170"/>
      <c r="P54" s="170"/>
    </row>
    <row r="55" spans="3:16" ht="14.5" customHeight="1" x14ac:dyDescent="0.35">
      <c r="C55" s="168"/>
      <c r="D55" s="168"/>
      <c r="E55" s="168"/>
      <c r="F55" s="170"/>
      <c r="G55" s="170"/>
      <c r="H55" s="170"/>
      <c r="J55" s="170"/>
      <c r="K55" s="170"/>
      <c r="L55" s="170"/>
      <c r="N55" s="170"/>
      <c r="O55" s="170"/>
      <c r="P55" s="170"/>
    </row>
    <row r="56" spans="3:16" ht="14.5" customHeight="1" x14ac:dyDescent="0.35">
      <c r="C56" s="168"/>
      <c r="D56" s="168"/>
      <c r="E56" s="168"/>
      <c r="F56" s="170"/>
      <c r="G56" s="170"/>
      <c r="H56" s="170"/>
      <c r="J56" s="170"/>
      <c r="K56" s="170"/>
      <c r="L56" s="170"/>
      <c r="N56" s="170"/>
      <c r="O56" s="170"/>
      <c r="P56" s="170"/>
    </row>
    <row r="57" spans="3:16" ht="21" customHeight="1" x14ac:dyDescent="0.35">
      <c r="C57" s="168"/>
      <c r="D57" s="168"/>
      <c r="E57" s="168"/>
      <c r="F57" s="170"/>
      <c r="G57" s="170"/>
      <c r="H57" s="170"/>
      <c r="J57" s="170"/>
      <c r="K57" s="170"/>
      <c r="L57" s="170"/>
      <c r="N57" s="170"/>
      <c r="O57" s="170"/>
      <c r="P57" s="170"/>
    </row>
    <row r="58" spans="3:16" ht="21" customHeight="1" x14ac:dyDescent="0.35">
      <c r="C58" s="168"/>
      <c r="D58" s="168"/>
      <c r="E58" s="168"/>
      <c r="F58" s="170"/>
      <c r="G58" s="170"/>
      <c r="H58" s="170"/>
      <c r="J58" s="170"/>
      <c r="K58" s="170"/>
      <c r="L58" s="170"/>
      <c r="N58" s="170"/>
      <c r="O58" s="170"/>
      <c r="P58" s="170"/>
    </row>
    <row r="59" spans="3:16" ht="21" customHeight="1" x14ac:dyDescent="0.35"/>
    <row r="61" spans="3:16" ht="37" customHeight="1" x14ac:dyDescent="0.35">
      <c r="C61" s="168" t="s">
        <v>86</v>
      </c>
      <c r="D61" s="168"/>
      <c r="E61" s="168"/>
      <c r="F61" s="155" t="s">
        <v>69</v>
      </c>
      <c r="G61" s="155"/>
      <c r="H61" s="155"/>
      <c r="J61" s="155" t="s">
        <v>70</v>
      </c>
      <c r="K61" s="155"/>
      <c r="L61" s="155"/>
      <c r="N61" s="155" t="s">
        <v>71</v>
      </c>
      <c r="O61" s="155"/>
      <c r="P61" s="155"/>
    </row>
    <row r="62" spans="3:16" ht="14.5" customHeight="1" x14ac:dyDescent="0.35">
      <c r="C62" s="168"/>
      <c r="D62" s="168"/>
      <c r="E62" s="168"/>
      <c r="F62" s="156" t="e" vm="20">
        <v>#VALUE!</v>
      </c>
      <c r="G62" s="156"/>
      <c r="H62" s="141">
        <f>+H48/L42</f>
        <v>1.1097609827747374</v>
      </c>
      <c r="J62" s="152" t="e" vm="21">
        <v>#VALUE!</v>
      </c>
      <c r="K62" s="152"/>
      <c r="L62" s="141">
        <f>+H44-H62*H42</f>
        <v>8.5938042462277728</v>
      </c>
      <c r="N62" s="156" t="e" vm="22">
        <v>#VALUE!</v>
      </c>
      <c r="O62" s="156"/>
      <c r="P62" s="156"/>
    </row>
    <row r="63" spans="3:16" ht="14.5" customHeight="1" x14ac:dyDescent="0.35">
      <c r="C63" s="168"/>
      <c r="D63" s="168"/>
      <c r="E63" s="168"/>
      <c r="F63" s="156"/>
      <c r="G63" s="156"/>
      <c r="H63" s="141"/>
      <c r="J63" s="152"/>
      <c r="K63" s="152"/>
      <c r="L63" s="141"/>
      <c r="N63" s="156"/>
      <c r="O63" s="156"/>
      <c r="P63" s="156"/>
    </row>
    <row r="64" spans="3:16" ht="14.5" customHeight="1" x14ac:dyDescent="0.35">
      <c r="C64" s="168"/>
      <c r="D64" s="168"/>
      <c r="E64" s="168"/>
      <c r="F64" s="156"/>
      <c r="G64" s="156"/>
      <c r="H64" s="141"/>
      <c r="J64" s="152"/>
      <c r="K64" s="152"/>
      <c r="L64" s="141"/>
      <c r="N64" s="156"/>
      <c r="O64" s="156"/>
      <c r="P64" s="156"/>
    </row>
    <row r="65" spans="3:16" ht="14.5" customHeight="1" x14ac:dyDescent="0.35">
      <c r="C65" s="168"/>
      <c r="D65" s="168"/>
      <c r="E65" s="168"/>
      <c r="F65" s="156"/>
      <c r="G65" s="156"/>
      <c r="H65" s="141"/>
      <c r="J65" s="152"/>
      <c r="K65" s="152"/>
      <c r="L65" s="141"/>
      <c r="N65" s="156"/>
      <c r="O65" s="156"/>
      <c r="P65" s="156"/>
    </row>
    <row r="66" spans="3:16" ht="14.5" customHeight="1" x14ac:dyDescent="0.35">
      <c r="C66" s="57"/>
      <c r="D66" s="57"/>
      <c r="E66" s="57"/>
      <c r="F66" s="64"/>
      <c r="G66" s="64"/>
      <c r="H66" s="33"/>
      <c r="J66" s="30"/>
      <c r="K66" s="30"/>
      <c r="L66" s="33"/>
      <c r="N66" s="64"/>
      <c r="O66" s="64"/>
      <c r="P66" s="64"/>
    </row>
    <row r="67" spans="3:16" ht="14.5" customHeight="1" x14ac:dyDescent="0.35">
      <c r="C67" s="57"/>
      <c r="D67" s="112" t="s">
        <v>111</v>
      </c>
      <c r="E67" s="112"/>
      <c r="F67" s="114" t="s">
        <v>116</v>
      </c>
      <c r="G67" s="114"/>
      <c r="H67" s="33"/>
      <c r="J67" s="30"/>
      <c r="K67" s="30"/>
      <c r="L67" s="33"/>
      <c r="N67" s="64"/>
      <c r="O67" s="64"/>
      <c r="P67" s="64"/>
    </row>
    <row r="68" spans="3:16" ht="14.5" customHeight="1" x14ac:dyDescent="0.35">
      <c r="C68" s="57"/>
      <c r="D68" s="112"/>
      <c r="E68" s="112"/>
      <c r="F68" s="114"/>
      <c r="G68" s="114"/>
      <c r="H68" s="33"/>
      <c r="J68" s="30"/>
      <c r="K68" s="30"/>
      <c r="L68" s="33"/>
      <c r="N68" s="64"/>
      <c r="O68" s="64"/>
      <c r="P68" s="64"/>
    </row>
    <row r="69" spans="3:16" ht="14.5" customHeight="1" x14ac:dyDescent="0.35"/>
    <row r="70" spans="3:16" ht="14.5" customHeight="1" x14ac:dyDescent="0.35">
      <c r="C70" s="159" t="s">
        <v>94</v>
      </c>
      <c r="D70" s="160"/>
      <c r="E70" s="161"/>
      <c r="F70" s="157" t="s">
        <v>72</v>
      </c>
      <c r="G70" s="157" t="s">
        <v>73</v>
      </c>
    </row>
    <row r="71" spans="3:16" ht="14.5" customHeight="1" x14ac:dyDescent="0.35">
      <c r="C71" s="162"/>
      <c r="D71" s="163"/>
      <c r="E71" s="164"/>
      <c r="F71" s="157"/>
      <c r="G71" s="157"/>
    </row>
    <row r="72" spans="3:16" ht="14.5" customHeight="1" x14ac:dyDescent="0.35">
      <c r="C72" s="162"/>
      <c r="D72" s="163"/>
      <c r="E72" s="164"/>
      <c r="F72" s="153">
        <v>60</v>
      </c>
      <c r="G72" s="154">
        <f>+L62+H62*F72</f>
        <v>75.179463212712022</v>
      </c>
    </row>
    <row r="73" spans="3:16" ht="14.5" customHeight="1" x14ac:dyDescent="0.35">
      <c r="C73" s="162"/>
      <c r="D73" s="163"/>
      <c r="E73" s="164"/>
      <c r="F73" s="153"/>
      <c r="G73" s="154"/>
    </row>
    <row r="74" spans="3:16" ht="14.5" customHeight="1" x14ac:dyDescent="0.35">
      <c r="C74" s="162"/>
      <c r="D74" s="163"/>
      <c r="E74" s="164"/>
      <c r="F74" s="153">
        <v>35</v>
      </c>
      <c r="G74" s="154">
        <f>+L62+H62*F74</f>
        <v>47.435438643343588</v>
      </c>
    </row>
    <row r="75" spans="3:16" ht="14.5" customHeight="1" x14ac:dyDescent="0.35">
      <c r="C75" s="165"/>
      <c r="D75" s="166"/>
      <c r="E75" s="167"/>
      <c r="F75" s="153"/>
      <c r="G75" s="154"/>
    </row>
    <row r="76" spans="3:16" x14ac:dyDescent="0.35">
      <c r="D76" s="179" t="s">
        <v>108</v>
      </c>
      <c r="E76" s="179"/>
      <c r="F76" s="177" t="s">
        <v>107</v>
      </c>
      <c r="G76" s="178"/>
    </row>
    <row r="77" spans="3:16" x14ac:dyDescent="0.35">
      <c r="C77" s="159" t="s">
        <v>95</v>
      </c>
      <c r="D77" s="160"/>
      <c r="E77" s="161"/>
      <c r="F77" s="174" t="s">
        <v>110</v>
      </c>
      <c r="G77" s="174" t="s">
        <v>111</v>
      </c>
    </row>
    <row r="78" spans="3:16" x14ac:dyDescent="0.35">
      <c r="C78" s="162"/>
      <c r="D78" s="163"/>
      <c r="E78" s="164"/>
      <c r="F78" s="174"/>
      <c r="G78" s="174"/>
    </row>
    <row r="79" spans="3:16" x14ac:dyDescent="0.35">
      <c r="C79" s="162"/>
      <c r="D79" s="163"/>
      <c r="E79" s="164"/>
      <c r="F79" s="153">
        <v>35</v>
      </c>
      <c r="G79" s="154">
        <f>+$L$62+$H$62*F79</f>
        <v>47.435438643343588</v>
      </c>
    </row>
    <row r="80" spans="3:16" x14ac:dyDescent="0.35">
      <c r="C80" s="162"/>
      <c r="D80" s="163"/>
      <c r="E80" s="164"/>
      <c r="F80" s="153"/>
      <c r="G80" s="154"/>
    </row>
    <row r="81" spans="3:7" x14ac:dyDescent="0.35">
      <c r="C81" s="162"/>
      <c r="D81" s="163"/>
      <c r="E81" s="164"/>
      <c r="F81" s="181">
        <v>40</v>
      </c>
      <c r="G81" s="182">
        <f>+$L$62+$H$62*F81</f>
        <v>52.984243557217269</v>
      </c>
    </row>
    <row r="82" spans="3:7" x14ac:dyDescent="0.35">
      <c r="C82" s="165"/>
      <c r="D82" s="166"/>
      <c r="E82" s="167"/>
      <c r="F82" s="181"/>
      <c r="G82" s="182"/>
    </row>
    <row r="83" spans="3:7" x14ac:dyDescent="0.35">
      <c r="F83" s="115"/>
      <c r="G83" s="116"/>
    </row>
    <row r="84" spans="3:7" x14ac:dyDescent="0.35">
      <c r="D84" s="112" t="s">
        <v>110</v>
      </c>
      <c r="E84" s="112"/>
      <c r="F84" s="110" t="s">
        <v>112</v>
      </c>
      <c r="G84" s="110"/>
    </row>
    <row r="85" spans="3:7" x14ac:dyDescent="0.35">
      <c r="D85" s="112"/>
      <c r="E85" s="112"/>
      <c r="F85" s="111"/>
      <c r="G85" s="111"/>
    </row>
    <row r="86" spans="3:7" x14ac:dyDescent="0.35">
      <c r="C86" s="159" t="s">
        <v>96</v>
      </c>
      <c r="D86" s="160"/>
      <c r="E86" s="161"/>
      <c r="F86" s="174" t="s">
        <v>111</v>
      </c>
      <c r="G86" s="174" t="s">
        <v>110</v>
      </c>
    </row>
    <row r="87" spans="3:7" x14ac:dyDescent="0.35">
      <c r="C87" s="162"/>
      <c r="D87" s="163"/>
      <c r="E87" s="164"/>
      <c r="F87" s="174"/>
      <c r="G87" s="174"/>
    </row>
    <row r="88" spans="3:7" x14ac:dyDescent="0.35">
      <c r="C88" s="162"/>
      <c r="D88" s="163"/>
      <c r="E88" s="164"/>
      <c r="F88" s="153">
        <v>40</v>
      </c>
      <c r="G88" s="154">
        <f>+(F88-$L$62)/$H$62</f>
        <v>28.299963903260736</v>
      </c>
    </row>
    <row r="89" spans="3:7" x14ac:dyDescent="0.35">
      <c r="C89" s="162"/>
      <c r="D89" s="163"/>
      <c r="E89" s="164"/>
      <c r="F89" s="153"/>
      <c r="G89" s="154"/>
    </row>
    <row r="90" spans="3:7" x14ac:dyDescent="0.35">
      <c r="C90" s="162"/>
      <c r="D90" s="163"/>
      <c r="E90" s="164"/>
      <c r="F90" s="181">
        <v>50</v>
      </c>
      <c r="G90" s="182">
        <f>+(F90-$L$62)/$H$62</f>
        <v>37.310913247503294</v>
      </c>
    </row>
    <row r="91" spans="3:7" x14ac:dyDescent="0.35">
      <c r="C91" s="165"/>
      <c r="D91" s="166"/>
      <c r="E91" s="167"/>
      <c r="F91" s="181"/>
      <c r="G91" s="182"/>
    </row>
    <row r="97" spans="3:7" ht="14.5" customHeight="1" x14ac:dyDescent="0.35">
      <c r="C97" s="180" t="s">
        <v>97</v>
      </c>
      <c r="D97" s="180"/>
      <c r="E97" s="180"/>
      <c r="F97" s="180"/>
      <c r="G97" s="180"/>
    </row>
    <row r="98" spans="3:7" ht="14.5" customHeight="1" x14ac:dyDescent="0.35">
      <c r="C98" s="180"/>
      <c r="D98" s="180"/>
      <c r="E98" s="180"/>
      <c r="F98" s="180"/>
      <c r="G98" s="180"/>
    </row>
    <row r="99" spans="3:7" ht="14.5" customHeight="1" x14ac:dyDescent="0.35">
      <c r="C99" s="180"/>
      <c r="D99" s="180"/>
      <c r="E99" s="180"/>
      <c r="F99" s="180"/>
      <c r="G99" s="180"/>
    </row>
    <row r="100" spans="3:7" ht="14.5" customHeight="1" x14ac:dyDescent="0.35">
      <c r="C100" s="180"/>
      <c r="D100" s="180"/>
      <c r="E100" s="180"/>
      <c r="F100" s="180"/>
      <c r="G100" s="180"/>
    </row>
    <row r="101" spans="3:7" ht="14.5" customHeight="1" x14ac:dyDescent="0.35">
      <c r="C101" s="180"/>
      <c r="D101" s="180"/>
      <c r="E101" s="180"/>
      <c r="F101" s="180"/>
      <c r="G101" s="180"/>
    </row>
    <row r="102" spans="3:7" ht="14.5" customHeight="1" x14ac:dyDescent="0.35">
      <c r="C102" s="180"/>
      <c r="D102" s="180"/>
      <c r="E102" s="180"/>
      <c r="F102" s="180"/>
      <c r="G102" s="180"/>
    </row>
    <row r="103" spans="3:7" x14ac:dyDescent="0.35">
      <c r="C103" s="180"/>
      <c r="D103" s="180"/>
      <c r="E103" s="180"/>
      <c r="F103" s="180"/>
      <c r="G103" s="180"/>
    </row>
    <row r="104" spans="3:7" x14ac:dyDescent="0.35">
      <c r="C104" s="180"/>
      <c r="D104" s="180"/>
      <c r="E104" s="180"/>
      <c r="F104" s="180"/>
      <c r="G104" s="180"/>
    </row>
    <row r="105" spans="3:7" x14ac:dyDescent="0.35">
      <c r="C105" s="180"/>
      <c r="D105" s="180"/>
      <c r="E105" s="180"/>
      <c r="F105" s="180"/>
      <c r="G105" s="180"/>
    </row>
    <row r="106" spans="3:7" x14ac:dyDescent="0.35">
      <c r="C106" s="180"/>
      <c r="D106" s="180"/>
      <c r="E106" s="180"/>
      <c r="F106" s="180"/>
      <c r="G106" s="180"/>
    </row>
    <row r="107" spans="3:7" x14ac:dyDescent="0.35">
      <c r="C107" s="180"/>
      <c r="D107" s="180"/>
      <c r="E107" s="180"/>
      <c r="F107" s="180"/>
      <c r="G107" s="180"/>
    </row>
    <row r="108" spans="3:7" x14ac:dyDescent="0.35">
      <c r="C108" s="180"/>
      <c r="D108" s="180"/>
      <c r="E108" s="180"/>
      <c r="F108" s="180"/>
      <c r="G108" s="180"/>
    </row>
    <row r="109" spans="3:7" x14ac:dyDescent="0.35">
      <c r="C109" s="180"/>
      <c r="D109" s="180"/>
      <c r="E109" s="180"/>
      <c r="F109" s="180"/>
      <c r="G109" s="180"/>
    </row>
    <row r="110" spans="3:7" x14ac:dyDescent="0.35">
      <c r="C110" s="180"/>
      <c r="D110" s="180"/>
      <c r="E110" s="180"/>
      <c r="F110" s="180"/>
      <c r="G110" s="180"/>
    </row>
    <row r="113" spans="2:53" ht="21" x14ac:dyDescent="0.35">
      <c r="C113" s="168" t="s">
        <v>98</v>
      </c>
      <c r="D113" s="168"/>
      <c r="E113" s="168"/>
      <c r="F113" s="168"/>
      <c r="G113" s="168"/>
      <c r="H113" s="168"/>
      <c r="I113" s="168"/>
    </row>
    <row r="115" spans="2:53" x14ac:dyDescent="0.35">
      <c r="B115" s="43"/>
      <c r="C115" s="43" t="s">
        <v>89</v>
      </c>
      <c r="D115" s="37">
        <v>1</v>
      </c>
      <c r="E115" s="37">
        <v>2</v>
      </c>
      <c r="F115" s="37">
        <v>3</v>
      </c>
      <c r="G115" s="37">
        <v>4</v>
      </c>
      <c r="H115" s="37">
        <v>5</v>
      </c>
      <c r="I115" s="37">
        <v>6</v>
      </c>
      <c r="J115" s="37">
        <v>7</v>
      </c>
      <c r="K115" s="37">
        <v>8</v>
      </c>
      <c r="L115" s="37">
        <v>9</v>
      </c>
      <c r="M115" s="37">
        <v>10</v>
      </c>
      <c r="N115" s="37">
        <v>11</v>
      </c>
      <c r="O115" s="37">
        <v>12</v>
      </c>
      <c r="P115" s="37">
        <v>13</v>
      </c>
      <c r="Q115" s="37">
        <v>14</v>
      </c>
      <c r="R115" s="37">
        <v>15</v>
      </c>
      <c r="S115" s="37">
        <v>16</v>
      </c>
      <c r="T115" s="37">
        <v>17</v>
      </c>
      <c r="U115" s="37">
        <v>18</v>
      </c>
      <c r="V115" s="37">
        <v>19</v>
      </c>
      <c r="W115" s="37">
        <v>20</v>
      </c>
      <c r="X115" s="37">
        <v>21</v>
      </c>
      <c r="Y115" s="37">
        <v>22</v>
      </c>
      <c r="Z115" s="37">
        <v>23</v>
      </c>
      <c r="AA115" s="37">
        <v>24</v>
      </c>
      <c r="AB115" s="37">
        <v>25</v>
      </c>
      <c r="AC115" s="37">
        <v>26</v>
      </c>
      <c r="AD115" s="37">
        <v>27</v>
      </c>
      <c r="AE115" s="37">
        <v>28</v>
      </c>
      <c r="AF115" s="37">
        <v>29</v>
      </c>
      <c r="AG115" s="37">
        <v>30</v>
      </c>
      <c r="AH115" s="37">
        <v>31</v>
      </c>
      <c r="AI115" s="37">
        <v>32</v>
      </c>
      <c r="AJ115" s="37">
        <v>33</v>
      </c>
      <c r="AK115" s="37">
        <v>34</v>
      </c>
      <c r="AL115" s="37">
        <v>35</v>
      </c>
      <c r="AM115" s="37">
        <v>36</v>
      </c>
      <c r="AN115" s="37">
        <v>37</v>
      </c>
      <c r="AO115" s="37">
        <v>38</v>
      </c>
      <c r="AP115" s="37">
        <v>39</v>
      </c>
      <c r="AQ115" s="37">
        <v>40</v>
      </c>
      <c r="AR115" s="37">
        <v>41</v>
      </c>
      <c r="AS115" s="37">
        <v>42</v>
      </c>
      <c r="AT115" s="37">
        <v>43</v>
      </c>
      <c r="AU115" s="37">
        <v>44</v>
      </c>
      <c r="AV115" s="37">
        <v>45</v>
      </c>
      <c r="AW115" s="37">
        <v>46</v>
      </c>
      <c r="AX115" s="37">
        <v>47</v>
      </c>
      <c r="AY115" s="37">
        <v>48</v>
      </c>
      <c r="AZ115" s="37">
        <v>49</v>
      </c>
      <c r="BA115" s="37">
        <v>50</v>
      </c>
    </row>
    <row r="116" spans="2:53" x14ac:dyDescent="0.35">
      <c r="C116" s="46" t="s">
        <v>91</v>
      </c>
      <c r="D116" s="44">
        <f>+D7</f>
        <v>10</v>
      </c>
      <c r="E116" s="44">
        <f t="shared" ref="E116:BA116" si="71">+E7</f>
        <v>17</v>
      </c>
      <c r="F116" s="44">
        <f t="shared" si="71"/>
        <v>12</v>
      </c>
      <c r="G116" s="44">
        <f t="shared" si="71"/>
        <v>30</v>
      </c>
      <c r="H116" s="44">
        <f t="shared" si="71"/>
        <v>35</v>
      </c>
      <c r="I116" s="44">
        <f t="shared" si="71"/>
        <v>16</v>
      </c>
      <c r="J116" s="44">
        <f t="shared" si="71"/>
        <v>13</v>
      </c>
      <c r="K116" s="44">
        <f t="shared" si="71"/>
        <v>20</v>
      </c>
      <c r="L116" s="44">
        <f t="shared" si="71"/>
        <v>24</v>
      </c>
      <c r="M116" s="44">
        <f t="shared" si="71"/>
        <v>34</v>
      </c>
      <c r="N116" s="44">
        <f t="shared" si="71"/>
        <v>15</v>
      </c>
      <c r="O116" s="44">
        <f t="shared" si="71"/>
        <v>23</v>
      </c>
      <c r="P116" s="44">
        <f t="shared" si="71"/>
        <v>15</v>
      </c>
      <c r="Q116" s="44">
        <f t="shared" si="71"/>
        <v>33</v>
      </c>
      <c r="R116" s="44">
        <f t="shared" si="71"/>
        <v>29</v>
      </c>
      <c r="S116" s="44">
        <f t="shared" si="71"/>
        <v>8</v>
      </c>
      <c r="T116" s="44">
        <f t="shared" si="71"/>
        <v>16</v>
      </c>
      <c r="U116" s="44">
        <f t="shared" si="71"/>
        <v>25</v>
      </c>
      <c r="V116" s="44">
        <f t="shared" si="71"/>
        <v>22</v>
      </c>
      <c r="W116" s="44">
        <f t="shared" si="71"/>
        <v>5</v>
      </c>
      <c r="X116" s="44">
        <f t="shared" si="71"/>
        <v>0</v>
      </c>
      <c r="Y116" s="44">
        <f t="shared" si="71"/>
        <v>0</v>
      </c>
      <c r="Z116" s="44">
        <f t="shared" si="71"/>
        <v>0</v>
      </c>
      <c r="AA116" s="44">
        <f t="shared" si="71"/>
        <v>0</v>
      </c>
      <c r="AB116" s="44">
        <f t="shared" si="71"/>
        <v>0</v>
      </c>
      <c r="AC116" s="44">
        <f t="shared" si="71"/>
        <v>0</v>
      </c>
      <c r="AD116" s="44">
        <f t="shared" si="71"/>
        <v>0</v>
      </c>
      <c r="AE116" s="44">
        <f t="shared" si="71"/>
        <v>0</v>
      </c>
      <c r="AF116" s="44">
        <f t="shared" si="71"/>
        <v>0</v>
      </c>
      <c r="AG116" s="44">
        <f t="shared" si="71"/>
        <v>0</v>
      </c>
      <c r="AH116" s="44">
        <f t="shared" si="71"/>
        <v>0</v>
      </c>
      <c r="AI116" s="44">
        <f t="shared" si="71"/>
        <v>0</v>
      </c>
      <c r="AJ116" s="44">
        <f t="shared" si="71"/>
        <v>0</v>
      </c>
      <c r="AK116" s="44">
        <f t="shared" si="71"/>
        <v>0</v>
      </c>
      <c r="AL116" s="44">
        <f t="shared" si="71"/>
        <v>0</v>
      </c>
      <c r="AM116" s="44">
        <f t="shared" si="71"/>
        <v>0</v>
      </c>
      <c r="AN116" s="44">
        <f t="shared" si="71"/>
        <v>0</v>
      </c>
      <c r="AO116" s="44">
        <f t="shared" si="71"/>
        <v>0</v>
      </c>
      <c r="AP116" s="44">
        <f t="shared" si="71"/>
        <v>0</v>
      </c>
      <c r="AQ116" s="44">
        <f t="shared" si="71"/>
        <v>0</v>
      </c>
      <c r="AR116" s="44">
        <f t="shared" si="71"/>
        <v>0</v>
      </c>
      <c r="AS116" s="44">
        <f t="shared" si="71"/>
        <v>0</v>
      </c>
      <c r="AT116" s="44">
        <f t="shared" si="71"/>
        <v>0</v>
      </c>
      <c r="AU116" s="44">
        <f t="shared" si="71"/>
        <v>0</v>
      </c>
      <c r="AV116" s="44">
        <f t="shared" si="71"/>
        <v>0</v>
      </c>
      <c r="AW116" s="44">
        <f t="shared" si="71"/>
        <v>0</v>
      </c>
      <c r="AX116" s="44">
        <f t="shared" si="71"/>
        <v>0</v>
      </c>
      <c r="AY116" s="44">
        <f t="shared" si="71"/>
        <v>0</v>
      </c>
      <c r="AZ116" s="44">
        <f t="shared" si="71"/>
        <v>0</v>
      </c>
      <c r="BA116" s="44">
        <f t="shared" si="71"/>
        <v>0</v>
      </c>
    </row>
    <row r="117" spans="2:53" x14ac:dyDescent="0.35">
      <c r="C117" s="46" t="s">
        <v>92</v>
      </c>
      <c r="D117" s="44">
        <f>+D8</f>
        <v>12</v>
      </c>
      <c r="E117" s="44">
        <f t="shared" ref="E117:BA117" si="72">+E8</f>
        <v>25</v>
      </c>
      <c r="F117" s="44">
        <f t="shared" si="72"/>
        <v>15</v>
      </c>
      <c r="G117" s="44">
        <f t="shared" si="72"/>
        <v>40</v>
      </c>
      <c r="H117" s="44">
        <f t="shared" si="72"/>
        <v>48</v>
      </c>
      <c r="I117" s="44">
        <f t="shared" si="72"/>
        <v>37</v>
      </c>
      <c r="J117" s="44">
        <f t="shared" si="72"/>
        <v>18</v>
      </c>
      <c r="K117" s="44">
        <f t="shared" si="72"/>
        <v>38</v>
      </c>
      <c r="L117" s="44">
        <f t="shared" si="72"/>
        <v>26</v>
      </c>
      <c r="M117" s="44">
        <f t="shared" si="72"/>
        <v>46</v>
      </c>
      <c r="N117" s="44">
        <f t="shared" si="72"/>
        <v>28</v>
      </c>
      <c r="O117" s="44">
        <f t="shared" si="72"/>
        <v>50</v>
      </c>
      <c r="P117" s="44">
        <f t="shared" si="72"/>
        <v>20</v>
      </c>
      <c r="Q117" s="44">
        <f t="shared" si="72"/>
        <v>40</v>
      </c>
      <c r="R117" s="44">
        <f t="shared" si="72"/>
        <v>45</v>
      </c>
      <c r="S117" s="44">
        <f t="shared" si="72"/>
        <v>25</v>
      </c>
      <c r="T117" s="44">
        <f t="shared" si="72"/>
        <v>25</v>
      </c>
      <c r="U117" s="44">
        <f t="shared" si="72"/>
        <v>35</v>
      </c>
      <c r="V117" s="44">
        <f t="shared" si="72"/>
        <v>30</v>
      </c>
      <c r="W117" s="44">
        <f t="shared" si="72"/>
        <v>15</v>
      </c>
      <c r="X117" s="44">
        <f t="shared" si="72"/>
        <v>0</v>
      </c>
      <c r="Y117" s="44">
        <f t="shared" si="72"/>
        <v>0</v>
      </c>
      <c r="Z117" s="44">
        <f t="shared" si="72"/>
        <v>0</v>
      </c>
      <c r="AA117" s="44">
        <f t="shared" si="72"/>
        <v>0</v>
      </c>
      <c r="AB117" s="44">
        <f t="shared" si="72"/>
        <v>0</v>
      </c>
      <c r="AC117" s="44">
        <f t="shared" si="72"/>
        <v>0</v>
      </c>
      <c r="AD117" s="44">
        <f t="shared" si="72"/>
        <v>0</v>
      </c>
      <c r="AE117" s="44">
        <f t="shared" si="72"/>
        <v>0</v>
      </c>
      <c r="AF117" s="44">
        <f t="shared" si="72"/>
        <v>0</v>
      </c>
      <c r="AG117" s="44">
        <f t="shared" si="72"/>
        <v>0</v>
      </c>
      <c r="AH117" s="44">
        <f t="shared" si="72"/>
        <v>0</v>
      </c>
      <c r="AI117" s="44">
        <f t="shared" si="72"/>
        <v>0</v>
      </c>
      <c r="AJ117" s="44">
        <f t="shared" si="72"/>
        <v>0</v>
      </c>
      <c r="AK117" s="44">
        <f t="shared" si="72"/>
        <v>0</v>
      </c>
      <c r="AL117" s="44">
        <f t="shared" si="72"/>
        <v>0</v>
      </c>
      <c r="AM117" s="44">
        <f t="shared" si="72"/>
        <v>0</v>
      </c>
      <c r="AN117" s="44">
        <f t="shared" si="72"/>
        <v>0</v>
      </c>
      <c r="AO117" s="44">
        <f t="shared" si="72"/>
        <v>0</v>
      </c>
      <c r="AP117" s="44">
        <f t="shared" si="72"/>
        <v>0</v>
      </c>
      <c r="AQ117" s="44">
        <f t="shared" si="72"/>
        <v>0</v>
      </c>
      <c r="AR117" s="44">
        <f t="shared" si="72"/>
        <v>0</v>
      </c>
      <c r="AS117" s="44">
        <f t="shared" si="72"/>
        <v>0</v>
      </c>
      <c r="AT117" s="44">
        <f t="shared" si="72"/>
        <v>0</v>
      </c>
      <c r="AU117" s="44">
        <f t="shared" si="72"/>
        <v>0</v>
      </c>
      <c r="AV117" s="44">
        <f t="shared" si="72"/>
        <v>0</v>
      </c>
      <c r="AW117" s="44">
        <f t="shared" si="72"/>
        <v>0</v>
      </c>
      <c r="AX117" s="44">
        <f t="shared" si="72"/>
        <v>0</v>
      </c>
      <c r="AY117" s="44">
        <f t="shared" si="72"/>
        <v>0</v>
      </c>
      <c r="AZ117" s="44">
        <f t="shared" si="72"/>
        <v>0</v>
      </c>
      <c r="BA117" s="44">
        <f t="shared" si="72"/>
        <v>0</v>
      </c>
    </row>
    <row r="118" spans="2:53" x14ac:dyDescent="0.35">
      <c r="C118" s="47" t="s">
        <v>93</v>
      </c>
      <c r="D118" s="45">
        <f>+$L$62+D116*$H$62</f>
        <v>19.691414073975146</v>
      </c>
      <c r="E118" s="45">
        <f t="shared" ref="E118:BA118" si="73">+$L$62+E116*$H$62</f>
        <v>27.45974095339831</v>
      </c>
      <c r="F118" s="45">
        <f t="shared" si="73"/>
        <v>21.910936039524621</v>
      </c>
      <c r="G118" s="45">
        <f t="shared" si="73"/>
        <v>41.886633729469892</v>
      </c>
      <c r="H118" s="45">
        <f t="shared" si="73"/>
        <v>47.435438643343588</v>
      </c>
      <c r="I118" s="45">
        <f t="shared" si="73"/>
        <v>26.349979970623572</v>
      </c>
      <c r="J118" s="45">
        <f t="shared" si="73"/>
        <v>23.020697022299359</v>
      </c>
      <c r="K118" s="45">
        <f t="shared" si="73"/>
        <v>30.789023901722523</v>
      </c>
      <c r="L118" s="45">
        <f t="shared" si="73"/>
        <v>35.228067832821466</v>
      </c>
      <c r="M118" s="45">
        <f t="shared" si="73"/>
        <v>46.325677660568843</v>
      </c>
      <c r="N118" s="45">
        <f t="shared" si="73"/>
        <v>25.240218987848834</v>
      </c>
      <c r="O118" s="45">
        <f t="shared" si="73"/>
        <v>34.118306850046736</v>
      </c>
      <c r="P118" s="45">
        <f t="shared" si="73"/>
        <v>25.240218987848834</v>
      </c>
      <c r="Q118" s="45">
        <f t="shared" si="73"/>
        <v>45.215916677794112</v>
      </c>
      <c r="R118" s="45">
        <f t="shared" si="73"/>
        <v>40.776872746695162</v>
      </c>
      <c r="S118" s="45">
        <f t="shared" si="73"/>
        <v>17.471892108425671</v>
      </c>
      <c r="T118" s="45">
        <f t="shared" si="73"/>
        <v>26.349979970623572</v>
      </c>
      <c r="U118" s="45">
        <f t="shared" si="73"/>
        <v>36.337828815596211</v>
      </c>
      <c r="V118" s="45">
        <f t="shared" si="73"/>
        <v>33.008545867271998</v>
      </c>
      <c r="W118" s="45">
        <f t="shared" si="73"/>
        <v>14.142609160101461</v>
      </c>
      <c r="X118" s="45">
        <f t="shared" si="73"/>
        <v>8.5938042462277728</v>
      </c>
      <c r="Y118" s="45">
        <f t="shared" si="73"/>
        <v>8.5938042462277728</v>
      </c>
      <c r="Z118" s="45">
        <f t="shared" si="73"/>
        <v>8.5938042462277728</v>
      </c>
      <c r="AA118" s="45">
        <f t="shared" si="73"/>
        <v>8.5938042462277728</v>
      </c>
      <c r="AB118" s="45">
        <f t="shared" si="73"/>
        <v>8.5938042462277728</v>
      </c>
      <c r="AC118" s="45">
        <f t="shared" si="73"/>
        <v>8.5938042462277728</v>
      </c>
      <c r="AD118" s="45">
        <f t="shared" si="73"/>
        <v>8.5938042462277728</v>
      </c>
      <c r="AE118" s="45">
        <f t="shared" si="73"/>
        <v>8.5938042462277728</v>
      </c>
      <c r="AF118" s="45">
        <f t="shared" si="73"/>
        <v>8.5938042462277728</v>
      </c>
      <c r="AG118" s="45">
        <f t="shared" si="73"/>
        <v>8.5938042462277728</v>
      </c>
      <c r="AH118" s="45">
        <f t="shared" si="73"/>
        <v>8.5938042462277728</v>
      </c>
      <c r="AI118" s="45">
        <f t="shared" si="73"/>
        <v>8.5938042462277728</v>
      </c>
      <c r="AJ118" s="45">
        <f t="shared" si="73"/>
        <v>8.5938042462277728</v>
      </c>
      <c r="AK118" s="45">
        <f t="shared" si="73"/>
        <v>8.5938042462277728</v>
      </c>
      <c r="AL118" s="45">
        <f t="shared" si="73"/>
        <v>8.5938042462277728</v>
      </c>
      <c r="AM118" s="45">
        <f t="shared" si="73"/>
        <v>8.5938042462277728</v>
      </c>
      <c r="AN118" s="45">
        <f t="shared" si="73"/>
        <v>8.5938042462277728</v>
      </c>
      <c r="AO118" s="45">
        <f t="shared" si="73"/>
        <v>8.5938042462277728</v>
      </c>
      <c r="AP118" s="45">
        <f t="shared" si="73"/>
        <v>8.5938042462277728</v>
      </c>
      <c r="AQ118" s="45">
        <f t="shared" si="73"/>
        <v>8.5938042462277728</v>
      </c>
      <c r="AR118" s="45">
        <f t="shared" si="73"/>
        <v>8.5938042462277728</v>
      </c>
      <c r="AS118" s="45">
        <f t="shared" si="73"/>
        <v>8.5938042462277728</v>
      </c>
      <c r="AT118" s="45">
        <f t="shared" si="73"/>
        <v>8.5938042462277728</v>
      </c>
      <c r="AU118" s="45">
        <f t="shared" si="73"/>
        <v>8.5938042462277728</v>
      </c>
      <c r="AV118" s="45">
        <f t="shared" si="73"/>
        <v>8.5938042462277728</v>
      </c>
      <c r="AW118" s="45">
        <f t="shared" si="73"/>
        <v>8.5938042462277728</v>
      </c>
      <c r="AX118" s="45">
        <f t="shared" si="73"/>
        <v>8.5938042462277728</v>
      </c>
      <c r="AY118" s="45">
        <f t="shared" si="73"/>
        <v>8.5938042462277728</v>
      </c>
      <c r="AZ118" s="45">
        <f t="shared" si="73"/>
        <v>8.5938042462277728</v>
      </c>
      <c r="BA118" s="45">
        <f t="shared" si="73"/>
        <v>8.5938042462277728</v>
      </c>
    </row>
    <row r="121" spans="2:53" ht="21" x14ac:dyDescent="0.35">
      <c r="C121" s="168" t="s">
        <v>99</v>
      </c>
      <c r="D121" s="168"/>
      <c r="E121" s="168"/>
      <c r="F121" s="168"/>
      <c r="G121" s="168"/>
      <c r="H121" s="168"/>
      <c r="I121" s="168"/>
    </row>
  </sheetData>
  <mergeCells count="79">
    <mergeCell ref="C113:I113"/>
    <mergeCell ref="C121:I121"/>
    <mergeCell ref="B8:C8"/>
    <mergeCell ref="B7:C7"/>
    <mergeCell ref="F76:G76"/>
    <mergeCell ref="D76:E76"/>
    <mergeCell ref="C97:G110"/>
    <mergeCell ref="G88:G89"/>
    <mergeCell ref="F90:F91"/>
    <mergeCell ref="G90:G91"/>
    <mergeCell ref="F77:F78"/>
    <mergeCell ref="G77:G78"/>
    <mergeCell ref="F79:F80"/>
    <mergeCell ref="G79:G80"/>
    <mergeCell ref="F81:F82"/>
    <mergeCell ref="G81:G82"/>
    <mergeCell ref="C2:R5"/>
    <mergeCell ref="C86:E91"/>
    <mergeCell ref="C61:E65"/>
    <mergeCell ref="C70:E75"/>
    <mergeCell ref="C77:E82"/>
    <mergeCell ref="C53:E58"/>
    <mergeCell ref="F53:H58"/>
    <mergeCell ref="J53:L58"/>
    <mergeCell ref="N53:P58"/>
    <mergeCell ref="C30:I30"/>
    <mergeCell ref="C10:F25"/>
    <mergeCell ref="C39:I39"/>
    <mergeCell ref="C48:E51"/>
    <mergeCell ref="F86:F87"/>
    <mergeCell ref="G86:G87"/>
    <mergeCell ref="F88:F89"/>
    <mergeCell ref="F72:F73"/>
    <mergeCell ref="F74:F75"/>
    <mergeCell ref="G72:G73"/>
    <mergeCell ref="G74:G75"/>
    <mergeCell ref="N61:P61"/>
    <mergeCell ref="N62:P65"/>
    <mergeCell ref="F70:F71"/>
    <mergeCell ref="G70:G71"/>
    <mergeCell ref="F61:H61"/>
    <mergeCell ref="F62:G65"/>
    <mergeCell ref="H62:H65"/>
    <mergeCell ref="J61:L61"/>
    <mergeCell ref="J62:K65"/>
    <mergeCell ref="L62:L65"/>
    <mergeCell ref="J47:L47"/>
    <mergeCell ref="J48:K51"/>
    <mergeCell ref="L48:L51"/>
    <mergeCell ref="N47:P47"/>
    <mergeCell ref="N48:O51"/>
    <mergeCell ref="P48:P51"/>
    <mergeCell ref="F48:G51"/>
    <mergeCell ref="H48:H51"/>
    <mergeCell ref="F44:G45"/>
    <mergeCell ref="F42:G43"/>
    <mergeCell ref="H42:H43"/>
    <mergeCell ref="H44:H45"/>
    <mergeCell ref="C33:C34"/>
    <mergeCell ref="C35:C36"/>
    <mergeCell ref="J41:L41"/>
    <mergeCell ref="C41:D41"/>
    <mergeCell ref="F41:H41"/>
    <mergeCell ref="F84:G85"/>
    <mergeCell ref="D67:E68"/>
    <mergeCell ref="D84:E85"/>
    <mergeCell ref="T10:W10"/>
    <mergeCell ref="F67:G68"/>
    <mergeCell ref="F83:G83"/>
    <mergeCell ref="J42:K43"/>
    <mergeCell ref="J44:K45"/>
    <mergeCell ref="L42:L43"/>
    <mergeCell ref="L44:L45"/>
    <mergeCell ref="N41:P41"/>
    <mergeCell ref="N42:O43"/>
    <mergeCell ref="P42:P43"/>
    <mergeCell ref="N44:O45"/>
    <mergeCell ref="P44:P45"/>
    <mergeCell ref="F47:H4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10AC-AF00-4264-BA6F-E84CC10C4646}">
  <dimension ref="A1:CD211"/>
  <sheetViews>
    <sheetView topLeftCell="A79" workbookViewId="0">
      <selection activeCell="P48" sqref="P48:P51"/>
    </sheetView>
  </sheetViews>
  <sheetFormatPr baseColWidth="10" defaultRowHeight="14.5" x14ac:dyDescent="0.35"/>
  <cols>
    <col min="12" max="12" width="11.26953125" bestFit="1" customWidth="1"/>
    <col min="16" max="16" width="16.08984375" customWidth="1"/>
  </cols>
  <sheetData>
    <row r="1" spans="1:64" x14ac:dyDescent="0.35">
      <c r="A1" s="52" t="s">
        <v>100</v>
      </c>
      <c r="B1" s="53" t="s">
        <v>101</v>
      </c>
      <c r="C1" s="56" t="s">
        <v>102</v>
      </c>
      <c r="D1" s="56" t="s">
        <v>103</v>
      </c>
      <c r="E1" s="56" t="s">
        <v>104</v>
      </c>
    </row>
    <row r="2" spans="1:64" ht="21" x14ac:dyDescent="0.35">
      <c r="A2" s="21">
        <v>55</v>
      </c>
      <c r="B2" s="21">
        <v>164</v>
      </c>
      <c r="C2">
        <f>+Tabla1[[#This Row],[PESO]]^2</f>
        <v>3025</v>
      </c>
      <c r="D2">
        <f>+Tabla1[[#This Row],[ESTATURA]]^2</f>
        <v>26896</v>
      </c>
      <c r="E2">
        <f>+Tabla1[[#This Row],[PESO]]*Tabla1[[#This Row],[ESTATURA]]</f>
        <v>9020</v>
      </c>
      <c r="G2" s="158" t="s">
        <v>78</v>
      </c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36"/>
      <c r="X2" s="36"/>
      <c r="Y2" s="36"/>
      <c r="Z2" s="36"/>
      <c r="AA2" s="36"/>
      <c r="AB2" s="36"/>
    </row>
    <row r="3" spans="1:64" ht="21" x14ac:dyDescent="0.35">
      <c r="A3" s="21">
        <v>65</v>
      </c>
      <c r="B3" s="21">
        <v>165</v>
      </c>
      <c r="C3">
        <f>+Tabla1[[#This Row],[PESO]]^2</f>
        <v>4225</v>
      </c>
      <c r="D3">
        <f>+Tabla1[[#This Row],[ESTATURA]]^2</f>
        <v>27225</v>
      </c>
      <c r="E3">
        <f>+Tabla1[[#This Row],[PESO]]*Tabla1[[#This Row],[ESTATURA]]</f>
        <v>10725</v>
      </c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36"/>
      <c r="X3" s="36"/>
      <c r="Y3" s="36"/>
      <c r="Z3" s="36"/>
      <c r="AA3" s="36"/>
      <c r="AB3" s="36"/>
    </row>
    <row r="4" spans="1:64" ht="21" x14ac:dyDescent="0.35">
      <c r="A4" s="21">
        <v>56</v>
      </c>
      <c r="B4" s="21">
        <v>170</v>
      </c>
      <c r="C4">
        <f>+Tabla1[[#This Row],[PESO]]^2</f>
        <v>3136</v>
      </c>
      <c r="D4">
        <f>+Tabla1[[#This Row],[ESTATURA]]^2</f>
        <v>28900</v>
      </c>
      <c r="E4">
        <f>+Tabla1[[#This Row],[PESO]]*Tabla1[[#This Row],[ESTATURA]]</f>
        <v>9520</v>
      </c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36"/>
      <c r="X4" s="36"/>
      <c r="Y4" s="36"/>
      <c r="Z4" s="36"/>
      <c r="AA4" s="36"/>
      <c r="AB4" s="36"/>
    </row>
    <row r="5" spans="1:64" ht="21" x14ac:dyDescent="0.35">
      <c r="A5" s="21">
        <v>65</v>
      </c>
      <c r="B5" s="21">
        <v>170</v>
      </c>
      <c r="C5">
        <f>+Tabla1[[#This Row],[PESO]]^2</f>
        <v>4225</v>
      </c>
      <c r="D5">
        <f>+Tabla1[[#This Row],[ESTATURA]]^2</f>
        <v>28900</v>
      </c>
      <c r="E5">
        <f>+Tabla1[[#This Row],[PESO]]*Tabla1[[#This Row],[ESTATURA]]</f>
        <v>11050</v>
      </c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36"/>
      <c r="X5" s="36"/>
      <c r="Y5" s="36"/>
      <c r="Z5" s="36"/>
      <c r="AA5" s="36"/>
      <c r="AB5" s="36"/>
    </row>
    <row r="6" spans="1:64" x14ac:dyDescent="0.35">
      <c r="A6" s="21">
        <v>50</v>
      </c>
      <c r="B6" s="21">
        <v>169</v>
      </c>
      <c r="C6">
        <f>+Tabla1[[#This Row],[PESO]]^2</f>
        <v>2500</v>
      </c>
      <c r="D6">
        <f>+Tabla1[[#This Row],[ESTATURA]]^2</f>
        <v>28561</v>
      </c>
      <c r="E6">
        <f>+Tabla1[[#This Row],[PESO]]*Tabla1[[#This Row],[ESTATURA]]</f>
        <v>8450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</row>
    <row r="7" spans="1:64" x14ac:dyDescent="0.35">
      <c r="A7" s="21">
        <v>68</v>
      </c>
      <c r="B7" s="21">
        <v>165</v>
      </c>
      <c r="C7">
        <f>+Tabla1[[#This Row],[PESO]]^2</f>
        <v>4624</v>
      </c>
      <c r="D7">
        <f>+Tabla1[[#This Row],[ESTATURA]]^2</f>
        <v>27225</v>
      </c>
      <c r="E7">
        <f>+Tabla1[[#This Row],[PESO]]*Tabla1[[#This Row],[ESTATURA]]</f>
        <v>11220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</row>
    <row r="8" spans="1:64" x14ac:dyDescent="0.35">
      <c r="A8" s="21">
        <v>86</v>
      </c>
      <c r="B8" s="21">
        <v>184</v>
      </c>
      <c r="C8">
        <f>+Tabla1[[#This Row],[PESO]]^2</f>
        <v>7396</v>
      </c>
      <c r="D8">
        <f>+Tabla1[[#This Row],[ESTATURA]]^2</f>
        <v>33856</v>
      </c>
      <c r="E8">
        <f>+Tabla1[[#This Row],[PESO]]*Tabla1[[#This Row],[ESTATURA]]</f>
        <v>15824</v>
      </c>
    </row>
    <row r="9" spans="1:64" x14ac:dyDescent="0.35">
      <c r="A9" s="21">
        <v>53</v>
      </c>
      <c r="B9" s="21">
        <v>163</v>
      </c>
      <c r="C9">
        <f>+Tabla1[[#This Row],[PESO]]^2</f>
        <v>2809</v>
      </c>
      <c r="D9">
        <f>+Tabla1[[#This Row],[ESTATURA]]^2</f>
        <v>26569</v>
      </c>
      <c r="E9">
        <f>+Tabla1[[#This Row],[PESO]]*Tabla1[[#This Row],[ESTATURA]]</f>
        <v>8639</v>
      </c>
    </row>
    <row r="10" spans="1:64" x14ac:dyDescent="0.35">
      <c r="A10" s="21">
        <v>56</v>
      </c>
      <c r="B10" s="21">
        <v>158</v>
      </c>
      <c r="C10">
        <f>+Tabla1[[#This Row],[PESO]]^2</f>
        <v>3136</v>
      </c>
      <c r="D10">
        <f>+Tabla1[[#This Row],[ESTATURA]]^2</f>
        <v>24964</v>
      </c>
      <c r="E10">
        <f>+Tabla1[[#This Row],[PESO]]*Tabla1[[#This Row],[ESTATURA]]</f>
        <v>8848</v>
      </c>
      <c r="G10" s="172" t="s">
        <v>90</v>
      </c>
      <c r="H10" s="172"/>
      <c r="I10" s="172"/>
      <c r="J10" s="172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 spans="1:64" x14ac:dyDescent="0.35">
      <c r="A11" s="21">
        <v>72</v>
      </c>
      <c r="B11" s="21">
        <v>179</v>
      </c>
      <c r="C11">
        <f>+Tabla1[[#This Row],[PESO]]^2</f>
        <v>5184</v>
      </c>
      <c r="D11">
        <f>+Tabla1[[#This Row],[ESTATURA]]^2</f>
        <v>32041</v>
      </c>
      <c r="E11">
        <f>+Tabla1[[#This Row],[PESO]]*Tabla1[[#This Row],[ESTATURA]]</f>
        <v>12888</v>
      </c>
      <c r="G11" s="172"/>
      <c r="H11" s="172"/>
      <c r="I11" s="172"/>
      <c r="J11" s="172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1:64" x14ac:dyDescent="0.35">
      <c r="A12" s="21">
        <v>64</v>
      </c>
      <c r="B12" s="21">
        <v>175</v>
      </c>
      <c r="C12">
        <f>+Tabla1[[#This Row],[PESO]]^2</f>
        <v>4096</v>
      </c>
      <c r="D12">
        <f>+Tabla1[[#This Row],[ESTATURA]]^2</f>
        <v>30625</v>
      </c>
      <c r="E12">
        <f>+Tabla1[[#This Row],[PESO]]*Tabla1[[#This Row],[ESTATURA]]</f>
        <v>11200</v>
      </c>
      <c r="G12" s="172"/>
      <c r="H12" s="172"/>
      <c r="I12" s="172"/>
      <c r="J12" s="172"/>
    </row>
    <row r="13" spans="1:64" x14ac:dyDescent="0.35">
      <c r="A13" s="21">
        <v>75</v>
      </c>
      <c r="B13" s="21">
        <v>177</v>
      </c>
      <c r="C13">
        <f>+Tabla1[[#This Row],[PESO]]^2</f>
        <v>5625</v>
      </c>
      <c r="D13">
        <f>+Tabla1[[#This Row],[ESTATURA]]^2</f>
        <v>31329</v>
      </c>
      <c r="E13">
        <f>+Tabla1[[#This Row],[PESO]]*Tabla1[[#This Row],[ESTATURA]]</f>
        <v>13275</v>
      </c>
      <c r="G13" s="172"/>
      <c r="H13" s="172"/>
      <c r="I13" s="172"/>
      <c r="J13" s="172"/>
    </row>
    <row r="14" spans="1:64" x14ac:dyDescent="0.35">
      <c r="A14" s="21">
        <v>61</v>
      </c>
      <c r="B14" s="21">
        <v>158</v>
      </c>
      <c r="C14">
        <f>+Tabla1[[#This Row],[PESO]]^2</f>
        <v>3721</v>
      </c>
      <c r="D14">
        <f>+Tabla1[[#This Row],[ESTATURA]]^2</f>
        <v>24964</v>
      </c>
      <c r="E14">
        <f>+Tabla1[[#This Row],[PESO]]*Tabla1[[#This Row],[ESTATURA]]</f>
        <v>9638</v>
      </c>
      <c r="G14" s="172"/>
      <c r="H14" s="172"/>
      <c r="I14" s="172"/>
      <c r="J14" s="172"/>
    </row>
    <row r="15" spans="1:64" x14ac:dyDescent="0.35">
      <c r="A15" s="21">
        <v>57</v>
      </c>
      <c r="B15" s="21">
        <v>164</v>
      </c>
      <c r="C15">
        <f>+Tabla1[[#This Row],[PESO]]^2</f>
        <v>3249</v>
      </c>
      <c r="D15">
        <f>+Tabla1[[#This Row],[ESTATURA]]^2</f>
        <v>26896</v>
      </c>
      <c r="E15">
        <f>+Tabla1[[#This Row],[PESO]]*Tabla1[[#This Row],[ESTATURA]]</f>
        <v>9348</v>
      </c>
      <c r="G15" s="172"/>
      <c r="H15" s="172"/>
      <c r="I15" s="172"/>
      <c r="J15" s="172"/>
    </row>
    <row r="16" spans="1:64" x14ac:dyDescent="0.35">
      <c r="A16" s="21">
        <v>50</v>
      </c>
      <c r="B16" s="21">
        <v>168</v>
      </c>
      <c r="C16">
        <f>+Tabla1[[#This Row],[PESO]]^2</f>
        <v>2500</v>
      </c>
      <c r="D16">
        <f>+Tabla1[[#This Row],[ESTATURA]]^2</f>
        <v>28224</v>
      </c>
      <c r="E16">
        <f>+Tabla1[[#This Row],[PESO]]*Tabla1[[#This Row],[ESTATURA]]</f>
        <v>8400</v>
      </c>
      <c r="G16" s="172"/>
      <c r="H16" s="172"/>
      <c r="I16" s="172"/>
      <c r="J16" s="172"/>
    </row>
    <row r="17" spans="1:60" x14ac:dyDescent="0.35">
      <c r="A17" s="21">
        <v>87</v>
      </c>
      <c r="B17" s="21">
        <v>174</v>
      </c>
      <c r="C17">
        <f>+Tabla1[[#This Row],[PESO]]^2</f>
        <v>7569</v>
      </c>
      <c r="D17">
        <f>+Tabla1[[#This Row],[ESTATURA]]^2</f>
        <v>30276</v>
      </c>
      <c r="E17">
        <f>+Tabla1[[#This Row],[PESO]]*Tabla1[[#This Row],[ESTATURA]]</f>
        <v>15138</v>
      </c>
      <c r="G17" s="172"/>
      <c r="H17" s="172"/>
      <c r="I17" s="172"/>
      <c r="J17" s="172"/>
    </row>
    <row r="18" spans="1:60" x14ac:dyDescent="0.35">
      <c r="A18" s="21">
        <v>54</v>
      </c>
      <c r="B18" s="21">
        <v>169</v>
      </c>
      <c r="C18">
        <f>+Tabla1[[#This Row],[PESO]]^2</f>
        <v>2916</v>
      </c>
      <c r="D18">
        <f>+Tabla1[[#This Row],[ESTATURA]]^2</f>
        <v>28561</v>
      </c>
      <c r="E18">
        <f>+Tabla1[[#This Row],[PESO]]*Tabla1[[#This Row],[ESTATURA]]</f>
        <v>9126</v>
      </c>
      <c r="G18" s="172"/>
      <c r="H18" s="172"/>
      <c r="I18" s="172"/>
      <c r="J18" s="172"/>
    </row>
    <row r="19" spans="1:60" x14ac:dyDescent="0.35">
      <c r="A19" s="21">
        <v>80</v>
      </c>
      <c r="B19" s="21">
        <v>181</v>
      </c>
      <c r="C19">
        <f>+Tabla1[[#This Row],[PESO]]^2</f>
        <v>6400</v>
      </c>
      <c r="D19">
        <f>+Tabla1[[#This Row],[ESTATURA]]^2</f>
        <v>32761</v>
      </c>
      <c r="E19">
        <f>+Tabla1[[#This Row],[PESO]]*Tabla1[[#This Row],[ESTATURA]]</f>
        <v>14480</v>
      </c>
      <c r="G19" s="172"/>
      <c r="H19" s="172"/>
      <c r="I19" s="172"/>
      <c r="J19" s="172"/>
    </row>
    <row r="20" spans="1:60" x14ac:dyDescent="0.35">
      <c r="A20" s="21">
        <v>60</v>
      </c>
      <c r="B20" s="21">
        <v>182</v>
      </c>
      <c r="C20">
        <f>+Tabla1[[#This Row],[PESO]]^2</f>
        <v>3600</v>
      </c>
      <c r="D20">
        <f>+Tabla1[[#This Row],[ESTATURA]]^2</f>
        <v>33124</v>
      </c>
      <c r="E20">
        <f>+Tabla1[[#This Row],[PESO]]*Tabla1[[#This Row],[ESTATURA]]</f>
        <v>10920</v>
      </c>
      <c r="G20" s="172"/>
      <c r="H20" s="172"/>
      <c r="I20" s="172"/>
      <c r="J20" s="172"/>
    </row>
    <row r="21" spans="1:60" x14ac:dyDescent="0.35">
      <c r="A21" s="21">
        <v>90</v>
      </c>
      <c r="B21" s="21">
        <v>176</v>
      </c>
      <c r="C21">
        <f>+Tabla1[[#This Row],[PESO]]^2</f>
        <v>8100</v>
      </c>
      <c r="D21">
        <f>+Tabla1[[#This Row],[ESTATURA]]^2</f>
        <v>30976</v>
      </c>
      <c r="E21">
        <f>+Tabla1[[#This Row],[PESO]]*Tabla1[[#This Row],[ESTATURA]]</f>
        <v>15840</v>
      </c>
      <c r="G21" s="172"/>
      <c r="H21" s="172"/>
      <c r="I21" s="172"/>
      <c r="J21" s="172"/>
    </row>
    <row r="22" spans="1:60" x14ac:dyDescent="0.35">
      <c r="A22" s="21">
        <v>50</v>
      </c>
      <c r="B22" s="21">
        <v>157</v>
      </c>
      <c r="C22">
        <f>+Tabla1[[#This Row],[PESO]]^2</f>
        <v>2500</v>
      </c>
      <c r="D22">
        <f>+Tabla1[[#This Row],[ESTATURA]]^2</f>
        <v>24649</v>
      </c>
      <c r="E22">
        <f>+Tabla1[[#This Row],[PESO]]*Tabla1[[#This Row],[ESTATURA]]</f>
        <v>7850</v>
      </c>
      <c r="G22" s="172"/>
      <c r="H22" s="172"/>
      <c r="I22" s="172"/>
      <c r="J22" s="172"/>
    </row>
    <row r="23" spans="1:60" x14ac:dyDescent="0.35">
      <c r="A23" s="21">
        <v>55</v>
      </c>
      <c r="B23" s="21">
        <v>156</v>
      </c>
      <c r="C23">
        <f>+Tabla1[[#This Row],[PESO]]^2</f>
        <v>3025</v>
      </c>
      <c r="D23">
        <f>+Tabla1[[#This Row],[ESTATURA]]^2</f>
        <v>24336</v>
      </c>
      <c r="E23">
        <f>+Tabla1[[#This Row],[PESO]]*Tabla1[[#This Row],[ESTATURA]]</f>
        <v>8580</v>
      </c>
      <c r="G23" s="172"/>
      <c r="H23" s="172"/>
      <c r="I23" s="172"/>
      <c r="J23" s="172"/>
    </row>
    <row r="24" spans="1:60" x14ac:dyDescent="0.35">
      <c r="A24" s="21">
        <v>74</v>
      </c>
      <c r="B24" s="21">
        <v>183</v>
      </c>
      <c r="C24">
        <f>+Tabla1[[#This Row],[PESO]]^2</f>
        <v>5476</v>
      </c>
      <c r="D24">
        <f>+Tabla1[[#This Row],[ESTATURA]]^2</f>
        <v>33489</v>
      </c>
      <c r="E24">
        <f>+Tabla1[[#This Row],[PESO]]*Tabla1[[#This Row],[ESTATURA]]</f>
        <v>13542</v>
      </c>
      <c r="G24" s="172"/>
      <c r="H24" s="172"/>
      <c r="I24" s="172"/>
      <c r="J24" s="172"/>
    </row>
    <row r="25" spans="1:60" x14ac:dyDescent="0.35">
      <c r="A25" s="21">
        <v>63</v>
      </c>
      <c r="B25" s="21">
        <v>183</v>
      </c>
      <c r="C25">
        <f>+Tabla1[[#This Row],[PESO]]^2</f>
        <v>3969</v>
      </c>
      <c r="D25">
        <f>+Tabla1[[#This Row],[ESTATURA]]^2</f>
        <v>33489</v>
      </c>
      <c r="E25">
        <f>+Tabla1[[#This Row],[PESO]]*Tabla1[[#This Row],[ESTATURA]]</f>
        <v>11529</v>
      </c>
      <c r="G25" s="172"/>
      <c r="H25" s="172"/>
      <c r="I25" s="172"/>
      <c r="J25" s="172"/>
    </row>
    <row r="26" spans="1:60" x14ac:dyDescent="0.35">
      <c r="A26" s="21">
        <v>48</v>
      </c>
      <c r="B26" s="21">
        <v>158</v>
      </c>
      <c r="C26">
        <f>+Tabla1[[#This Row],[PESO]]^2</f>
        <v>2304</v>
      </c>
      <c r="D26">
        <f>+Tabla1[[#This Row],[ESTATURA]]^2</f>
        <v>24964</v>
      </c>
      <c r="E26">
        <f>+Tabla1[[#This Row],[PESO]]*Tabla1[[#This Row],[ESTATURA]]</f>
        <v>7584</v>
      </c>
    </row>
    <row r="27" spans="1:60" x14ac:dyDescent="0.35">
      <c r="A27" s="21">
        <v>85</v>
      </c>
      <c r="B27" s="21">
        <v>179</v>
      </c>
      <c r="C27">
        <f>+Tabla1[[#This Row],[PESO]]^2</f>
        <v>7225</v>
      </c>
      <c r="D27">
        <f>+Tabla1[[#This Row],[ESTATURA]]^2</f>
        <v>32041</v>
      </c>
      <c r="E27">
        <f>+Tabla1[[#This Row],[PESO]]*Tabla1[[#This Row],[ESTATURA]]</f>
        <v>15215</v>
      </c>
    </row>
    <row r="28" spans="1:60" x14ac:dyDescent="0.35">
      <c r="A28" s="21">
        <v>60</v>
      </c>
      <c r="B28" s="21">
        <v>175</v>
      </c>
      <c r="C28">
        <f>+Tabla1[[#This Row],[PESO]]^2</f>
        <v>3600</v>
      </c>
      <c r="D28">
        <f>+Tabla1[[#This Row],[ESTATURA]]^2</f>
        <v>30625</v>
      </c>
      <c r="E28">
        <f>+Tabla1[[#This Row],[PESO]]*Tabla1[[#This Row],[ESTATURA]]</f>
        <v>10500</v>
      </c>
    </row>
    <row r="29" spans="1:60" x14ac:dyDescent="0.35">
      <c r="A29" s="21">
        <v>61</v>
      </c>
      <c r="B29" s="21">
        <v>155</v>
      </c>
      <c r="C29">
        <f>+Tabla1[[#This Row],[PESO]]^2</f>
        <v>3721</v>
      </c>
      <c r="D29">
        <f>+Tabla1[[#This Row],[ESTATURA]]^2</f>
        <v>24025</v>
      </c>
      <c r="E29">
        <f>+Tabla1[[#This Row],[PESO]]*Tabla1[[#This Row],[ESTATURA]]</f>
        <v>9455</v>
      </c>
    </row>
    <row r="30" spans="1:60" ht="23.5" x14ac:dyDescent="0.35">
      <c r="A30" s="21">
        <v>68</v>
      </c>
      <c r="B30" s="21">
        <v>185</v>
      </c>
      <c r="C30">
        <f>+Tabla1[[#This Row],[PESO]]^2</f>
        <v>4624</v>
      </c>
      <c r="D30">
        <f>+Tabla1[[#This Row],[ESTATURA]]^2</f>
        <v>34225</v>
      </c>
      <c r="E30">
        <f>+Tabla1[[#This Row],[PESO]]*Tabla1[[#This Row],[ESTATURA]]</f>
        <v>12580</v>
      </c>
      <c r="G30" s="171" t="s">
        <v>79</v>
      </c>
      <c r="H30" s="171"/>
      <c r="I30" s="171"/>
      <c r="J30" s="171"/>
      <c r="K30" s="171"/>
      <c r="L30" s="171"/>
      <c r="M30" s="171"/>
    </row>
    <row r="31" spans="1:60" x14ac:dyDescent="0.35">
      <c r="A31" s="21">
        <v>85</v>
      </c>
      <c r="B31" s="21">
        <v>175</v>
      </c>
      <c r="C31">
        <f>+Tabla1[[#This Row],[PESO]]^2</f>
        <v>7225</v>
      </c>
      <c r="D31">
        <f>+Tabla1[[#This Row],[ESTATURA]]^2</f>
        <v>30625</v>
      </c>
      <c r="E31">
        <f>+Tabla1[[#This Row],[PESO]]*Tabla1[[#This Row],[ESTATURA]]</f>
        <v>14875</v>
      </c>
    </row>
    <row r="32" spans="1:60" x14ac:dyDescent="0.35">
      <c r="A32" s="21">
        <v>45</v>
      </c>
      <c r="B32" s="21">
        <v>155</v>
      </c>
      <c r="C32">
        <f>+Tabla1[[#This Row],[PESO]]^2</f>
        <v>2025</v>
      </c>
      <c r="D32">
        <f>+Tabla1[[#This Row],[ESTATURA]]^2</f>
        <v>24025</v>
      </c>
      <c r="E32">
        <f>+Tabla1[[#This Row],[PESO]]*Tabla1[[#This Row],[ESTATURA]]</f>
        <v>6975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</row>
    <row r="33" spans="1:60" ht="23.5" customHeight="1" x14ac:dyDescent="0.35">
      <c r="A33" s="21">
        <v>60</v>
      </c>
      <c r="B33" s="21">
        <v>162</v>
      </c>
      <c r="C33">
        <f>+Tabla1[[#This Row],[PESO]]^2</f>
        <v>3600</v>
      </c>
      <c r="D33">
        <f>+Tabla1[[#This Row],[ESTATURA]]^2</f>
        <v>26244</v>
      </c>
      <c r="E33">
        <f>+Tabla1[[#This Row],[PESO]]*Tabla1[[#This Row],[ESTATURA]]</f>
        <v>9720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</row>
    <row r="34" spans="1:60" x14ac:dyDescent="0.35">
      <c r="A34" s="21">
        <v>65</v>
      </c>
      <c r="B34" s="21">
        <v>169</v>
      </c>
      <c r="C34">
        <f>+Tabla1[[#This Row],[PESO]]^2</f>
        <v>4225</v>
      </c>
      <c r="D34">
        <f>+Tabla1[[#This Row],[ESTATURA]]^2</f>
        <v>28561</v>
      </c>
      <c r="E34">
        <f>+Tabla1[[#This Row],[PESO]]*Tabla1[[#This Row],[ESTATURA]]</f>
        <v>10985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</row>
    <row r="35" spans="1:60" ht="23.5" customHeight="1" x14ac:dyDescent="0.35">
      <c r="A35" s="21">
        <v>62</v>
      </c>
      <c r="B35" s="21">
        <v>100</v>
      </c>
      <c r="C35">
        <f>+Tabla1[[#This Row],[PESO]]^2</f>
        <v>3844</v>
      </c>
      <c r="D35">
        <f>+Tabla1[[#This Row],[ESTATURA]]^2</f>
        <v>10000</v>
      </c>
      <c r="E35">
        <f>+Tabla1[[#This Row],[PESO]]*Tabla1[[#This Row],[ESTATURA]]</f>
        <v>6200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</row>
    <row r="36" spans="1:60" x14ac:dyDescent="0.35">
      <c r="A36" s="21">
        <v>60</v>
      </c>
      <c r="B36" s="21">
        <v>170</v>
      </c>
      <c r="C36">
        <f>+Tabla1[[#This Row],[PESO]]^2</f>
        <v>3600</v>
      </c>
      <c r="D36">
        <f>+Tabla1[[#This Row],[ESTATURA]]^2</f>
        <v>28900</v>
      </c>
      <c r="E36">
        <f>+Tabla1[[#This Row],[PESO]]*Tabla1[[#This Row],[ESTATURA]]</f>
        <v>10200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</row>
    <row r="37" spans="1:60" x14ac:dyDescent="0.35">
      <c r="A37" s="21">
        <v>56</v>
      </c>
      <c r="B37" s="21">
        <v>163</v>
      </c>
      <c r="C37">
        <f>+Tabla1[[#This Row],[PESO]]^2</f>
        <v>3136</v>
      </c>
      <c r="D37">
        <f>+Tabla1[[#This Row],[ESTATURA]]^2</f>
        <v>26569</v>
      </c>
      <c r="E37">
        <f>+Tabla1[[#This Row],[PESO]]*Tabla1[[#This Row],[ESTATURA]]</f>
        <v>9128</v>
      </c>
    </row>
    <row r="38" spans="1:60" x14ac:dyDescent="0.35">
      <c r="A38" s="21">
        <v>75</v>
      </c>
      <c r="B38" s="21">
        <v>190</v>
      </c>
      <c r="C38">
        <f>+Tabla1[[#This Row],[PESO]]^2</f>
        <v>5625</v>
      </c>
      <c r="D38">
        <f>+Tabla1[[#This Row],[ESTATURA]]^2</f>
        <v>36100</v>
      </c>
      <c r="E38">
        <f>+Tabla1[[#This Row],[PESO]]*Tabla1[[#This Row],[ESTATURA]]</f>
        <v>14250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</row>
    <row r="39" spans="1:60" ht="23.5" x14ac:dyDescent="0.35">
      <c r="A39" s="21">
        <v>73</v>
      </c>
      <c r="B39" s="21">
        <v>182</v>
      </c>
      <c r="C39">
        <f>+Tabla1[[#This Row],[PESO]]^2</f>
        <v>5329</v>
      </c>
      <c r="D39">
        <f>+Tabla1[[#This Row],[ESTATURA]]^2</f>
        <v>33124</v>
      </c>
      <c r="E39">
        <f>+Tabla1[[#This Row],[PESO]]*Tabla1[[#This Row],[ESTATURA]]</f>
        <v>13286</v>
      </c>
      <c r="G39" s="171" t="s">
        <v>80</v>
      </c>
      <c r="H39" s="171"/>
      <c r="I39" s="171"/>
      <c r="J39" s="171"/>
      <c r="K39" s="171"/>
      <c r="L39" s="171"/>
      <c r="M39" s="171"/>
      <c r="N39" s="32"/>
      <c r="O39" s="32"/>
      <c r="P39" s="32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1:60" ht="16" thickBot="1" x14ac:dyDescent="0.4">
      <c r="A40" s="21">
        <v>73</v>
      </c>
      <c r="B40" s="21">
        <v>175</v>
      </c>
      <c r="C40">
        <f>+Tabla1[[#This Row],[PESO]]^2</f>
        <v>5329</v>
      </c>
      <c r="D40">
        <f>+Tabla1[[#This Row],[ESTATURA]]^2</f>
        <v>30625</v>
      </c>
      <c r="E40">
        <f>+Tabla1[[#This Row],[PESO]]*Tabla1[[#This Row],[ESTATURA]]</f>
        <v>12775</v>
      </c>
      <c r="G40" s="23"/>
      <c r="H40" s="23"/>
      <c r="I40" s="23"/>
      <c r="J40" s="23"/>
      <c r="K40" s="23"/>
      <c r="L40" s="23"/>
      <c r="M40" s="23"/>
      <c r="N40" s="28"/>
      <c r="O40" s="28"/>
      <c r="P40" s="28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5"/>
      <c r="AD40" s="5"/>
      <c r="AE40" s="5"/>
      <c r="AF40" s="5"/>
      <c r="AG40" s="5"/>
    </row>
    <row r="41" spans="1:60" ht="18.5" x14ac:dyDescent="0.35">
      <c r="A41" s="21">
        <v>90</v>
      </c>
      <c r="B41" s="21">
        <v>176</v>
      </c>
      <c r="C41">
        <f>+Tabla1[[#This Row],[PESO]]^2</f>
        <v>8100</v>
      </c>
      <c r="D41">
        <f>+Tabla1[[#This Row],[ESTATURA]]^2</f>
        <v>30976</v>
      </c>
      <c r="E41">
        <f>+Tabla1[[#This Row],[PESO]]*Tabla1[[#This Row],[ESTATURA]]</f>
        <v>15840</v>
      </c>
      <c r="G41" s="186" t="s">
        <v>60</v>
      </c>
      <c r="H41" s="187"/>
      <c r="J41" s="188" t="s">
        <v>63</v>
      </c>
      <c r="K41" s="188"/>
      <c r="L41" s="188"/>
      <c r="N41" s="183" t="s">
        <v>64</v>
      </c>
      <c r="O41" s="184"/>
      <c r="P41" s="185"/>
      <c r="R41" s="183" t="s">
        <v>65</v>
      </c>
      <c r="S41" s="184"/>
      <c r="T41" s="185"/>
      <c r="U41" s="23"/>
      <c r="V41" s="23"/>
      <c r="W41" s="23"/>
      <c r="X41" s="23"/>
      <c r="Y41" s="23"/>
      <c r="Z41" s="23"/>
      <c r="AA41" s="23"/>
      <c r="AB41" s="23"/>
      <c r="AC41" s="5"/>
      <c r="AD41" s="5"/>
      <c r="AE41" s="5"/>
      <c r="AF41" s="5"/>
      <c r="AG41" s="5"/>
    </row>
    <row r="42" spans="1:60" ht="26" x14ac:dyDescent="0.6">
      <c r="A42" s="21">
        <v>47</v>
      </c>
      <c r="B42" s="21">
        <v>167</v>
      </c>
      <c r="C42">
        <f>+Tabla1[[#This Row],[PESO]]^2</f>
        <v>2209</v>
      </c>
      <c r="D42">
        <f>+Tabla1[[#This Row],[ESTATURA]]^2</f>
        <v>27889</v>
      </c>
      <c r="E42">
        <f>+Tabla1[[#This Row],[PESO]]*Tabla1[[#This Row],[ESTATURA]]</f>
        <v>7849</v>
      </c>
      <c r="G42" s="26" t="e" vm="6">
        <v>#VALUE!</v>
      </c>
      <c r="H42" s="58">
        <f>+SUM(A2:A211)</f>
        <v>11217</v>
      </c>
      <c r="J42" s="140" t="e" vm="7">
        <v>#VALUE!</v>
      </c>
      <c r="K42" s="140"/>
      <c r="L42" s="190">
        <f>+H42/(MATCH(0,A2:A211,0)-1)</f>
        <v>62.31666666666667</v>
      </c>
      <c r="N42" s="117" t="e" vm="8">
        <v>#VALUE!</v>
      </c>
      <c r="O42" s="118"/>
      <c r="P42" s="189">
        <f>+(H43-(MATCH(0,A2:A211,0)-1)*L42*L42)/((MATCH(0,A2:A211,0)-1)-1)</f>
        <v>181.24553072625673</v>
      </c>
      <c r="R42" s="117" t="e" vm="9">
        <v>#VALUE!</v>
      </c>
      <c r="S42" s="118"/>
      <c r="T42" s="189">
        <f>+SQRT(P42)</f>
        <v>13.4627460321532</v>
      </c>
      <c r="U42" s="23"/>
      <c r="V42" s="23"/>
      <c r="W42" s="23"/>
      <c r="X42" s="23"/>
      <c r="Y42" s="23"/>
      <c r="Z42" s="23"/>
      <c r="AA42" s="23"/>
      <c r="AB42" s="23"/>
      <c r="AC42" s="5"/>
      <c r="AD42" s="5"/>
      <c r="AE42" s="5"/>
      <c r="AF42" s="5"/>
      <c r="AG42" s="5"/>
    </row>
    <row r="43" spans="1:60" ht="26" x14ac:dyDescent="0.6">
      <c r="A43" s="21">
        <v>50</v>
      </c>
      <c r="B43" s="21">
        <v>165</v>
      </c>
      <c r="C43">
        <f>+Tabla1[[#This Row],[PESO]]^2</f>
        <v>2500</v>
      </c>
      <c r="D43">
        <f>+Tabla1[[#This Row],[ESTATURA]]^2</f>
        <v>27225</v>
      </c>
      <c r="E43">
        <f>+Tabla1[[#This Row],[PESO]]*Tabla1[[#This Row],[ESTATURA]]</f>
        <v>8250</v>
      </c>
      <c r="G43" s="26" t="e" vm="10">
        <v>#VALUE!</v>
      </c>
      <c r="H43" s="58">
        <f>+SUM(C2:C211)</f>
        <v>731449</v>
      </c>
      <c r="J43" s="140"/>
      <c r="K43" s="140"/>
      <c r="L43" s="190"/>
      <c r="N43" s="117"/>
      <c r="O43" s="118"/>
      <c r="P43" s="189"/>
      <c r="R43" s="117"/>
      <c r="S43" s="118"/>
      <c r="T43" s="189"/>
      <c r="U43" s="23"/>
      <c r="V43" s="23"/>
      <c r="W43" s="23"/>
      <c r="X43" s="23"/>
      <c r="Y43" s="23"/>
      <c r="Z43" s="23"/>
      <c r="AA43" s="23"/>
      <c r="AB43" s="23"/>
      <c r="AC43" s="5"/>
      <c r="AD43" s="5"/>
      <c r="AE43" s="5"/>
      <c r="AF43" s="5"/>
      <c r="AG43" s="5"/>
    </row>
    <row r="44" spans="1:60" ht="26" x14ac:dyDescent="0.6">
      <c r="A44" s="21">
        <v>70</v>
      </c>
      <c r="B44" s="21">
        <v>173</v>
      </c>
      <c r="C44">
        <f>+Tabla1[[#This Row],[PESO]]^2</f>
        <v>4900</v>
      </c>
      <c r="D44">
        <f>+Tabla1[[#This Row],[ESTATURA]]^2</f>
        <v>29929</v>
      </c>
      <c r="E44">
        <f>+Tabla1[[#This Row],[PESO]]*Tabla1[[#This Row],[ESTATURA]]</f>
        <v>12110</v>
      </c>
      <c r="G44" s="26" t="e" vm="11">
        <v>#VALUE!</v>
      </c>
      <c r="H44" s="58">
        <f>+SUM(B2:B211)</f>
        <v>30235</v>
      </c>
      <c r="J44" s="118" t="e" vm="12">
        <v>#VALUE!</v>
      </c>
      <c r="K44" s="118"/>
      <c r="L44" s="190">
        <f>+H44/(MATCH(0,A2:A211,0)-1)</f>
        <v>167.97222222222223</v>
      </c>
      <c r="N44" s="117" t="e" vm="13">
        <v>#VALUE!</v>
      </c>
      <c r="O44" s="118"/>
      <c r="P44" s="189">
        <f>+(H45-(MATCH(0,A2:A211,0)-1)*L44*L44)/((MATCH(0,A2:A211,0)-1)-1)</f>
        <v>146.01598386095534</v>
      </c>
      <c r="R44" s="117" t="e" vm="14">
        <v>#VALUE!</v>
      </c>
      <c r="S44" s="118"/>
      <c r="T44" s="189">
        <f>+SQRT(P44)</f>
        <v>12.083707372365293</v>
      </c>
      <c r="U44" s="23"/>
      <c r="V44" s="23"/>
      <c r="W44" s="23"/>
      <c r="X44" s="23"/>
      <c r="Y44" s="23"/>
      <c r="Z44" s="23"/>
      <c r="AA44" s="23"/>
      <c r="AB44" s="23"/>
      <c r="AC44" s="5"/>
      <c r="AD44" s="5"/>
      <c r="AE44" s="5"/>
      <c r="AF44" s="5"/>
      <c r="AG44" s="5"/>
    </row>
    <row r="45" spans="1:60" ht="26.5" thickBot="1" x14ac:dyDescent="0.65">
      <c r="A45" s="21">
        <v>63</v>
      </c>
      <c r="B45" s="21">
        <v>160</v>
      </c>
      <c r="C45">
        <f>+Tabla1[[#This Row],[PESO]]^2</f>
        <v>3969</v>
      </c>
      <c r="D45">
        <f>+Tabla1[[#This Row],[ESTATURA]]^2</f>
        <v>25600</v>
      </c>
      <c r="E45">
        <f>+Tabla1[[#This Row],[PESO]]*Tabla1[[#This Row],[ESTATURA]]</f>
        <v>10080</v>
      </c>
      <c r="G45" s="26" t="e" vm="15">
        <v>#VALUE!</v>
      </c>
      <c r="H45" s="58">
        <f>+SUM(D2:D211)</f>
        <v>5104777</v>
      </c>
      <c r="J45" s="118"/>
      <c r="K45" s="118"/>
      <c r="L45" s="190"/>
      <c r="N45" s="119"/>
      <c r="O45" s="120"/>
      <c r="P45" s="189"/>
      <c r="R45" s="117"/>
      <c r="S45" s="118"/>
      <c r="T45" s="189"/>
      <c r="U45" s="23"/>
      <c r="V45" s="23"/>
      <c r="W45" s="23"/>
      <c r="X45" s="23"/>
      <c r="Y45" s="23"/>
      <c r="Z45" s="23"/>
      <c r="AA45" s="23"/>
      <c r="AB45" s="23"/>
      <c r="AC45" s="5"/>
      <c r="AD45" s="5"/>
      <c r="AE45" s="5"/>
      <c r="AF45" s="5"/>
      <c r="AG45" s="5"/>
    </row>
    <row r="46" spans="1:60" ht="26.5" thickBot="1" x14ac:dyDescent="0.4">
      <c r="A46" s="21">
        <v>37</v>
      </c>
      <c r="B46" s="21">
        <v>148</v>
      </c>
      <c r="C46">
        <f>+Tabla1[[#This Row],[PESO]]^2</f>
        <v>1369</v>
      </c>
      <c r="D46">
        <f>+Tabla1[[#This Row],[ESTATURA]]^2</f>
        <v>21904</v>
      </c>
      <c r="E46">
        <f>+Tabla1[[#This Row],[PESO]]*Tabla1[[#This Row],[ESTATURA]]</f>
        <v>5476</v>
      </c>
      <c r="G46" s="27" t="e" vm="16">
        <v>#VALUE!</v>
      </c>
      <c r="H46" s="58">
        <f>+SUM(E2:E211)</f>
        <v>1897995</v>
      </c>
      <c r="V46" s="24"/>
      <c r="W46" s="24"/>
      <c r="X46" s="24"/>
      <c r="Y46" s="24"/>
      <c r="Z46" s="24"/>
      <c r="AA46" s="24"/>
      <c r="AB46" s="24"/>
      <c r="AC46" s="5"/>
      <c r="AD46" s="5"/>
      <c r="AE46" s="5"/>
      <c r="AF46" s="5"/>
      <c r="AG46" s="5"/>
    </row>
    <row r="47" spans="1:60" ht="18.5" x14ac:dyDescent="0.35">
      <c r="A47" s="21">
        <v>58</v>
      </c>
      <c r="B47" s="21">
        <v>165</v>
      </c>
      <c r="C47">
        <f>+Tabla1[[#This Row],[PESO]]^2</f>
        <v>3364</v>
      </c>
      <c r="D47">
        <f>+Tabla1[[#This Row],[ESTATURA]]^2</f>
        <v>27225</v>
      </c>
      <c r="E47">
        <f>+Tabla1[[#This Row],[PESO]]*Tabla1[[#This Row],[ESTATURA]]</f>
        <v>9570</v>
      </c>
      <c r="J47" s="127" t="s">
        <v>66</v>
      </c>
      <c r="K47" s="128"/>
      <c r="L47" s="129"/>
      <c r="N47" s="127" t="s">
        <v>67</v>
      </c>
      <c r="O47" s="128"/>
      <c r="P47" s="129"/>
      <c r="R47" s="151" t="s">
        <v>68</v>
      </c>
      <c r="S47" s="151"/>
      <c r="T47" s="151"/>
    </row>
    <row r="48" spans="1:60" x14ac:dyDescent="0.35">
      <c r="A48" s="21">
        <v>73</v>
      </c>
      <c r="B48" s="21">
        <v>163</v>
      </c>
      <c r="C48">
        <f>+Tabla1[[#This Row],[PESO]]^2</f>
        <v>5329</v>
      </c>
      <c r="D48">
        <f>+Tabla1[[#This Row],[ESTATURA]]^2</f>
        <v>26569</v>
      </c>
      <c r="E48">
        <f>+Tabla1[[#This Row],[PESO]]*Tabla1[[#This Row],[ESTATURA]]</f>
        <v>11899</v>
      </c>
      <c r="G48" s="173" t="s">
        <v>81</v>
      </c>
      <c r="H48" s="173"/>
      <c r="I48" s="173"/>
      <c r="J48" s="191" t="e" vm="17">
        <v>#VALUE!</v>
      </c>
      <c r="K48" s="191"/>
      <c r="L48" s="148">
        <f>+(H46-(MATCH(0,A2:A211,0)-1)*L42*L44)/((MATCH(0,A2:A211,0)-1)-1)</f>
        <v>77.377560521414836</v>
      </c>
      <c r="N48" s="142" t="e" vm="18">
        <v>#VALUE!</v>
      </c>
      <c r="O48" s="143"/>
      <c r="P48" s="148">
        <f>+L48/(T42*T44)</f>
        <v>0.47564307808498474</v>
      </c>
      <c r="R48" s="152" t="e" vm="19">
        <v>#VALUE!</v>
      </c>
      <c r="S48" s="152"/>
      <c r="T48" s="148">
        <f>+P48*P48</f>
        <v>0.22623633773015889</v>
      </c>
    </row>
    <row r="49" spans="1:20" x14ac:dyDescent="0.35">
      <c r="A49" s="21">
        <v>64</v>
      </c>
      <c r="B49" s="21">
        <v>180</v>
      </c>
      <c r="C49">
        <f>+Tabla1[[#This Row],[PESO]]^2</f>
        <v>4096</v>
      </c>
      <c r="D49">
        <f>+Tabla1[[#This Row],[ESTATURA]]^2</f>
        <v>32400</v>
      </c>
      <c r="E49">
        <f>+Tabla1[[#This Row],[PESO]]*Tabla1[[#This Row],[ESTATURA]]</f>
        <v>11520</v>
      </c>
      <c r="G49" s="173"/>
      <c r="H49" s="173"/>
      <c r="I49" s="173"/>
      <c r="J49" s="192"/>
      <c r="K49" s="192"/>
      <c r="L49" s="149"/>
      <c r="N49" s="144"/>
      <c r="O49" s="145"/>
      <c r="P49" s="149"/>
      <c r="R49" s="152"/>
      <c r="S49" s="152"/>
      <c r="T49" s="149"/>
    </row>
    <row r="50" spans="1:20" x14ac:dyDescent="0.35">
      <c r="A50" s="21">
        <v>80</v>
      </c>
      <c r="B50" s="21">
        <v>175</v>
      </c>
      <c r="C50">
        <f>+Tabla1[[#This Row],[PESO]]^2</f>
        <v>6400</v>
      </c>
      <c r="D50">
        <f>+Tabla1[[#This Row],[ESTATURA]]^2</f>
        <v>30625</v>
      </c>
      <c r="E50">
        <f>+Tabla1[[#This Row],[PESO]]*Tabla1[[#This Row],[ESTATURA]]</f>
        <v>14000</v>
      </c>
      <c r="G50" s="173"/>
      <c r="H50" s="173"/>
      <c r="I50" s="173"/>
      <c r="J50" s="192"/>
      <c r="K50" s="192"/>
      <c r="L50" s="149"/>
      <c r="N50" s="144"/>
      <c r="O50" s="145"/>
      <c r="P50" s="149"/>
      <c r="R50" s="152"/>
      <c r="S50" s="152"/>
      <c r="T50" s="149"/>
    </row>
    <row r="51" spans="1:20" ht="15" thickBot="1" x14ac:dyDescent="0.4">
      <c r="A51" s="21">
        <v>70</v>
      </c>
      <c r="B51" s="21">
        <v>170</v>
      </c>
      <c r="C51">
        <f>+Tabla1[[#This Row],[PESO]]^2</f>
        <v>4900</v>
      </c>
      <c r="D51">
        <f>+Tabla1[[#This Row],[ESTATURA]]^2</f>
        <v>28900</v>
      </c>
      <c r="E51">
        <f>+Tabla1[[#This Row],[PESO]]*Tabla1[[#This Row],[ESTATURA]]</f>
        <v>11900</v>
      </c>
      <c r="G51" s="173"/>
      <c r="H51" s="173"/>
      <c r="I51" s="173"/>
      <c r="J51" s="193"/>
      <c r="K51" s="193"/>
      <c r="L51" s="150"/>
      <c r="N51" s="146"/>
      <c r="O51" s="147"/>
      <c r="P51" s="150"/>
      <c r="R51" s="152"/>
      <c r="S51" s="152"/>
      <c r="T51" s="150"/>
    </row>
    <row r="52" spans="1:20" ht="31" x14ac:dyDescent="0.35">
      <c r="A52" s="21">
        <v>60</v>
      </c>
      <c r="B52" s="21">
        <v>165</v>
      </c>
      <c r="C52">
        <f>+Tabla1[[#This Row],[PESO]]^2</f>
        <v>3600</v>
      </c>
      <c r="D52">
        <f>+Tabla1[[#This Row],[ESTATURA]]^2</f>
        <v>27225</v>
      </c>
      <c r="E52">
        <f>+Tabla1[[#This Row],[PESO]]*Tabla1[[#This Row],[ESTATURA]]</f>
        <v>9900</v>
      </c>
      <c r="G52" s="29"/>
      <c r="H52" s="33"/>
      <c r="J52" s="29"/>
      <c r="K52" s="29"/>
      <c r="L52" s="33"/>
      <c r="N52" s="30"/>
      <c r="O52" s="30"/>
      <c r="P52" s="33"/>
      <c r="R52" s="30"/>
      <c r="S52" s="30"/>
      <c r="T52" s="33"/>
    </row>
    <row r="53" spans="1:20" x14ac:dyDescent="0.35">
      <c r="A53" s="21">
        <v>77</v>
      </c>
      <c r="B53" s="21">
        <v>180</v>
      </c>
      <c r="C53">
        <f>+Tabla1[[#This Row],[PESO]]^2</f>
        <v>5929</v>
      </c>
      <c r="D53">
        <f>+Tabla1[[#This Row],[ESTATURA]]^2</f>
        <v>32400</v>
      </c>
      <c r="E53">
        <f>+Tabla1[[#This Row],[PESO]]*Tabla1[[#This Row],[ESTATURA]]</f>
        <v>13860</v>
      </c>
      <c r="G53" s="168" t="s">
        <v>82</v>
      </c>
      <c r="H53" s="168"/>
      <c r="I53" s="168"/>
      <c r="J53" s="169" t="s">
        <v>83</v>
      </c>
      <c r="K53" s="169"/>
      <c r="L53" s="169"/>
      <c r="N53" s="169" t="s">
        <v>84</v>
      </c>
      <c r="O53" s="169"/>
      <c r="P53" s="169"/>
      <c r="R53" s="169" t="s">
        <v>85</v>
      </c>
      <c r="S53" s="169"/>
      <c r="T53" s="169"/>
    </row>
    <row r="54" spans="1:20" x14ac:dyDescent="0.35">
      <c r="A54" s="21">
        <v>59</v>
      </c>
      <c r="B54" s="21">
        <v>169</v>
      </c>
      <c r="C54">
        <f>+Tabla1[[#This Row],[PESO]]^2</f>
        <v>3481</v>
      </c>
      <c r="D54">
        <f>+Tabla1[[#This Row],[ESTATURA]]^2</f>
        <v>28561</v>
      </c>
      <c r="E54">
        <f>+Tabla1[[#This Row],[PESO]]*Tabla1[[#This Row],[ESTATURA]]</f>
        <v>9971</v>
      </c>
      <c r="G54" s="168"/>
      <c r="H54" s="168"/>
      <c r="I54" s="168"/>
      <c r="J54" s="170"/>
      <c r="K54" s="170"/>
      <c r="L54" s="170"/>
      <c r="N54" s="170"/>
      <c r="O54" s="170"/>
      <c r="P54" s="170"/>
      <c r="R54" s="170"/>
      <c r="S54" s="170"/>
      <c r="T54" s="170"/>
    </row>
    <row r="55" spans="1:20" x14ac:dyDescent="0.35">
      <c r="A55" s="21">
        <v>40</v>
      </c>
      <c r="B55" s="21">
        <v>164</v>
      </c>
      <c r="C55">
        <f>+Tabla1[[#This Row],[PESO]]^2</f>
        <v>1600</v>
      </c>
      <c r="D55">
        <f>+Tabla1[[#This Row],[ESTATURA]]^2</f>
        <v>26896</v>
      </c>
      <c r="E55">
        <f>+Tabla1[[#This Row],[PESO]]*Tabla1[[#This Row],[ESTATURA]]</f>
        <v>6560</v>
      </c>
      <c r="G55" s="168"/>
      <c r="H55" s="168"/>
      <c r="I55" s="168"/>
      <c r="J55" s="170"/>
      <c r="K55" s="170"/>
      <c r="L55" s="170"/>
      <c r="N55" s="170"/>
      <c r="O55" s="170"/>
      <c r="P55" s="170"/>
      <c r="R55" s="170"/>
      <c r="S55" s="170"/>
      <c r="T55" s="170"/>
    </row>
    <row r="56" spans="1:20" x14ac:dyDescent="0.35">
      <c r="A56" s="21">
        <v>49</v>
      </c>
      <c r="B56" s="21">
        <v>163</v>
      </c>
      <c r="C56">
        <f>+Tabla1[[#This Row],[PESO]]^2</f>
        <v>2401</v>
      </c>
      <c r="D56">
        <f>+Tabla1[[#This Row],[ESTATURA]]^2</f>
        <v>26569</v>
      </c>
      <c r="E56">
        <f>+Tabla1[[#This Row],[PESO]]*Tabla1[[#This Row],[ESTATURA]]</f>
        <v>7987</v>
      </c>
      <c r="G56" s="168"/>
      <c r="H56" s="168"/>
      <c r="I56" s="168"/>
      <c r="J56" s="170"/>
      <c r="K56" s="170"/>
      <c r="L56" s="170"/>
      <c r="N56" s="170"/>
      <c r="O56" s="170"/>
      <c r="P56" s="170"/>
      <c r="R56" s="170"/>
      <c r="S56" s="170"/>
      <c r="T56" s="170"/>
    </row>
    <row r="57" spans="1:20" x14ac:dyDescent="0.35">
      <c r="A57" s="21">
        <v>60</v>
      </c>
      <c r="B57" s="21">
        <v>164</v>
      </c>
      <c r="C57">
        <f>+Tabla1[[#This Row],[PESO]]^2</f>
        <v>3600</v>
      </c>
      <c r="D57">
        <f>+Tabla1[[#This Row],[ESTATURA]]^2</f>
        <v>26896</v>
      </c>
      <c r="E57">
        <f>+Tabla1[[#This Row],[PESO]]*Tabla1[[#This Row],[ESTATURA]]</f>
        <v>9840</v>
      </c>
      <c r="G57" s="168"/>
      <c r="H57" s="168"/>
      <c r="I57" s="168"/>
      <c r="J57" s="170"/>
      <c r="K57" s="170"/>
      <c r="L57" s="170"/>
      <c r="N57" s="170"/>
      <c r="O57" s="170"/>
      <c r="P57" s="170"/>
      <c r="R57" s="170"/>
      <c r="S57" s="170"/>
      <c r="T57" s="170"/>
    </row>
    <row r="58" spans="1:20" x14ac:dyDescent="0.35">
      <c r="A58" s="21">
        <v>59</v>
      </c>
      <c r="B58" s="21">
        <v>176</v>
      </c>
      <c r="C58">
        <f>+Tabla1[[#This Row],[PESO]]^2</f>
        <v>3481</v>
      </c>
      <c r="D58">
        <f>+Tabla1[[#This Row],[ESTATURA]]^2</f>
        <v>30976</v>
      </c>
      <c r="E58">
        <f>+Tabla1[[#This Row],[PESO]]*Tabla1[[#This Row],[ESTATURA]]</f>
        <v>10384</v>
      </c>
      <c r="G58" s="168"/>
      <c r="H58" s="168"/>
      <c r="I58" s="168"/>
      <c r="J58" s="170"/>
      <c r="K58" s="170"/>
      <c r="L58" s="170"/>
      <c r="N58" s="170"/>
      <c r="O58" s="170"/>
      <c r="P58" s="170"/>
      <c r="R58" s="170"/>
      <c r="S58" s="170"/>
      <c r="T58" s="170"/>
    </row>
    <row r="59" spans="1:20" x14ac:dyDescent="0.35">
      <c r="A59" s="21">
        <v>62</v>
      </c>
      <c r="B59" s="21">
        <v>168</v>
      </c>
      <c r="C59">
        <f>+Tabla1[[#This Row],[PESO]]^2</f>
        <v>3844</v>
      </c>
      <c r="D59">
        <f>+Tabla1[[#This Row],[ESTATURA]]^2</f>
        <v>28224</v>
      </c>
      <c r="E59">
        <f>+Tabla1[[#This Row],[PESO]]*Tabla1[[#This Row],[ESTATURA]]</f>
        <v>10416</v>
      </c>
    </row>
    <row r="60" spans="1:20" x14ac:dyDescent="0.35">
      <c r="A60" s="21">
        <v>74</v>
      </c>
      <c r="B60" s="21">
        <v>171</v>
      </c>
      <c r="C60">
        <f>+Tabla1[[#This Row],[PESO]]^2</f>
        <v>5476</v>
      </c>
      <c r="D60">
        <f>+Tabla1[[#This Row],[ESTATURA]]^2</f>
        <v>29241</v>
      </c>
      <c r="E60">
        <f>+Tabla1[[#This Row],[PESO]]*Tabla1[[#This Row],[ESTATURA]]</f>
        <v>12654</v>
      </c>
    </row>
    <row r="61" spans="1:20" ht="18.5" x14ac:dyDescent="0.35">
      <c r="A61" s="21">
        <v>64</v>
      </c>
      <c r="B61" s="21">
        <v>174</v>
      </c>
      <c r="C61">
        <f>+Tabla1[[#This Row],[PESO]]^2</f>
        <v>4096</v>
      </c>
      <c r="D61">
        <f>+Tabla1[[#This Row],[ESTATURA]]^2</f>
        <v>30276</v>
      </c>
      <c r="E61">
        <f>+Tabla1[[#This Row],[PESO]]*Tabla1[[#This Row],[ESTATURA]]</f>
        <v>11136</v>
      </c>
      <c r="G61" s="168" t="s">
        <v>86</v>
      </c>
      <c r="H61" s="168"/>
      <c r="I61" s="168"/>
      <c r="J61" s="155" t="s">
        <v>69</v>
      </c>
      <c r="K61" s="155"/>
      <c r="L61" s="155"/>
      <c r="N61" s="155" t="s">
        <v>70</v>
      </c>
      <c r="O61" s="155"/>
      <c r="P61" s="155"/>
      <c r="R61" s="155" t="s">
        <v>71</v>
      </c>
      <c r="S61" s="155"/>
      <c r="T61" s="155"/>
    </row>
    <row r="62" spans="1:20" x14ac:dyDescent="0.35">
      <c r="A62" s="21">
        <v>75</v>
      </c>
      <c r="B62" s="21">
        <v>175</v>
      </c>
      <c r="C62">
        <f>+Tabla1[[#This Row],[PESO]]^2</f>
        <v>5625</v>
      </c>
      <c r="D62">
        <f>+Tabla1[[#This Row],[ESTATURA]]^2</f>
        <v>30625</v>
      </c>
      <c r="E62">
        <f>+Tabla1[[#This Row],[PESO]]*Tabla1[[#This Row],[ESTATURA]]</f>
        <v>13125</v>
      </c>
      <c r="G62" s="168"/>
      <c r="H62" s="168"/>
      <c r="I62" s="168"/>
      <c r="J62" s="156" t="e" vm="20">
        <v>#VALUE!</v>
      </c>
      <c r="K62" s="156"/>
      <c r="L62" s="141">
        <f>+L48/P42</f>
        <v>0.42692120578841553</v>
      </c>
      <c r="N62" s="152" t="e" vm="21">
        <v>#VALUE!</v>
      </c>
      <c r="O62" s="152"/>
      <c r="P62" s="141">
        <f>+L44-L62*L42</f>
        <v>141.36791574817414</v>
      </c>
      <c r="R62" s="156" t="e" vm="22">
        <v>#VALUE!</v>
      </c>
      <c r="S62" s="156"/>
      <c r="T62" s="156"/>
    </row>
    <row r="63" spans="1:20" x14ac:dyDescent="0.35">
      <c r="A63" s="21">
        <v>51</v>
      </c>
      <c r="B63" s="21">
        <v>154</v>
      </c>
      <c r="C63">
        <f>+Tabla1[[#This Row],[PESO]]^2</f>
        <v>2601</v>
      </c>
      <c r="D63">
        <f>+Tabla1[[#This Row],[ESTATURA]]^2</f>
        <v>23716</v>
      </c>
      <c r="E63">
        <f>+Tabla1[[#This Row],[PESO]]*Tabla1[[#This Row],[ESTATURA]]</f>
        <v>7854</v>
      </c>
      <c r="G63" s="168"/>
      <c r="H63" s="168"/>
      <c r="I63" s="168"/>
      <c r="J63" s="156"/>
      <c r="K63" s="156"/>
      <c r="L63" s="141"/>
      <c r="N63" s="152"/>
      <c r="O63" s="152"/>
      <c r="P63" s="141"/>
      <c r="R63" s="156"/>
      <c r="S63" s="156"/>
      <c r="T63" s="156"/>
    </row>
    <row r="64" spans="1:20" x14ac:dyDescent="0.35">
      <c r="A64" s="21">
        <v>37</v>
      </c>
      <c r="B64" s="21">
        <v>178</v>
      </c>
      <c r="C64">
        <f>+Tabla1[[#This Row],[PESO]]^2</f>
        <v>1369</v>
      </c>
      <c r="D64">
        <f>+Tabla1[[#This Row],[ESTATURA]]^2</f>
        <v>31684</v>
      </c>
      <c r="E64">
        <f>+Tabla1[[#This Row],[PESO]]*Tabla1[[#This Row],[ESTATURA]]</f>
        <v>6586</v>
      </c>
      <c r="G64" s="168"/>
      <c r="H64" s="168"/>
      <c r="I64" s="168"/>
      <c r="J64" s="156"/>
      <c r="K64" s="156"/>
      <c r="L64" s="141"/>
      <c r="N64" s="152"/>
      <c r="O64" s="152"/>
      <c r="P64" s="141"/>
      <c r="R64" s="156"/>
      <c r="S64" s="156"/>
      <c r="T64" s="156"/>
    </row>
    <row r="65" spans="1:20" x14ac:dyDescent="0.35">
      <c r="A65" s="21">
        <v>75</v>
      </c>
      <c r="B65" s="21">
        <v>183</v>
      </c>
      <c r="C65">
        <f>+Tabla1[[#This Row],[PESO]]^2</f>
        <v>5625</v>
      </c>
      <c r="D65">
        <f>+Tabla1[[#This Row],[ESTATURA]]^2</f>
        <v>33489</v>
      </c>
      <c r="E65">
        <f>+Tabla1[[#This Row],[PESO]]*Tabla1[[#This Row],[ESTATURA]]</f>
        <v>13725</v>
      </c>
      <c r="G65" s="168"/>
      <c r="H65" s="168"/>
      <c r="I65" s="168"/>
      <c r="J65" s="156"/>
      <c r="K65" s="156"/>
      <c r="L65" s="141"/>
      <c r="N65" s="152"/>
      <c r="O65" s="152"/>
      <c r="P65" s="141"/>
      <c r="R65" s="156"/>
      <c r="S65" s="156"/>
      <c r="T65" s="156"/>
    </row>
    <row r="66" spans="1:20" x14ac:dyDescent="0.35">
      <c r="A66" s="21">
        <v>45</v>
      </c>
      <c r="B66" s="21">
        <v>140</v>
      </c>
      <c r="C66">
        <f>+Tabla1[[#This Row],[PESO]]^2</f>
        <v>2025</v>
      </c>
      <c r="D66">
        <f>+Tabla1[[#This Row],[ESTATURA]]^2</f>
        <v>19600</v>
      </c>
      <c r="E66">
        <f>+Tabla1[[#This Row],[PESO]]*Tabla1[[#This Row],[ESTATURA]]</f>
        <v>6300</v>
      </c>
    </row>
    <row r="67" spans="1:20" x14ac:dyDescent="0.35">
      <c r="A67" s="21">
        <v>60</v>
      </c>
      <c r="B67" s="21">
        <v>170</v>
      </c>
      <c r="C67">
        <f>+Tabla1[[#This Row],[PESO]]^2</f>
        <v>3600</v>
      </c>
      <c r="D67">
        <f>+Tabla1[[#This Row],[ESTATURA]]^2</f>
        <v>28900</v>
      </c>
      <c r="E67">
        <f>+Tabla1[[#This Row],[PESO]]*Tabla1[[#This Row],[ESTATURA]]</f>
        <v>10200</v>
      </c>
      <c r="G67" s="159" t="s">
        <v>94</v>
      </c>
      <c r="H67" s="160"/>
      <c r="I67" s="161"/>
      <c r="J67" s="157" t="s">
        <v>72</v>
      </c>
      <c r="K67" s="157" t="s">
        <v>73</v>
      </c>
    </row>
    <row r="68" spans="1:20" x14ac:dyDescent="0.35">
      <c r="A68" s="21">
        <v>60</v>
      </c>
      <c r="B68" s="21">
        <v>171</v>
      </c>
      <c r="C68">
        <f>+Tabla1[[#This Row],[PESO]]^2</f>
        <v>3600</v>
      </c>
      <c r="D68">
        <f>+Tabla1[[#This Row],[ESTATURA]]^2</f>
        <v>29241</v>
      </c>
      <c r="E68">
        <f>+Tabla1[[#This Row],[PESO]]*Tabla1[[#This Row],[ESTATURA]]</f>
        <v>10260</v>
      </c>
      <c r="G68" s="162"/>
      <c r="H68" s="163"/>
      <c r="I68" s="164"/>
      <c r="J68" s="157"/>
      <c r="K68" s="157"/>
    </row>
    <row r="69" spans="1:20" x14ac:dyDescent="0.35">
      <c r="A69" s="21">
        <v>90</v>
      </c>
      <c r="B69" s="21">
        <v>185</v>
      </c>
      <c r="C69">
        <f>+Tabla1[[#This Row],[PESO]]^2</f>
        <v>8100</v>
      </c>
      <c r="D69">
        <f>+Tabla1[[#This Row],[ESTATURA]]^2</f>
        <v>34225</v>
      </c>
      <c r="E69">
        <f>+Tabla1[[#This Row],[PESO]]*Tabla1[[#This Row],[ESTATURA]]</f>
        <v>16650</v>
      </c>
      <c r="G69" s="162"/>
      <c r="H69" s="163"/>
      <c r="I69" s="164"/>
      <c r="J69" s="194">
        <v>5</v>
      </c>
      <c r="K69" s="195">
        <f>+P62+L62*J69</f>
        <v>143.50252177711621</v>
      </c>
    </row>
    <row r="70" spans="1:20" x14ac:dyDescent="0.35">
      <c r="A70" s="21">
        <v>75</v>
      </c>
      <c r="B70" s="21">
        <v>170</v>
      </c>
      <c r="C70">
        <f>+Tabla1[[#This Row],[PESO]]^2</f>
        <v>5625</v>
      </c>
      <c r="D70">
        <f>+Tabla1[[#This Row],[ESTATURA]]^2</f>
        <v>28900</v>
      </c>
      <c r="E70">
        <f>+Tabla1[[#This Row],[PESO]]*Tabla1[[#This Row],[ESTATURA]]</f>
        <v>12750</v>
      </c>
      <c r="G70" s="162"/>
      <c r="H70" s="163"/>
      <c r="I70" s="164"/>
      <c r="J70" s="194"/>
      <c r="K70" s="195"/>
    </row>
    <row r="71" spans="1:20" x14ac:dyDescent="0.35">
      <c r="A71" s="21">
        <v>78</v>
      </c>
      <c r="B71" s="21">
        <v>175</v>
      </c>
      <c r="C71">
        <f>+Tabla1[[#This Row],[PESO]]^2</f>
        <v>6084</v>
      </c>
      <c r="D71">
        <f>+Tabla1[[#This Row],[ESTATURA]]^2</f>
        <v>30625</v>
      </c>
      <c r="E71">
        <f>+Tabla1[[#This Row],[PESO]]*Tabla1[[#This Row],[ESTATURA]]</f>
        <v>13650</v>
      </c>
      <c r="G71" s="162"/>
      <c r="H71" s="163"/>
      <c r="I71" s="164"/>
      <c r="J71" s="194">
        <v>50</v>
      </c>
      <c r="K71" s="195">
        <f>+P62+L62*J71</f>
        <v>162.71397603759493</v>
      </c>
    </row>
    <row r="72" spans="1:20" x14ac:dyDescent="0.35">
      <c r="A72" s="21">
        <v>79</v>
      </c>
      <c r="B72" s="21">
        <v>174</v>
      </c>
      <c r="C72">
        <f>+Tabla1[[#This Row],[PESO]]^2</f>
        <v>6241</v>
      </c>
      <c r="D72">
        <f>+Tabla1[[#This Row],[ESTATURA]]^2</f>
        <v>30276</v>
      </c>
      <c r="E72">
        <f>+Tabla1[[#This Row],[PESO]]*Tabla1[[#This Row],[ESTATURA]]</f>
        <v>13746</v>
      </c>
      <c r="G72" s="165"/>
      <c r="H72" s="166"/>
      <c r="I72" s="167"/>
      <c r="J72" s="194"/>
      <c r="K72" s="195"/>
    </row>
    <row r="73" spans="1:20" x14ac:dyDescent="0.35">
      <c r="A73" s="21">
        <v>62</v>
      </c>
      <c r="B73" s="21">
        <v>169</v>
      </c>
      <c r="C73">
        <f>+Tabla1[[#This Row],[PESO]]^2</f>
        <v>3844</v>
      </c>
      <c r="D73">
        <f>+Tabla1[[#This Row],[ESTATURA]]^2</f>
        <v>28561</v>
      </c>
      <c r="E73">
        <f>+Tabla1[[#This Row],[PESO]]*Tabla1[[#This Row],[ESTATURA]]</f>
        <v>10478</v>
      </c>
    </row>
    <row r="74" spans="1:20" x14ac:dyDescent="0.35">
      <c r="A74" s="21">
        <v>80</v>
      </c>
      <c r="B74" s="21">
        <v>180</v>
      </c>
      <c r="C74">
        <f>+Tabla1[[#This Row],[PESO]]^2</f>
        <v>6400</v>
      </c>
      <c r="D74">
        <f>+Tabla1[[#This Row],[ESTATURA]]^2</f>
        <v>32400</v>
      </c>
      <c r="E74">
        <f>+Tabla1[[#This Row],[PESO]]*Tabla1[[#This Row],[ESTATURA]]</f>
        <v>14400</v>
      </c>
      <c r="G74" s="159" t="s">
        <v>105</v>
      </c>
      <c r="H74" s="160"/>
      <c r="I74" s="161"/>
      <c r="J74" s="174" t="s">
        <v>74</v>
      </c>
      <c r="K74" s="174" t="s">
        <v>75</v>
      </c>
    </row>
    <row r="75" spans="1:20" x14ac:dyDescent="0.35">
      <c r="A75" s="21">
        <v>45</v>
      </c>
      <c r="B75" s="21">
        <v>158</v>
      </c>
      <c r="C75">
        <f>+Tabla1[[#This Row],[PESO]]^2</f>
        <v>2025</v>
      </c>
      <c r="D75">
        <f>+Tabla1[[#This Row],[ESTATURA]]^2</f>
        <v>24964</v>
      </c>
      <c r="E75">
        <f>+Tabla1[[#This Row],[PESO]]*Tabla1[[#This Row],[ESTATURA]]</f>
        <v>7110</v>
      </c>
      <c r="G75" s="162"/>
      <c r="H75" s="163"/>
      <c r="I75" s="164"/>
      <c r="J75" s="174"/>
      <c r="K75" s="174"/>
    </row>
    <row r="76" spans="1:20" x14ac:dyDescent="0.35">
      <c r="A76" s="21">
        <v>50</v>
      </c>
      <c r="B76" s="21">
        <v>170</v>
      </c>
      <c r="C76">
        <f>+Tabla1[[#This Row],[PESO]]^2</f>
        <v>2500</v>
      </c>
      <c r="D76">
        <f>+Tabla1[[#This Row],[ESTATURA]]^2</f>
        <v>28900</v>
      </c>
      <c r="E76">
        <f>+Tabla1[[#This Row],[PESO]]*Tabla1[[#This Row],[ESTATURA]]</f>
        <v>8500</v>
      </c>
      <c r="G76" s="162"/>
      <c r="H76" s="163"/>
      <c r="I76" s="164"/>
      <c r="J76" s="194">
        <v>80</v>
      </c>
      <c r="K76" s="195">
        <f>+$P$62+$L$62*J76</f>
        <v>175.52161221124737</v>
      </c>
    </row>
    <row r="77" spans="1:20" x14ac:dyDescent="0.35">
      <c r="A77" s="21">
        <v>59</v>
      </c>
      <c r="B77" s="21">
        <v>165</v>
      </c>
      <c r="C77">
        <f>+Tabla1[[#This Row],[PESO]]^2</f>
        <v>3481</v>
      </c>
      <c r="D77">
        <f>+Tabla1[[#This Row],[ESTATURA]]^2</f>
        <v>27225</v>
      </c>
      <c r="E77">
        <f>+Tabla1[[#This Row],[PESO]]*Tabla1[[#This Row],[ESTATURA]]</f>
        <v>9735</v>
      </c>
      <c r="G77" s="162"/>
      <c r="H77" s="163"/>
      <c r="I77" s="164"/>
      <c r="J77" s="194"/>
      <c r="K77" s="195"/>
    </row>
    <row r="78" spans="1:20" x14ac:dyDescent="0.35">
      <c r="A78" s="21">
        <v>65</v>
      </c>
      <c r="B78" s="21">
        <v>166</v>
      </c>
      <c r="C78">
        <f>+Tabla1[[#This Row],[PESO]]^2</f>
        <v>4225</v>
      </c>
      <c r="D78">
        <f>+Tabla1[[#This Row],[ESTATURA]]^2</f>
        <v>27556</v>
      </c>
      <c r="E78">
        <f>+Tabla1[[#This Row],[PESO]]*Tabla1[[#This Row],[ESTATURA]]</f>
        <v>10790</v>
      </c>
      <c r="G78" s="162"/>
      <c r="H78" s="163"/>
      <c r="I78" s="164"/>
      <c r="J78" s="196">
        <v>75</v>
      </c>
      <c r="K78" s="197">
        <f>+$P$62+$L$62*J78</f>
        <v>173.3870061823053</v>
      </c>
    </row>
    <row r="79" spans="1:20" x14ac:dyDescent="0.35">
      <c r="A79" s="21">
        <v>73</v>
      </c>
      <c r="B79" s="21">
        <v>192</v>
      </c>
      <c r="C79">
        <f>+Tabla1[[#This Row],[PESO]]^2</f>
        <v>5329</v>
      </c>
      <c r="D79">
        <f>+Tabla1[[#This Row],[ESTATURA]]^2</f>
        <v>36864</v>
      </c>
      <c r="E79">
        <f>+Tabla1[[#This Row],[PESO]]*Tabla1[[#This Row],[ESTATURA]]</f>
        <v>14016</v>
      </c>
      <c r="G79" s="165"/>
      <c r="H79" s="166"/>
      <c r="I79" s="167"/>
      <c r="J79" s="196"/>
      <c r="K79" s="197"/>
    </row>
    <row r="80" spans="1:20" x14ac:dyDescent="0.35">
      <c r="A80" s="21">
        <v>58</v>
      </c>
      <c r="B80" s="21">
        <v>165</v>
      </c>
      <c r="C80">
        <f>+Tabla1[[#This Row],[PESO]]^2</f>
        <v>3364</v>
      </c>
      <c r="D80">
        <f>+Tabla1[[#This Row],[ESTATURA]]^2</f>
        <v>27225</v>
      </c>
      <c r="E80">
        <f>+Tabla1[[#This Row],[PESO]]*Tabla1[[#This Row],[ESTATURA]]</f>
        <v>9570</v>
      </c>
    </row>
    <row r="81" spans="1:11" x14ac:dyDescent="0.35">
      <c r="A81" s="21">
        <v>56</v>
      </c>
      <c r="B81" s="21">
        <v>164</v>
      </c>
      <c r="C81">
        <f>+Tabla1[[#This Row],[PESO]]^2</f>
        <v>3136</v>
      </c>
      <c r="D81">
        <f>+Tabla1[[#This Row],[ESTATURA]]^2</f>
        <v>26896</v>
      </c>
      <c r="E81">
        <f>+Tabla1[[#This Row],[PESO]]*Tabla1[[#This Row],[ESTATURA]]</f>
        <v>9184</v>
      </c>
      <c r="G81" s="159" t="s">
        <v>96</v>
      </c>
      <c r="H81" s="160"/>
      <c r="I81" s="161"/>
      <c r="J81" s="174" t="s">
        <v>76</v>
      </c>
      <c r="K81" s="174" t="s">
        <v>77</v>
      </c>
    </row>
    <row r="82" spans="1:11" x14ac:dyDescent="0.35">
      <c r="A82" s="21">
        <v>77</v>
      </c>
      <c r="B82" s="21">
        <v>180</v>
      </c>
      <c r="C82">
        <f>+Tabla1[[#This Row],[PESO]]^2</f>
        <v>5929</v>
      </c>
      <c r="D82">
        <f>+Tabla1[[#This Row],[ESTATURA]]^2</f>
        <v>32400</v>
      </c>
      <c r="E82">
        <f>+Tabla1[[#This Row],[PESO]]*Tabla1[[#This Row],[ESTATURA]]</f>
        <v>13860</v>
      </c>
      <c r="G82" s="162"/>
      <c r="H82" s="163"/>
      <c r="I82" s="164"/>
      <c r="J82" s="174"/>
      <c r="K82" s="174"/>
    </row>
    <row r="83" spans="1:11" x14ac:dyDescent="0.35">
      <c r="A83" s="21">
        <v>62</v>
      </c>
      <c r="B83" s="21">
        <v>170</v>
      </c>
      <c r="C83">
        <f>+Tabla1[[#This Row],[PESO]]^2</f>
        <v>3844</v>
      </c>
      <c r="D83">
        <f>+Tabla1[[#This Row],[ESTATURA]]^2</f>
        <v>28900</v>
      </c>
      <c r="E83">
        <f>+Tabla1[[#This Row],[PESO]]*Tabla1[[#This Row],[ESTATURA]]</f>
        <v>10540</v>
      </c>
      <c r="G83" s="162"/>
      <c r="H83" s="163"/>
      <c r="I83" s="164"/>
      <c r="J83" s="194">
        <v>159</v>
      </c>
      <c r="K83" s="195">
        <f>+(J83-$P$62)/$L$62</f>
        <v>41.300558540454453</v>
      </c>
    </row>
    <row r="84" spans="1:11" x14ac:dyDescent="0.35">
      <c r="A84" s="21">
        <v>83</v>
      </c>
      <c r="B84" s="21">
        <v>180</v>
      </c>
      <c r="C84">
        <f>+Tabla1[[#This Row],[PESO]]^2</f>
        <v>6889</v>
      </c>
      <c r="D84">
        <f>+Tabla1[[#This Row],[ESTATURA]]^2</f>
        <v>32400</v>
      </c>
      <c r="E84">
        <f>+Tabla1[[#This Row],[PESO]]*Tabla1[[#This Row],[ESTATURA]]</f>
        <v>14940</v>
      </c>
      <c r="G84" s="162"/>
      <c r="H84" s="163"/>
      <c r="I84" s="164"/>
      <c r="J84" s="194"/>
      <c r="K84" s="195"/>
    </row>
    <row r="85" spans="1:11" x14ac:dyDescent="0.35">
      <c r="A85" s="21">
        <v>77</v>
      </c>
      <c r="B85" s="21">
        <v>170</v>
      </c>
      <c r="C85">
        <f>+Tabla1[[#This Row],[PESO]]^2</f>
        <v>5929</v>
      </c>
      <c r="D85">
        <f>+Tabla1[[#This Row],[ESTATURA]]^2</f>
        <v>28900</v>
      </c>
      <c r="E85">
        <f>+Tabla1[[#This Row],[PESO]]*Tabla1[[#This Row],[ESTATURA]]</f>
        <v>13090</v>
      </c>
      <c r="G85" s="162"/>
      <c r="H85" s="163"/>
      <c r="I85" s="164"/>
      <c r="J85" s="196">
        <v>145</v>
      </c>
      <c r="K85" s="197">
        <f>+(J85-$P$62)/$L$62</f>
        <v>8.5076220215351395</v>
      </c>
    </row>
    <row r="86" spans="1:11" x14ac:dyDescent="0.35">
      <c r="A86" s="21">
        <v>56</v>
      </c>
      <c r="B86" s="21">
        <v>168</v>
      </c>
      <c r="C86">
        <f>+Tabla1[[#This Row],[PESO]]^2</f>
        <v>3136</v>
      </c>
      <c r="D86">
        <f>+Tabla1[[#This Row],[ESTATURA]]^2</f>
        <v>28224</v>
      </c>
      <c r="E86">
        <f>+Tabla1[[#This Row],[PESO]]*Tabla1[[#This Row],[ESTATURA]]</f>
        <v>9408</v>
      </c>
      <c r="G86" s="165"/>
      <c r="H86" s="166"/>
      <c r="I86" s="167"/>
      <c r="J86" s="196"/>
      <c r="K86" s="197"/>
    </row>
    <row r="87" spans="1:11" x14ac:dyDescent="0.35">
      <c r="A87" s="21">
        <v>50</v>
      </c>
      <c r="B87" s="21">
        <v>164</v>
      </c>
      <c r="C87">
        <f>+Tabla1[[#This Row],[PESO]]^2</f>
        <v>2500</v>
      </c>
      <c r="D87">
        <f>+Tabla1[[#This Row],[ESTATURA]]^2</f>
        <v>26896</v>
      </c>
      <c r="E87">
        <f>+Tabla1[[#This Row],[PESO]]*Tabla1[[#This Row],[ESTATURA]]</f>
        <v>8200</v>
      </c>
    </row>
    <row r="88" spans="1:11" x14ac:dyDescent="0.35">
      <c r="A88" s="21">
        <v>51</v>
      </c>
      <c r="B88" s="21">
        <v>175</v>
      </c>
      <c r="C88">
        <f>+Tabla1[[#This Row],[PESO]]^2</f>
        <v>2601</v>
      </c>
      <c r="D88">
        <f>+Tabla1[[#This Row],[ESTATURA]]^2</f>
        <v>30625</v>
      </c>
      <c r="E88">
        <f>+Tabla1[[#This Row],[PESO]]*Tabla1[[#This Row],[ESTATURA]]</f>
        <v>8925</v>
      </c>
    </row>
    <row r="89" spans="1:11" x14ac:dyDescent="0.35">
      <c r="A89" s="21">
        <v>56</v>
      </c>
      <c r="B89" s="21">
        <v>168</v>
      </c>
      <c r="C89">
        <f>+Tabla1[[#This Row],[PESO]]^2</f>
        <v>3136</v>
      </c>
      <c r="D89">
        <f>+Tabla1[[#This Row],[ESTATURA]]^2</f>
        <v>28224</v>
      </c>
      <c r="E89">
        <f>+Tabla1[[#This Row],[PESO]]*Tabla1[[#This Row],[ESTATURA]]</f>
        <v>9408</v>
      </c>
    </row>
    <row r="90" spans="1:11" x14ac:dyDescent="0.35">
      <c r="A90" s="21">
        <v>62</v>
      </c>
      <c r="B90" s="21">
        <v>165</v>
      </c>
      <c r="C90">
        <f>+Tabla1[[#This Row],[PESO]]^2</f>
        <v>3844</v>
      </c>
      <c r="D90">
        <f>+Tabla1[[#This Row],[ESTATURA]]^2</f>
        <v>27225</v>
      </c>
      <c r="E90">
        <f>+Tabla1[[#This Row],[PESO]]*Tabla1[[#This Row],[ESTATURA]]</f>
        <v>10230</v>
      </c>
    </row>
    <row r="91" spans="1:11" x14ac:dyDescent="0.35">
      <c r="A91" s="21">
        <v>49</v>
      </c>
      <c r="B91" s="21">
        <v>160</v>
      </c>
      <c r="C91">
        <f>+Tabla1[[#This Row],[PESO]]^2</f>
        <v>2401</v>
      </c>
      <c r="D91">
        <f>+Tabla1[[#This Row],[ESTATURA]]^2</f>
        <v>25600</v>
      </c>
      <c r="E91">
        <f>+Tabla1[[#This Row],[PESO]]*Tabla1[[#This Row],[ESTATURA]]</f>
        <v>7840</v>
      </c>
    </row>
    <row r="92" spans="1:11" x14ac:dyDescent="0.35">
      <c r="A92" s="21">
        <v>70</v>
      </c>
      <c r="B92" s="21">
        <v>171</v>
      </c>
      <c r="C92">
        <f>+Tabla1[[#This Row],[PESO]]^2</f>
        <v>4900</v>
      </c>
      <c r="D92">
        <f>+Tabla1[[#This Row],[ESTATURA]]^2</f>
        <v>29241</v>
      </c>
      <c r="E92">
        <f>+Tabla1[[#This Row],[PESO]]*Tabla1[[#This Row],[ESTATURA]]</f>
        <v>11970</v>
      </c>
      <c r="G92" s="180" t="s">
        <v>97</v>
      </c>
      <c r="H92" s="180"/>
      <c r="I92" s="180"/>
      <c r="J92" s="180"/>
      <c r="K92" s="180"/>
    </row>
    <row r="93" spans="1:11" x14ac:dyDescent="0.35">
      <c r="A93" s="21">
        <v>77</v>
      </c>
      <c r="B93" s="21">
        <v>176</v>
      </c>
      <c r="C93">
        <f>+Tabla1[[#This Row],[PESO]]^2</f>
        <v>5929</v>
      </c>
      <c r="D93">
        <f>+Tabla1[[#This Row],[ESTATURA]]^2</f>
        <v>30976</v>
      </c>
      <c r="E93">
        <f>+Tabla1[[#This Row],[PESO]]*Tabla1[[#This Row],[ESTATURA]]</f>
        <v>13552</v>
      </c>
      <c r="G93" s="180"/>
      <c r="H93" s="180"/>
      <c r="I93" s="180"/>
      <c r="J93" s="180"/>
      <c r="K93" s="180"/>
    </row>
    <row r="94" spans="1:11" x14ac:dyDescent="0.35">
      <c r="A94" s="21">
        <v>65</v>
      </c>
      <c r="B94" s="21">
        <v>172</v>
      </c>
      <c r="C94">
        <f>+Tabla1[[#This Row],[PESO]]^2</f>
        <v>4225</v>
      </c>
      <c r="D94">
        <f>+Tabla1[[#This Row],[ESTATURA]]^2</f>
        <v>29584</v>
      </c>
      <c r="E94">
        <f>+Tabla1[[#This Row],[PESO]]*Tabla1[[#This Row],[ESTATURA]]</f>
        <v>11180</v>
      </c>
      <c r="G94" s="180"/>
      <c r="H94" s="180"/>
      <c r="I94" s="180"/>
      <c r="J94" s="180"/>
      <c r="K94" s="180"/>
    </row>
    <row r="95" spans="1:11" x14ac:dyDescent="0.35">
      <c r="A95" s="21">
        <v>44</v>
      </c>
      <c r="B95" s="21">
        <v>162</v>
      </c>
      <c r="C95">
        <f>+Tabla1[[#This Row],[PESO]]^2</f>
        <v>1936</v>
      </c>
      <c r="D95">
        <f>+Tabla1[[#This Row],[ESTATURA]]^2</f>
        <v>26244</v>
      </c>
      <c r="E95">
        <f>+Tabla1[[#This Row],[PESO]]*Tabla1[[#This Row],[ESTATURA]]</f>
        <v>7128</v>
      </c>
      <c r="G95" s="180"/>
      <c r="H95" s="180"/>
      <c r="I95" s="180"/>
      <c r="J95" s="180"/>
      <c r="K95" s="180"/>
    </row>
    <row r="96" spans="1:11" x14ac:dyDescent="0.35">
      <c r="A96" s="21">
        <v>48</v>
      </c>
      <c r="B96" s="21">
        <v>158</v>
      </c>
      <c r="C96">
        <f>+Tabla1[[#This Row],[PESO]]^2</f>
        <v>2304</v>
      </c>
      <c r="D96">
        <f>+Tabla1[[#This Row],[ESTATURA]]^2</f>
        <v>24964</v>
      </c>
      <c r="E96">
        <f>+Tabla1[[#This Row],[PESO]]*Tabla1[[#This Row],[ESTATURA]]</f>
        <v>7584</v>
      </c>
      <c r="G96" s="180"/>
      <c r="H96" s="180"/>
      <c r="I96" s="180"/>
      <c r="J96" s="180"/>
      <c r="K96" s="180"/>
    </row>
    <row r="97" spans="1:82" x14ac:dyDescent="0.35">
      <c r="A97" s="21">
        <v>54</v>
      </c>
      <c r="B97" s="21">
        <v>170</v>
      </c>
      <c r="C97">
        <f>+Tabla1[[#This Row],[PESO]]^2</f>
        <v>2916</v>
      </c>
      <c r="D97">
        <f>+Tabla1[[#This Row],[ESTATURA]]^2</f>
        <v>28900</v>
      </c>
      <c r="E97">
        <f>+Tabla1[[#This Row],[PESO]]*Tabla1[[#This Row],[ESTATURA]]</f>
        <v>9180</v>
      </c>
      <c r="G97" s="180"/>
      <c r="H97" s="180"/>
      <c r="I97" s="180"/>
      <c r="J97" s="180"/>
      <c r="K97" s="180"/>
    </row>
    <row r="98" spans="1:82" x14ac:dyDescent="0.35">
      <c r="A98" s="21">
        <v>89</v>
      </c>
      <c r="B98" s="21">
        <v>165</v>
      </c>
      <c r="C98">
        <f>+Tabla1[[#This Row],[PESO]]^2</f>
        <v>7921</v>
      </c>
      <c r="D98">
        <f>+Tabla1[[#This Row],[ESTATURA]]^2</f>
        <v>27225</v>
      </c>
      <c r="E98">
        <f>+Tabla1[[#This Row],[PESO]]*Tabla1[[#This Row],[ESTATURA]]</f>
        <v>14685</v>
      </c>
      <c r="G98" s="180"/>
      <c r="H98" s="180"/>
      <c r="I98" s="180"/>
      <c r="J98" s="180"/>
      <c r="K98" s="180"/>
    </row>
    <row r="99" spans="1:82" x14ac:dyDescent="0.35">
      <c r="A99" s="21">
        <v>40</v>
      </c>
      <c r="B99" s="21">
        <v>151</v>
      </c>
      <c r="C99">
        <f>+Tabla1[[#This Row],[PESO]]^2</f>
        <v>1600</v>
      </c>
      <c r="D99">
        <f>+Tabla1[[#This Row],[ESTATURA]]^2</f>
        <v>22801</v>
      </c>
      <c r="E99">
        <f>+Tabla1[[#This Row],[PESO]]*Tabla1[[#This Row],[ESTATURA]]</f>
        <v>6040</v>
      </c>
      <c r="G99" s="180"/>
      <c r="H99" s="180"/>
      <c r="I99" s="180"/>
      <c r="J99" s="180"/>
      <c r="K99" s="180"/>
    </row>
    <row r="100" spans="1:82" x14ac:dyDescent="0.35">
      <c r="A100" s="21">
        <v>65</v>
      </c>
      <c r="B100" s="21">
        <v>169</v>
      </c>
      <c r="C100">
        <f>+Tabla1[[#This Row],[PESO]]^2</f>
        <v>4225</v>
      </c>
      <c r="D100">
        <f>+Tabla1[[#This Row],[ESTATURA]]^2</f>
        <v>28561</v>
      </c>
      <c r="E100">
        <f>+Tabla1[[#This Row],[PESO]]*Tabla1[[#This Row],[ESTATURA]]</f>
        <v>10985</v>
      </c>
      <c r="G100" s="180"/>
      <c r="H100" s="180"/>
      <c r="I100" s="180"/>
      <c r="J100" s="180"/>
      <c r="K100" s="180"/>
    </row>
    <row r="101" spans="1:82" x14ac:dyDescent="0.35">
      <c r="A101" s="21">
        <v>57</v>
      </c>
      <c r="B101" s="21">
        <v>160</v>
      </c>
      <c r="C101">
        <f>+Tabla1[[#This Row],[PESO]]^2</f>
        <v>3249</v>
      </c>
      <c r="D101">
        <f>+Tabla1[[#This Row],[ESTATURA]]^2</f>
        <v>25600</v>
      </c>
      <c r="E101">
        <f>+Tabla1[[#This Row],[PESO]]*Tabla1[[#This Row],[ESTATURA]]</f>
        <v>9120</v>
      </c>
      <c r="G101" s="180"/>
      <c r="H101" s="180"/>
      <c r="I101" s="180"/>
      <c r="J101" s="180"/>
      <c r="K101" s="180"/>
    </row>
    <row r="102" spans="1:82" x14ac:dyDescent="0.35">
      <c r="A102" s="21">
        <v>72</v>
      </c>
      <c r="B102" s="21">
        <v>172</v>
      </c>
      <c r="C102">
        <f>+Tabla1[[#This Row],[PESO]]^2</f>
        <v>5184</v>
      </c>
      <c r="D102">
        <f>+Tabla1[[#This Row],[ESTATURA]]^2</f>
        <v>29584</v>
      </c>
      <c r="E102">
        <f>+Tabla1[[#This Row],[PESO]]*Tabla1[[#This Row],[ESTATURA]]</f>
        <v>12384</v>
      </c>
      <c r="G102" s="180"/>
      <c r="H102" s="180"/>
      <c r="I102" s="180"/>
      <c r="J102" s="180"/>
      <c r="K102" s="180"/>
    </row>
    <row r="103" spans="1:82" x14ac:dyDescent="0.35">
      <c r="A103" s="21">
        <v>97</v>
      </c>
      <c r="B103" s="21">
        <v>185</v>
      </c>
      <c r="C103">
        <f>+Tabla1[[#This Row],[PESO]]^2</f>
        <v>9409</v>
      </c>
      <c r="D103">
        <f>+Tabla1[[#This Row],[ESTATURA]]^2</f>
        <v>34225</v>
      </c>
      <c r="E103">
        <f>+Tabla1[[#This Row],[PESO]]*Tabla1[[#This Row],[ESTATURA]]</f>
        <v>17945</v>
      </c>
      <c r="G103" s="180"/>
      <c r="H103" s="180"/>
      <c r="I103" s="180"/>
      <c r="J103" s="180"/>
      <c r="K103" s="180"/>
    </row>
    <row r="104" spans="1:82" x14ac:dyDescent="0.35">
      <c r="A104" s="21">
        <v>57</v>
      </c>
      <c r="B104" s="21">
        <v>161</v>
      </c>
      <c r="C104">
        <f>+Tabla1[[#This Row],[PESO]]^2</f>
        <v>3249</v>
      </c>
      <c r="D104">
        <f>+Tabla1[[#This Row],[ESTATURA]]^2</f>
        <v>25921</v>
      </c>
      <c r="E104">
        <f>+Tabla1[[#This Row],[PESO]]*Tabla1[[#This Row],[ESTATURA]]</f>
        <v>9177</v>
      </c>
      <c r="G104" s="180"/>
      <c r="H104" s="180"/>
      <c r="I104" s="180"/>
      <c r="J104" s="180"/>
      <c r="K104" s="180"/>
    </row>
    <row r="105" spans="1:82" x14ac:dyDescent="0.35">
      <c r="A105" s="21">
        <v>65</v>
      </c>
      <c r="B105" s="21">
        <v>167</v>
      </c>
      <c r="C105">
        <f>+Tabla1[[#This Row],[PESO]]^2</f>
        <v>4225</v>
      </c>
      <c r="D105">
        <f>+Tabla1[[#This Row],[ESTATURA]]^2</f>
        <v>27889</v>
      </c>
      <c r="E105">
        <f>+Tabla1[[#This Row],[PESO]]*Tabla1[[#This Row],[ESTATURA]]</f>
        <v>10855</v>
      </c>
      <c r="G105" s="180"/>
      <c r="H105" s="180"/>
      <c r="I105" s="180"/>
      <c r="J105" s="180"/>
      <c r="K105" s="180"/>
    </row>
    <row r="106" spans="1:82" x14ac:dyDescent="0.35">
      <c r="A106" s="21">
        <v>61</v>
      </c>
      <c r="B106" s="21">
        <v>161</v>
      </c>
      <c r="C106">
        <f>+Tabla1[[#This Row],[PESO]]^2</f>
        <v>3721</v>
      </c>
      <c r="D106">
        <f>+Tabla1[[#This Row],[ESTATURA]]^2</f>
        <v>25921</v>
      </c>
      <c r="E106">
        <f>+Tabla1[[#This Row],[PESO]]*Tabla1[[#This Row],[ESTATURA]]</f>
        <v>9821</v>
      </c>
    </row>
    <row r="107" spans="1:82" x14ac:dyDescent="0.35">
      <c r="A107" s="21">
        <v>56</v>
      </c>
      <c r="B107" s="21">
        <v>168</v>
      </c>
      <c r="C107">
        <f>+Tabla1[[#This Row],[PESO]]^2</f>
        <v>3136</v>
      </c>
      <c r="D107">
        <f>+Tabla1[[#This Row],[ESTATURA]]^2</f>
        <v>28224</v>
      </c>
      <c r="E107">
        <f>+Tabla1[[#This Row],[PESO]]*Tabla1[[#This Row],[ESTATURA]]</f>
        <v>9408</v>
      </c>
    </row>
    <row r="108" spans="1:82" ht="21" x14ac:dyDescent="0.35">
      <c r="A108" s="21">
        <v>59</v>
      </c>
      <c r="B108" s="21">
        <v>166</v>
      </c>
      <c r="C108">
        <f>+Tabla1[[#This Row],[PESO]]^2</f>
        <v>3481</v>
      </c>
      <c r="D108">
        <f>+Tabla1[[#This Row],[ESTATURA]]^2</f>
        <v>27556</v>
      </c>
      <c r="E108">
        <f>+Tabla1[[#This Row],[PESO]]*Tabla1[[#This Row],[ESTATURA]]</f>
        <v>9794</v>
      </c>
      <c r="G108" s="168" t="s">
        <v>98</v>
      </c>
      <c r="H108" s="168"/>
      <c r="I108" s="168"/>
      <c r="J108" s="168"/>
      <c r="K108" s="168"/>
      <c r="L108" s="168"/>
      <c r="M108" s="168"/>
    </row>
    <row r="109" spans="1:82" x14ac:dyDescent="0.35">
      <c r="A109" s="21">
        <v>54</v>
      </c>
      <c r="B109" s="21">
        <v>155</v>
      </c>
      <c r="C109">
        <f>+Tabla1[[#This Row],[PESO]]^2</f>
        <v>2916</v>
      </c>
      <c r="D109">
        <f>+Tabla1[[#This Row],[ESTATURA]]^2</f>
        <v>24025</v>
      </c>
      <c r="E109">
        <f>+Tabla1[[#This Row],[PESO]]*Tabla1[[#This Row],[ESTATURA]]</f>
        <v>8370</v>
      </c>
    </row>
    <row r="110" spans="1:82" x14ac:dyDescent="0.35">
      <c r="A110" s="21">
        <v>80</v>
      </c>
      <c r="B110" s="21">
        <v>172</v>
      </c>
      <c r="C110">
        <f>+Tabla1[[#This Row],[PESO]]^2</f>
        <v>6400</v>
      </c>
      <c r="D110">
        <f>+Tabla1[[#This Row],[ESTATURA]]^2</f>
        <v>29584</v>
      </c>
      <c r="E110">
        <f>+Tabla1[[#This Row],[PESO]]*Tabla1[[#This Row],[ESTATURA]]</f>
        <v>13760</v>
      </c>
      <c r="F110" s="43"/>
      <c r="G110" s="43"/>
      <c r="H110" s="37"/>
      <c r="I110" s="37"/>
      <c r="J110" s="37"/>
      <c r="K110" s="37"/>
      <c r="L110" s="37"/>
      <c r="M110" s="37"/>
      <c r="N110" s="37"/>
      <c r="O110" s="37"/>
      <c r="P110" s="37"/>
      <c r="Q110" s="37">
        <v>10</v>
      </c>
      <c r="R110" s="37">
        <v>11</v>
      </c>
      <c r="S110" s="37">
        <v>12</v>
      </c>
      <c r="T110" s="37">
        <v>13</v>
      </c>
      <c r="U110" s="37">
        <v>14</v>
      </c>
      <c r="V110" s="37">
        <v>15</v>
      </c>
      <c r="W110" s="37">
        <v>16</v>
      </c>
      <c r="X110" s="37">
        <v>17</v>
      </c>
      <c r="Y110" s="37">
        <v>18</v>
      </c>
      <c r="Z110" s="37">
        <v>19</v>
      </c>
      <c r="AA110" s="37">
        <v>20</v>
      </c>
      <c r="AB110" s="37">
        <v>21</v>
      </c>
      <c r="AC110" s="37">
        <v>22</v>
      </c>
      <c r="AD110" s="37">
        <v>23</v>
      </c>
      <c r="AE110" s="37">
        <v>24</v>
      </c>
      <c r="AF110" s="37">
        <v>25</v>
      </c>
      <c r="AG110" s="37">
        <v>26</v>
      </c>
      <c r="AH110" s="37">
        <v>27</v>
      </c>
      <c r="AI110" s="37">
        <v>28</v>
      </c>
      <c r="AJ110" s="37">
        <v>29</v>
      </c>
      <c r="AK110" s="37">
        <v>30</v>
      </c>
      <c r="AL110" s="37">
        <v>31</v>
      </c>
      <c r="AM110" s="37">
        <v>32</v>
      </c>
      <c r="AN110" s="37">
        <v>33</v>
      </c>
      <c r="AO110" s="37">
        <v>34</v>
      </c>
      <c r="AP110" s="37">
        <v>35</v>
      </c>
      <c r="AQ110" s="37">
        <v>36</v>
      </c>
      <c r="AR110" s="37">
        <v>37</v>
      </c>
      <c r="AS110" s="37">
        <v>38</v>
      </c>
      <c r="AT110" s="37">
        <v>39</v>
      </c>
      <c r="AU110" s="37">
        <v>40</v>
      </c>
      <c r="AV110" s="37">
        <v>41</v>
      </c>
      <c r="AW110" s="37">
        <v>42</v>
      </c>
      <c r="AX110" s="37">
        <v>43</v>
      </c>
      <c r="AY110" s="37">
        <v>44</v>
      </c>
      <c r="AZ110" s="37">
        <v>45</v>
      </c>
      <c r="BA110" s="37">
        <v>46</v>
      </c>
      <c r="BB110" s="37">
        <v>47</v>
      </c>
      <c r="BC110" s="37">
        <v>48</v>
      </c>
      <c r="BD110" s="37">
        <v>49</v>
      </c>
    </row>
    <row r="111" spans="1:82" x14ac:dyDescent="0.35">
      <c r="A111" s="21">
        <v>47</v>
      </c>
      <c r="B111" s="21">
        <v>162</v>
      </c>
      <c r="C111">
        <f>+Tabla1[[#This Row],[PESO]]^2</f>
        <v>2209</v>
      </c>
      <c r="D111">
        <f>+Tabla1[[#This Row],[ESTATURA]]^2</f>
        <v>26244</v>
      </c>
      <c r="E111">
        <f>+Tabla1[[#This Row],[PESO]]*Tabla1[[#This Row],[ESTATURA]]</f>
        <v>7614</v>
      </c>
      <c r="G111" s="46"/>
      <c r="H111" s="44"/>
      <c r="I111" s="44"/>
      <c r="J111" s="44"/>
      <c r="K111" s="44"/>
      <c r="L111" s="44"/>
      <c r="M111" s="44"/>
      <c r="N111" s="44"/>
      <c r="O111" s="44"/>
      <c r="P111" s="44"/>
      <c r="Q111" s="44">
        <f t="shared" ref="Q111:BT111" si="0">+J2</f>
        <v>0</v>
      </c>
      <c r="R111" s="44">
        <f t="shared" si="0"/>
        <v>0</v>
      </c>
      <c r="S111" s="44">
        <f t="shared" si="0"/>
        <v>0</v>
      </c>
      <c r="T111" s="44">
        <f t="shared" si="0"/>
        <v>0</v>
      </c>
      <c r="U111" s="44">
        <f t="shared" si="0"/>
        <v>0</v>
      </c>
      <c r="V111" s="44">
        <f t="shared" si="0"/>
        <v>0</v>
      </c>
      <c r="W111" s="44">
        <f t="shared" si="0"/>
        <v>0</v>
      </c>
      <c r="X111" s="44">
        <f t="shared" si="0"/>
        <v>0</v>
      </c>
      <c r="Y111" s="44">
        <f t="shared" si="0"/>
        <v>0</v>
      </c>
      <c r="Z111" s="44">
        <f t="shared" si="0"/>
        <v>0</v>
      </c>
      <c r="AA111" s="44">
        <f t="shared" si="0"/>
        <v>0</v>
      </c>
      <c r="AB111" s="44">
        <f t="shared" si="0"/>
        <v>0</v>
      </c>
      <c r="AC111" s="44">
        <f t="shared" si="0"/>
        <v>0</v>
      </c>
      <c r="AD111" s="44">
        <f t="shared" si="0"/>
        <v>0</v>
      </c>
      <c r="AE111" s="44">
        <f t="shared" si="0"/>
        <v>0</v>
      </c>
      <c r="AF111" s="44">
        <f t="shared" si="0"/>
        <v>0</v>
      </c>
      <c r="AG111" s="44">
        <f t="shared" si="0"/>
        <v>0</v>
      </c>
      <c r="AH111" s="44">
        <f t="shared" si="0"/>
        <v>0</v>
      </c>
      <c r="AI111" s="44">
        <f t="shared" si="0"/>
        <v>0</v>
      </c>
      <c r="AJ111" s="44">
        <f t="shared" si="0"/>
        <v>0</v>
      </c>
      <c r="AK111" s="44">
        <f t="shared" si="0"/>
        <v>0</v>
      </c>
      <c r="AL111" s="44">
        <f t="shared" si="0"/>
        <v>0</v>
      </c>
      <c r="AM111" s="44">
        <f t="shared" si="0"/>
        <v>0</v>
      </c>
      <c r="AN111" s="44">
        <f t="shared" si="0"/>
        <v>0</v>
      </c>
      <c r="AO111" s="44">
        <f t="shared" si="0"/>
        <v>0</v>
      </c>
      <c r="AP111" s="44">
        <f t="shared" si="0"/>
        <v>0</v>
      </c>
      <c r="AQ111" s="44">
        <f t="shared" si="0"/>
        <v>0</v>
      </c>
      <c r="AR111" s="44">
        <f t="shared" si="0"/>
        <v>0</v>
      </c>
      <c r="AS111" s="44">
        <f t="shared" si="0"/>
        <v>0</v>
      </c>
      <c r="AT111" s="44">
        <f t="shared" si="0"/>
        <v>0</v>
      </c>
      <c r="AU111" s="44">
        <f t="shared" si="0"/>
        <v>0</v>
      </c>
      <c r="AV111" s="44">
        <f t="shared" si="0"/>
        <v>0</v>
      </c>
      <c r="AW111" s="44">
        <f t="shared" si="0"/>
        <v>0</v>
      </c>
      <c r="AX111" s="44">
        <f t="shared" si="0"/>
        <v>0</v>
      </c>
      <c r="AY111" s="44">
        <f t="shared" si="0"/>
        <v>0</v>
      </c>
      <c r="AZ111" s="44">
        <f t="shared" si="0"/>
        <v>0</v>
      </c>
      <c r="BA111" s="44">
        <f t="shared" si="0"/>
        <v>0</v>
      </c>
      <c r="BB111" s="44">
        <f t="shared" si="0"/>
        <v>0</v>
      </c>
      <c r="BC111" s="44">
        <f t="shared" si="0"/>
        <v>0</v>
      </c>
      <c r="BD111" s="44">
        <f t="shared" si="0"/>
        <v>0</v>
      </c>
      <c r="BE111" s="44">
        <f t="shared" si="0"/>
        <v>0</v>
      </c>
      <c r="BF111" s="44">
        <f t="shared" si="0"/>
        <v>0</v>
      </c>
      <c r="BG111" s="44">
        <f t="shared" si="0"/>
        <v>0</v>
      </c>
      <c r="BH111" s="44">
        <f t="shared" si="0"/>
        <v>0</v>
      </c>
      <c r="BI111" s="44">
        <f t="shared" si="0"/>
        <v>0</v>
      </c>
      <c r="BJ111" s="44">
        <f t="shared" si="0"/>
        <v>0</v>
      </c>
      <c r="BK111" s="44">
        <f t="shared" si="0"/>
        <v>0</v>
      </c>
      <c r="BL111" s="44">
        <f t="shared" si="0"/>
        <v>0</v>
      </c>
      <c r="BM111" s="44">
        <f t="shared" si="0"/>
        <v>0</v>
      </c>
      <c r="BN111" s="44">
        <f t="shared" si="0"/>
        <v>0</v>
      </c>
      <c r="BO111" s="44">
        <f t="shared" si="0"/>
        <v>0</v>
      </c>
      <c r="BP111" s="44">
        <f t="shared" si="0"/>
        <v>0</v>
      </c>
      <c r="BQ111" s="44">
        <f t="shared" si="0"/>
        <v>0</v>
      </c>
      <c r="BR111" s="44">
        <f t="shared" si="0"/>
        <v>0</v>
      </c>
      <c r="BS111" s="44">
        <f t="shared" si="0"/>
        <v>0</v>
      </c>
      <c r="BT111" s="44">
        <f t="shared" si="0"/>
        <v>0</v>
      </c>
      <c r="BU111" s="44">
        <f t="shared" ref="BU111:CD111" si="1">+BN2</f>
        <v>0</v>
      </c>
      <c r="BV111" s="44">
        <f t="shared" si="1"/>
        <v>0</v>
      </c>
      <c r="BW111" s="44">
        <f t="shared" si="1"/>
        <v>0</v>
      </c>
      <c r="BX111" s="44">
        <f t="shared" si="1"/>
        <v>0</v>
      </c>
      <c r="BY111" s="44">
        <f t="shared" si="1"/>
        <v>0</v>
      </c>
      <c r="BZ111" s="44">
        <f t="shared" si="1"/>
        <v>0</v>
      </c>
      <c r="CA111" s="44">
        <f t="shared" si="1"/>
        <v>0</v>
      </c>
      <c r="CB111" s="44">
        <f t="shared" si="1"/>
        <v>0</v>
      </c>
      <c r="CC111" s="44">
        <f t="shared" si="1"/>
        <v>0</v>
      </c>
      <c r="CD111" s="44">
        <f t="shared" si="1"/>
        <v>0</v>
      </c>
    </row>
    <row r="112" spans="1:82" x14ac:dyDescent="0.35">
      <c r="A112" s="21">
        <v>95</v>
      </c>
      <c r="B112" s="21">
        <v>153</v>
      </c>
      <c r="C112">
        <f>+Tabla1[[#This Row],[PESO]]^2</f>
        <v>9025</v>
      </c>
      <c r="D112">
        <f>+Tabla1[[#This Row],[ESTATURA]]^2</f>
        <v>23409</v>
      </c>
      <c r="E112">
        <f>+Tabla1[[#This Row],[PESO]]*Tabla1[[#This Row],[ESTATURA]]</f>
        <v>14535</v>
      </c>
      <c r="G112" s="46"/>
      <c r="H112" s="44"/>
      <c r="I112" s="44"/>
      <c r="J112" s="44"/>
      <c r="K112" s="44"/>
      <c r="L112" s="44"/>
      <c r="M112" s="44"/>
      <c r="N112" s="44"/>
      <c r="O112" s="44"/>
      <c r="P112" s="44"/>
      <c r="Q112" s="44">
        <f t="shared" ref="Q112:BT112" si="2">+K2</f>
        <v>0</v>
      </c>
      <c r="R112" s="44">
        <f t="shared" si="2"/>
        <v>0</v>
      </c>
      <c r="S112" s="44">
        <f t="shared" si="2"/>
        <v>0</v>
      </c>
      <c r="T112" s="44">
        <f t="shared" si="2"/>
        <v>0</v>
      </c>
      <c r="U112" s="44">
        <f t="shared" si="2"/>
        <v>0</v>
      </c>
      <c r="V112" s="44">
        <f t="shared" si="2"/>
        <v>0</v>
      </c>
      <c r="W112" s="44">
        <f t="shared" si="2"/>
        <v>0</v>
      </c>
      <c r="X112" s="44">
        <f t="shared" si="2"/>
        <v>0</v>
      </c>
      <c r="Y112" s="44">
        <f t="shared" si="2"/>
        <v>0</v>
      </c>
      <c r="Z112" s="44">
        <f t="shared" si="2"/>
        <v>0</v>
      </c>
      <c r="AA112" s="44">
        <f t="shared" si="2"/>
        <v>0</v>
      </c>
      <c r="AB112" s="44">
        <f t="shared" si="2"/>
        <v>0</v>
      </c>
      <c r="AC112" s="44">
        <f t="shared" si="2"/>
        <v>0</v>
      </c>
      <c r="AD112" s="44">
        <f t="shared" si="2"/>
        <v>0</v>
      </c>
      <c r="AE112" s="44">
        <f t="shared" si="2"/>
        <v>0</v>
      </c>
      <c r="AF112" s="44">
        <f t="shared" si="2"/>
        <v>0</v>
      </c>
      <c r="AG112" s="44">
        <f t="shared" si="2"/>
        <v>0</v>
      </c>
      <c r="AH112" s="44">
        <f t="shared" si="2"/>
        <v>0</v>
      </c>
      <c r="AI112" s="44">
        <f t="shared" si="2"/>
        <v>0</v>
      </c>
      <c r="AJ112" s="44">
        <f t="shared" si="2"/>
        <v>0</v>
      </c>
      <c r="AK112" s="44">
        <f t="shared" si="2"/>
        <v>0</v>
      </c>
      <c r="AL112" s="44">
        <f t="shared" si="2"/>
        <v>0</v>
      </c>
      <c r="AM112" s="44">
        <f t="shared" si="2"/>
        <v>0</v>
      </c>
      <c r="AN112" s="44">
        <f t="shared" si="2"/>
        <v>0</v>
      </c>
      <c r="AO112" s="44">
        <f t="shared" si="2"/>
        <v>0</v>
      </c>
      <c r="AP112" s="44">
        <f t="shared" si="2"/>
        <v>0</v>
      </c>
      <c r="AQ112" s="44">
        <f t="shared" si="2"/>
        <v>0</v>
      </c>
      <c r="AR112" s="44">
        <f t="shared" si="2"/>
        <v>0</v>
      </c>
      <c r="AS112" s="44">
        <f t="shared" si="2"/>
        <v>0</v>
      </c>
      <c r="AT112" s="44">
        <f t="shared" si="2"/>
        <v>0</v>
      </c>
      <c r="AU112" s="44">
        <f t="shared" si="2"/>
        <v>0</v>
      </c>
      <c r="AV112" s="44">
        <f t="shared" si="2"/>
        <v>0</v>
      </c>
      <c r="AW112" s="44">
        <f t="shared" si="2"/>
        <v>0</v>
      </c>
      <c r="AX112" s="44">
        <f t="shared" si="2"/>
        <v>0</v>
      </c>
      <c r="AY112" s="44">
        <f t="shared" si="2"/>
        <v>0</v>
      </c>
      <c r="AZ112" s="44">
        <f t="shared" si="2"/>
        <v>0</v>
      </c>
      <c r="BA112" s="44">
        <f t="shared" si="2"/>
        <v>0</v>
      </c>
      <c r="BB112" s="44">
        <f t="shared" si="2"/>
        <v>0</v>
      </c>
      <c r="BC112" s="44">
        <f t="shared" si="2"/>
        <v>0</v>
      </c>
      <c r="BD112" s="44">
        <f t="shared" si="2"/>
        <v>0</v>
      </c>
      <c r="BE112" s="44">
        <f t="shared" si="2"/>
        <v>0</v>
      </c>
      <c r="BF112" s="44">
        <f t="shared" si="2"/>
        <v>0</v>
      </c>
      <c r="BG112" s="44">
        <f t="shared" si="2"/>
        <v>0</v>
      </c>
      <c r="BH112" s="44">
        <f t="shared" si="2"/>
        <v>0</v>
      </c>
      <c r="BI112" s="44">
        <f t="shared" si="2"/>
        <v>0</v>
      </c>
      <c r="BJ112" s="44">
        <f t="shared" si="2"/>
        <v>0</v>
      </c>
      <c r="BK112" s="44">
        <f t="shared" si="2"/>
        <v>0</v>
      </c>
      <c r="BL112" s="44">
        <f t="shared" si="2"/>
        <v>0</v>
      </c>
      <c r="BM112" s="44">
        <f t="shared" si="2"/>
        <v>0</v>
      </c>
      <c r="BN112" s="44">
        <f t="shared" si="2"/>
        <v>0</v>
      </c>
      <c r="BO112" s="44">
        <f t="shared" si="2"/>
        <v>0</v>
      </c>
      <c r="BP112" s="44">
        <f t="shared" si="2"/>
        <v>0</v>
      </c>
      <c r="BQ112" s="44">
        <f t="shared" si="2"/>
        <v>0</v>
      </c>
      <c r="BR112" s="44">
        <f t="shared" si="2"/>
        <v>0</v>
      </c>
      <c r="BS112" s="44">
        <f t="shared" si="2"/>
        <v>0</v>
      </c>
      <c r="BT112" s="44">
        <f t="shared" si="2"/>
        <v>0</v>
      </c>
      <c r="BU112" s="44">
        <f t="shared" ref="BU112:CD112" si="3">+BO2</f>
        <v>0</v>
      </c>
      <c r="BV112" s="44">
        <f t="shared" si="3"/>
        <v>0</v>
      </c>
      <c r="BW112" s="44">
        <f t="shared" si="3"/>
        <v>0</v>
      </c>
      <c r="BX112" s="44">
        <f t="shared" si="3"/>
        <v>0</v>
      </c>
      <c r="BY112" s="44">
        <f t="shared" si="3"/>
        <v>0</v>
      </c>
      <c r="BZ112" s="44">
        <f t="shared" si="3"/>
        <v>0</v>
      </c>
      <c r="CA112" s="44">
        <f t="shared" si="3"/>
        <v>0</v>
      </c>
      <c r="CB112" s="44">
        <f t="shared" si="3"/>
        <v>0</v>
      </c>
      <c r="CC112" s="44">
        <f t="shared" si="3"/>
        <v>0</v>
      </c>
      <c r="CD112" s="44">
        <f t="shared" si="3"/>
        <v>0</v>
      </c>
    </row>
    <row r="113" spans="1:56" x14ac:dyDescent="0.35">
      <c r="A113" s="21">
        <v>61</v>
      </c>
      <c r="B113" s="21">
        <v>156</v>
      </c>
      <c r="C113">
        <f>+Tabla1[[#This Row],[PESO]]^2</f>
        <v>3721</v>
      </c>
      <c r="D113">
        <f>+Tabla1[[#This Row],[ESTATURA]]^2</f>
        <v>24336</v>
      </c>
      <c r="E113">
        <f>+Tabla1[[#This Row],[PESO]]*Tabla1[[#This Row],[ESTATURA]]</f>
        <v>9516</v>
      </c>
      <c r="G113" s="47"/>
      <c r="H113" s="45"/>
      <c r="I113" s="45"/>
      <c r="J113" s="45"/>
      <c r="K113" s="45"/>
      <c r="L113" s="45"/>
      <c r="M113" s="45"/>
      <c r="N113" s="45"/>
      <c r="O113" s="45"/>
      <c r="P113" s="45"/>
      <c r="Q113" s="45">
        <f t="shared" ref="Q113:BD113" si="4">+$P$62+Q111*$L$62</f>
        <v>141.36791574817414</v>
      </c>
      <c r="R113" s="45">
        <f t="shared" si="4"/>
        <v>141.36791574817414</v>
      </c>
      <c r="S113" s="45">
        <f t="shared" si="4"/>
        <v>141.36791574817414</v>
      </c>
      <c r="T113" s="45">
        <f t="shared" si="4"/>
        <v>141.36791574817414</v>
      </c>
      <c r="U113" s="45">
        <f t="shared" si="4"/>
        <v>141.36791574817414</v>
      </c>
      <c r="V113" s="45">
        <f t="shared" si="4"/>
        <v>141.36791574817414</v>
      </c>
      <c r="W113" s="45">
        <f t="shared" si="4"/>
        <v>141.36791574817414</v>
      </c>
      <c r="X113" s="45">
        <f t="shared" si="4"/>
        <v>141.36791574817414</v>
      </c>
      <c r="Y113" s="45">
        <f t="shared" si="4"/>
        <v>141.36791574817414</v>
      </c>
      <c r="Z113" s="45">
        <f t="shared" si="4"/>
        <v>141.36791574817414</v>
      </c>
      <c r="AA113" s="45">
        <f t="shared" si="4"/>
        <v>141.36791574817414</v>
      </c>
      <c r="AB113" s="45">
        <f t="shared" si="4"/>
        <v>141.36791574817414</v>
      </c>
      <c r="AC113" s="45">
        <f t="shared" si="4"/>
        <v>141.36791574817414</v>
      </c>
      <c r="AD113" s="45">
        <f t="shared" si="4"/>
        <v>141.36791574817414</v>
      </c>
      <c r="AE113" s="45">
        <f t="shared" si="4"/>
        <v>141.36791574817414</v>
      </c>
      <c r="AF113" s="45">
        <f t="shared" si="4"/>
        <v>141.36791574817414</v>
      </c>
      <c r="AG113" s="45">
        <f t="shared" si="4"/>
        <v>141.36791574817414</v>
      </c>
      <c r="AH113" s="45">
        <f t="shared" si="4"/>
        <v>141.36791574817414</v>
      </c>
      <c r="AI113" s="45">
        <f t="shared" si="4"/>
        <v>141.36791574817414</v>
      </c>
      <c r="AJ113" s="45">
        <f t="shared" si="4"/>
        <v>141.36791574817414</v>
      </c>
      <c r="AK113" s="45">
        <f t="shared" si="4"/>
        <v>141.36791574817414</v>
      </c>
      <c r="AL113" s="45">
        <f t="shared" si="4"/>
        <v>141.36791574817414</v>
      </c>
      <c r="AM113" s="45">
        <f t="shared" si="4"/>
        <v>141.36791574817414</v>
      </c>
      <c r="AN113" s="45">
        <f t="shared" si="4"/>
        <v>141.36791574817414</v>
      </c>
      <c r="AO113" s="45">
        <f t="shared" si="4"/>
        <v>141.36791574817414</v>
      </c>
      <c r="AP113" s="45">
        <f t="shared" si="4"/>
        <v>141.36791574817414</v>
      </c>
      <c r="AQ113" s="45">
        <f t="shared" si="4"/>
        <v>141.36791574817414</v>
      </c>
      <c r="AR113" s="45">
        <f t="shared" si="4"/>
        <v>141.36791574817414</v>
      </c>
      <c r="AS113" s="45">
        <f t="shared" si="4"/>
        <v>141.36791574817414</v>
      </c>
      <c r="AT113" s="45">
        <f t="shared" si="4"/>
        <v>141.36791574817414</v>
      </c>
      <c r="AU113" s="45">
        <f t="shared" si="4"/>
        <v>141.36791574817414</v>
      </c>
      <c r="AV113" s="45">
        <f t="shared" si="4"/>
        <v>141.36791574817414</v>
      </c>
      <c r="AW113" s="45">
        <f t="shared" si="4"/>
        <v>141.36791574817414</v>
      </c>
      <c r="AX113" s="45">
        <f t="shared" si="4"/>
        <v>141.36791574817414</v>
      </c>
      <c r="AY113" s="45">
        <f t="shared" si="4"/>
        <v>141.36791574817414</v>
      </c>
      <c r="AZ113" s="45">
        <f t="shared" si="4"/>
        <v>141.36791574817414</v>
      </c>
      <c r="BA113" s="45">
        <f t="shared" si="4"/>
        <v>141.36791574817414</v>
      </c>
      <c r="BB113" s="45">
        <f t="shared" si="4"/>
        <v>141.36791574817414</v>
      </c>
      <c r="BC113" s="45">
        <f t="shared" si="4"/>
        <v>141.36791574817414</v>
      </c>
      <c r="BD113" s="45">
        <f t="shared" si="4"/>
        <v>141.36791574817414</v>
      </c>
    </row>
    <row r="114" spans="1:56" x14ac:dyDescent="0.35">
      <c r="A114" s="21">
        <v>66</v>
      </c>
      <c r="B114" s="21">
        <v>110</v>
      </c>
      <c r="C114">
        <f>+Tabla1[[#This Row],[PESO]]^2</f>
        <v>4356</v>
      </c>
      <c r="D114">
        <f>+Tabla1[[#This Row],[ESTATURA]]^2</f>
        <v>12100</v>
      </c>
      <c r="E114">
        <f>+Tabla1[[#This Row],[PESO]]*Tabla1[[#This Row],[ESTATURA]]</f>
        <v>7260</v>
      </c>
    </row>
    <row r="115" spans="1:56" x14ac:dyDescent="0.35">
      <c r="A115" s="21">
        <v>60</v>
      </c>
      <c r="B115" s="21">
        <v>180</v>
      </c>
      <c r="C115">
        <f>+Tabla1[[#This Row],[PESO]]^2</f>
        <v>3600</v>
      </c>
      <c r="D115">
        <f>+Tabla1[[#This Row],[ESTATURA]]^2</f>
        <v>32400</v>
      </c>
      <c r="E115">
        <f>+Tabla1[[#This Row],[PESO]]*Tabla1[[#This Row],[ESTATURA]]</f>
        <v>10800</v>
      </c>
    </row>
    <row r="116" spans="1:56" ht="21" x14ac:dyDescent="0.35">
      <c r="A116" s="21">
        <v>47</v>
      </c>
      <c r="B116" s="21">
        <v>155</v>
      </c>
      <c r="C116">
        <f>+Tabla1[[#This Row],[PESO]]^2</f>
        <v>2209</v>
      </c>
      <c r="D116">
        <f>+Tabla1[[#This Row],[ESTATURA]]^2</f>
        <v>24025</v>
      </c>
      <c r="E116">
        <f>+Tabla1[[#This Row],[PESO]]*Tabla1[[#This Row],[ESTATURA]]</f>
        <v>7285</v>
      </c>
      <c r="G116" s="168" t="s">
        <v>99</v>
      </c>
      <c r="H116" s="168"/>
      <c r="I116" s="168"/>
      <c r="J116" s="168"/>
      <c r="K116" s="168"/>
      <c r="L116" s="168"/>
      <c r="M116" s="168"/>
    </row>
    <row r="117" spans="1:56" x14ac:dyDescent="0.35">
      <c r="A117" s="21">
        <v>70</v>
      </c>
      <c r="B117" s="21">
        <v>185</v>
      </c>
      <c r="C117">
        <f>+Tabla1[[#This Row],[PESO]]^2</f>
        <v>4900</v>
      </c>
      <c r="D117">
        <f>+Tabla1[[#This Row],[ESTATURA]]^2</f>
        <v>34225</v>
      </c>
      <c r="E117">
        <f>+Tabla1[[#This Row],[PESO]]*Tabla1[[#This Row],[ESTATURA]]</f>
        <v>12950</v>
      </c>
    </row>
    <row r="118" spans="1:56" x14ac:dyDescent="0.35">
      <c r="A118" s="21">
        <v>60</v>
      </c>
      <c r="B118" s="21">
        <v>163</v>
      </c>
      <c r="C118">
        <f>+Tabla1[[#This Row],[PESO]]^2</f>
        <v>3600</v>
      </c>
      <c r="D118">
        <f>+Tabla1[[#This Row],[ESTATURA]]^2</f>
        <v>26569</v>
      </c>
      <c r="E118">
        <f>+Tabla1[[#This Row],[PESO]]*Tabla1[[#This Row],[ESTATURA]]</f>
        <v>9780</v>
      </c>
    </row>
    <row r="119" spans="1:56" x14ac:dyDescent="0.35">
      <c r="A119" s="21">
        <v>60</v>
      </c>
      <c r="B119" s="21">
        <v>180</v>
      </c>
      <c r="C119">
        <f>+Tabla1[[#This Row],[PESO]]^2</f>
        <v>3600</v>
      </c>
      <c r="D119">
        <f>+Tabla1[[#This Row],[ESTATURA]]^2</f>
        <v>32400</v>
      </c>
      <c r="E119">
        <f>+Tabla1[[#This Row],[PESO]]*Tabla1[[#This Row],[ESTATURA]]</f>
        <v>10800</v>
      </c>
    </row>
    <row r="120" spans="1:56" x14ac:dyDescent="0.35">
      <c r="A120" s="21">
        <v>45</v>
      </c>
      <c r="B120" s="21">
        <v>172</v>
      </c>
      <c r="C120">
        <f>+Tabla1[[#This Row],[PESO]]^2</f>
        <v>2025</v>
      </c>
      <c r="D120">
        <f>+Tabla1[[#This Row],[ESTATURA]]^2</f>
        <v>29584</v>
      </c>
      <c r="E120">
        <f>+Tabla1[[#This Row],[PESO]]*Tabla1[[#This Row],[ESTATURA]]</f>
        <v>7740</v>
      </c>
    </row>
    <row r="121" spans="1:56" x14ac:dyDescent="0.35">
      <c r="A121" s="21">
        <v>50</v>
      </c>
      <c r="B121" s="21">
        <v>160</v>
      </c>
      <c r="C121">
        <f>+Tabla1[[#This Row],[PESO]]^2</f>
        <v>2500</v>
      </c>
      <c r="D121">
        <f>+Tabla1[[#This Row],[ESTATURA]]^2</f>
        <v>25600</v>
      </c>
      <c r="E121">
        <f>+Tabla1[[#This Row],[PESO]]*Tabla1[[#This Row],[ESTATURA]]</f>
        <v>8000</v>
      </c>
    </row>
    <row r="122" spans="1:56" x14ac:dyDescent="0.35">
      <c r="A122" s="21">
        <v>57</v>
      </c>
      <c r="B122" s="21">
        <v>160</v>
      </c>
      <c r="C122">
        <f>+Tabla1[[#This Row],[PESO]]^2</f>
        <v>3249</v>
      </c>
      <c r="D122">
        <f>+Tabla1[[#This Row],[ESTATURA]]^2</f>
        <v>25600</v>
      </c>
      <c r="E122">
        <f>+Tabla1[[#This Row],[PESO]]*Tabla1[[#This Row],[ESTATURA]]</f>
        <v>9120</v>
      </c>
    </row>
    <row r="123" spans="1:56" x14ac:dyDescent="0.35">
      <c r="A123" s="21">
        <v>62</v>
      </c>
      <c r="B123" s="21">
        <v>165</v>
      </c>
      <c r="C123">
        <f>+Tabla1[[#This Row],[PESO]]^2</f>
        <v>3844</v>
      </c>
      <c r="D123">
        <f>+Tabla1[[#This Row],[ESTATURA]]^2</f>
        <v>27225</v>
      </c>
      <c r="E123">
        <f>+Tabla1[[#This Row],[PESO]]*Tabla1[[#This Row],[ESTATURA]]</f>
        <v>10230</v>
      </c>
    </row>
    <row r="124" spans="1:56" x14ac:dyDescent="0.35">
      <c r="A124" s="21">
        <v>49</v>
      </c>
      <c r="B124" s="21">
        <v>160</v>
      </c>
      <c r="C124">
        <f>+Tabla1[[#This Row],[PESO]]^2</f>
        <v>2401</v>
      </c>
      <c r="D124">
        <f>+Tabla1[[#This Row],[ESTATURA]]^2</f>
        <v>25600</v>
      </c>
      <c r="E124">
        <f>+Tabla1[[#This Row],[PESO]]*Tabla1[[#This Row],[ESTATURA]]</f>
        <v>7840</v>
      </c>
    </row>
    <row r="125" spans="1:56" x14ac:dyDescent="0.35">
      <c r="A125" s="21">
        <v>70</v>
      </c>
      <c r="B125" s="21">
        <v>171</v>
      </c>
      <c r="C125">
        <f>+Tabla1[[#This Row],[PESO]]^2</f>
        <v>4900</v>
      </c>
      <c r="D125">
        <f>+Tabla1[[#This Row],[ESTATURA]]^2</f>
        <v>29241</v>
      </c>
      <c r="E125">
        <f>+Tabla1[[#This Row],[PESO]]*Tabla1[[#This Row],[ESTATURA]]</f>
        <v>11970</v>
      </c>
    </row>
    <row r="126" spans="1:56" x14ac:dyDescent="0.35">
      <c r="A126" s="21">
        <v>77</v>
      </c>
      <c r="B126" s="21">
        <v>176</v>
      </c>
      <c r="C126">
        <f>+Tabla1[[#This Row],[PESO]]^2</f>
        <v>5929</v>
      </c>
      <c r="D126">
        <f>+Tabla1[[#This Row],[ESTATURA]]^2</f>
        <v>30976</v>
      </c>
      <c r="E126">
        <f>+Tabla1[[#This Row],[PESO]]*Tabla1[[#This Row],[ESTATURA]]</f>
        <v>13552</v>
      </c>
    </row>
    <row r="127" spans="1:56" x14ac:dyDescent="0.35">
      <c r="A127" s="21">
        <v>65</v>
      </c>
      <c r="B127" s="21">
        <v>172</v>
      </c>
      <c r="C127">
        <f>+Tabla1[[#This Row],[PESO]]^2</f>
        <v>4225</v>
      </c>
      <c r="D127">
        <f>+Tabla1[[#This Row],[ESTATURA]]^2</f>
        <v>29584</v>
      </c>
      <c r="E127">
        <f>+Tabla1[[#This Row],[PESO]]*Tabla1[[#This Row],[ESTATURA]]</f>
        <v>11180</v>
      </c>
    </row>
    <row r="128" spans="1:56" x14ac:dyDescent="0.35">
      <c r="A128" s="21">
        <v>44</v>
      </c>
      <c r="B128" s="21">
        <v>162</v>
      </c>
      <c r="C128">
        <f>+Tabla1[[#This Row],[PESO]]^2</f>
        <v>1936</v>
      </c>
      <c r="D128">
        <f>+Tabla1[[#This Row],[ESTATURA]]^2</f>
        <v>26244</v>
      </c>
      <c r="E128">
        <f>+Tabla1[[#This Row],[PESO]]*Tabla1[[#This Row],[ESTATURA]]</f>
        <v>7128</v>
      </c>
    </row>
    <row r="129" spans="1:5" x14ac:dyDescent="0.35">
      <c r="A129" s="21">
        <v>48</v>
      </c>
      <c r="B129" s="21">
        <v>158</v>
      </c>
      <c r="C129">
        <f>+Tabla1[[#This Row],[PESO]]^2</f>
        <v>2304</v>
      </c>
      <c r="D129">
        <f>+Tabla1[[#This Row],[ESTATURA]]^2</f>
        <v>24964</v>
      </c>
      <c r="E129">
        <f>+Tabla1[[#This Row],[PESO]]*Tabla1[[#This Row],[ESTATURA]]</f>
        <v>7584</v>
      </c>
    </row>
    <row r="130" spans="1:5" x14ac:dyDescent="0.35">
      <c r="A130" s="21">
        <v>54</v>
      </c>
      <c r="B130" s="21">
        <v>170</v>
      </c>
      <c r="C130">
        <f>+Tabla1[[#This Row],[PESO]]^2</f>
        <v>2916</v>
      </c>
      <c r="D130">
        <f>+Tabla1[[#This Row],[ESTATURA]]^2</f>
        <v>28900</v>
      </c>
      <c r="E130">
        <f>+Tabla1[[#This Row],[PESO]]*Tabla1[[#This Row],[ESTATURA]]</f>
        <v>9180</v>
      </c>
    </row>
    <row r="131" spans="1:5" x14ac:dyDescent="0.35">
      <c r="A131" s="21">
        <v>74</v>
      </c>
      <c r="B131" s="21">
        <v>171</v>
      </c>
      <c r="C131">
        <f>+Tabla1[[#This Row],[PESO]]^2</f>
        <v>5476</v>
      </c>
      <c r="D131">
        <f>+Tabla1[[#This Row],[ESTATURA]]^2</f>
        <v>29241</v>
      </c>
      <c r="E131">
        <f>+Tabla1[[#This Row],[PESO]]*Tabla1[[#This Row],[ESTATURA]]</f>
        <v>12654</v>
      </c>
    </row>
    <row r="132" spans="1:5" x14ac:dyDescent="0.35">
      <c r="A132" s="21">
        <v>64</v>
      </c>
      <c r="B132" s="21">
        <v>174</v>
      </c>
      <c r="C132">
        <f>+Tabla1[[#This Row],[PESO]]^2</f>
        <v>4096</v>
      </c>
      <c r="D132">
        <f>+Tabla1[[#This Row],[ESTATURA]]^2</f>
        <v>30276</v>
      </c>
      <c r="E132">
        <f>+Tabla1[[#This Row],[PESO]]*Tabla1[[#This Row],[ESTATURA]]</f>
        <v>11136</v>
      </c>
    </row>
    <row r="133" spans="1:5" x14ac:dyDescent="0.35">
      <c r="A133" s="21">
        <v>75</v>
      </c>
      <c r="B133" s="21">
        <v>175</v>
      </c>
      <c r="C133">
        <f>+Tabla1[[#This Row],[PESO]]^2</f>
        <v>5625</v>
      </c>
      <c r="D133">
        <f>+Tabla1[[#This Row],[ESTATURA]]^2</f>
        <v>30625</v>
      </c>
      <c r="E133">
        <f>+Tabla1[[#This Row],[PESO]]*Tabla1[[#This Row],[ESTATURA]]</f>
        <v>13125</v>
      </c>
    </row>
    <row r="134" spans="1:5" x14ac:dyDescent="0.35">
      <c r="A134" s="21">
        <v>51</v>
      </c>
      <c r="B134" s="21">
        <v>154</v>
      </c>
      <c r="C134">
        <f>+Tabla1[[#This Row],[PESO]]^2</f>
        <v>2601</v>
      </c>
      <c r="D134">
        <f>+Tabla1[[#This Row],[ESTATURA]]^2</f>
        <v>23716</v>
      </c>
      <c r="E134">
        <f>+Tabla1[[#This Row],[PESO]]*Tabla1[[#This Row],[ESTATURA]]</f>
        <v>7854</v>
      </c>
    </row>
    <row r="135" spans="1:5" x14ac:dyDescent="0.35">
      <c r="A135" s="21">
        <v>37</v>
      </c>
      <c r="B135" s="21">
        <v>178</v>
      </c>
      <c r="C135">
        <f>+Tabla1[[#This Row],[PESO]]^2</f>
        <v>1369</v>
      </c>
      <c r="D135">
        <f>+Tabla1[[#This Row],[ESTATURA]]^2</f>
        <v>31684</v>
      </c>
      <c r="E135">
        <f>+Tabla1[[#This Row],[PESO]]*Tabla1[[#This Row],[ESTATURA]]</f>
        <v>6586</v>
      </c>
    </row>
    <row r="136" spans="1:5" x14ac:dyDescent="0.35">
      <c r="A136" s="21">
        <v>75</v>
      </c>
      <c r="B136" s="21">
        <v>183</v>
      </c>
      <c r="C136">
        <f>+Tabla1[[#This Row],[PESO]]^2</f>
        <v>5625</v>
      </c>
      <c r="D136">
        <f>+Tabla1[[#This Row],[ESTATURA]]^2</f>
        <v>33489</v>
      </c>
      <c r="E136">
        <f>+Tabla1[[#This Row],[PESO]]*Tabla1[[#This Row],[ESTATURA]]</f>
        <v>13725</v>
      </c>
    </row>
    <row r="137" spans="1:5" x14ac:dyDescent="0.35">
      <c r="A137" s="21">
        <v>45</v>
      </c>
      <c r="B137" s="21">
        <v>140</v>
      </c>
      <c r="C137">
        <f>+Tabla1[[#This Row],[PESO]]^2</f>
        <v>2025</v>
      </c>
      <c r="D137">
        <f>+Tabla1[[#This Row],[ESTATURA]]^2</f>
        <v>19600</v>
      </c>
      <c r="E137">
        <f>+Tabla1[[#This Row],[PESO]]*Tabla1[[#This Row],[ESTATURA]]</f>
        <v>6300</v>
      </c>
    </row>
    <row r="138" spans="1:5" x14ac:dyDescent="0.35">
      <c r="A138" s="21">
        <v>60</v>
      </c>
      <c r="B138" s="21">
        <v>170</v>
      </c>
      <c r="C138">
        <f>+Tabla1[[#This Row],[PESO]]^2</f>
        <v>3600</v>
      </c>
      <c r="D138">
        <f>+Tabla1[[#This Row],[ESTATURA]]^2</f>
        <v>28900</v>
      </c>
      <c r="E138">
        <f>+Tabla1[[#This Row],[PESO]]*Tabla1[[#This Row],[ESTATURA]]</f>
        <v>10200</v>
      </c>
    </row>
    <row r="139" spans="1:5" x14ac:dyDescent="0.35">
      <c r="A139" s="21">
        <v>60</v>
      </c>
      <c r="B139" s="21">
        <v>171</v>
      </c>
      <c r="C139">
        <f>+Tabla1[[#This Row],[PESO]]^2</f>
        <v>3600</v>
      </c>
      <c r="D139">
        <f>+Tabla1[[#This Row],[ESTATURA]]^2</f>
        <v>29241</v>
      </c>
      <c r="E139">
        <f>+Tabla1[[#This Row],[PESO]]*Tabla1[[#This Row],[ESTATURA]]</f>
        <v>10260</v>
      </c>
    </row>
    <row r="140" spans="1:5" x14ac:dyDescent="0.35">
      <c r="A140" s="21">
        <v>90</v>
      </c>
      <c r="B140" s="21">
        <v>185</v>
      </c>
      <c r="C140">
        <f>+Tabla1[[#This Row],[PESO]]^2</f>
        <v>8100</v>
      </c>
      <c r="D140">
        <f>+Tabla1[[#This Row],[ESTATURA]]^2</f>
        <v>34225</v>
      </c>
      <c r="E140">
        <f>+Tabla1[[#This Row],[PESO]]*Tabla1[[#This Row],[ESTATURA]]</f>
        <v>16650</v>
      </c>
    </row>
    <row r="141" spans="1:5" x14ac:dyDescent="0.35">
      <c r="A141" s="21">
        <v>75</v>
      </c>
      <c r="B141" s="21">
        <v>170</v>
      </c>
      <c r="C141">
        <f>+Tabla1[[#This Row],[PESO]]^2</f>
        <v>5625</v>
      </c>
      <c r="D141">
        <f>+Tabla1[[#This Row],[ESTATURA]]^2</f>
        <v>28900</v>
      </c>
      <c r="E141">
        <f>+Tabla1[[#This Row],[PESO]]*Tabla1[[#This Row],[ESTATURA]]</f>
        <v>12750</v>
      </c>
    </row>
    <row r="142" spans="1:5" x14ac:dyDescent="0.35">
      <c r="A142" s="21">
        <v>78</v>
      </c>
      <c r="B142" s="21">
        <v>175</v>
      </c>
      <c r="C142">
        <f>+Tabla1[[#This Row],[PESO]]^2</f>
        <v>6084</v>
      </c>
      <c r="D142">
        <f>+Tabla1[[#This Row],[ESTATURA]]^2</f>
        <v>30625</v>
      </c>
      <c r="E142">
        <f>+Tabla1[[#This Row],[PESO]]*Tabla1[[#This Row],[ESTATURA]]</f>
        <v>13650</v>
      </c>
    </row>
    <row r="143" spans="1:5" x14ac:dyDescent="0.35">
      <c r="A143" s="21">
        <v>79</v>
      </c>
      <c r="B143" s="21">
        <v>174</v>
      </c>
      <c r="C143">
        <f>+Tabla1[[#This Row],[PESO]]^2</f>
        <v>6241</v>
      </c>
      <c r="D143">
        <f>+Tabla1[[#This Row],[ESTATURA]]^2</f>
        <v>30276</v>
      </c>
      <c r="E143">
        <f>+Tabla1[[#This Row],[PESO]]*Tabla1[[#This Row],[ESTATURA]]</f>
        <v>13746</v>
      </c>
    </row>
    <row r="144" spans="1:5" x14ac:dyDescent="0.35">
      <c r="A144" s="21">
        <v>75</v>
      </c>
      <c r="B144" s="21">
        <v>175</v>
      </c>
      <c r="C144">
        <f>+Tabla1[[#This Row],[PESO]]^2</f>
        <v>5625</v>
      </c>
      <c r="D144">
        <f>+Tabla1[[#This Row],[ESTATURA]]^2</f>
        <v>30625</v>
      </c>
      <c r="E144">
        <f>+Tabla1[[#This Row],[PESO]]*Tabla1[[#This Row],[ESTATURA]]</f>
        <v>13125</v>
      </c>
    </row>
    <row r="145" spans="1:5" x14ac:dyDescent="0.35">
      <c r="A145" s="21">
        <v>51</v>
      </c>
      <c r="B145" s="21">
        <v>154</v>
      </c>
      <c r="C145">
        <f>+Tabla1[[#This Row],[PESO]]^2</f>
        <v>2601</v>
      </c>
      <c r="D145">
        <f>+Tabla1[[#This Row],[ESTATURA]]^2</f>
        <v>23716</v>
      </c>
      <c r="E145">
        <f>+Tabla1[[#This Row],[PESO]]*Tabla1[[#This Row],[ESTATURA]]</f>
        <v>7854</v>
      </c>
    </row>
    <row r="146" spans="1:5" x14ac:dyDescent="0.35">
      <c r="A146" s="21">
        <v>37</v>
      </c>
      <c r="B146" s="21">
        <v>178</v>
      </c>
      <c r="C146">
        <f>+Tabla1[[#This Row],[PESO]]^2</f>
        <v>1369</v>
      </c>
      <c r="D146">
        <f>+Tabla1[[#This Row],[ESTATURA]]^2</f>
        <v>31684</v>
      </c>
      <c r="E146">
        <f>+Tabla1[[#This Row],[PESO]]*Tabla1[[#This Row],[ESTATURA]]</f>
        <v>6586</v>
      </c>
    </row>
    <row r="147" spans="1:5" x14ac:dyDescent="0.35">
      <c r="A147" s="21">
        <v>75</v>
      </c>
      <c r="B147" s="21">
        <v>183</v>
      </c>
      <c r="C147">
        <f>+Tabla1[[#This Row],[PESO]]^2</f>
        <v>5625</v>
      </c>
      <c r="D147">
        <f>+Tabla1[[#This Row],[ESTATURA]]^2</f>
        <v>33489</v>
      </c>
      <c r="E147">
        <f>+Tabla1[[#This Row],[PESO]]*Tabla1[[#This Row],[ESTATURA]]</f>
        <v>13725</v>
      </c>
    </row>
    <row r="148" spans="1:5" x14ac:dyDescent="0.35">
      <c r="A148" s="21">
        <v>45</v>
      </c>
      <c r="B148" s="21">
        <v>140</v>
      </c>
      <c r="C148">
        <f>+Tabla1[[#This Row],[PESO]]^2</f>
        <v>2025</v>
      </c>
      <c r="D148">
        <f>+Tabla1[[#This Row],[ESTATURA]]^2</f>
        <v>19600</v>
      </c>
      <c r="E148">
        <f>+Tabla1[[#This Row],[PESO]]*Tabla1[[#This Row],[ESTATURA]]</f>
        <v>6300</v>
      </c>
    </row>
    <row r="149" spans="1:5" x14ac:dyDescent="0.35">
      <c r="A149" s="21">
        <v>60</v>
      </c>
      <c r="B149" s="21">
        <v>170</v>
      </c>
      <c r="C149">
        <f>+Tabla1[[#This Row],[PESO]]^2</f>
        <v>3600</v>
      </c>
      <c r="D149">
        <f>+Tabla1[[#This Row],[ESTATURA]]^2</f>
        <v>28900</v>
      </c>
      <c r="E149">
        <f>+Tabla1[[#This Row],[PESO]]*Tabla1[[#This Row],[ESTATURA]]</f>
        <v>10200</v>
      </c>
    </row>
    <row r="150" spans="1:5" x14ac:dyDescent="0.35">
      <c r="A150" s="21">
        <v>60</v>
      </c>
      <c r="B150" s="21">
        <v>171</v>
      </c>
      <c r="C150">
        <f>+Tabla1[[#This Row],[PESO]]^2</f>
        <v>3600</v>
      </c>
      <c r="D150">
        <f>+Tabla1[[#This Row],[ESTATURA]]^2</f>
        <v>29241</v>
      </c>
      <c r="E150">
        <f>+Tabla1[[#This Row],[PESO]]*Tabla1[[#This Row],[ESTATURA]]</f>
        <v>10260</v>
      </c>
    </row>
    <row r="151" spans="1:5" x14ac:dyDescent="0.35">
      <c r="A151" s="21">
        <v>90</v>
      </c>
      <c r="B151" s="21">
        <v>185</v>
      </c>
      <c r="C151">
        <f>+Tabla1[[#This Row],[PESO]]^2</f>
        <v>8100</v>
      </c>
      <c r="D151">
        <f>+Tabla1[[#This Row],[ESTATURA]]^2</f>
        <v>34225</v>
      </c>
      <c r="E151">
        <f>+Tabla1[[#This Row],[PESO]]*Tabla1[[#This Row],[ESTATURA]]</f>
        <v>16650</v>
      </c>
    </row>
    <row r="152" spans="1:5" x14ac:dyDescent="0.35">
      <c r="A152" s="21">
        <v>75</v>
      </c>
      <c r="B152" s="21">
        <v>175</v>
      </c>
      <c r="C152">
        <f>+Tabla1[[#This Row],[PESO]]^2</f>
        <v>5625</v>
      </c>
      <c r="D152">
        <f>+Tabla1[[#This Row],[ESTATURA]]^2</f>
        <v>30625</v>
      </c>
      <c r="E152">
        <f>+Tabla1[[#This Row],[PESO]]*Tabla1[[#This Row],[ESTATURA]]</f>
        <v>13125</v>
      </c>
    </row>
    <row r="153" spans="1:5" x14ac:dyDescent="0.35">
      <c r="A153" s="21">
        <v>51</v>
      </c>
      <c r="B153" s="21">
        <v>154</v>
      </c>
      <c r="C153">
        <f>+Tabla1[[#This Row],[PESO]]^2</f>
        <v>2601</v>
      </c>
      <c r="D153">
        <f>+Tabla1[[#This Row],[ESTATURA]]^2</f>
        <v>23716</v>
      </c>
      <c r="E153">
        <f>+Tabla1[[#This Row],[PESO]]*Tabla1[[#This Row],[ESTATURA]]</f>
        <v>7854</v>
      </c>
    </row>
    <row r="154" spans="1:5" x14ac:dyDescent="0.35">
      <c r="A154" s="21">
        <v>37</v>
      </c>
      <c r="B154" s="21">
        <v>178</v>
      </c>
      <c r="C154">
        <f>+Tabla1[[#This Row],[PESO]]^2</f>
        <v>1369</v>
      </c>
      <c r="D154">
        <f>+Tabla1[[#This Row],[ESTATURA]]^2</f>
        <v>31684</v>
      </c>
      <c r="E154">
        <f>+Tabla1[[#This Row],[PESO]]*Tabla1[[#This Row],[ESTATURA]]</f>
        <v>6586</v>
      </c>
    </row>
    <row r="155" spans="1:5" x14ac:dyDescent="0.35">
      <c r="A155" s="21">
        <v>75</v>
      </c>
      <c r="B155" s="21">
        <v>183</v>
      </c>
      <c r="C155">
        <f>+Tabla1[[#This Row],[PESO]]^2</f>
        <v>5625</v>
      </c>
      <c r="D155">
        <f>+Tabla1[[#This Row],[ESTATURA]]^2</f>
        <v>33489</v>
      </c>
      <c r="E155">
        <f>+Tabla1[[#This Row],[PESO]]*Tabla1[[#This Row],[ESTATURA]]</f>
        <v>13725</v>
      </c>
    </row>
    <row r="156" spans="1:5" x14ac:dyDescent="0.35">
      <c r="A156" s="21">
        <v>45</v>
      </c>
      <c r="B156" s="21">
        <v>140</v>
      </c>
      <c r="C156">
        <f>+Tabla1[[#This Row],[PESO]]^2</f>
        <v>2025</v>
      </c>
      <c r="D156">
        <f>+Tabla1[[#This Row],[ESTATURA]]^2</f>
        <v>19600</v>
      </c>
      <c r="E156">
        <f>+Tabla1[[#This Row],[PESO]]*Tabla1[[#This Row],[ESTATURA]]</f>
        <v>6300</v>
      </c>
    </row>
    <row r="157" spans="1:5" x14ac:dyDescent="0.35">
      <c r="A157" s="21">
        <v>75</v>
      </c>
      <c r="B157" s="21">
        <v>175</v>
      </c>
      <c r="C157">
        <f>+Tabla1[[#This Row],[PESO]]^2</f>
        <v>5625</v>
      </c>
      <c r="D157">
        <f>+Tabla1[[#This Row],[ESTATURA]]^2</f>
        <v>30625</v>
      </c>
      <c r="E157">
        <f>+Tabla1[[#This Row],[PESO]]*Tabla1[[#This Row],[ESTATURA]]</f>
        <v>13125</v>
      </c>
    </row>
    <row r="158" spans="1:5" x14ac:dyDescent="0.35">
      <c r="A158" s="21">
        <v>51</v>
      </c>
      <c r="B158" s="21">
        <v>154</v>
      </c>
      <c r="C158">
        <f>+Tabla1[[#This Row],[PESO]]^2</f>
        <v>2601</v>
      </c>
      <c r="D158">
        <f>+Tabla1[[#This Row],[ESTATURA]]^2</f>
        <v>23716</v>
      </c>
      <c r="E158">
        <f>+Tabla1[[#This Row],[PESO]]*Tabla1[[#This Row],[ESTATURA]]</f>
        <v>7854</v>
      </c>
    </row>
    <row r="159" spans="1:5" x14ac:dyDescent="0.35">
      <c r="A159" s="21">
        <v>37</v>
      </c>
      <c r="B159" s="21">
        <v>178</v>
      </c>
      <c r="C159">
        <f>+Tabla1[[#This Row],[PESO]]^2</f>
        <v>1369</v>
      </c>
      <c r="D159">
        <f>+Tabla1[[#This Row],[ESTATURA]]^2</f>
        <v>31684</v>
      </c>
      <c r="E159">
        <f>+Tabla1[[#This Row],[PESO]]*Tabla1[[#This Row],[ESTATURA]]</f>
        <v>6586</v>
      </c>
    </row>
    <row r="160" spans="1:5" x14ac:dyDescent="0.35">
      <c r="A160" s="21">
        <v>75</v>
      </c>
      <c r="B160" s="21">
        <v>183</v>
      </c>
      <c r="C160">
        <f>+Tabla1[[#This Row],[PESO]]^2</f>
        <v>5625</v>
      </c>
      <c r="D160">
        <f>+Tabla1[[#This Row],[ESTATURA]]^2</f>
        <v>33489</v>
      </c>
      <c r="E160">
        <f>+Tabla1[[#This Row],[PESO]]*Tabla1[[#This Row],[ESTATURA]]</f>
        <v>13725</v>
      </c>
    </row>
    <row r="161" spans="1:5" x14ac:dyDescent="0.35">
      <c r="A161" s="21">
        <v>45</v>
      </c>
      <c r="B161" s="21">
        <v>140</v>
      </c>
      <c r="C161">
        <f>+Tabla1[[#This Row],[PESO]]^2</f>
        <v>2025</v>
      </c>
      <c r="D161">
        <f>+Tabla1[[#This Row],[ESTATURA]]^2</f>
        <v>19600</v>
      </c>
      <c r="E161">
        <f>+Tabla1[[#This Row],[PESO]]*Tabla1[[#This Row],[ESTATURA]]</f>
        <v>6300</v>
      </c>
    </row>
    <row r="162" spans="1:5" x14ac:dyDescent="0.35">
      <c r="A162" s="21">
        <v>60</v>
      </c>
      <c r="B162" s="21">
        <v>170</v>
      </c>
      <c r="C162">
        <f>+Tabla1[[#This Row],[PESO]]^2</f>
        <v>3600</v>
      </c>
      <c r="D162">
        <f>+Tabla1[[#This Row],[ESTATURA]]^2</f>
        <v>28900</v>
      </c>
      <c r="E162">
        <f>+Tabla1[[#This Row],[PESO]]*Tabla1[[#This Row],[ESTATURA]]</f>
        <v>10200</v>
      </c>
    </row>
    <row r="163" spans="1:5" x14ac:dyDescent="0.35">
      <c r="A163" s="21">
        <v>60</v>
      </c>
      <c r="B163" s="21">
        <v>171</v>
      </c>
      <c r="C163">
        <f>+Tabla1[[#This Row],[PESO]]^2</f>
        <v>3600</v>
      </c>
      <c r="D163">
        <f>+Tabla1[[#This Row],[ESTATURA]]^2</f>
        <v>29241</v>
      </c>
      <c r="E163">
        <f>+Tabla1[[#This Row],[PESO]]*Tabla1[[#This Row],[ESTATURA]]</f>
        <v>10260</v>
      </c>
    </row>
    <row r="164" spans="1:5" x14ac:dyDescent="0.35">
      <c r="A164" s="21">
        <v>49</v>
      </c>
      <c r="B164" s="21">
        <v>160</v>
      </c>
      <c r="C164">
        <f>+Tabla1[[#This Row],[PESO]]^2</f>
        <v>2401</v>
      </c>
      <c r="D164">
        <f>+Tabla1[[#This Row],[ESTATURA]]^2</f>
        <v>25600</v>
      </c>
      <c r="E164">
        <f>+Tabla1[[#This Row],[PESO]]*Tabla1[[#This Row],[ESTATURA]]</f>
        <v>7840</v>
      </c>
    </row>
    <row r="165" spans="1:5" x14ac:dyDescent="0.35">
      <c r="A165" s="21">
        <v>70</v>
      </c>
      <c r="B165" s="21">
        <v>171</v>
      </c>
      <c r="C165">
        <f>+Tabla1[[#This Row],[PESO]]^2</f>
        <v>4900</v>
      </c>
      <c r="D165">
        <f>+Tabla1[[#This Row],[ESTATURA]]^2</f>
        <v>29241</v>
      </c>
      <c r="E165">
        <f>+Tabla1[[#This Row],[PESO]]*Tabla1[[#This Row],[ESTATURA]]</f>
        <v>11970</v>
      </c>
    </row>
    <row r="166" spans="1:5" x14ac:dyDescent="0.35">
      <c r="A166" s="21">
        <v>77</v>
      </c>
      <c r="B166" s="21">
        <v>176</v>
      </c>
      <c r="C166">
        <f>+Tabla1[[#This Row],[PESO]]^2</f>
        <v>5929</v>
      </c>
      <c r="D166">
        <f>+Tabla1[[#This Row],[ESTATURA]]^2</f>
        <v>30976</v>
      </c>
      <c r="E166">
        <f>+Tabla1[[#This Row],[PESO]]*Tabla1[[#This Row],[ESTATURA]]</f>
        <v>13552</v>
      </c>
    </row>
    <row r="167" spans="1:5" x14ac:dyDescent="0.35">
      <c r="A167" s="21">
        <v>65</v>
      </c>
      <c r="B167" s="21">
        <v>172</v>
      </c>
      <c r="C167">
        <f>+Tabla1[[#This Row],[PESO]]^2</f>
        <v>4225</v>
      </c>
      <c r="D167">
        <f>+Tabla1[[#This Row],[ESTATURA]]^2</f>
        <v>29584</v>
      </c>
      <c r="E167">
        <f>+Tabla1[[#This Row],[PESO]]*Tabla1[[#This Row],[ESTATURA]]</f>
        <v>11180</v>
      </c>
    </row>
    <row r="168" spans="1:5" x14ac:dyDescent="0.35">
      <c r="A168" s="21">
        <v>44</v>
      </c>
      <c r="B168" s="21">
        <v>162</v>
      </c>
      <c r="C168">
        <f>+Tabla1[[#This Row],[PESO]]^2</f>
        <v>1936</v>
      </c>
      <c r="D168">
        <f>+Tabla1[[#This Row],[ESTATURA]]^2</f>
        <v>26244</v>
      </c>
      <c r="E168">
        <f>+Tabla1[[#This Row],[PESO]]*Tabla1[[#This Row],[ESTATURA]]</f>
        <v>7128</v>
      </c>
    </row>
    <row r="169" spans="1:5" x14ac:dyDescent="0.35">
      <c r="A169" s="21">
        <v>48</v>
      </c>
      <c r="B169" s="21">
        <v>158</v>
      </c>
      <c r="C169">
        <f>+Tabla1[[#This Row],[PESO]]^2</f>
        <v>2304</v>
      </c>
      <c r="D169">
        <f>+Tabla1[[#This Row],[ESTATURA]]^2</f>
        <v>24964</v>
      </c>
      <c r="E169">
        <f>+Tabla1[[#This Row],[PESO]]*Tabla1[[#This Row],[ESTATURA]]</f>
        <v>7584</v>
      </c>
    </row>
    <row r="170" spans="1:5" x14ac:dyDescent="0.35">
      <c r="A170" s="21">
        <v>54</v>
      </c>
      <c r="B170" s="21">
        <v>170</v>
      </c>
      <c r="C170">
        <f>+Tabla1[[#This Row],[PESO]]^2</f>
        <v>2916</v>
      </c>
      <c r="D170">
        <f>+Tabla1[[#This Row],[ESTATURA]]^2</f>
        <v>28900</v>
      </c>
      <c r="E170">
        <f>+Tabla1[[#This Row],[PESO]]*Tabla1[[#This Row],[ESTATURA]]</f>
        <v>9180</v>
      </c>
    </row>
    <row r="171" spans="1:5" x14ac:dyDescent="0.35">
      <c r="A171" s="21">
        <v>74</v>
      </c>
      <c r="B171" s="21">
        <v>171</v>
      </c>
      <c r="C171">
        <f>+Tabla1[[#This Row],[PESO]]^2</f>
        <v>5476</v>
      </c>
      <c r="D171">
        <f>+Tabla1[[#This Row],[ESTATURA]]^2</f>
        <v>29241</v>
      </c>
      <c r="E171">
        <f>+Tabla1[[#This Row],[PESO]]*Tabla1[[#This Row],[ESTATURA]]</f>
        <v>12654</v>
      </c>
    </row>
    <row r="172" spans="1:5" x14ac:dyDescent="0.35">
      <c r="A172" s="21">
        <v>70</v>
      </c>
      <c r="B172" s="21">
        <v>185</v>
      </c>
      <c r="C172">
        <f>+Tabla1[[#This Row],[PESO]]^2</f>
        <v>4900</v>
      </c>
      <c r="D172">
        <f>+Tabla1[[#This Row],[ESTATURA]]^2</f>
        <v>34225</v>
      </c>
      <c r="E172">
        <f>+Tabla1[[#This Row],[PESO]]*Tabla1[[#This Row],[ESTATURA]]</f>
        <v>12950</v>
      </c>
    </row>
    <row r="173" spans="1:5" x14ac:dyDescent="0.35">
      <c r="A173" s="21">
        <v>60</v>
      </c>
      <c r="B173" s="21">
        <v>163</v>
      </c>
      <c r="C173">
        <f>+Tabla1[[#This Row],[PESO]]^2</f>
        <v>3600</v>
      </c>
      <c r="D173">
        <f>+Tabla1[[#This Row],[ESTATURA]]^2</f>
        <v>26569</v>
      </c>
      <c r="E173">
        <f>+Tabla1[[#This Row],[PESO]]*Tabla1[[#This Row],[ESTATURA]]</f>
        <v>9780</v>
      </c>
    </row>
    <row r="174" spans="1:5" x14ac:dyDescent="0.35">
      <c r="A174" s="21">
        <v>60</v>
      </c>
      <c r="B174" s="21">
        <v>180</v>
      </c>
      <c r="C174">
        <f>+Tabla1[[#This Row],[PESO]]^2</f>
        <v>3600</v>
      </c>
      <c r="D174">
        <f>+Tabla1[[#This Row],[ESTATURA]]^2</f>
        <v>32400</v>
      </c>
      <c r="E174">
        <f>+Tabla1[[#This Row],[PESO]]*Tabla1[[#This Row],[ESTATURA]]</f>
        <v>10800</v>
      </c>
    </row>
    <row r="175" spans="1:5" x14ac:dyDescent="0.35">
      <c r="A175" s="21">
        <v>45</v>
      </c>
      <c r="B175" s="21">
        <v>172</v>
      </c>
      <c r="C175">
        <f>+Tabla1[[#This Row],[PESO]]^2</f>
        <v>2025</v>
      </c>
      <c r="D175">
        <f>+Tabla1[[#This Row],[ESTATURA]]^2</f>
        <v>29584</v>
      </c>
      <c r="E175">
        <f>+Tabla1[[#This Row],[PESO]]*Tabla1[[#This Row],[ESTATURA]]</f>
        <v>7740</v>
      </c>
    </row>
    <row r="176" spans="1:5" x14ac:dyDescent="0.35">
      <c r="A176" s="21">
        <v>50</v>
      </c>
      <c r="B176" s="21">
        <v>160</v>
      </c>
      <c r="C176">
        <f>+Tabla1[[#This Row],[PESO]]^2</f>
        <v>2500</v>
      </c>
      <c r="D176">
        <f>+Tabla1[[#This Row],[ESTATURA]]^2</f>
        <v>25600</v>
      </c>
      <c r="E176">
        <f>+Tabla1[[#This Row],[PESO]]*Tabla1[[#This Row],[ESTATURA]]</f>
        <v>8000</v>
      </c>
    </row>
    <row r="177" spans="1:5" x14ac:dyDescent="0.35">
      <c r="A177" s="21">
        <v>57</v>
      </c>
      <c r="B177" s="21">
        <v>160</v>
      </c>
      <c r="C177">
        <f>+Tabla1[[#This Row],[PESO]]^2</f>
        <v>3249</v>
      </c>
      <c r="D177">
        <f>+Tabla1[[#This Row],[ESTATURA]]^2</f>
        <v>25600</v>
      </c>
      <c r="E177">
        <f>+Tabla1[[#This Row],[PESO]]*Tabla1[[#This Row],[ESTATURA]]</f>
        <v>9120</v>
      </c>
    </row>
    <row r="178" spans="1:5" x14ac:dyDescent="0.35">
      <c r="A178" s="21">
        <v>48</v>
      </c>
      <c r="B178" s="21">
        <v>158</v>
      </c>
      <c r="C178">
        <f>+Tabla1[[#This Row],[PESO]]^2</f>
        <v>2304</v>
      </c>
      <c r="D178">
        <f>+Tabla1[[#This Row],[ESTATURA]]^2</f>
        <v>24964</v>
      </c>
      <c r="E178">
        <f>+Tabla1[[#This Row],[PESO]]*Tabla1[[#This Row],[ESTATURA]]</f>
        <v>7584</v>
      </c>
    </row>
    <row r="179" spans="1:5" x14ac:dyDescent="0.35">
      <c r="A179" s="21">
        <v>54</v>
      </c>
      <c r="B179" s="21">
        <v>170</v>
      </c>
      <c r="C179">
        <f>+Tabla1[[#This Row],[PESO]]^2</f>
        <v>2916</v>
      </c>
      <c r="D179">
        <f>+Tabla1[[#This Row],[ESTATURA]]^2</f>
        <v>28900</v>
      </c>
      <c r="E179">
        <f>+Tabla1[[#This Row],[PESO]]*Tabla1[[#This Row],[ESTATURA]]</f>
        <v>9180</v>
      </c>
    </row>
    <row r="180" spans="1:5" x14ac:dyDescent="0.35">
      <c r="A180" s="21">
        <v>89</v>
      </c>
      <c r="B180" s="21">
        <v>165</v>
      </c>
      <c r="C180">
        <f>+Tabla1[[#This Row],[PESO]]^2</f>
        <v>7921</v>
      </c>
      <c r="D180">
        <f>+Tabla1[[#This Row],[ESTATURA]]^2</f>
        <v>27225</v>
      </c>
      <c r="E180">
        <f>+Tabla1[[#This Row],[PESO]]*Tabla1[[#This Row],[ESTATURA]]</f>
        <v>14685</v>
      </c>
    </row>
    <row r="181" spans="1:5" x14ac:dyDescent="0.35">
      <c r="A181" s="65">
        <v>40</v>
      </c>
      <c r="B181" s="65">
        <v>151</v>
      </c>
      <c r="C181">
        <f>+Tabla1[[#This Row],[PESO]]^2</f>
        <v>1600</v>
      </c>
      <c r="D181">
        <f>+Tabla1[[#This Row],[ESTATURA]]^2</f>
        <v>22801</v>
      </c>
      <c r="E181">
        <f>+Tabla1[[#This Row],[PESO]]*Tabla1[[#This Row],[ESTATURA]]</f>
        <v>6040</v>
      </c>
    </row>
    <row r="182" spans="1:5" x14ac:dyDescent="0.35">
      <c r="A182" s="54">
        <v>0</v>
      </c>
      <c r="B182" s="55"/>
      <c r="C182">
        <f>+Tabla1[[#This Row],[PESO]]^2</f>
        <v>0</v>
      </c>
      <c r="D182">
        <f>+Tabla1[[#This Row],[ESTATURA]]^2</f>
        <v>0</v>
      </c>
      <c r="E182">
        <f>+Tabla1[[#This Row],[PESO]]*Tabla1[[#This Row],[ESTATURA]]</f>
        <v>0</v>
      </c>
    </row>
    <row r="183" spans="1:5" x14ac:dyDescent="0.35">
      <c r="A183" s="54"/>
      <c r="B183" s="55"/>
      <c r="C183">
        <f>+Tabla1[[#This Row],[PESO]]^2</f>
        <v>0</v>
      </c>
      <c r="D183">
        <f>+Tabla1[[#This Row],[ESTATURA]]^2</f>
        <v>0</v>
      </c>
      <c r="E183">
        <f>+Tabla1[[#This Row],[PESO]]*Tabla1[[#This Row],[ESTATURA]]</f>
        <v>0</v>
      </c>
    </row>
    <row r="184" spans="1:5" x14ac:dyDescent="0.35">
      <c r="A184" s="54"/>
      <c r="B184" s="55"/>
      <c r="C184">
        <f>+Tabla1[[#This Row],[PESO]]^2</f>
        <v>0</v>
      </c>
      <c r="D184">
        <f>+Tabla1[[#This Row],[ESTATURA]]^2</f>
        <v>0</v>
      </c>
      <c r="E184">
        <f>+Tabla1[[#This Row],[PESO]]*Tabla1[[#This Row],[ESTATURA]]</f>
        <v>0</v>
      </c>
    </row>
    <row r="185" spans="1:5" x14ac:dyDescent="0.35">
      <c r="A185" s="54"/>
      <c r="B185" s="55"/>
      <c r="C185">
        <f>+Tabla1[[#This Row],[PESO]]^2</f>
        <v>0</v>
      </c>
      <c r="D185">
        <f>+Tabla1[[#This Row],[ESTATURA]]^2</f>
        <v>0</v>
      </c>
      <c r="E185">
        <f>+Tabla1[[#This Row],[PESO]]*Tabla1[[#This Row],[ESTATURA]]</f>
        <v>0</v>
      </c>
    </row>
    <row r="186" spans="1:5" x14ac:dyDescent="0.35">
      <c r="A186" s="54"/>
      <c r="B186" s="55"/>
      <c r="C186">
        <f>+Tabla1[[#This Row],[PESO]]^2</f>
        <v>0</v>
      </c>
      <c r="D186">
        <f>+Tabla1[[#This Row],[ESTATURA]]^2</f>
        <v>0</v>
      </c>
      <c r="E186">
        <f>+Tabla1[[#This Row],[PESO]]*Tabla1[[#This Row],[ESTATURA]]</f>
        <v>0</v>
      </c>
    </row>
    <row r="187" spans="1:5" x14ac:dyDescent="0.35">
      <c r="A187" s="54"/>
      <c r="B187" s="55"/>
      <c r="C187">
        <f>+Tabla1[[#This Row],[PESO]]^2</f>
        <v>0</v>
      </c>
      <c r="D187">
        <f>+Tabla1[[#This Row],[ESTATURA]]^2</f>
        <v>0</v>
      </c>
      <c r="E187">
        <f>+Tabla1[[#This Row],[PESO]]*Tabla1[[#This Row],[ESTATURA]]</f>
        <v>0</v>
      </c>
    </row>
    <row r="188" spans="1:5" x14ac:dyDescent="0.35">
      <c r="A188" s="54"/>
      <c r="B188" s="55"/>
      <c r="C188">
        <f>+Tabla1[[#This Row],[PESO]]^2</f>
        <v>0</v>
      </c>
      <c r="D188">
        <f>+Tabla1[[#This Row],[ESTATURA]]^2</f>
        <v>0</v>
      </c>
      <c r="E188">
        <f>+Tabla1[[#This Row],[PESO]]*Tabla1[[#This Row],[ESTATURA]]</f>
        <v>0</v>
      </c>
    </row>
    <row r="189" spans="1:5" x14ac:dyDescent="0.35">
      <c r="A189" s="54"/>
      <c r="B189" s="55"/>
      <c r="C189">
        <f>+Tabla1[[#This Row],[PESO]]^2</f>
        <v>0</v>
      </c>
      <c r="D189">
        <f>+Tabla1[[#This Row],[ESTATURA]]^2</f>
        <v>0</v>
      </c>
      <c r="E189">
        <f>+Tabla1[[#This Row],[PESO]]*Tabla1[[#This Row],[ESTATURA]]</f>
        <v>0</v>
      </c>
    </row>
    <row r="190" spans="1:5" x14ac:dyDescent="0.35">
      <c r="A190" s="54"/>
      <c r="B190" s="55"/>
      <c r="C190">
        <f>+Tabla1[[#This Row],[PESO]]^2</f>
        <v>0</v>
      </c>
      <c r="D190">
        <f>+Tabla1[[#This Row],[ESTATURA]]^2</f>
        <v>0</v>
      </c>
      <c r="E190">
        <f>+Tabla1[[#This Row],[PESO]]*Tabla1[[#This Row],[ESTATURA]]</f>
        <v>0</v>
      </c>
    </row>
    <row r="191" spans="1:5" x14ac:dyDescent="0.35">
      <c r="A191" s="54"/>
      <c r="B191" s="55"/>
      <c r="C191">
        <f>+Tabla1[[#This Row],[PESO]]^2</f>
        <v>0</v>
      </c>
      <c r="D191">
        <f>+Tabla1[[#This Row],[ESTATURA]]^2</f>
        <v>0</v>
      </c>
      <c r="E191">
        <f>+Tabla1[[#This Row],[PESO]]*Tabla1[[#This Row],[ESTATURA]]</f>
        <v>0</v>
      </c>
    </row>
    <row r="192" spans="1:5" x14ac:dyDescent="0.35">
      <c r="A192" s="54"/>
      <c r="B192" s="55"/>
      <c r="C192">
        <f>+Tabla1[[#This Row],[PESO]]^2</f>
        <v>0</v>
      </c>
      <c r="D192">
        <f>+Tabla1[[#This Row],[ESTATURA]]^2</f>
        <v>0</v>
      </c>
      <c r="E192">
        <f>+Tabla1[[#This Row],[PESO]]*Tabla1[[#This Row],[ESTATURA]]</f>
        <v>0</v>
      </c>
    </row>
    <row r="193" spans="1:5" x14ac:dyDescent="0.35">
      <c r="A193" s="54"/>
      <c r="B193" s="55"/>
      <c r="C193">
        <f>+Tabla1[[#This Row],[PESO]]^2</f>
        <v>0</v>
      </c>
      <c r="D193">
        <f>+Tabla1[[#This Row],[ESTATURA]]^2</f>
        <v>0</v>
      </c>
      <c r="E193">
        <f>+Tabla1[[#This Row],[PESO]]*Tabla1[[#This Row],[ESTATURA]]</f>
        <v>0</v>
      </c>
    </row>
    <row r="194" spans="1:5" x14ac:dyDescent="0.35">
      <c r="A194" s="54"/>
      <c r="B194" s="55"/>
      <c r="C194">
        <f>+Tabla1[[#This Row],[PESO]]^2</f>
        <v>0</v>
      </c>
      <c r="D194">
        <f>+Tabla1[[#This Row],[ESTATURA]]^2</f>
        <v>0</v>
      </c>
      <c r="E194">
        <f>+Tabla1[[#This Row],[PESO]]*Tabla1[[#This Row],[ESTATURA]]</f>
        <v>0</v>
      </c>
    </row>
    <row r="195" spans="1:5" x14ac:dyDescent="0.35">
      <c r="A195" s="54"/>
      <c r="B195" s="55"/>
      <c r="C195">
        <f>+Tabla1[[#This Row],[PESO]]^2</f>
        <v>0</v>
      </c>
      <c r="D195">
        <f>+Tabla1[[#This Row],[ESTATURA]]^2</f>
        <v>0</v>
      </c>
      <c r="E195">
        <f>+Tabla1[[#This Row],[PESO]]*Tabla1[[#This Row],[ESTATURA]]</f>
        <v>0</v>
      </c>
    </row>
    <row r="196" spans="1:5" x14ac:dyDescent="0.35">
      <c r="A196" s="54"/>
      <c r="B196" s="55"/>
      <c r="C196">
        <f>+Tabla1[[#This Row],[PESO]]^2</f>
        <v>0</v>
      </c>
      <c r="D196">
        <f>+Tabla1[[#This Row],[ESTATURA]]^2</f>
        <v>0</v>
      </c>
      <c r="E196">
        <f>+Tabla1[[#This Row],[PESO]]*Tabla1[[#This Row],[ESTATURA]]</f>
        <v>0</v>
      </c>
    </row>
    <row r="197" spans="1:5" x14ac:dyDescent="0.35">
      <c r="A197" s="54"/>
      <c r="B197" s="55"/>
      <c r="C197">
        <f>+Tabla1[[#This Row],[PESO]]^2</f>
        <v>0</v>
      </c>
      <c r="D197">
        <f>+Tabla1[[#This Row],[ESTATURA]]^2</f>
        <v>0</v>
      </c>
      <c r="E197">
        <f>+Tabla1[[#This Row],[PESO]]*Tabla1[[#This Row],[ESTATURA]]</f>
        <v>0</v>
      </c>
    </row>
    <row r="198" spans="1:5" x14ac:dyDescent="0.35">
      <c r="A198" s="54"/>
      <c r="B198" s="55"/>
      <c r="C198">
        <f>+Tabla1[[#This Row],[PESO]]^2</f>
        <v>0</v>
      </c>
      <c r="D198">
        <f>+Tabla1[[#This Row],[ESTATURA]]^2</f>
        <v>0</v>
      </c>
      <c r="E198">
        <f>+Tabla1[[#This Row],[PESO]]*Tabla1[[#This Row],[ESTATURA]]</f>
        <v>0</v>
      </c>
    </row>
    <row r="199" spans="1:5" x14ac:dyDescent="0.35">
      <c r="A199" s="54"/>
      <c r="B199" s="55"/>
      <c r="C199">
        <f>+Tabla1[[#This Row],[PESO]]^2</f>
        <v>0</v>
      </c>
      <c r="D199">
        <f>+Tabla1[[#This Row],[ESTATURA]]^2</f>
        <v>0</v>
      </c>
      <c r="E199">
        <f>+Tabla1[[#This Row],[PESO]]*Tabla1[[#This Row],[ESTATURA]]</f>
        <v>0</v>
      </c>
    </row>
    <row r="200" spans="1:5" x14ac:dyDescent="0.35">
      <c r="A200" s="54"/>
      <c r="B200" s="55"/>
      <c r="C200">
        <f>+Tabla1[[#This Row],[PESO]]^2</f>
        <v>0</v>
      </c>
      <c r="D200">
        <f>+Tabla1[[#This Row],[ESTATURA]]^2</f>
        <v>0</v>
      </c>
      <c r="E200">
        <f>+Tabla1[[#This Row],[PESO]]*Tabla1[[#This Row],[ESTATURA]]</f>
        <v>0</v>
      </c>
    </row>
    <row r="201" spans="1:5" x14ac:dyDescent="0.35">
      <c r="A201" s="54"/>
      <c r="B201" s="55"/>
      <c r="C201">
        <f>+Tabla1[[#This Row],[PESO]]^2</f>
        <v>0</v>
      </c>
      <c r="D201">
        <f>+Tabla1[[#This Row],[ESTATURA]]^2</f>
        <v>0</v>
      </c>
      <c r="E201">
        <f>+Tabla1[[#This Row],[PESO]]*Tabla1[[#This Row],[ESTATURA]]</f>
        <v>0</v>
      </c>
    </row>
    <row r="202" spans="1:5" x14ac:dyDescent="0.35">
      <c r="A202" s="54"/>
      <c r="B202" s="55"/>
      <c r="C202">
        <f>+Tabla1[[#This Row],[PESO]]^2</f>
        <v>0</v>
      </c>
      <c r="D202">
        <f>+Tabla1[[#This Row],[ESTATURA]]^2</f>
        <v>0</v>
      </c>
      <c r="E202">
        <f>+Tabla1[[#This Row],[PESO]]*Tabla1[[#This Row],[ESTATURA]]</f>
        <v>0</v>
      </c>
    </row>
    <row r="203" spans="1:5" x14ac:dyDescent="0.35">
      <c r="A203" s="54"/>
      <c r="B203" s="55"/>
      <c r="C203">
        <f>+Tabla1[[#This Row],[PESO]]^2</f>
        <v>0</v>
      </c>
      <c r="D203">
        <f>+Tabla1[[#This Row],[ESTATURA]]^2</f>
        <v>0</v>
      </c>
      <c r="E203">
        <f>+Tabla1[[#This Row],[PESO]]*Tabla1[[#This Row],[ESTATURA]]</f>
        <v>0</v>
      </c>
    </row>
    <row r="204" spans="1:5" x14ac:dyDescent="0.35">
      <c r="A204" s="54"/>
      <c r="B204" s="55"/>
      <c r="C204">
        <f>+Tabla1[[#This Row],[PESO]]^2</f>
        <v>0</v>
      </c>
      <c r="D204">
        <f>+Tabla1[[#This Row],[ESTATURA]]^2</f>
        <v>0</v>
      </c>
      <c r="E204">
        <f>+Tabla1[[#This Row],[PESO]]*Tabla1[[#This Row],[ESTATURA]]</f>
        <v>0</v>
      </c>
    </row>
    <row r="205" spans="1:5" x14ac:dyDescent="0.35">
      <c r="A205" s="54"/>
      <c r="B205" s="55"/>
      <c r="C205">
        <f>+Tabla1[[#This Row],[PESO]]^2</f>
        <v>0</v>
      </c>
      <c r="D205">
        <f>+Tabla1[[#This Row],[ESTATURA]]^2</f>
        <v>0</v>
      </c>
      <c r="E205">
        <f>+Tabla1[[#This Row],[PESO]]*Tabla1[[#This Row],[ESTATURA]]</f>
        <v>0</v>
      </c>
    </row>
    <row r="206" spans="1:5" x14ac:dyDescent="0.35">
      <c r="A206" s="54"/>
      <c r="B206" s="55"/>
      <c r="C206">
        <f>+Tabla1[[#This Row],[PESO]]^2</f>
        <v>0</v>
      </c>
      <c r="D206">
        <f>+Tabla1[[#This Row],[ESTATURA]]^2</f>
        <v>0</v>
      </c>
      <c r="E206">
        <f>+Tabla1[[#This Row],[PESO]]*Tabla1[[#This Row],[ESTATURA]]</f>
        <v>0</v>
      </c>
    </row>
    <row r="207" spans="1:5" x14ac:dyDescent="0.35">
      <c r="A207" s="54"/>
      <c r="B207" s="55"/>
      <c r="C207">
        <f>+Tabla1[[#This Row],[PESO]]^2</f>
        <v>0</v>
      </c>
      <c r="D207">
        <f>+Tabla1[[#This Row],[ESTATURA]]^2</f>
        <v>0</v>
      </c>
      <c r="E207">
        <f>+Tabla1[[#This Row],[PESO]]*Tabla1[[#This Row],[ESTATURA]]</f>
        <v>0</v>
      </c>
    </row>
    <row r="208" spans="1:5" x14ac:dyDescent="0.35">
      <c r="A208" s="54"/>
      <c r="B208" s="55"/>
      <c r="C208">
        <f>+Tabla1[[#This Row],[PESO]]^2</f>
        <v>0</v>
      </c>
      <c r="D208">
        <f>+Tabla1[[#This Row],[ESTATURA]]^2</f>
        <v>0</v>
      </c>
      <c r="E208">
        <f>+Tabla1[[#This Row],[PESO]]*Tabla1[[#This Row],[ESTATURA]]</f>
        <v>0</v>
      </c>
    </row>
    <row r="209" spans="1:5" x14ac:dyDescent="0.35">
      <c r="A209" s="54"/>
      <c r="B209" s="55"/>
      <c r="C209">
        <f>+Tabla1[[#This Row],[PESO]]^2</f>
        <v>0</v>
      </c>
      <c r="D209">
        <f>+Tabla1[[#This Row],[ESTATURA]]^2</f>
        <v>0</v>
      </c>
      <c r="E209">
        <f>+Tabla1[[#This Row],[PESO]]*Tabla1[[#This Row],[ESTATURA]]</f>
        <v>0</v>
      </c>
    </row>
    <row r="210" spans="1:5" x14ac:dyDescent="0.35">
      <c r="A210" s="54"/>
      <c r="B210" s="55"/>
      <c r="D210">
        <f>+Tabla1[[#This Row],[ESTATURA]]^2</f>
        <v>0</v>
      </c>
      <c r="E210">
        <f>+Tabla1[[#This Row],[PESO]]*Tabla1[[#This Row],[ESTATURA]]</f>
        <v>0</v>
      </c>
    </row>
    <row r="211" spans="1:5" x14ac:dyDescent="0.35">
      <c r="A211" s="54"/>
      <c r="B211" s="55"/>
      <c r="C211">
        <f>+Tabla1[[#This Row],[PESO]]^2</f>
        <v>0</v>
      </c>
      <c r="D211">
        <f>+Tabla1[[#This Row],[ESTATURA]]^2</f>
        <v>0</v>
      </c>
      <c r="E211">
        <f>+Tabla1[[#This Row],[PESO]]*Tabla1[[#This Row],[ESTATURA]]</f>
        <v>0</v>
      </c>
    </row>
  </sheetData>
  <mergeCells count="67">
    <mergeCell ref="G92:K105"/>
    <mergeCell ref="G108:M108"/>
    <mergeCell ref="G116:M116"/>
    <mergeCell ref="G81:I86"/>
    <mergeCell ref="J81:J82"/>
    <mergeCell ref="K81:K82"/>
    <mergeCell ref="J83:J84"/>
    <mergeCell ref="K83:K84"/>
    <mergeCell ref="J85:J86"/>
    <mergeCell ref="K85:K86"/>
    <mergeCell ref="G74:I79"/>
    <mergeCell ref="J74:J75"/>
    <mergeCell ref="K74:K75"/>
    <mergeCell ref="J76:J77"/>
    <mergeCell ref="K76:K77"/>
    <mergeCell ref="J78:J79"/>
    <mergeCell ref="K78:K79"/>
    <mergeCell ref="G67:I72"/>
    <mergeCell ref="J67:J68"/>
    <mergeCell ref="K67:K68"/>
    <mergeCell ref="J69:J70"/>
    <mergeCell ref="K69:K70"/>
    <mergeCell ref="J71:J72"/>
    <mergeCell ref="K71:K72"/>
    <mergeCell ref="G53:I58"/>
    <mergeCell ref="J53:L58"/>
    <mergeCell ref="N53:P58"/>
    <mergeCell ref="R53:T58"/>
    <mergeCell ref="G61:I65"/>
    <mergeCell ref="J61:L61"/>
    <mergeCell ref="N61:P61"/>
    <mergeCell ref="R61:T61"/>
    <mergeCell ref="J62:K65"/>
    <mergeCell ref="L62:L65"/>
    <mergeCell ref="N62:O65"/>
    <mergeCell ref="P62:P65"/>
    <mergeCell ref="R62:T65"/>
    <mergeCell ref="J47:L47"/>
    <mergeCell ref="N47:P47"/>
    <mergeCell ref="R47:T47"/>
    <mergeCell ref="G48:I51"/>
    <mergeCell ref="J48:K51"/>
    <mergeCell ref="L48:L51"/>
    <mergeCell ref="N48:O51"/>
    <mergeCell ref="P48:P51"/>
    <mergeCell ref="R48:S51"/>
    <mergeCell ref="T48:T51"/>
    <mergeCell ref="T44:T45"/>
    <mergeCell ref="J42:K43"/>
    <mergeCell ref="L42:L43"/>
    <mergeCell ref="N42:O43"/>
    <mergeCell ref="P42:P43"/>
    <mergeCell ref="R42:S43"/>
    <mergeCell ref="T42:T43"/>
    <mergeCell ref="J44:K45"/>
    <mergeCell ref="L44:L45"/>
    <mergeCell ref="N44:O45"/>
    <mergeCell ref="P44:P45"/>
    <mergeCell ref="R44:S45"/>
    <mergeCell ref="R41:T41"/>
    <mergeCell ref="G2:V5"/>
    <mergeCell ref="G10:J25"/>
    <mergeCell ref="G30:M30"/>
    <mergeCell ref="G39:M39"/>
    <mergeCell ref="G41:H41"/>
    <mergeCell ref="J41:L41"/>
    <mergeCell ref="N41:P4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3C58-DF17-4B36-A9EE-3E8D515A9BEA}">
  <dimension ref="A1:G181"/>
  <sheetViews>
    <sheetView topLeftCell="C1" workbookViewId="0">
      <selection activeCell="G31" sqref="G31"/>
    </sheetView>
  </sheetViews>
  <sheetFormatPr baseColWidth="10" defaultRowHeight="14.5" x14ac:dyDescent="0.35"/>
  <cols>
    <col min="4" max="4" width="23.36328125" customWidth="1"/>
    <col min="7" max="7" width="24.08984375" customWidth="1"/>
  </cols>
  <sheetData>
    <row r="1" spans="1:3" x14ac:dyDescent="0.35">
      <c r="A1" s="52" t="s">
        <v>100</v>
      </c>
      <c r="B1" s="53" t="s">
        <v>101</v>
      </c>
      <c r="C1" s="56" t="s">
        <v>114</v>
      </c>
    </row>
    <row r="2" spans="1:3" x14ac:dyDescent="0.35">
      <c r="A2" s="48">
        <v>55</v>
      </c>
      <c r="B2" s="50">
        <v>164</v>
      </c>
    </row>
    <row r="3" spans="1:3" x14ac:dyDescent="0.35">
      <c r="A3" s="49">
        <v>65</v>
      </c>
      <c r="B3" s="51">
        <v>165</v>
      </c>
    </row>
    <row r="4" spans="1:3" x14ac:dyDescent="0.35">
      <c r="A4" s="48">
        <v>56</v>
      </c>
      <c r="B4" s="50">
        <v>170</v>
      </c>
    </row>
    <row r="5" spans="1:3" x14ac:dyDescent="0.35">
      <c r="A5" s="49">
        <v>65</v>
      </c>
      <c r="B5" s="51">
        <v>170</v>
      </c>
    </row>
    <row r="6" spans="1:3" x14ac:dyDescent="0.35">
      <c r="A6" s="48">
        <v>50</v>
      </c>
      <c r="B6" s="50">
        <v>169</v>
      </c>
    </row>
    <row r="7" spans="1:3" x14ac:dyDescent="0.35">
      <c r="A7" s="49">
        <v>68</v>
      </c>
      <c r="B7" s="51">
        <v>165</v>
      </c>
    </row>
    <row r="8" spans="1:3" x14ac:dyDescent="0.35">
      <c r="A8" s="48">
        <v>86</v>
      </c>
      <c r="B8" s="50">
        <v>184</v>
      </c>
    </row>
    <row r="9" spans="1:3" x14ac:dyDescent="0.35">
      <c r="A9" s="49">
        <v>53</v>
      </c>
      <c r="B9" s="51">
        <v>163</v>
      </c>
    </row>
    <row r="10" spans="1:3" x14ac:dyDescent="0.35">
      <c r="A10" s="48">
        <v>56</v>
      </c>
      <c r="B10" s="50">
        <v>158</v>
      </c>
    </row>
    <row r="11" spans="1:3" x14ac:dyDescent="0.35">
      <c r="A11" s="49">
        <v>72</v>
      </c>
      <c r="B11" s="51">
        <v>179</v>
      </c>
    </row>
    <row r="12" spans="1:3" x14ac:dyDescent="0.35">
      <c r="A12" s="48">
        <v>64</v>
      </c>
      <c r="B12" s="50">
        <v>175</v>
      </c>
    </row>
    <row r="13" spans="1:3" x14ac:dyDescent="0.35">
      <c r="A13" s="49">
        <v>75</v>
      </c>
      <c r="B13" s="51">
        <v>177</v>
      </c>
    </row>
    <row r="14" spans="1:3" x14ac:dyDescent="0.35">
      <c r="A14" s="48">
        <v>61</v>
      </c>
      <c r="B14" s="50">
        <v>158</v>
      </c>
    </row>
    <row r="15" spans="1:3" x14ac:dyDescent="0.35">
      <c r="A15" s="49">
        <v>57</v>
      </c>
      <c r="B15" s="51">
        <v>164</v>
      </c>
    </row>
    <row r="16" spans="1:3" x14ac:dyDescent="0.35">
      <c r="A16" s="48">
        <v>50</v>
      </c>
      <c r="B16" s="50">
        <v>168</v>
      </c>
    </row>
    <row r="17" spans="1:7" x14ac:dyDescent="0.35">
      <c r="A17" s="49">
        <v>87</v>
      </c>
      <c r="B17" s="51">
        <v>174</v>
      </c>
    </row>
    <row r="18" spans="1:7" x14ac:dyDescent="0.35">
      <c r="A18" s="48">
        <v>54</v>
      </c>
      <c r="B18" s="50">
        <v>169</v>
      </c>
    </row>
    <row r="19" spans="1:7" x14ac:dyDescent="0.35">
      <c r="A19" s="49">
        <v>80</v>
      </c>
      <c r="B19" s="51">
        <v>181</v>
      </c>
    </row>
    <row r="20" spans="1:7" x14ac:dyDescent="0.35">
      <c r="A20" s="48">
        <v>60</v>
      </c>
      <c r="B20" s="50">
        <v>182</v>
      </c>
    </row>
    <row r="21" spans="1:7" x14ac:dyDescent="0.35">
      <c r="A21" s="49">
        <v>90</v>
      </c>
      <c r="B21" s="51">
        <v>176</v>
      </c>
    </row>
    <row r="22" spans="1:7" x14ac:dyDescent="0.35">
      <c r="A22" s="48">
        <v>50</v>
      </c>
      <c r="B22" s="50">
        <v>157</v>
      </c>
    </row>
    <row r="23" spans="1:7" x14ac:dyDescent="0.35">
      <c r="A23" s="49">
        <v>55</v>
      </c>
      <c r="B23" s="51">
        <v>156</v>
      </c>
    </row>
    <row r="24" spans="1:7" x14ac:dyDescent="0.35">
      <c r="A24" s="48">
        <v>74</v>
      </c>
      <c r="B24" s="50">
        <v>183</v>
      </c>
    </row>
    <row r="25" spans="1:7" x14ac:dyDescent="0.35">
      <c r="A25" s="49">
        <v>63</v>
      </c>
      <c r="B25" s="51">
        <v>183</v>
      </c>
    </row>
    <row r="26" spans="1:7" x14ac:dyDescent="0.35">
      <c r="A26" s="48">
        <v>48</v>
      </c>
      <c r="B26" s="50">
        <v>158</v>
      </c>
    </row>
    <row r="27" spans="1:7" x14ac:dyDescent="0.35">
      <c r="A27" s="49">
        <v>85</v>
      </c>
      <c r="B27" s="51">
        <v>179</v>
      </c>
    </row>
    <row r="28" spans="1:7" x14ac:dyDescent="0.35">
      <c r="A28" s="48">
        <v>60</v>
      </c>
      <c r="B28" s="50">
        <v>175</v>
      </c>
    </row>
    <row r="29" spans="1:7" x14ac:dyDescent="0.35">
      <c r="A29" s="49">
        <v>61</v>
      </c>
      <c r="B29" s="51">
        <v>155</v>
      </c>
    </row>
    <row r="30" spans="1:7" x14ac:dyDescent="0.35">
      <c r="A30" s="48">
        <v>68</v>
      </c>
      <c r="B30" s="50">
        <v>185</v>
      </c>
    </row>
    <row r="31" spans="1:7" ht="33.5" x14ac:dyDescent="0.75">
      <c r="A31" s="49">
        <v>85</v>
      </c>
      <c r="B31" s="51">
        <v>175</v>
      </c>
      <c r="C31" s="61" t="s">
        <v>113</v>
      </c>
      <c r="D31" s="60">
        <f>+CORREL(Tabla2[PESO],Tabla2[ESTATURA])</f>
        <v>0.47564307808498646</v>
      </c>
      <c r="F31" s="62" t="s">
        <v>115</v>
      </c>
      <c r="G31" s="62">
        <f>D31*D31</f>
        <v>0.22623633773016052</v>
      </c>
    </row>
    <row r="32" spans="1:7" x14ac:dyDescent="0.35">
      <c r="A32" s="48">
        <v>45</v>
      </c>
      <c r="B32" s="50">
        <v>155</v>
      </c>
    </row>
    <row r="33" spans="1:2" x14ac:dyDescent="0.35">
      <c r="A33" s="49">
        <v>60</v>
      </c>
      <c r="B33" s="51">
        <v>162</v>
      </c>
    </row>
    <row r="34" spans="1:2" x14ac:dyDescent="0.35">
      <c r="A34" s="48">
        <v>65</v>
      </c>
      <c r="B34" s="50">
        <v>169</v>
      </c>
    </row>
    <row r="35" spans="1:2" x14ac:dyDescent="0.35">
      <c r="A35" s="49">
        <v>62</v>
      </c>
      <c r="B35" s="51">
        <v>100</v>
      </c>
    </row>
    <row r="36" spans="1:2" x14ac:dyDescent="0.35">
      <c r="A36" s="48">
        <v>60</v>
      </c>
      <c r="B36" s="50">
        <v>170</v>
      </c>
    </row>
    <row r="37" spans="1:2" x14ac:dyDescent="0.35">
      <c r="A37" s="49">
        <v>56</v>
      </c>
      <c r="B37" s="51">
        <v>163</v>
      </c>
    </row>
    <row r="38" spans="1:2" x14ac:dyDescent="0.35">
      <c r="A38" s="48">
        <v>75</v>
      </c>
      <c r="B38" s="50">
        <v>190</v>
      </c>
    </row>
    <row r="39" spans="1:2" x14ac:dyDescent="0.35">
      <c r="A39" s="49">
        <v>73</v>
      </c>
      <c r="B39" s="51">
        <v>182</v>
      </c>
    </row>
    <row r="40" spans="1:2" x14ac:dyDescent="0.35">
      <c r="A40" s="48">
        <v>73</v>
      </c>
      <c r="B40" s="50">
        <v>175</v>
      </c>
    </row>
    <row r="41" spans="1:2" x14ac:dyDescent="0.35">
      <c r="A41" s="49">
        <v>90</v>
      </c>
      <c r="B41" s="51">
        <v>176</v>
      </c>
    </row>
    <row r="42" spans="1:2" x14ac:dyDescent="0.35">
      <c r="A42" s="48">
        <v>47</v>
      </c>
      <c r="B42" s="50">
        <v>167</v>
      </c>
    </row>
    <row r="43" spans="1:2" x14ac:dyDescent="0.35">
      <c r="A43" s="49">
        <v>50</v>
      </c>
      <c r="B43" s="51">
        <v>165</v>
      </c>
    </row>
    <row r="44" spans="1:2" x14ac:dyDescent="0.35">
      <c r="A44" s="48">
        <v>70</v>
      </c>
      <c r="B44" s="50">
        <v>173</v>
      </c>
    </row>
    <row r="45" spans="1:2" x14ac:dyDescent="0.35">
      <c r="A45" s="49">
        <v>63</v>
      </c>
      <c r="B45" s="51">
        <v>160</v>
      </c>
    </row>
    <row r="46" spans="1:2" x14ac:dyDescent="0.35">
      <c r="A46" s="48">
        <v>37</v>
      </c>
      <c r="B46" s="50">
        <v>148</v>
      </c>
    </row>
    <row r="47" spans="1:2" x14ac:dyDescent="0.35">
      <c r="A47" s="49">
        <v>58</v>
      </c>
      <c r="B47" s="51">
        <v>165</v>
      </c>
    </row>
    <row r="48" spans="1:2" x14ac:dyDescent="0.35">
      <c r="A48" s="48">
        <v>73</v>
      </c>
      <c r="B48" s="50">
        <v>163</v>
      </c>
    </row>
    <row r="49" spans="1:2" x14ac:dyDescent="0.35">
      <c r="A49" s="49">
        <v>64</v>
      </c>
      <c r="B49" s="51">
        <v>180</v>
      </c>
    </row>
    <row r="50" spans="1:2" x14ac:dyDescent="0.35">
      <c r="A50" s="48">
        <v>80</v>
      </c>
      <c r="B50" s="50">
        <v>175</v>
      </c>
    </row>
    <row r="51" spans="1:2" x14ac:dyDescent="0.35">
      <c r="A51" s="49">
        <v>70</v>
      </c>
      <c r="B51" s="51">
        <v>170</v>
      </c>
    </row>
    <row r="52" spans="1:2" x14ac:dyDescent="0.35">
      <c r="A52" s="48">
        <v>60</v>
      </c>
      <c r="B52" s="50">
        <v>165</v>
      </c>
    </row>
    <row r="53" spans="1:2" x14ac:dyDescent="0.35">
      <c r="A53" s="49">
        <v>77</v>
      </c>
      <c r="B53" s="51">
        <v>180</v>
      </c>
    </row>
    <row r="54" spans="1:2" x14ac:dyDescent="0.35">
      <c r="A54" s="48">
        <v>59</v>
      </c>
      <c r="B54" s="50">
        <v>169</v>
      </c>
    </row>
    <row r="55" spans="1:2" x14ac:dyDescent="0.35">
      <c r="A55" s="49">
        <v>40</v>
      </c>
      <c r="B55" s="51">
        <v>164</v>
      </c>
    </row>
    <row r="56" spans="1:2" x14ac:dyDescent="0.35">
      <c r="A56" s="48">
        <v>49</v>
      </c>
      <c r="B56" s="50">
        <v>163</v>
      </c>
    </row>
    <row r="57" spans="1:2" x14ac:dyDescent="0.35">
      <c r="A57" s="49">
        <v>60</v>
      </c>
      <c r="B57" s="51">
        <v>164</v>
      </c>
    </row>
    <row r="58" spans="1:2" x14ac:dyDescent="0.35">
      <c r="A58" s="48">
        <v>59</v>
      </c>
      <c r="B58" s="50">
        <v>176</v>
      </c>
    </row>
    <row r="59" spans="1:2" x14ac:dyDescent="0.35">
      <c r="A59" s="49">
        <v>62</v>
      </c>
      <c r="B59" s="51">
        <v>168</v>
      </c>
    </row>
    <row r="60" spans="1:2" x14ac:dyDescent="0.35">
      <c r="A60" s="48">
        <v>74</v>
      </c>
      <c r="B60" s="50">
        <v>171</v>
      </c>
    </row>
    <row r="61" spans="1:2" x14ac:dyDescent="0.35">
      <c r="A61" s="49">
        <v>64</v>
      </c>
      <c r="B61" s="51">
        <v>174</v>
      </c>
    </row>
    <row r="62" spans="1:2" x14ac:dyDescent="0.35">
      <c r="A62" s="48">
        <v>75</v>
      </c>
      <c r="B62" s="50">
        <v>175</v>
      </c>
    </row>
    <row r="63" spans="1:2" x14ac:dyDescent="0.35">
      <c r="A63" s="49">
        <v>51</v>
      </c>
      <c r="B63" s="51">
        <v>154</v>
      </c>
    </row>
    <row r="64" spans="1:2" x14ac:dyDescent="0.35">
      <c r="A64" s="48">
        <v>37</v>
      </c>
      <c r="B64" s="50">
        <v>178</v>
      </c>
    </row>
    <row r="65" spans="1:2" x14ac:dyDescent="0.35">
      <c r="A65" s="49">
        <v>75</v>
      </c>
      <c r="B65" s="51">
        <v>183</v>
      </c>
    </row>
    <row r="66" spans="1:2" x14ac:dyDescent="0.35">
      <c r="A66" s="48">
        <v>45</v>
      </c>
      <c r="B66" s="50">
        <v>140</v>
      </c>
    </row>
    <row r="67" spans="1:2" x14ac:dyDescent="0.35">
      <c r="A67" s="49">
        <v>60</v>
      </c>
      <c r="B67" s="51">
        <v>170</v>
      </c>
    </row>
    <row r="68" spans="1:2" x14ac:dyDescent="0.35">
      <c r="A68" s="48">
        <v>60</v>
      </c>
      <c r="B68" s="50">
        <v>171</v>
      </c>
    </row>
    <row r="69" spans="1:2" x14ac:dyDescent="0.35">
      <c r="A69" s="49">
        <v>90</v>
      </c>
      <c r="B69" s="51">
        <v>185</v>
      </c>
    </row>
    <row r="70" spans="1:2" x14ac:dyDescent="0.35">
      <c r="A70" s="48">
        <v>75</v>
      </c>
      <c r="B70" s="50">
        <v>170</v>
      </c>
    </row>
    <row r="71" spans="1:2" x14ac:dyDescent="0.35">
      <c r="A71" s="49">
        <v>78</v>
      </c>
      <c r="B71" s="51">
        <v>175</v>
      </c>
    </row>
    <row r="72" spans="1:2" x14ac:dyDescent="0.35">
      <c r="A72" s="48">
        <v>79</v>
      </c>
      <c r="B72" s="50">
        <v>174</v>
      </c>
    </row>
    <row r="73" spans="1:2" x14ac:dyDescent="0.35">
      <c r="A73" s="49">
        <v>62</v>
      </c>
      <c r="B73" s="51">
        <v>169</v>
      </c>
    </row>
    <row r="74" spans="1:2" x14ac:dyDescent="0.35">
      <c r="A74" s="48">
        <v>80</v>
      </c>
      <c r="B74" s="50">
        <v>180</v>
      </c>
    </row>
    <row r="75" spans="1:2" x14ac:dyDescent="0.35">
      <c r="A75" s="49">
        <v>45</v>
      </c>
      <c r="B75" s="51">
        <v>158</v>
      </c>
    </row>
    <row r="76" spans="1:2" x14ac:dyDescent="0.35">
      <c r="A76" s="48">
        <v>50</v>
      </c>
      <c r="B76" s="50">
        <v>170</v>
      </c>
    </row>
    <row r="77" spans="1:2" x14ac:dyDescent="0.35">
      <c r="A77" s="49">
        <v>59</v>
      </c>
      <c r="B77" s="51">
        <v>165</v>
      </c>
    </row>
    <row r="78" spans="1:2" x14ac:dyDescent="0.35">
      <c r="A78" s="48">
        <v>65</v>
      </c>
      <c r="B78" s="50">
        <v>166</v>
      </c>
    </row>
    <row r="79" spans="1:2" x14ac:dyDescent="0.35">
      <c r="A79" s="49">
        <v>73</v>
      </c>
      <c r="B79" s="51">
        <v>192</v>
      </c>
    </row>
    <row r="80" spans="1:2" x14ac:dyDescent="0.35">
      <c r="A80" s="48">
        <v>58</v>
      </c>
      <c r="B80" s="50">
        <v>165</v>
      </c>
    </row>
    <row r="81" spans="1:2" x14ac:dyDescent="0.35">
      <c r="A81" s="49">
        <v>56</v>
      </c>
      <c r="B81" s="51">
        <v>164</v>
      </c>
    </row>
    <row r="82" spans="1:2" x14ac:dyDescent="0.35">
      <c r="A82" s="48">
        <v>77</v>
      </c>
      <c r="B82" s="50">
        <v>180</v>
      </c>
    </row>
    <row r="83" spans="1:2" x14ac:dyDescent="0.35">
      <c r="A83" s="49">
        <v>62</v>
      </c>
      <c r="B83" s="51">
        <v>170</v>
      </c>
    </row>
    <row r="84" spans="1:2" x14ac:dyDescent="0.35">
      <c r="A84" s="48">
        <v>83</v>
      </c>
      <c r="B84" s="50">
        <v>180</v>
      </c>
    </row>
    <row r="85" spans="1:2" x14ac:dyDescent="0.35">
      <c r="A85" s="49">
        <v>77</v>
      </c>
      <c r="B85" s="51">
        <v>170</v>
      </c>
    </row>
    <row r="86" spans="1:2" x14ac:dyDescent="0.35">
      <c r="A86" s="48">
        <v>56</v>
      </c>
      <c r="B86" s="50">
        <v>168</v>
      </c>
    </row>
    <row r="87" spans="1:2" x14ac:dyDescent="0.35">
      <c r="A87" s="49">
        <v>50</v>
      </c>
      <c r="B87" s="51">
        <v>164</v>
      </c>
    </row>
    <row r="88" spans="1:2" x14ac:dyDescent="0.35">
      <c r="A88" s="48">
        <v>51</v>
      </c>
      <c r="B88" s="50">
        <v>175</v>
      </c>
    </row>
    <row r="89" spans="1:2" x14ac:dyDescent="0.35">
      <c r="A89" s="49">
        <v>56</v>
      </c>
      <c r="B89" s="51">
        <v>168</v>
      </c>
    </row>
    <row r="90" spans="1:2" x14ac:dyDescent="0.35">
      <c r="A90" s="48">
        <v>62</v>
      </c>
      <c r="B90" s="50">
        <v>165</v>
      </c>
    </row>
    <row r="91" spans="1:2" x14ac:dyDescent="0.35">
      <c r="A91" s="49">
        <v>49</v>
      </c>
      <c r="B91" s="51">
        <v>160</v>
      </c>
    </row>
    <row r="92" spans="1:2" x14ac:dyDescent="0.35">
      <c r="A92" s="48">
        <v>70</v>
      </c>
      <c r="B92" s="50">
        <v>171</v>
      </c>
    </row>
    <row r="93" spans="1:2" x14ac:dyDescent="0.35">
      <c r="A93" s="49">
        <v>77</v>
      </c>
      <c r="B93" s="51">
        <v>176</v>
      </c>
    </row>
    <row r="94" spans="1:2" x14ac:dyDescent="0.35">
      <c r="A94" s="48">
        <v>65</v>
      </c>
      <c r="B94" s="50">
        <v>172</v>
      </c>
    </row>
    <row r="95" spans="1:2" x14ac:dyDescent="0.35">
      <c r="A95" s="49">
        <v>44</v>
      </c>
      <c r="B95" s="51">
        <v>162</v>
      </c>
    </row>
    <row r="96" spans="1:2" x14ac:dyDescent="0.35">
      <c r="A96" s="48">
        <v>48</v>
      </c>
      <c r="B96" s="50">
        <v>158</v>
      </c>
    </row>
    <row r="97" spans="1:2" x14ac:dyDescent="0.35">
      <c r="A97" s="49">
        <v>54</v>
      </c>
      <c r="B97" s="51">
        <v>170</v>
      </c>
    </row>
    <row r="98" spans="1:2" x14ac:dyDescent="0.35">
      <c r="A98" s="48">
        <v>89</v>
      </c>
      <c r="B98" s="50">
        <v>165</v>
      </c>
    </row>
    <row r="99" spans="1:2" x14ac:dyDescent="0.35">
      <c r="A99" s="49">
        <v>40</v>
      </c>
      <c r="B99" s="51">
        <v>151</v>
      </c>
    </row>
    <row r="100" spans="1:2" x14ac:dyDescent="0.35">
      <c r="A100" s="48">
        <v>65</v>
      </c>
      <c r="B100" s="50">
        <v>169</v>
      </c>
    </row>
    <row r="101" spans="1:2" x14ac:dyDescent="0.35">
      <c r="A101" s="49">
        <v>57</v>
      </c>
      <c r="B101" s="51">
        <v>160</v>
      </c>
    </row>
    <row r="102" spans="1:2" x14ac:dyDescent="0.35">
      <c r="A102" s="48">
        <v>72</v>
      </c>
      <c r="B102" s="50">
        <v>172</v>
      </c>
    </row>
    <row r="103" spans="1:2" x14ac:dyDescent="0.35">
      <c r="A103" s="49">
        <v>97</v>
      </c>
      <c r="B103" s="51">
        <v>185</v>
      </c>
    </row>
    <row r="104" spans="1:2" x14ac:dyDescent="0.35">
      <c r="A104" s="48">
        <v>57</v>
      </c>
      <c r="B104" s="50">
        <v>161</v>
      </c>
    </row>
    <row r="105" spans="1:2" x14ac:dyDescent="0.35">
      <c r="A105" s="49">
        <v>65</v>
      </c>
      <c r="B105" s="51">
        <v>167</v>
      </c>
    </row>
    <row r="106" spans="1:2" x14ac:dyDescent="0.35">
      <c r="A106" s="48">
        <v>61</v>
      </c>
      <c r="B106" s="50">
        <v>161</v>
      </c>
    </row>
    <row r="107" spans="1:2" x14ac:dyDescent="0.35">
      <c r="A107" s="49">
        <v>56</v>
      </c>
      <c r="B107" s="51">
        <v>168</v>
      </c>
    </row>
    <row r="108" spans="1:2" x14ac:dyDescent="0.35">
      <c r="A108" s="48">
        <v>59</v>
      </c>
      <c r="B108" s="50">
        <v>166</v>
      </c>
    </row>
    <row r="109" spans="1:2" x14ac:dyDescent="0.35">
      <c r="A109" s="49">
        <v>54</v>
      </c>
      <c r="B109" s="51">
        <v>155</v>
      </c>
    </row>
    <row r="110" spans="1:2" x14ac:dyDescent="0.35">
      <c r="A110" s="48">
        <v>80</v>
      </c>
      <c r="B110" s="50">
        <v>172</v>
      </c>
    </row>
    <row r="111" spans="1:2" x14ac:dyDescent="0.35">
      <c r="A111" s="49">
        <v>47</v>
      </c>
      <c r="B111" s="51">
        <v>162</v>
      </c>
    </row>
    <row r="112" spans="1:2" x14ac:dyDescent="0.35">
      <c r="A112" s="48">
        <v>95</v>
      </c>
      <c r="B112" s="50">
        <v>153</v>
      </c>
    </row>
    <row r="113" spans="1:2" x14ac:dyDescent="0.35">
      <c r="A113" s="49">
        <v>61</v>
      </c>
      <c r="B113" s="51">
        <v>156</v>
      </c>
    </row>
    <row r="114" spans="1:2" x14ac:dyDescent="0.35">
      <c r="A114" s="48">
        <v>66</v>
      </c>
      <c r="B114" s="50">
        <v>110</v>
      </c>
    </row>
    <row r="115" spans="1:2" x14ac:dyDescent="0.35">
      <c r="A115" s="49">
        <v>60</v>
      </c>
      <c r="B115" s="51">
        <v>180</v>
      </c>
    </row>
    <row r="116" spans="1:2" x14ac:dyDescent="0.35">
      <c r="A116" s="48">
        <v>47</v>
      </c>
      <c r="B116" s="50">
        <v>155</v>
      </c>
    </row>
    <row r="117" spans="1:2" x14ac:dyDescent="0.35">
      <c r="A117" s="49">
        <v>70</v>
      </c>
      <c r="B117" s="51">
        <v>185</v>
      </c>
    </row>
    <row r="118" spans="1:2" x14ac:dyDescent="0.35">
      <c r="A118" s="48">
        <v>60</v>
      </c>
      <c r="B118" s="50">
        <v>163</v>
      </c>
    </row>
    <row r="119" spans="1:2" x14ac:dyDescent="0.35">
      <c r="A119" s="49">
        <v>60</v>
      </c>
      <c r="B119" s="51">
        <v>180</v>
      </c>
    </row>
    <row r="120" spans="1:2" x14ac:dyDescent="0.35">
      <c r="A120" s="48">
        <v>45</v>
      </c>
      <c r="B120" s="50">
        <v>172</v>
      </c>
    </row>
    <row r="121" spans="1:2" x14ac:dyDescent="0.35">
      <c r="A121" s="49">
        <v>50</v>
      </c>
      <c r="B121" s="51">
        <v>160</v>
      </c>
    </row>
    <row r="122" spans="1:2" x14ac:dyDescent="0.35">
      <c r="A122" s="48">
        <v>57</v>
      </c>
      <c r="B122" s="50">
        <v>160</v>
      </c>
    </row>
    <row r="123" spans="1:2" x14ac:dyDescent="0.35">
      <c r="A123" s="49">
        <v>62</v>
      </c>
      <c r="B123" s="51">
        <v>165</v>
      </c>
    </row>
    <row r="124" spans="1:2" x14ac:dyDescent="0.35">
      <c r="A124" s="48">
        <v>49</v>
      </c>
      <c r="B124" s="50">
        <v>160</v>
      </c>
    </row>
    <row r="125" spans="1:2" x14ac:dyDescent="0.35">
      <c r="A125" s="49">
        <v>70</v>
      </c>
      <c r="B125" s="51">
        <v>171</v>
      </c>
    </row>
    <row r="126" spans="1:2" x14ac:dyDescent="0.35">
      <c r="A126" s="48">
        <v>77</v>
      </c>
      <c r="B126" s="50">
        <v>176</v>
      </c>
    </row>
    <row r="127" spans="1:2" x14ac:dyDescent="0.35">
      <c r="A127" s="49">
        <v>65</v>
      </c>
      <c r="B127" s="51">
        <v>172</v>
      </c>
    </row>
    <row r="128" spans="1:2" x14ac:dyDescent="0.35">
      <c r="A128" s="48">
        <v>44</v>
      </c>
      <c r="B128" s="50">
        <v>162</v>
      </c>
    </row>
    <row r="129" spans="1:2" x14ac:dyDescent="0.35">
      <c r="A129" s="49">
        <v>48</v>
      </c>
      <c r="B129" s="51">
        <v>158</v>
      </c>
    </row>
    <row r="130" spans="1:2" x14ac:dyDescent="0.35">
      <c r="A130" s="48">
        <v>54</v>
      </c>
      <c r="B130" s="50">
        <v>170</v>
      </c>
    </row>
    <row r="131" spans="1:2" x14ac:dyDescent="0.35">
      <c r="A131" s="49">
        <v>74</v>
      </c>
      <c r="B131" s="51">
        <v>171</v>
      </c>
    </row>
    <row r="132" spans="1:2" x14ac:dyDescent="0.35">
      <c r="A132" s="48">
        <v>64</v>
      </c>
      <c r="B132" s="50">
        <v>174</v>
      </c>
    </row>
    <row r="133" spans="1:2" x14ac:dyDescent="0.35">
      <c r="A133" s="49">
        <v>75</v>
      </c>
      <c r="B133" s="51">
        <v>175</v>
      </c>
    </row>
    <row r="134" spans="1:2" x14ac:dyDescent="0.35">
      <c r="A134" s="48">
        <v>51</v>
      </c>
      <c r="B134" s="50">
        <v>154</v>
      </c>
    </row>
    <row r="135" spans="1:2" x14ac:dyDescent="0.35">
      <c r="A135" s="49">
        <v>37</v>
      </c>
      <c r="B135" s="51">
        <v>178</v>
      </c>
    </row>
    <row r="136" spans="1:2" x14ac:dyDescent="0.35">
      <c r="A136" s="48">
        <v>75</v>
      </c>
      <c r="B136" s="50">
        <v>183</v>
      </c>
    </row>
    <row r="137" spans="1:2" x14ac:dyDescent="0.35">
      <c r="A137" s="49">
        <v>45</v>
      </c>
      <c r="B137" s="51">
        <v>140</v>
      </c>
    </row>
    <row r="138" spans="1:2" x14ac:dyDescent="0.35">
      <c r="A138" s="48">
        <v>60</v>
      </c>
      <c r="B138" s="50">
        <v>170</v>
      </c>
    </row>
    <row r="139" spans="1:2" x14ac:dyDescent="0.35">
      <c r="A139" s="49">
        <v>60</v>
      </c>
      <c r="B139" s="51">
        <v>171</v>
      </c>
    </row>
    <row r="140" spans="1:2" x14ac:dyDescent="0.35">
      <c r="A140" s="48">
        <v>90</v>
      </c>
      <c r="B140" s="50">
        <v>185</v>
      </c>
    </row>
    <row r="141" spans="1:2" x14ac:dyDescent="0.35">
      <c r="A141" s="49">
        <v>75</v>
      </c>
      <c r="B141" s="51">
        <v>170</v>
      </c>
    </row>
    <row r="142" spans="1:2" x14ac:dyDescent="0.35">
      <c r="A142" s="48">
        <v>78</v>
      </c>
      <c r="B142" s="50">
        <v>175</v>
      </c>
    </row>
    <row r="143" spans="1:2" x14ac:dyDescent="0.35">
      <c r="A143" s="49">
        <v>79</v>
      </c>
      <c r="B143" s="51">
        <v>174</v>
      </c>
    </row>
    <row r="144" spans="1:2" x14ac:dyDescent="0.35">
      <c r="A144" s="48">
        <v>75</v>
      </c>
      <c r="B144" s="50">
        <v>175</v>
      </c>
    </row>
    <row r="145" spans="1:2" x14ac:dyDescent="0.35">
      <c r="A145" s="49">
        <v>51</v>
      </c>
      <c r="B145" s="51">
        <v>154</v>
      </c>
    </row>
    <row r="146" spans="1:2" x14ac:dyDescent="0.35">
      <c r="A146" s="48">
        <v>37</v>
      </c>
      <c r="B146" s="50">
        <v>178</v>
      </c>
    </row>
    <row r="147" spans="1:2" x14ac:dyDescent="0.35">
      <c r="A147" s="49">
        <v>75</v>
      </c>
      <c r="B147" s="51">
        <v>183</v>
      </c>
    </row>
    <row r="148" spans="1:2" x14ac:dyDescent="0.35">
      <c r="A148" s="48">
        <v>45</v>
      </c>
      <c r="B148" s="50">
        <v>140</v>
      </c>
    </row>
    <row r="149" spans="1:2" x14ac:dyDescent="0.35">
      <c r="A149" s="49">
        <v>60</v>
      </c>
      <c r="B149" s="51">
        <v>170</v>
      </c>
    </row>
    <row r="150" spans="1:2" x14ac:dyDescent="0.35">
      <c r="A150" s="48">
        <v>60</v>
      </c>
      <c r="B150" s="50">
        <v>171</v>
      </c>
    </row>
    <row r="151" spans="1:2" x14ac:dyDescent="0.35">
      <c r="A151" s="49">
        <v>90</v>
      </c>
      <c r="B151" s="51">
        <v>185</v>
      </c>
    </row>
    <row r="152" spans="1:2" x14ac:dyDescent="0.35">
      <c r="A152" s="48">
        <v>75</v>
      </c>
      <c r="B152" s="50">
        <v>175</v>
      </c>
    </row>
    <row r="153" spans="1:2" x14ac:dyDescent="0.35">
      <c r="A153" s="49">
        <v>51</v>
      </c>
      <c r="B153" s="51">
        <v>154</v>
      </c>
    </row>
    <row r="154" spans="1:2" x14ac:dyDescent="0.35">
      <c r="A154" s="48">
        <v>37</v>
      </c>
      <c r="B154" s="50">
        <v>178</v>
      </c>
    </row>
    <row r="155" spans="1:2" x14ac:dyDescent="0.35">
      <c r="A155" s="49">
        <v>75</v>
      </c>
      <c r="B155" s="51">
        <v>183</v>
      </c>
    </row>
    <row r="156" spans="1:2" x14ac:dyDescent="0.35">
      <c r="A156" s="48">
        <v>45</v>
      </c>
      <c r="B156" s="50">
        <v>140</v>
      </c>
    </row>
    <row r="157" spans="1:2" x14ac:dyDescent="0.35">
      <c r="A157" s="49">
        <v>75</v>
      </c>
      <c r="B157" s="51">
        <v>175</v>
      </c>
    </row>
    <row r="158" spans="1:2" x14ac:dyDescent="0.35">
      <c r="A158" s="48">
        <v>51</v>
      </c>
      <c r="B158" s="50">
        <v>154</v>
      </c>
    </row>
    <row r="159" spans="1:2" x14ac:dyDescent="0.35">
      <c r="A159" s="49">
        <v>37</v>
      </c>
      <c r="B159" s="51">
        <v>178</v>
      </c>
    </row>
    <row r="160" spans="1:2" x14ac:dyDescent="0.35">
      <c r="A160" s="48">
        <v>75</v>
      </c>
      <c r="B160" s="50">
        <v>183</v>
      </c>
    </row>
    <row r="161" spans="1:2" x14ac:dyDescent="0.35">
      <c r="A161" s="49">
        <v>45</v>
      </c>
      <c r="B161" s="51">
        <v>140</v>
      </c>
    </row>
    <row r="162" spans="1:2" x14ac:dyDescent="0.35">
      <c r="A162" s="48">
        <v>60</v>
      </c>
      <c r="B162" s="50">
        <v>170</v>
      </c>
    </row>
    <row r="163" spans="1:2" x14ac:dyDescent="0.35">
      <c r="A163" s="49">
        <v>60</v>
      </c>
      <c r="B163" s="51">
        <v>171</v>
      </c>
    </row>
    <row r="164" spans="1:2" x14ac:dyDescent="0.35">
      <c r="A164" s="48">
        <v>49</v>
      </c>
      <c r="B164" s="50">
        <v>160</v>
      </c>
    </row>
    <row r="165" spans="1:2" x14ac:dyDescent="0.35">
      <c r="A165" s="49">
        <v>70</v>
      </c>
      <c r="B165" s="51">
        <v>171</v>
      </c>
    </row>
    <row r="166" spans="1:2" x14ac:dyDescent="0.35">
      <c r="A166" s="48">
        <v>77</v>
      </c>
      <c r="B166" s="50">
        <v>176</v>
      </c>
    </row>
    <row r="167" spans="1:2" x14ac:dyDescent="0.35">
      <c r="A167" s="49">
        <v>65</v>
      </c>
      <c r="B167" s="51">
        <v>172</v>
      </c>
    </row>
    <row r="168" spans="1:2" x14ac:dyDescent="0.35">
      <c r="A168" s="48">
        <v>44</v>
      </c>
      <c r="B168" s="50">
        <v>162</v>
      </c>
    </row>
    <row r="169" spans="1:2" x14ac:dyDescent="0.35">
      <c r="A169" s="49">
        <v>48</v>
      </c>
      <c r="B169" s="51">
        <v>158</v>
      </c>
    </row>
    <row r="170" spans="1:2" x14ac:dyDescent="0.35">
      <c r="A170" s="48">
        <v>54</v>
      </c>
      <c r="B170" s="50">
        <v>170</v>
      </c>
    </row>
    <row r="171" spans="1:2" x14ac:dyDescent="0.35">
      <c r="A171" s="49">
        <v>74</v>
      </c>
      <c r="B171" s="51">
        <v>171</v>
      </c>
    </row>
    <row r="172" spans="1:2" x14ac:dyDescent="0.35">
      <c r="A172" s="48">
        <v>70</v>
      </c>
      <c r="B172" s="50">
        <v>185</v>
      </c>
    </row>
    <row r="173" spans="1:2" x14ac:dyDescent="0.35">
      <c r="A173" s="49">
        <v>60</v>
      </c>
      <c r="B173" s="51">
        <v>163</v>
      </c>
    </row>
    <row r="174" spans="1:2" x14ac:dyDescent="0.35">
      <c r="A174" s="48">
        <v>60</v>
      </c>
      <c r="B174" s="50">
        <v>180</v>
      </c>
    </row>
    <row r="175" spans="1:2" x14ac:dyDescent="0.35">
      <c r="A175" s="49">
        <v>45</v>
      </c>
      <c r="B175" s="51">
        <v>172</v>
      </c>
    </row>
    <row r="176" spans="1:2" x14ac:dyDescent="0.35">
      <c r="A176" s="48">
        <v>50</v>
      </c>
      <c r="B176" s="50">
        <v>160</v>
      </c>
    </row>
    <row r="177" spans="1:2" x14ac:dyDescent="0.35">
      <c r="A177" s="49">
        <v>57</v>
      </c>
      <c r="B177" s="51">
        <v>160</v>
      </c>
    </row>
    <row r="178" spans="1:2" x14ac:dyDescent="0.35">
      <c r="A178" s="48">
        <v>48</v>
      </c>
      <c r="B178" s="50">
        <v>158</v>
      </c>
    </row>
    <row r="179" spans="1:2" x14ac:dyDescent="0.35">
      <c r="A179" s="49">
        <v>54</v>
      </c>
      <c r="B179" s="51">
        <v>170</v>
      </c>
    </row>
    <row r="180" spans="1:2" x14ac:dyDescent="0.35">
      <c r="A180" s="48">
        <v>89</v>
      </c>
      <c r="B180" s="50">
        <v>165</v>
      </c>
    </row>
    <row r="181" spans="1:2" x14ac:dyDescent="0.35">
      <c r="A181" s="54">
        <v>40</v>
      </c>
      <c r="B181" s="55">
        <v>151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8377CD40F5B74B9CA2405AE39145E7" ma:contentTypeVersion="18" ma:contentTypeDescription="Crear nuevo documento." ma:contentTypeScope="" ma:versionID="630610caf639d91f1fbac4bd3e885028">
  <xsd:schema xmlns:xsd="http://www.w3.org/2001/XMLSchema" xmlns:xs="http://www.w3.org/2001/XMLSchema" xmlns:p="http://schemas.microsoft.com/office/2006/metadata/properties" xmlns:ns3="95cd6440-c325-41d3-9dea-77dcbf74ea34" xmlns:ns4="2c610f96-7d7c-4f84-88ec-e1ea00be7fc1" targetNamespace="http://schemas.microsoft.com/office/2006/metadata/properties" ma:root="true" ma:fieldsID="f380f1bbb8c0a1ac7f42451307054f31" ns3:_="" ns4:_="">
    <xsd:import namespace="95cd6440-c325-41d3-9dea-77dcbf74ea34"/>
    <xsd:import namespace="2c610f96-7d7c-4f84-88ec-e1ea00be7f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cd6440-c325-41d3-9dea-77dcbf74ea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10f96-7d7c-4f84-88ec-e1ea00be7f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cd6440-c325-41d3-9dea-77dcbf74ea3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E28A2-3336-4BC7-97EB-83D0367749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cd6440-c325-41d3-9dea-77dcbf74ea34"/>
    <ds:schemaRef ds:uri="2c610f96-7d7c-4f84-88ec-e1ea00be7f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825CCC-7DA0-40FD-81DC-BACF16BC89EE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  <ds:schemaRef ds:uri="2c610f96-7d7c-4f84-88ec-e1ea00be7fc1"/>
    <ds:schemaRef ds:uri="95cd6440-c325-41d3-9dea-77dcbf74ea3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76118CF-83C7-401F-8EED-7A47D0F6CD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Categoricos</vt:lpstr>
      <vt:lpstr>Datos_agrupados - A</vt:lpstr>
      <vt:lpstr>Datos_agrupados - B</vt:lpstr>
      <vt:lpstr>Datos_Bivariados-B</vt:lpstr>
      <vt:lpstr>Taller 2024</vt:lpstr>
      <vt:lpstr>Plantilla Reg_Lin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Julio Seferino Hurtado Marquez</dc:creator>
  <cp:keywords/>
  <dc:description/>
  <cp:lastModifiedBy>Julio Seferino Hurtado Marquez</cp:lastModifiedBy>
  <cp:revision/>
  <dcterms:created xsi:type="dcterms:W3CDTF">2023-03-15T21:31:29Z</dcterms:created>
  <dcterms:modified xsi:type="dcterms:W3CDTF">2024-08-02T16:18:28Z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0x010100E88377CD40F5B74B9CA2405AE39145E7</vt:lpwstr>
  </property>
</Properties>
</file>