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4.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ru3\Dropbox\Doctoral\Projects\Research Projects\manuscripts\2_methane paper\paper ii - component level\Analysis\3_GHGI_analysis\3a_GHGI_Data\"/>
    </mc:Choice>
  </mc:AlternateContent>
  <xr:revisionPtr revIDLastSave="0" documentId="13_ncr:1_{BCD7AA61-F955-421E-A25A-C9447EC987B4}" xr6:coauthVersionLast="45" xr6:coauthVersionMax="45" xr10:uidLastSave="{00000000-0000-0000-0000-000000000000}"/>
  <bookViews>
    <workbookView xWindow="-120" yWindow="-120" windowWidth="29040" windowHeight="16440" activeTab="5" xr2:uid="{00000000-000D-0000-FFFF-FFFF00000000}"/>
  </bookViews>
  <sheets>
    <sheet name="Introduction" sheetId="35" r:id="rId1"/>
    <sheet name="Alvarez_Compare" sheetId="36" r:id="rId2"/>
    <sheet name="Fig_Alvarez_Compare" sheetId="37" r:id="rId3"/>
    <sheet name="Fig_Alvarez_Diff" sheetId="38" r:id="rId4"/>
    <sheet name="Fig_Total_Timeseries" sheetId="21" r:id="rId5"/>
    <sheet name="Derive_EQ_EF" sheetId="18" r:id="rId6"/>
    <sheet name="East_West_EF" sheetId="14" r:id="rId7"/>
    <sheet name="Fig_EQ_EF_Timeseries" sheetId="13" r:id="rId8"/>
    <sheet name="EPA_Emissions_Exp" sheetId="22" r:id="rId9"/>
    <sheet name="Data_Timeseries" sheetId="20" r:id="rId10"/>
    <sheet name="Data_EQ_EF" sheetId="3" r:id="rId11"/>
    <sheet name="Natural Gas" sheetId="31" r:id="rId12"/>
    <sheet name="Petroleum" sheetId="32" r:id="rId13"/>
    <sheet name="1996 (GRI)" sheetId="2" r:id="rId14"/>
    <sheet name="2009" sheetId="1" r:id="rId15"/>
    <sheet name="2010" sheetId="4" r:id="rId16"/>
    <sheet name="2011" sheetId="5" r:id="rId17"/>
    <sheet name="2012" sheetId="6" r:id="rId18"/>
    <sheet name="2013" sheetId="7" r:id="rId19"/>
    <sheet name="2014" sheetId="8" r:id="rId20"/>
    <sheet name="2015" sheetId="10" r:id="rId21"/>
    <sheet name="2016" sheetId="9" r:id="rId22"/>
    <sheet name="2020 NG (Tots)" sheetId="23" r:id="rId23"/>
    <sheet name="2020 Pet (Tots)" sheetId="24" r:id="rId24"/>
    <sheet name="2020 NG (EFs)" sheetId="25" r:id="rId25"/>
    <sheet name="2020 Pet (EFs)" sheetId="26" r:id="rId26"/>
    <sheet name="2020 NG (AFs)" sheetId="27" r:id="rId27"/>
    <sheet name="2020 Pet (AFs)" sheetId="28" r:id="rId28"/>
    <sheet name="2020 NG (Srcs)" sheetId="29" r:id="rId29"/>
    <sheet name="2020 Pet (Srcs)" sheetId="30" r:id="rId30"/>
    <sheet name="Conversion factors" sheetId="15" r:id="rId31"/>
  </sheets>
  <externalReferences>
    <externalReference r:id="rId32"/>
    <externalReference r:id="rId33"/>
    <externalReference r:id="rId34"/>
  </externalReferences>
  <definedNames>
    <definedName name="__123Graph_BGROWTHRATES" hidden="1">[1]Docctrl!#REF!</definedName>
    <definedName name="_2__123Graph_DPERCENT65_256" hidden="1">'[2]327034'!#REF!</definedName>
    <definedName name="_4__123Graph_FPERCENT65_256" hidden="1">'[2]327034'!#REF!</definedName>
    <definedName name="_AtRisk_SimSetting_AutomaticallyGenerateReports" hidden="1">TRUE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0</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16383</definedName>
    <definedName name="_AtRisk_SimSetting_ReportOptionReportsFileType" hidden="1">1</definedName>
    <definedName name="_AtRisk_SimSetting_ReportOptionSelectiveQR" hidden="1">FALSE</definedName>
    <definedName name="_AtRisk_SimSetting_ReportsList" hidden="1">2047</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Key1" hidden="1">#REF!</definedName>
    <definedName name="_Key2" hidden="1">#REF!</definedName>
    <definedName name="_Order1" hidden="1">255</definedName>
    <definedName name="_Order2" hidden="1">255</definedName>
    <definedName name="_Regression_Out" hidden="1">'[3]327007'!#REF!</definedName>
    <definedName name="_Regression_X" hidden="1">'[3]327007'!#REF!</definedName>
    <definedName name="_Regression_Y" hidden="1">'[3]327007'!#REF!</definedName>
    <definedName name="_Sort" hidden="1">#REF!</definedName>
    <definedName name="g_per_scf">'Conversion factors'!$B$2</definedName>
    <definedName name="HTML_CodePage" hidden="1">1252</definedName>
    <definedName name="HTML_Control" localSheetId="27" hidden="1">{"'327012'!$A$2:$L$63"}</definedName>
    <definedName name="HTML_Control" hidden="1">{"'327012'!$A$2:$L$63"}</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"N:\Webbank\W6_uploaded\Client_login\CMM_Member_Files\327013_www_01.htm"</definedName>
    <definedName name="HTML_Title" hidden="1">""</definedName>
    <definedName name="HTML1_1" hidden="1">"[mf33e.xls]A!$A$1:$J$79"</definedName>
    <definedName name="HTML1_10" hidden="1">""</definedName>
    <definedName name="HTML1_11" hidden="1">1</definedName>
    <definedName name="HTML1_12" hidden="1">"C:\public\fhwa\SECTION1\mf33e.htm"</definedName>
    <definedName name="HTML1_2" hidden="1">1</definedName>
    <definedName name="HTML1_3" hidden="1">"mf33e"</definedName>
    <definedName name="HTML1_4" hidden="1">"MF33E"</definedName>
    <definedName name="HTML1_5" hidden="1">""</definedName>
    <definedName name="HTML1_6" hidden="1">1</definedName>
    <definedName name="HTML1_7" hidden="1">1</definedName>
    <definedName name="HTML1_8" hidden="1">"3/14/96"</definedName>
    <definedName name="HTML1_9" hidden="1">"Lloyd E Phillips"</definedName>
    <definedName name="HTMLCount" hidden="1">1</definedName>
    <definedName name="Pal_Workbook_GUID" hidden="1">"IKQVSD3DP3ZA8Q3UVZZ1FB1K"</definedName>
    <definedName name="RiskAfterRecalcMacro" hidden="1">""</definedName>
    <definedName name="RiskAfterSimMacro" hidden="1">""</definedName>
    <definedName name="RiskBeforeRecalcMacro" hidden="1">""</definedName>
    <definedName name="RiskBeforeSimMacro" hidden="1">""</definedName>
    <definedName name="RiskMultipleCPUSupportEnabled" hidden="1">TRUE</definedName>
    <definedName name="RiskUseMultipleCPUs" hidden="1">TRUE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3" i="36" l="1"/>
  <c r="D13" i="36" s="1"/>
  <c r="C12" i="36"/>
  <c r="D12" i="36" s="1"/>
  <c r="C11" i="36"/>
  <c r="D11" i="36" s="1"/>
  <c r="C10" i="36"/>
  <c r="D10" i="36" s="1"/>
  <c r="C9" i="36"/>
  <c r="D9" i="36" s="1"/>
  <c r="C8" i="36"/>
  <c r="D8" i="36" s="1"/>
  <c r="B23"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B13" i="20"/>
  <c r="B20" i="20"/>
  <c r="C8"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B8" i="20"/>
  <c r="B7" i="20"/>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B24" i="36"/>
  <c r="A24" i="36"/>
  <c r="B23" i="36"/>
  <c r="A23" i="36"/>
  <c r="B22" i="36"/>
  <c r="A22" i="36"/>
  <c r="B21" i="36"/>
  <c r="A21" i="36"/>
  <c r="B20" i="36"/>
  <c r="A20" i="36"/>
  <c r="B19" i="36"/>
  <c r="A19" i="36"/>
  <c r="B14" i="36"/>
  <c r="C23" i="36" l="1"/>
  <c r="C22" i="36"/>
  <c r="C19" i="36"/>
  <c r="C21" i="36"/>
  <c r="C24" i="36"/>
  <c r="C20" i="36"/>
  <c r="C14" i="36"/>
  <c r="D14" i="36" s="1"/>
  <c r="E8" i="36" s="1"/>
  <c r="E10" i="36" l="1"/>
  <c r="D21" i="36" s="1"/>
  <c r="E11" i="36"/>
  <c r="D22" i="36" s="1"/>
  <c r="E13" i="36"/>
  <c r="D24" i="36" s="1"/>
  <c r="E12" i="36"/>
  <c r="D23" i="36" s="1"/>
  <c r="E9" i="36"/>
  <c r="D19" i="36"/>
  <c r="D20" i="36" l="1"/>
  <c r="O37" i="18" l="1"/>
  <c r="O14" i="18"/>
  <c r="L14" i="18"/>
  <c r="H32" i="2"/>
  <c r="Z32" i="2"/>
  <c r="Z36" i="2"/>
  <c r="Z39" i="2"/>
  <c r="Z42" i="2"/>
  <c r="Y42" i="2"/>
  <c r="AE42" i="2"/>
  <c r="AE36" i="2"/>
  <c r="AD36" i="2"/>
  <c r="AD42" i="2"/>
  <c r="Y39" i="2"/>
  <c r="Y36" i="2"/>
  <c r="AE32" i="2" l="1"/>
  <c r="H11" i="32" l="1"/>
  <c r="H12" i="32"/>
  <c r="H18" i="32"/>
  <c r="H19" i="32"/>
  <c r="H24" i="32"/>
  <c r="H25" i="32"/>
  <c r="H26" i="32"/>
  <c r="H27" i="32"/>
  <c r="H28" i="32"/>
  <c r="D11" i="32"/>
  <c r="D12" i="32"/>
  <c r="D18" i="32"/>
  <c r="D19" i="32"/>
  <c r="D24" i="32"/>
  <c r="D25" i="32"/>
  <c r="D26" i="32"/>
  <c r="D27" i="32"/>
  <c r="D28" i="32"/>
  <c r="L12" i="31" l="1"/>
  <c r="D15" i="31"/>
  <c r="E15" i="31"/>
  <c r="F15" i="31"/>
  <c r="H15" i="31"/>
  <c r="D18" i="31"/>
  <c r="F18" i="31"/>
  <c r="H18" i="31"/>
  <c r="D25" i="31"/>
  <c r="H25" i="31"/>
  <c r="D30" i="31"/>
  <c r="H30" i="31"/>
  <c r="D31" i="31"/>
  <c r="H31" i="31"/>
  <c r="D32" i="31"/>
  <c r="H32" i="31"/>
  <c r="H33" i="31"/>
  <c r="H34" i="31"/>
  <c r="M19" i="32"/>
  <c r="E46" i="22" l="1"/>
  <c r="C45" i="22"/>
  <c r="F43" i="22"/>
  <c r="F42" i="22"/>
  <c r="F40" i="22"/>
  <c r="D40" i="22"/>
  <c r="C40" i="22"/>
  <c r="F35" i="22"/>
  <c r="E31" i="22"/>
  <c r="C31" i="22"/>
  <c r="F28" i="22"/>
  <c r="F27" i="22"/>
  <c r="L106" i="32"/>
  <c r="L105" i="32"/>
  <c r="L104" i="32"/>
  <c r="L103" i="32"/>
  <c r="L102" i="32"/>
  <c r="L101" i="32"/>
  <c r="L100" i="32"/>
  <c r="L99" i="32"/>
  <c r="L98" i="32"/>
  <c r="L97" i="32"/>
  <c r="L96" i="32"/>
  <c r="L95" i="32"/>
  <c r="L94" i="32"/>
  <c r="L93" i="32"/>
  <c r="L92" i="32"/>
  <c r="L91" i="32"/>
  <c r="L90" i="32"/>
  <c r="L89" i="32"/>
  <c r="L88" i="32"/>
  <c r="L87" i="32"/>
  <c r="L86" i="32"/>
  <c r="L85" i="32"/>
  <c r="L84" i="32"/>
  <c r="L83" i="32"/>
  <c r="L82" i="32"/>
  <c r="O81" i="32"/>
  <c r="L81" i="32"/>
  <c r="O80" i="32"/>
  <c r="L80" i="32"/>
  <c r="O79" i="32"/>
  <c r="L79" i="32"/>
  <c r="O78" i="32"/>
  <c r="L78" i="32"/>
  <c r="O77" i="32"/>
  <c r="L77" i="32"/>
  <c r="O76" i="32"/>
  <c r="L76" i="32"/>
  <c r="O75" i="32"/>
  <c r="L75" i="32"/>
  <c r="O74" i="32"/>
  <c r="L74" i="32"/>
  <c r="O73" i="32"/>
  <c r="L73" i="32"/>
  <c r="O72" i="32"/>
  <c r="L72" i="32"/>
  <c r="O71" i="32"/>
  <c r="L71" i="32"/>
  <c r="O70" i="32"/>
  <c r="L70" i="32"/>
  <c r="O69" i="32"/>
  <c r="L69" i="32"/>
  <c r="O68" i="32"/>
  <c r="L68" i="32"/>
  <c r="O67" i="32"/>
  <c r="L67" i="32"/>
  <c r="O66" i="32"/>
  <c r="L66" i="32"/>
  <c r="O65" i="32"/>
  <c r="L65" i="32"/>
  <c r="O64" i="32"/>
  <c r="L64" i="32"/>
  <c r="O63" i="32"/>
  <c r="N66" i="32"/>
  <c r="M66" i="32"/>
  <c r="L63" i="32"/>
  <c r="O62" i="32"/>
  <c r="N65" i="32"/>
  <c r="M65" i="32"/>
  <c r="L62" i="32"/>
  <c r="O61" i="32"/>
  <c r="N64" i="32"/>
  <c r="M64" i="32"/>
  <c r="L61" i="32"/>
  <c r="O60" i="32"/>
  <c r="H29" i="32" s="1"/>
  <c r="N63" i="32"/>
  <c r="M63" i="32"/>
  <c r="L60" i="32"/>
  <c r="O59" i="32"/>
  <c r="N62" i="32"/>
  <c r="M62" i="32"/>
  <c r="L59" i="32"/>
  <c r="O58" i="32"/>
  <c r="N61" i="32"/>
  <c r="M61" i="32"/>
  <c r="L58" i="32"/>
  <c r="O57" i="32"/>
  <c r="H22" i="32" s="1"/>
  <c r="N60" i="32"/>
  <c r="M60" i="32"/>
  <c r="L57" i="32"/>
  <c r="O56" i="32"/>
  <c r="N59" i="32"/>
  <c r="M59" i="32"/>
  <c r="E29" i="32" s="1"/>
  <c r="L56" i="32"/>
  <c r="O55" i="32"/>
  <c r="H32" i="32" s="1"/>
  <c r="N58" i="32"/>
  <c r="M58" i="32"/>
  <c r="L55" i="32"/>
  <c r="O54" i="32"/>
  <c r="N57" i="32"/>
  <c r="F22" i="32" s="1"/>
  <c r="M57" i="32"/>
  <c r="E22" i="32" s="1"/>
  <c r="L54" i="32"/>
  <c r="O53" i="32"/>
  <c r="N56" i="32"/>
  <c r="M56" i="32"/>
  <c r="L53" i="32"/>
  <c r="O52" i="32"/>
  <c r="N55" i="32"/>
  <c r="M55" i="32"/>
  <c r="L52" i="32"/>
  <c r="O51" i="32"/>
  <c r="N54" i="32"/>
  <c r="M54" i="32"/>
  <c r="L51" i="32"/>
  <c r="O50" i="32"/>
  <c r="H15" i="32" s="1"/>
  <c r="N53" i="32"/>
  <c r="M53" i="32"/>
  <c r="L50" i="32"/>
  <c r="O49" i="32"/>
  <c r="H14" i="32" s="1"/>
  <c r="N52" i="32"/>
  <c r="M52" i="32"/>
  <c r="L49" i="32"/>
  <c r="O48" i="32"/>
  <c r="N51" i="32"/>
  <c r="M51" i="32"/>
  <c r="L48" i="32"/>
  <c r="O47" i="32"/>
  <c r="H10" i="32" s="1"/>
  <c r="N50" i="32"/>
  <c r="F15" i="32" s="1"/>
  <c r="M50" i="32"/>
  <c r="L47" i="32"/>
  <c r="O46" i="32"/>
  <c r="N49" i="32"/>
  <c r="F14" i="32" s="1"/>
  <c r="M49" i="32"/>
  <c r="E14" i="32" s="1"/>
  <c r="L46" i="32"/>
  <c r="O45" i="32"/>
  <c r="H9" i="32" s="1"/>
  <c r="N48" i="32"/>
  <c r="M48" i="32"/>
  <c r="L45" i="32"/>
  <c r="O44" i="32"/>
  <c r="N47" i="32"/>
  <c r="F10" i="32" s="1"/>
  <c r="M47" i="32"/>
  <c r="L44" i="32"/>
  <c r="O43" i="32"/>
  <c r="N46" i="32"/>
  <c r="M46" i="32"/>
  <c r="L43" i="32"/>
  <c r="O42" i="32"/>
  <c r="N45" i="32"/>
  <c r="F9" i="32" s="1"/>
  <c r="M45" i="32"/>
  <c r="L42" i="32"/>
  <c r="O41" i="32"/>
  <c r="L41" i="32"/>
  <c r="O40" i="32"/>
  <c r="L40" i="32"/>
  <c r="O39" i="32"/>
  <c r="L39" i="32"/>
  <c r="O38" i="32"/>
  <c r="N38" i="32"/>
  <c r="M38" i="32"/>
  <c r="L38" i="32"/>
  <c r="O37" i="32"/>
  <c r="N37" i="32"/>
  <c r="M37" i="32"/>
  <c r="L37" i="32"/>
  <c r="O36" i="32"/>
  <c r="H21" i="32" s="1"/>
  <c r="N36" i="32"/>
  <c r="M36" i="32"/>
  <c r="L36" i="32"/>
  <c r="O35" i="32"/>
  <c r="N35" i="32"/>
  <c r="M35" i="32"/>
  <c r="L35" i="32"/>
  <c r="O34" i="32"/>
  <c r="N34" i="32"/>
  <c r="M34" i="32"/>
  <c r="L34" i="32"/>
  <c r="O33" i="32"/>
  <c r="N33" i="32"/>
  <c r="M33" i="32"/>
  <c r="L33" i="32"/>
  <c r="O32" i="32"/>
  <c r="N32" i="32"/>
  <c r="M32" i="32"/>
  <c r="L32" i="32"/>
  <c r="O31" i="32"/>
  <c r="H30" i="32" s="1"/>
  <c r="N31" i="32"/>
  <c r="M31" i="32"/>
  <c r="L31" i="32"/>
  <c r="O30" i="32"/>
  <c r="N30" i="32"/>
  <c r="M30" i="32"/>
  <c r="E30" i="32" s="1"/>
  <c r="L30" i="32"/>
  <c r="O29" i="32"/>
  <c r="H13" i="32" s="1"/>
  <c r="N29" i="32"/>
  <c r="M29" i="32"/>
  <c r="L29" i="32"/>
  <c r="O28" i="32"/>
  <c r="N28" i="32"/>
  <c r="M28" i="32"/>
  <c r="L28" i="32"/>
  <c r="O27" i="32"/>
  <c r="H31" i="32" s="1"/>
  <c r="N27" i="32"/>
  <c r="M27" i="32"/>
  <c r="E31" i="32" s="1"/>
  <c r="L27" i="32"/>
  <c r="O26" i="32"/>
  <c r="H16" i="32" s="1"/>
  <c r="N26" i="32"/>
  <c r="F16" i="32" s="1"/>
  <c r="M26" i="32"/>
  <c r="E16" i="32" s="1"/>
  <c r="L26" i="32"/>
  <c r="O25" i="32"/>
  <c r="N25" i="32"/>
  <c r="M25" i="32"/>
  <c r="L25" i="32"/>
  <c r="O24" i="32"/>
  <c r="N24" i="32"/>
  <c r="M24" i="32"/>
  <c r="L24" i="32"/>
  <c r="O23" i="32"/>
  <c r="H17" i="32" s="1"/>
  <c r="N23" i="32"/>
  <c r="M23" i="32"/>
  <c r="L23" i="32"/>
  <c r="O22" i="32"/>
  <c r="N22" i="32"/>
  <c r="M22" i="32"/>
  <c r="L22" i="32"/>
  <c r="O21" i="32"/>
  <c r="N21" i="32"/>
  <c r="M21" i="32"/>
  <c r="L21" i="32"/>
  <c r="O20" i="32"/>
  <c r="N20" i="32"/>
  <c r="M20" i="32"/>
  <c r="L20" i="32"/>
  <c r="O19" i="32"/>
  <c r="H23" i="32" s="1"/>
  <c r="N19" i="32"/>
  <c r="L19" i="32"/>
  <c r="O18" i="32"/>
  <c r="L18" i="32"/>
  <c r="O17" i="32"/>
  <c r="L17" i="32"/>
  <c r="O16" i="32"/>
  <c r="L16" i="32"/>
  <c r="O15" i="32"/>
  <c r="N15" i="32"/>
  <c r="M15" i="32"/>
  <c r="L15" i="32"/>
  <c r="O14" i="32"/>
  <c r="N14" i="32"/>
  <c r="M14" i="32"/>
  <c r="L14" i="32"/>
  <c r="O13" i="32"/>
  <c r="N13" i="32"/>
  <c r="M13" i="32"/>
  <c r="L13" i="32"/>
  <c r="O12" i="32"/>
  <c r="H20" i="32" s="1"/>
  <c r="N12" i="32"/>
  <c r="M12" i="32"/>
  <c r="L12" i="32"/>
  <c r="O11" i="32"/>
  <c r="N11" i="32"/>
  <c r="M11" i="32"/>
  <c r="L11" i="32"/>
  <c r="O10" i="32"/>
  <c r="L10" i="32"/>
  <c r="O9" i="32"/>
  <c r="H33" i="32" s="1"/>
  <c r="L9" i="32"/>
  <c r="O8" i="32"/>
  <c r="L8" i="32"/>
  <c r="P78" i="31"/>
  <c r="L78" i="31"/>
  <c r="P77" i="31"/>
  <c r="L77" i="31"/>
  <c r="P76" i="31"/>
  <c r="L76" i="31"/>
  <c r="P75" i="31"/>
  <c r="L75" i="31"/>
  <c r="P74" i="31"/>
  <c r="L74" i="31"/>
  <c r="P73" i="31"/>
  <c r="L73" i="31"/>
  <c r="P72" i="31"/>
  <c r="L72" i="31"/>
  <c r="P71" i="31"/>
  <c r="L71" i="31"/>
  <c r="P70" i="31"/>
  <c r="L70" i="31"/>
  <c r="P69" i="31"/>
  <c r="L69" i="31"/>
  <c r="P68" i="31"/>
  <c r="L68" i="31"/>
  <c r="P67" i="31"/>
  <c r="L67" i="31"/>
  <c r="P66" i="31"/>
  <c r="L66" i="31"/>
  <c r="P65" i="31"/>
  <c r="O65" i="31"/>
  <c r="N65" i="31"/>
  <c r="M65" i="31"/>
  <c r="L65" i="31"/>
  <c r="P64" i="31"/>
  <c r="O64" i="31"/>
  <c r="N64" i="31"/>
  <c r="F19" i="31" s="1"/>
  <c r="M64" i="31"/>
  <c r="L64" i="31"/>
  <c r="P63" i="31"/>
  <c r="O63" i="31"/>
  <c r="N63" i="31"/>
  <c r="M63" i="31"/>
  <c r="L63" i="31"/>
  <c r="P62" i="31"/>
  <c r="O62" i="31"/>
  <c r="G22" i="31" s="1"/>
  <c r="N62" i="31"/>
  <c r="M62" i="31"/>
  <c r="L62" i="31"/>
  <c r="P61" i="31"/>
  <c r="O61" i="31"/>
  <c r="N61" i="31"/>
  <c r="M61" i="31"/>
  <c r="E22" i="31" s="1"/>
  <c r="L61" i="31"/>
  <c r="P60" i="31"/>
  <c r="O60" i="31"/>
  <c r="N60" i="31"/>
  <c r="M60" i="31"/>
  <c r="L60" i="31"/>
  <c r="P59" i="31"/>
  <c r="O59" i="31"/>
  <c r="N59" i="31"/>
  <c r="M59" i="31"/>
  <c r="L59" i="31"/>
  <c r="P58" i="31"/>
  <c r="O58" i="31"/>
  <c r="N58" i="31"/>
  <c r="M58" i="31"/>
  <c r="L58" i="31"/>
  <c r="P57" i="31"/>
  <c r="O57" i="31"/>
  <c r="N57" i="31"/>
  <c r="M57" i="31"/>
  <c r="L57" i="31"/>
  <c r="P56" i="31"/>
  <c r="O56" i="31"/>
  <c r="N56" i="31"/>
  <c r="M56" i="31"/>
  <c r="L56" i="31"/>
  <c r="P55" i="31"/>
  <c r="O55" i="31"/>
  <c r="G23" i="31" s="1"/>
  <c r="N55" i="31"/>
  <c r="M55" i="31"/>
  <c r="L55" i="31"/>
  <c r="P54" i="31"/>
  <c r="O54" i="31"/>
  <c r="N54" i="31"/>
  <c r="M54" i="31"/>
  <c r="L54" i="31"/>
  <c r="P53" i="31"/>
  <c r="O53" i="31"/>
  <c r="N53" i="31"/>
  <c r="M53" i="31"/>
  <c r="L53" i="31"/>
  <c r="P52" i="31"/>
  <c r="O52" i="31"/>
  <c r="N52" i="31"/>
  <c r="M52" i="31"/>
  <c r="L52" i="31"/>
  <c r="P51" i="31"/>
  <c r="O51" i="31"/>
  <c r="N51" i="31"/>
  <c r="M51" i="31"/>
  <c r="L51" i="31"/>
  <c r="P50" i="31"/>
  <c r="O50" i="31"/>
  <c r="N50" i="31"/>
  <c r="M50" i="31"/>
  <c r="L50" i="31"/>
  <c r="P49" i="31"/>
  <c r="O49" i="31"/>
  <c r="N49" i="31"/>
  <c r="M49" i="31"/>
  <c r="L49" i="31"/>
  <c r="P48" i="31"/>
  <c r="O48" i="31"/>
  <c r="N48" i="31"/>
  <c r="M48" i="31"/>
  <c r="L48" i="31"/>
  <c r="P47" i="31"/>
  <c r="O47" i="31"/>
  <c r="N47" i="31"/>
  <c r="F16" i="31" s="1"/>
  <c r="M47" i="31"/>
  <c r="E16" i="31" s="1"/>
  <c r="L47" i="31"/>
  <c r="D16" i="31" s="1"/>
  <c r="P46" i="31"/>
  <c r="O46" i="31"/>
  <c r="N46" i="31"/>
  <c r="M46" i="31"/>
  <c r="L46" i="31"/>
  <c r="P45" i="31"/>
  <c r="O45" i="31"/>
  <c r="N45" i="31"/>
  <c r="M45" i="31"/>
  <c r="L45" i="31"/>
  <c r="P44" i="31"/>
  <c r="O44" i="31"/>
  <c r="G17" i="31" s="1"/>
  <c r="N44" i="31"/>
  <c r="M44" i="31"/>
  <c r="L44" i="31"/>
  <c r="P43" i="31"/>
  <c r="O43" i="31"/>
  <c r="N43" i="31"/>
  <c r="F17" i="31" s="1"/>
  <c r="M43" i="31"/>
  <c r="L43" i="31"/>
  <c r="D17" i="31" s="1"/>
  <c r="O42" i="31"/>
  <c r="N42" i="31"/>
  <c r="M42" i="31"/>
  <c r="L42" i="31"/>
  <c r="O41" i="31"/>
  <c r="N41" i="31"/>
  <c r="M41" i="31"/>
  <c r="L41" i="31"/>
  <c r="O40" i="31"/>
  <c r="N40" i="31"/>
  <c r="M40" i="31"/>
  <c r="L40" i="31"/>
  <c r="P39" i="31"/>
  <c r="O39" i="31"/>
  <c r="N39" i="31"/>
  <c r="M39" i="31"/>
  <c r="L39" i="31"/>
  <c r="P38" i="31"/>
  <c r="O38" i="31"/>
  <c r="N38" i="31"/>
  <c r="M38" i="31"/>
  <c r="L38" i="31"/>
  <c r="P37" i="31"/>
  <c r="O37" i="31"/>
  <c r="N37" i="31"/>
  <c r="M37" i="31"/>
  <c r="L37" i="31"/>
  <c r="P36" i="31"/>
  <c r="O36" i="31"/>
  <c r="N36" i="31"/>
  <c r="M36" i="31"/>
  <c r="L36" i="31"/>
  <c r="P35" i="31"/>
  <c r="O35" i="31"/>
  <c r="N35" i="31"/>
  <c r="M35" i="31"/>
  <c r="L35" i="31"/>
  <c r="P34" i="31"/>
  <c r="O34" i="31"/>
  <c r="N34" i="31"/>
  <c r="M34" i="31"/>
  <c r="L34" i="31"/>
  <c r="P33" i="31"/>
  <c r="O33" i="31"/>
  <c r="G21" i="31" s="1"/>
  <c r="N33" i="31"/>
  <c r="M33" i="31"/>
  <c r="L33" i="31"/>
  <c r="P32" i="31"/>
  <c r="O32" i="31"/>
  <c r="N32" i="31"/>
  <c r="M32" i="31"/>
  <c r="L32" i="31"/>
  <c r="P31" i="31"/>
  <c r="O31" i="31"/>
  <c r="N31" i="31"/>
  <c r="M31" i="31"/>
  <c r="E13" i="31" s="1"/>
  <c r="L31" i="31"/>
  <c r="D13" i="31" s="1"/>
  <c r="P30" i="31"/>
  <c r="O30" i="31"/>
  <c r="N30" i="31"/>
  <c r="F12" i="31" s="1"/>
  <c r="M30" i="31"/>
  <c r="E12" i="31" s="1"/>
  <c r="L30" i="31"/>
  <c r="D12" i="31" s="1"/>
  <c r="P29" i="31"/>
  <c r="O29" i="31"/>
  <c r="N29" i="31"/>
  <c r="F11" i="31" s="1"/>
  <c r="M29" i="31"/>
  <c r="L29" i="31"/>
  <c r="P28" i="31"/>
  <c r="O28" i="31"/>
  <c r="N28" i="31"/>
  <c r="F10" i="31" s="1"/>
  <c r="M28" i="31"/>
  <c r="E10" i="31" s="1"/>
  <c r="L28" i="31"/>
  <c r="P27" i="31"/>
  <c r="O27" i="31"/>
  <c r="N27" i="31"/>
  <c r="F13" i="31" s="1"/>
  <c r="M27" i="31"/>
  <c r="E14" i="31" s="1"/>
  <c r="L27" i="31"/>
  <c r="P26" i="31"/>
  <c r="O26" i="31"/>
  <c r="N26" i="31"/>
  <c r="M26" i="31"/>
  <c r="L26" i="31"/>
  <c r="P25" i="31"/>
  <c r="O25" i="31"/>
  <c r="N25" i="31"/>
  <c r="M25" i="31"/>
  <c r="L25" i="31"/>
  <c r="P24" i="31"/>
  <c r="O24" i="31"/>
  <c r="N24" i="31"/>
  <c r="M24" i="31"/>
  <c r="L24" i="31"/>
  <c r="P23" i="31"/>
  <c r="L23" i="31"/>
  <c r="P22" i="31"/>
  <c r="L22" i="31"/>
  <c r="L21" i="31"/>
  <c r="L20" i="31"/>
  <c r="L19" i="31"/>
  <c r="P18" i="31"/>
  <c r="L18" i="31"/>
  <c r="P17" i="31"/>
  <c r="L17" i="31"/>
  <c r="P16" i="31"/>
  <c r="O16" i="31"/>
  <c r="N16" i="31"/>
  <c r="M16" i="31"/>
  <c r="L16" i="31"/>
  <c r="P15" i="31"/>
  <c r="O15" i="31"/>
  <c r="N15" i="31"/>
  <c r="M15" i="31"/>
  <c r="L15" i="31"/>
  <c r="P14" i="31"/>
  <c r="O14" i="31"/>
  <c r="N14" i="31"/>
  <c r="M14" i="31"/>
  <c r="L14" i="31"/>
  <c r="P13" i="31"/>
  <c r="O13" i="31"/>
  <c r="N13" i="31"/>
  <c r="M13" i="31"/>
  <c r="L13" i="31"/>
  <c r="P12" i="31"/>
  <c r="O12" i="31"/>
  <c r="N12" i="31"/>
  <c r="M12" i="31"/>
  <c r="P11" i="31"/>
  <c r="O11" i="31"/>
  <c r="N11" i="31"/>
  <c r="M11" i="31"/>
  <c r="L11" i="31"/>
  <c r="P10" i="31"/>
  <c r="L10" i="31"/>
  <c r="P9" i="31"/>
  <c r="L9" i="31"/>
  <c r="P8" i="31"/>
  <c r="L8" i="31"/>
  <c r="E49" i="22"/>
  <c r="E48" i="22"/>
  <c r="E47" i="22"/>
  <c r="C47" i="22"/>
  <c r="L37" i="22" s="1"/>
  <c r="C46" i="22"/>
  <c r="L36" i="22" s="1"/>
  <c r="E45" i="22"/>
  <c r="F41" i="22"/>
  <c r="E40" i="22"/>
  <c r="F34" i="22"/>
  <c r="E34" i="22"/>
  <c r="D34" i="22"/>
  <c r="C34" i="22"/>
  <c r="AD20" i="20"/>
  <c r="AC20" i="20"/>
  <c r="AB20" i="20"/>
  <c r="AA20" i="20"/>
  <c r="Z20" i="20"/>
  <c r="Y20" i="20"/>
  <c r="X20" i="20"/>
  <c r="W20" i="20"/>
  <c r="V20" i="20"/>
  <c r="U20" i="20"/>
  <c r="T20" i="20"/>
  <c r="S20" i="20"/>
  <c r="R20" i="20"/>
  <c r="Q20" i="20"/>
  <c r="P20" i="20"/>
  <c r="O20" i="20"/>
  <c r="N20" i="20"/>
  <c r="M20" i="20"/>
  <c r="L20" i="20"/>
  <c r="K20" i="20"/>
  <c r="J20" i="20"/>
  <c r="I20" i="20"/>
  <c r="H20" i="20"/>
  <c r="G20" i="20"/>
  <c r="F20" i="20"/>
  <c r="E20" i="20"/>
  <c r="D20" i="20"/>
  <c r="C20" i="20"/>
  <c r="AD15" i="20"/>
  <c r="AC15" i="20"/>
  <c r="AB15" i="20"/>
  <c r="AA15" i="20"/>
  <c r="Z15" i="20"/>
  <c r="Y15" i="20"/>
  <c r="X15" i="20"/>
  <c r="W15" i="20"/>
  <c r="V15" i="20"/>
  <c r="U15" i="20"/>
  <c r="T15" i="20"/>
  <c r="S15" i="20"/>
  <c r="R15" i="20"/>
  <c r="Q15" i="20"/>
  <c r="P15" i="20"/>
  <c r="O15" i="20"/>
  <c r="N15" i="20"/>
  <c r="M15" i="20"/>
  <c r="L15" i="20"/>
  <c r="K15" i="20"/>
  <c r="J15" i="20"/>
  <c r="I15" i="20"/>
  <c r="H15" i="20"/>
  <c r="G15" i="20"/>
  <c r="F15" i="20"/>
  <c r="E15" i="20"/>
  <c r="D15" i="20"/>
  <c r="C15" i="20"/>
  <c r="B15" i="20"/>
  <c r="AD14" i="20"/>
  <c r="AC14" i="20"/>
  <c r="AB14" i="20"/>
  <c r="AA14" i="20"/>
  <c r="Z14" i="20"/>
  <c r="Y14" i="20"/>
  <c r="X14" i="20"/>
  <c r="W14" i="20"/>
  <c r="V14" i="20"/>
  <c r="U14" i="20"/>
  <c r="T14" i="20"/>
  <c r="S14" i="20"/>
  <c r="R14" i="20"/>
  <c r="Q14" i="20"/>
  <c r="P14" i="20"/>
  <c r="O14" i="20"/>
  <c r="N14" i="20"/>
  <c r="M14" i="20"/>
  <c r="L14" i="20"/>
  <c r="K14" i="20"/>
  <c r="J14" i="20"/>
  <c r="I14" i="20"/>
  <c r="H14" i="20"/>
  <c r="G14" i="20"/>
  <c r="F14" i="20"/>
  <c r="E14" i="20"/>
  <c r="D14" i="20"/>
  <c r="C14" i="20"/>
  <c r="B14"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T17" i="20" l="1"/>
  <c r="T23" i="20"/>
  <c r="E23" i="20"/>
  <c r="E17" i="20"/>
  <c r="I23" i="20"/>
  <c r="I17" i="20"/>
  <c r="M17" i="20"/>
  <c r="M23" i="20"/>
  <c r="Q23" i="20"/>
  <c r="Q17" i="20"/>
  <c r="U17" i="20"/>
  <c r="U23" i="20"/>
  <c r="U21" i="20" s="1"/>
  <c r="Y23" i="20"/>
  <c r="Y17" i="20"/>
  <c r="AC17" i="20"/>
  <c r="AC23" i="20"/>
  <c r="D23" i="20"/>
  <c r="D17" i="20"/>
  <c r="L17" i="20"/>
  <c r="L23" i="20"/>
  <c r="X23" i="20"/>
  <c r="X17" i="20"/>
  <c r="B21" i="20"/>
  <c r="B17" i="20"/>
  <c r="F17" i="20"/>
  <c r="F23" i="20"/>
  <c r="J17" i="20"/>
  <c r="J23" i="20"/>
  <c r="J21" i="20" s="1"/>
  <c r="N17" i="20"/>
  <c r="N23" i="20"/>
  <c r="R17" i="20"/>
  <c r="R23" i="20"/>
  <c r="V23" i="20"/>
  <c r="V17" i="20"/>
  <c r="Z17" i="20"/>
  <c r="Z23" i="20"/>
  <c r="Z21" i="20" s="1"/>
  <c r="AD23" i="20"/>
  <c r="AD17" i="20"/>
  <c r="H23" i="20"/>
  <c r="H17" i="20"/>
  <c r="P17" i="20"/>
  <c r="P23" i="20"/>
  <c r="AB17" i="20"/>
  <c r="AB23" i="20"/>
  <c r="C17" i="20"/>
  <c r="C23" i="20"/>
  <c r="G23" i="20"/>
  <c r="G17" i="20"/>
  <c r="K23" i="20"/>
  <c r="K17" i="20"/>
  <c r="O23" i="20"/>
  <c r="O17" i="20"/>
  <c r="S23" i="20"/>
  <c r="S17" i="20"/>
  <c r="W17" i="20"/>
  <c r="W23" i="20"/>
  <c r="W21" i="20" s="1"/>
  <c r="AA17" i="20"/>
  <c r="AA23" i="20"/>
  <c r="F21" i="20"/>
  <c r="N21" i="20"/>
  <c r="V21" i="20"/>
  <c r="R21" i="20"/>
  <c r="AD21" i="20"/>
  <c r="D9" i="32"/>
  <c r="E23" i="32"/>
  <c r="E20" i="32" a="1"/>
  <c r="E20" i="32" s="1"/>
  <c r="F21" i="32"/>
  <c r="F20" i="32"/>
  <c r="D17" i="32"/>
  <c r="D33" i="22" s="1"/>
  <c r="M26" i="22" s="1"/>
  <c r="D9" i="22" s="1"/>
  <c r="D32" i="32"/>
  <c r="D22" i="32"/>
  <c r="D29" i="32"/>
  <c r="D45" i="22" s="1"/>
  <c r="D33" i="32"/>
  <c r="E17" i="32"/>
  <c r="D16" i="32"/>
  <c r="D21" i="32"/>
  <c r="D10" i="32"/>
  <c r="D23" i="32"/>
  <c r="D30" i="32"/>
  <c r="D46" i="22" s="1"/>
  <c r="M36" i="22" s="1"/>
  <c r="D34" i="32"/>
  <c r="D20" i="32"/>
  <c r="D31" i="32"/>
  <c r="D13" i="32"/>
  <c r="E21" i="32"/>
  <c r="E9" i="32"/>
  <c r="E10" i="32"/>
  <c r="E15" i="32"/>
  <c r="D14" i="32"/>
  <c r="D15" i="32"/>
  <c r="D31" i="22" s="1"/>
  <c r="F23" i="32"/>
  <c r="D9" i="31"/>
  <c r="F22" i="31"/>
  <c r="D19" i="31"/>
  <c r="D35" i="22" s="1"/>
  <c r="M29" i="22" s="1"/>
  <c r="D12" i="22" s="1"/>
  <c r="D28" i="22"/>
  <c r="C33" i="22"/>
  <c r="L26" i="22" s="1"/>
  <c r="C9" i="22" s="1"/>
  <c r="C32" i="22"/>
  <c r="D32" i="22"/>
  <c r="C28" i="22"/>
  <c r="F39" i="22"/>
  <c r="F33" i="22"/>
  <c r="F48" i="22"/>
  <c r="F37" i="22"/>
  <c r="F25" i="22"/>
  <c r="F36" i="22"/>
  <c r="F29" i="22"/>
  <c r="F38" i="22"/>
  <c r="F49" i="22"/>
  <c r="F32" i="22"/>
  <c r="F45" i="22"/>
  <c r="F26" i="22"/>
  <c r="F44" i="22"/>
  <c r="F47" i="22"/>
  <c r="F17" i="32"/>
  <c r="F46" i="22"/>
  <c r="F30" i="22"/>
  <c r="F31" i="22"/>
  <c r="D33" i="31"/>
  <c r="D20" i="31"/>
  <c r="H9" i="31"/>
  <c r="E25" i="22" s="1"/>
  <c r="G9" i="31"/>
  <c r="D14" i="31"/>
  <c r="G10" i="31"/>
  <c r="H10" i="31"/>
  <c r="E26" i="22" s="1"/>
  <c r="H26" i="31"/>
  <c r="E41" i="22" s="1"/>
  <c r="H17" i="31"/>
  <c r="E33" i="22" s="1"/>
  <c r="D29" i="31"/>
  <c r="D21" i="31"/>
  <c r="D26" i="31"/>
  <c r="H27" i="31"/>
  <c r="E42" i="22" s="1"/>
  <c r="F20" i="31"/>
  <c r="D34" i="31"/>
  <c r="E9" i="31"/>
  <c r="D11" i="31"/>
  <c r="C27" i="22" s="1"/>
  <c r="D28" i="31"/>
  <c r="G12" i="31"/>
  <c r="H12" i="31"/>
  <c r="E28" i="22" s="1"/>
  <c r="D27" i="31"/>
  <c r="F23" i="31"/>
  <c r="E23" i="31"/>
  <c r="H22" i="31"/>
  <c r="E38" i="22" s="1"/>
  <c r="H21" i="31"/>
  <c r="E37" i="22" s="1"/>
  <c r="G16" i="31"/>
  <c r="H16" i="31"/>
  <c r="E32" i="22" s="1"/>
  <c r="D23" i="31"/>
  <c r="E20" i="31"/>
  <c r="D10" i="31"/>
  <c r="G11" i="31"/>
  <c r="H28" i="31"/>
  <c r="E43" i="22" s="1"/>
  <c r="H11" i="31"/>
  <c r="E27" i="22" s="1"/>
  <c r="H19" i="31"/>
  <c r="E35" i="22" s="1"/>
  <c r="G19" i="31"/>
  <c r="H20" i="31"/>
  <c r="E36" i="22" s="1"/>
  <c r="G20" i="31"/>
  <c r="F9" i="31"/>
  <c r="G14" i="31"/>
  <c r="H14" i="31"/>
  <c r="E30" i="22" s="1"/>
  <c r="E11" i="31"/>
  <c r="H13" i="31"/>
  <c r="E29" i="22" s="1"/>
  <c r="G13" i="31"/>
  <c r="F14" i="31"/>
  <c r="F21" i="31"/>
  <c r="E21" i="31"/>
  <c r="E17" i="31"/>
  <c r="H29" i="31"/>
  <c r="E44" i="22" s="1"/>
  <c r="H23" i="31"/>
  <c r="E39" i="22" s="1"/>
  <c r="D22" i="31"/>
  <c r="E19" i="31"/>
  <c r="D25" i="22"/>
  <c r="C35" i="22"/>
  <c r="L29" i="22" s="1"/>
  <c r="C12" i="22" s="1"/>
  <c r="S21" i="20"/>
  <c r="AA21" i="20"/>
  <c r="D21" i="20"/>
  <c r="H21" i="20"/>
  <c r="L21" i="20"/>
  <c r="P21" i="20"/>
  <c r="T21" i="20"/>
  <c r="X21" i="20"/>
  <c r="AB21" i="20"/>
  <c r="G21" i="20"/>
  <c r="K21" i="20"/>
  <c r="O21" i="20"/>
  <c r="C21" i="20"/>
  <c r="E21" i="20"/>
  <c r="I21" i="20"/>
  <c r="M21" i="20"/>
  <c r="Q21" i="20"/>
  <c r="Y21" i="20"/>
  <c r="AC21" i="20"/>
  <c r="C43" i="22"/>
  <c r="D47" i="22" l="1"/>
  <c r="M37" i="22" s="1"/>
  <c r="D37" i="22"/>
  <c r="E34" i="32"/>
  <c r="C37" i="22"/>
  <c r="C44" i="22"/>
  <c r="L35" i="22" s="1"/>
  <c r="D44" i="22"/>
  <c r="M35" i="22" s="1"/>
  <c r="C36" i="22"/>
  <c r="D36" i="22"/>
  <c r="D43" i="22"/>
  <c r="D27" i="22"/>
  <c r="C30" i="22"/>
  <c r="C48" i="22"/>
  <c r="L38" i="22" s="1"/>
  <c r="D48" i="22"/>
  <c r="M38" i="22" s="1"/>
  <c r="C39" i="22"/>
  <c r="L27" i="22" s="1"/>
  <c r="C10" i="22" s="1"/>
  <c r="D39" i="22"/>
  <c r="M27" i="22" s="1"/>
  <c r="D10" i="22" s="1"/>
  <c r="C29" i="22"/>
  <c r="D29" i="22"/>
  <c r="C38" i="22"/>
  <c r="L30" i="22" s="1"/>
  <c r="C13" i="22" s="1"/>
  <c r="D38" i="22"/>
  <c r="M30" i="22" s="1"/>
  <c r="D13" i="22" s="1"/>
  <c r="C49" i="22"/>
  <c r="L39" i="22" s="1"/>
  <c r="D49" i="22"/>
  <c r="M39" i="22" s="1"/>
  <c r="D35" i="31"/>
  <c r="C41" i="22"/>
  <c r="L33" i="22" s="1"/>
  <c r="D41" i="22"/>
  <c r="M33" i="22" s="1"/>
  <c r="C42" i="22"/>
  <c r="L34" i="22" s="1"/>
  <c r="D42" i="22"/>
  <c r="M34" i="22" s="1"/>
  <c r="D30" i="22"/>
  <c r="D26" i="22"/>
  <c r="C26" i="22"/>
  <c r="C25" i="22"/>
  <c r="L28" i="22" l="1"/>
  <c r="C11" i="22" s="1"/>
  <c r="M28" i="22"/>
  <c r="D11" i="22" s="1"/>
  <c r="L32" i="22"/>
  <c r="C14" i="22" s="1"/>
  <c r="L42" i="22"/>
  <c r="M25" i="22"/>
  <c r="D8" i="22" s="1"/>
  <c r="L25" i="22"/>
  <c r="M42" i="22"/>
  <c r="M32" i="22"/>
  <c r="D14" i="22" s="1"/>
  <c r="D15" i="22" l="1"/>
  <c r="L41" i="22"/>
  <c r="L43" i="22" s="1"/>
  <c r="L44" i="22" s="1"/>
  <c r="C8" i="22"/>
  <c r="C15" i="22" s="1"/>
  <c r="M41" i="22"/>
  <c r="M43" i="22" s="1"/>
  <c r="M44" i="22" s="1"/>
  <c r="S47" i="2" l="1"/>
  <c r="S45" i="2"/>
  <c r="S41" i="2"/>
  <c r="S37" i="2"/>
  <c r="S35" i="2"/>
  <c r="S32" i="2"/>
  <c r="R47" i="2"/>
  <c r="I32" i="18" s="1"/>
  <c r="R45" i="2"/>
  <c r="I28" i="18" s="1"/>
  <c r="R41" i="2"/>
  <c r="I24" i="18" s="1"/>
  <c r="R37" i="2"/>
  <c r="R35" i="2"/>
  <c r="I14" i="18" s="1"/>
  <c r="R32" i="2"/>
  <c r="I9" i="18" s="1"/>
  <c r="N47" i="2"/>
  <c r="N48" i="2"/>
  <c r="N49" i="2"/>
  <c r="G34" i="18" s="1"/>
  <c r="N44" i="2"/>
  <c r="G27" i="18" s="1"/>
  <c r="N45" i="2"/>
  <c r="N46" i="2"/>
  <c r="N41" i="2"/>
  <c r="G24" i="18" s="1"/>
  <c r="N42" i="2"/>
  <c r="G25" i="18" s="1"/>
  <c r="N43" i="2"/>
  <c r="N38" i="2"/>
  <c r="N39" i="2"/>
  <c r="G22" i="18" s="1"/>
  <c r="N40" i="2"/>
  <c r="G23" i="18" s="1"/>
  <c r="N35" i="2"/>
  <c r="N36" i="2"/>
  <c r="N37" i="2"/>
  <c r="G19" i="18" s="1"/>
  <c r="N33" i="2"/>
  <c r="N34" i="2"/>
  <c r="N32" i="2"/>
  <c r="I51" i="2"/>
  <c r="I47" i="2"/>
  <c r="I43" i="2"/>
  <c r="I39" i="2"/>
  <c r="I35" i="2"/>
  <c r="I32" i="2"/>
  <c r="H51" i="2"/>
  <c r="H47" i="2"/>
  <c r="H43" i="2"/>
  <c r="H39" i="2"/>
  <c r="H35" i="2"/>
  <c r="F9" i="18"/>
  <c r="D53" i="2"/>
  <c r="D34" i="18" s="1"/>
  <c r="D54" i="2"/>
  <c r="D35" i="18" s="1"/>
  <c r="D55" i="2"/>
  <c r="D50" i="2"/>
  <c r="D51" i="2"/>
  <c r="D52" i="2"/>
  <c r="D33" i="18" s="1"/>
  <c r="D47" i="2"/>
  <c r="D48" i="2"/>
  <c r="D49" i="2"/>
  <c r="D30" i="18" s="1"/>
  <c r="D44" i="2"/>
  <c r="F43" i="2" s="1"/>
  <c r="D45" i="2"/>
  <c r="D46" i="2"/>
  <c r="D41" i="2"/>
  <c r="D22" i="18" s="1"/>
  <c r="D42" i="2"/>
  <c r="D23" i="18" s="1"/>
  <c r="D43" i="2"/>
  <c r="D38" i="2"/>
  <c r="D39" i="2"/>
  <c r="D40" i="2"/>
  <c r="D35" i="2"/>
  <c r="D36" i="2"/>
  <c r="D37" i="2"/>
  <c r="F35" i="2" s="1"/>
  <c r="D33" i="2"/>
  <c r="D11" i="18" s="1"/>
  <c r="D34" i="2"/>
  <c r="D32" i="2"/>
  <c r="L9" i="18"/>
  <c r="O9" i="18"/>
  <c r="G16" i="18"/>
  <c r="I19" i="18"/>
  <c r="G26" i="18"/>
  <c r="G28" i="18"/>
  <c r="G29" i="18"/>
  <c r="D29" i="18"/>
  <c r="D31" i="18"/>
  <c r="E9" i="18"/>
  <c r="H9" i="18"/>
  <c r="J9" i="18"/>
  <c r="K9" i="18"/>
  <c r="M9" i="18"/>
  <c r="N9" i="18"/>
  <c r="J10" i="18"/>
  <c r="K10" i="18"/>
  <c r="M10" i="18"/>
  <c r="N10" i="18"/>
  <c r="E11" i="18"/>
  <c r="H11" i="18"/>
  <c r="J11" i="18"/>
  <c r="K11" i="18"/>
  <c r="M11" i="18"/>
  <c r="N11" i="18"/>
  <c r="E12" i="18"/>
  <c r="H12" i="18"/>
  <c r="J13" i="18"/>
  <c r="K13" i="18"/>
  <c r="M13" i="18"/>
  <c r="N13" i="18"/>
  <c r="E14" i="18"/>
  <c r="H14" i="18"/>
  <c r="J14" i="18"/>
  <c r="K14" i="18"/>
  <c r="M14" i="18"/>
  <c r="N14" i="18"/>
  <c r="J15" i="18"/>
  <c r="K15" i="18"/>
  <c r="M15" i="18"/>
  <c r="N15" i="18"/>
  <c r="E16" i="18"/>
  <c r="H16" i="18"/>
  <c r="J16" i="18"/>
  <c r="K16" i="18"/>
  <c r="M16" i="18"/>
  <c r="N16" i="18"/>
  <c r="E17" i="18"/>
  <c r="E18" i="18"/>
  <c r="E19" i="18"/>
  <c r="H19" i="18"/>
  <c r="J19" i="18"/>
  <c r="K19" i="18"/>
  <c r="J20" i="18"/>
  <c r="K20" i="18"/>
  <c r="E21" i="18"/>
  <c r="H21" i="18"/>
  <c r="J21" i="18"/>
  <c r="K21" i="18"/>
  <c r="E22" i="18"/>
  <c r="H22" i="18"/>
  <c r="E23" i="18"/>
  <c r="H23" i="18"/>
  <c r="E24" i="18"/>
  <c r="H24" i="18"/>
  <c r="E25" i="18"/>
  <c r="H25" i="18"/>
  <c r="E26" i="18"/>
  <c r="H26" i="18"/>
  <c r="E27" i="18"/>
  <c r="H27" i="18"/>
  <c r="E28" i="18"/>
  <c r="H28" i="18"/>
  <c r="E29" i="18"/>
  <c r="H29" i="18"/>
  <c r="E30" i="18"/>
  <c r="E31" i="18"/>
  <c r="E32" i="18"/>
  <c r="H32" i="18"/>
  <c r="E33" i="18"/>
  <c r="H33" i="18"/>
  <c r="E34" i="18"/>
  <c r="H34" i="18"/>
  <c r="E35" i="18"/>
  <c r="E36" i="18"/>
  <c r="J37" i="18"/>
  <c r="K37" i="18"/>
  <c r="M37" i="18"/>
  <c r="N37" i="18"/>
  <c r="J38" i="18"/>
  <c r="K38" i="18"/>
  <c r="M38" i="18"/>
  <c r="N38" i="18"/>
  <c r="J39" i="18"/>
  <c r="K39" i="18"/>
  <c r="M39" i="18"/>
  <c r="N39" i="18"/>
  <c r="D9" i="18"/>
  <c r="D12" i="18"/>
  <c r="G12" i="18"/>
  <c r="D14" i="18"/>
  <c r="F14" i="18"/>
  <c r="G14" i="18"/>
  <c r="D16" i="18"/>
  <c r="D18" i="18"/>
  <c r="G21" i="18"/>
  <c r="L19" i="18"/>
  <c r="D26" i="18"/>
  <c r="D27" i="18"/>
  <c r="F28" i="18"/>
  <c r="G32" i="18"/>
  <c r="G33" i="18"/>
  <c r="F32" i="18"/>
  <c r="F32" i="2" l="1"/>
  <c r="D17" i="18"/>
  <c r="F47" i="2"/>
  <c r="F39" i="2"/>
  <c r="P37" i="2"/>
  <c r="D21" i="18"/>
  <c r="F51" i="2"/>
  <c r="P32" i="2"/>
  <c r="F24" i="18"/>
  <c r="F19" i="18"/>
  <c r="P35" i="2"/>
  <c r="D19" i="18"/>
  <c r="G11" i="18"/>
  <c r="D24" i="18"/>
  <c r="D25" i="18"/>
  <c r="G9" i="18"/>
  <c r="L37" i="18"/>
  <c r="D36" i="18"/>
  <c r="D32" i="18"/>
  <c r="D28" i="18"/>
  <c r="J10" i="3" l="1"/>
  <c r="M10" i="3"/>
  <c r="E7" i="9"/>
  <c r="K11" i="3" s="1"/>
  <c r="E8" i="9"/>
  <c r="K12" i="3" s="1"/>
  <c r="E9" i="9"/>
  <c r="K13" i="3" s="1"/>
  <c r="E10" i="9"/>
  <c r="K14" i="3" s="1"/>
  <c r="E11" i="9"/>
  <c r="K15" i="3" s="1"/>
  <c r="E6" i="9"/>
  <c r="K10" i="3" s="1"/>
  <c r="P57" i="10" l="1"/>
  <c r="L10" i="3"/>
  <c r="I8" i="2"/>
  <c r="J12" i="3"/>
  <c r="L45" i="10" l="1"/>
  <c r="M45" i="10"/>
  <c r="N45" i="10"/>
  <c r="O45" i="10"/>
  <c r="P45" i="10"/>
  <c r="K45" i="10"/>
  <c r="P44" i="10"/>
  <c r="L44" i="10"/>
  <c r="M44" i="10"/>
  <c r="N44" i="10"/>
  <c r="O44" i="10"/>
  <c r="K44" i="10"/>
  <c r="L37" i="10"/>
  <c r="M37" i="10"/>
  <c r="N37" i="10"/>
  <c r="O37" i="10"/>
  <c r="P37" i="10"/>
  <c r="K37" i="10"/>
  <c r="P36" i="10"/>
  <c r="L36" i="10"/>
  <c r="M36" i="10"/>
  <c r="N36" i="10"/>
  <c r="O36" i="10"/>
  <c r="K36" i="10"/>
  <c r="K27" i="10"/>
  <c r="K39" i="10" l="1"/>
  <c r="N40" i="10"/>
  <c r="O39" i="10"/>
  <c r="P39" i="10"/>
  <c r="M39" i="10"/>
  <c r="L39" i="10"/>
  <c r="N39" i="10"/>
  <c r="K40" i="10"/>
  <c r="M40" i="10"/>
  <c r="P40" i="10"/>
  <c r="L40" i="10"/>
  <c r="O40" i="10"/>
  <c r="K42" i="1"/>
  <c r="H31" i="1"/>
  <c r="G31" i="1"/>
  <c r="F31" i="1"/>
  <c r="E31" i="1"/>
  <c r="D31" i="1"/>
  <c r="C31" i="1"/>
  <c r="K41" i="1" s="1"/>
  <c r="P19" i="1"/>
  <c r="O19" i="1"/>
  <c r="X17" i="1"/>
  <c r="M19" i="1"/>
  <c r="L19" i="1"/>
  <c r="K19" i="1"/>
  <c r="K31" i="1" s="1"/>
  <c r="K25" i="1" l="1"/>
  <c r="J8" i="2" l="1"/>
  <c r="I9" i="2"/>
  <c r="J9" i="2"/>
  <c r="I10" i="2"/>
  <c r="J10" i="2"/>
  <c r="I11" i="2"/>
  <c r="J11" i="2"/>
  <c r="I12" i="2"/>
  <c r="J12" i="2"/>
  <c r="I13" i="2"/>
  <c r="J13" i="2"/>
  <c r="L31" i="1"/>
  <c r="M31" i="1"/>
  <c r="N31" i="1"/>
  <c r="O31" i="1"/>
  <c r="P31" i="1"/>
  <c r="K32" i="1"/>
  <c r="L32" i="1"/>
  <c r="M32" i="1"/>
  <c r="N32" i="1"/>
  <c r="O32" i="1"/>
  <c r="P32" i="1"/>
  <c r="K33" i="1"/>
  <c r="L33" i="1"/>
  <c r="M33" i="1"/>
  <c r="N33" i="1"/>
  <c r="O33" i="1"/>
  <c r="P33" i="1"/>
  <c r="K34" i="1"/>
  <c r="L34" i="1"/>
  <c r="M34" i="1"/>
  <c r="N34" i="1"/>
  <c r="O34" i="1"/>
  <c r="P34" i="1"/>
  <c r="K35" i="1"/>
  <c r="L35" i="1"/>
  <c r="M35" i="1"/>
  <c r="N35" i="1"/>
  <c r="O35" i="1"/>
  <c r="P35" i="1"/>
  <c r="K36" i="1"/>
  <c r="L36" i="1"/>
  <c r="M36" i="1"/>
  <c r="N36" i="1"/>
  <c r="O36" i="1"/>
  <c r="P36" i="1"/>
  <c r="L25" i="1"/>
  <c r="M25" i="1"/>
  <c r="N25" i="1"/>
  <c r="O25" i="1"/>
  <c r="P25" i="1"/>
  <c r="K26" i="1"/>
  <c r="K37" i="1" s="1"/>
  <c r="L26" i="1"/>
  <c r="M26" i="1"/>
  <c r="N26" i="1"/>
  <c r="O26" i="1"/>
  <c r="P26" i="1"/>
  <c r="L41" i="1"/>
  <c r="M41" i="1"/>
  <c r="N41" i="1"/>
  <c r="O41" i="1"/>
  <c r="L42" i="1"/>
  <c r="M42" i="1"/>
  <c r="N42" i="1"/>
  <c r="O42" i="1"/>
  <c r="P42" i="1"/>
  <c r="K28" i="4"/>
  <c r="L28" i="4"/>
  <c r="M28" i="4"/>
  <c r="N28" i="4"/>
  <c r="O28" i="4"/>
  <c r="P28" i="4"/>
  <c r="K29" i="4"/>
  <c r="L29" i="4"/>
  <c r="M29" i="4"/>
  <c r="N29" i="4"/>
  <c r="O29" i="4"/>
  <c r="P29" i="4"/>
  <c r="K30" i="4"/>
  <c r="L30" i="4"/>
  <c r="M30" i="4"/>
  <c r="N30" i="4"/>
  <c r="O30" i="4"/>
  <c r="P30" i="4"/>
  <c r="K31" i="4"/>
  <c r="L31" i="4"/>
  <c r="M31" i="4"/>
  <c r="N31" i="4"/>
  <c r="O31" i="4"/>
  <c r="P31" i="4"/>
  <c r="K32" i="4"/>
  <c r="L32" i="4"/>
  <c r="M32" i="4"/>
  <c r="N32" i="4"/>
  <c r="O32" i="4"/>
  <c r="P32" i="4"/>
  <c r="K33" i="4"/>
  <c r="L33" i="4"/>
  <c r="M33" i="4"/>
  <c r="N33" i="4"/>
  <c r="O33" i="4"/>
  <c r="P33" i="4"/>
  <c r="K36" i="4"/>
  <c r="L36" i="4"/>
  <c r="M36" i="4"/>
  <c r="N36" i="4"/>
  <c r="O36" i="4"/>
  <c r="P36" i="4"/>
  <c r="K37" i="4"/>
  <c r="L37" i="4"/>
  <c r="M37" i="4"/>
  <c r="N37" i="4"/>
  <c r="O37" i="4"/>
  <c r="P37" i="4"/>
  <c r="K42" i="4"/>
  <c r="L42" i="4"/>
  <c r="M42" i="4"/>
  <c r="N42" i="4"/>
  <c r="O42" i="4"/>
  <c r="K43" i="4"/>
  <c r="L43" i="4"/>
  <c r="M43" i="4"/>
  <c r="N43" i="4"/>
  <c r="O43" i="4"/>
  <c r="P43" i="4"/>
  <c r="K28" i="5"/>
  <c r="L28" i="5"/>
  <c r="M28" i="5"/>
  <c r="N28" i="5"/>
  <c r="O28" i="5"/>
  <c r="P28" i="5"/>
  <c r="K29" i="5"/>
  <c r="L29" i="5"/>
  <c r="M29" i="5"/>
  <c r="N29" i="5"/>
  <c r="O29" i="5"/>
  <c r="P29" i="5"/>
  <c r="K30" i="5"/>
  <c r="L30" i="5"/>
  <c r="M30" i="5"/>
  <c r="N30" i="5"/>
  <c r="O30" i="5"/>
  <c r="P30" i="5"/>
  <c r="K31" i="5"/>
  <c r="L31" i="5"/>
  <c r="M31" i="5"/>
  <c r="N31" i="5"/>
  <c r="O31" i="5"/>
  <c r="P31" i="5"/>
  <c r="K32" i="5"/>
  <c r="L32" i="5"/>
  <c r="M32" i="5"/>
  <c r="N32" i="5"/>
  <c r="O32" i="5"/>
  <c r="P32" i="5"/>
  <c r="K33" i="5"/>
  <c r="L33" i="5"/>
  <c r="M33" i="5"/>
  <c r="N33" i="5"/>
  <c r="O33" i="5"/>
  <c r="P33" i="5"/>
  <c r="K36" i="5"/>
  <c r="L36" i="5"/>
  <c r="M36" i="5"/>
  <c r="N36" i="5"/>
  <c r="O36" i="5"/>
  <c r="P36" i="5"/>
  <c r="K37" i="5"/>
  <c r="K40" i="5" s="1"/>
  <c r="L37" i="5"/>
  <c r="M37" i="5"/>
  <c r="N37" i="5"/>
  <c r="O37" i="5"/>
  <c r="P37" i="5"/>
  <c r="K42" i="5"/>
  <c r="L42" i="5"/>
  <c r="M42" i="5"/>
  <c r="N42" i="5"/>
  <c r="O42" i="5"/>
  <c r="K43" i="5"/>
  <c r="L43" i="5"/>
  <c r="M43" i="5"/>
  <c r="N43" i="5"/>
  <c r="O43" i="5"/>
  <c r="P43" i="5"/>
  <c r="K28" i="6"/>
  <c r="L28" i="6"/>
  <c r="M28" i="6"/>
  <c r="N28" i="6"/>
  <c r="O28" i="6"/>
  <c r="P28" i="6"/>
  <c r="K29" i="6"/>
  <c r="L29" i="6"/>
  <c r="M29" i="6"/>
  <c r="N29" i="6"/>
  <c r="O29" i="6"/>
  <c r="P29" i="6"/>
  <c r="K30" i="6"/>
  <c r="L30" i="6"/>
  <c r="M30" i="6"/>
  <c r="N30" i="6"/>
  <c r="O30" i="6"/>
  <c r="P30" i="6"/>
  <c r="K31" i="6"/>
  <c r="L31" i="6"/>
  <c r="M31" i="6"/>
  <c r="N31" i="6"/>
  <c r="O31" i="6"/>
  <c r="P31" i="6"/>
  <c r="K32" i="6"/>
  <c r="L32" i="6"/>
  <c r="M32" i="6"/>
  <c r="N32" i="6"/>
  <c r="O32" i="6"/>
  <c r="P32" i="6"/>
  <c r="K33" i="6"/>
  <c r="L33" i="6"/>
  <c r="M33" i="6"/>
  <c r="N33" i="6"/>
  <c r="O33" i="6"/>
  <c r="P33" i="6"/>
  <c r="K36" i="6"/>
  <c r="L36" i="6"/>
  <c r="M36" i="6"/>
  <c r="N36" i="6"/>
  <c r="O36" i="6"/>
  <c r="P36" i="6"/>
  <c r="K37" i="6"/>
  <c r="L37" i="6"/>
  <c r="M37" i="6"/>
  <c r="N37" i="6"/>
  <c r="O37" i="6"/>
  <c r="P37" i="6"/>
  <c r="K42" i="6"/>
  <c r="L42" i="6"/>
  <c r="M42" i="6"/>
  <c r="N42" i="6"/>
  <c r="O42" i="6"/>
  <c r="K43" i="6"/>
  <c r="L43" i="6"/>
  <c r="M43" i="6"/>
  <c r="N43" i="6"/>
  <c r="O43" i="6"/>
  <c r="P43" i="6"/>
  <c r="K28" i="7"/>
  <c r="L28" i="7"/>
  <c r="M28" i="7"/>
  <c r="N28" i="7"/>
  <c r="O28" i="7"/>
  <c r="P28" i="7"/>
  <c r="K29" i="7"/>
  <c r="L29" i="7"/>
  <c r="M29" i="7"/>
  <c r="N29" i="7"/>
  <c r="O29" i="7"/>
  <c r="P29" i="7"/>
  <c r="K30" i="7"/>
  <c r="L30" i="7"/>
  <c r="M30" i="7"/>
  <c r="N30" i="7"/>
  <c r="O30" i="7"/>
  <c r="P30" i="7"/>
  <c r="K31" i="7"/>
  <c r="L31" i="7"/>
  <c r="M31" i="7"/>
  <c r="N31" i="7"/>
  <c r="O31" i="7"/>
  <c r="P31" i="7"/>
  <c r="K32" i="7"/>
  <c r="L32" i="7"/>
  <c r="M32" i="7"/>
  <c r="N32" i="7"/>
  <c r="O32" i="7"/>
  <c r="P32" i="7"/>
  <c r="K33" i="7"/>
  <c r="L33" i="7"/>
  <c r="M33" i="7"/>
  <c r="N33" i="7"/>
  <c r="O33" i="7"/>
  <c r="P33" i="7"/>
  <c r="K36" i="7"/>
  <c r="L36" i="7"/>
  <c r="M36" i="7"/>
  <c r="N36" i="7"/>
  <c r="O36" i="7"/>
  <c r="P36" i="7"/>
  <c r="K37" i="7"/>
  <c r="L37" i="7"/>
  <c r="M37" i="7"/>
  <c r="N37" i="7"/>
  <c r="O37" i="7"/>
  <c r="P37" i="7"/>
  <c r="K42" i="7"/>
  <c r="L42" i="7"/>
  <c r="M42" i="7"/>
  <c r="N42" i="7"/>
  <c r="O42" i="7"/>
  <c r="K43" i="7"/>
  <c r="L43" i="7"/>
  <c r="M43" i="7"/>
  <c r="N43" i="7"/>
  <c r="O43" i="7"/>
  <c r="P43" i="7"/>
  <c r="K28" i="8"/>
  <c r="L28" i="8"/>
  <c r="M28" i="8"/>
  <c r="N28" i="8"/>
  <c r="O28" i="8"/>
  <c r="P28" i="8"/>
  <c r="K29" i="8"/>
  <c r="L29" i="8"/>
  <c r="M29" i="8"/>
  <c r="N29" i="8"/>
  <c r="O29" i="8"/>
  <c r="P29" i="8"/>
  <c r="K30" i="8"/>
  <c r="L30" i="8"/>
  <c r="M30" i="8"/>
  <c r="N30" i="8"/>
  <c r="O30" i="8"/>
  <c r="P30" i="8"/>
  <c r="K31" i="8"/>
  <c r="L31" i="8"/>
  <c r="M31" i="8"/>
  <c r="N31" i="8"/>
  <c r="O31" i="8"/>
  <c r="P31" i="8"/>
  <c r="K32" i="8"/>
  <c r="L32" i="8"/>
  <c r="M32" i="8"/>
  <c r="N32" i="8"/>
  <c r="O32" i="8"/>
  <c r="P32" i="8"/>
  <c r="K33" i="8"/>
  <c r="L33" i="8"/>
  <c r="M33" i="8"/>
  <c r="N33" i="8"/>
  <c r="O33" i="8"/>
  <c r="P33" i="8"/>
  <c r="K36" i="8"/>
  <c r="L36" i="8"/>
  <c r="L40" i="8" s="1"/>
  <c r="M36" i="8"/>
  <c r="N36" i="8"/>
  <c r="O36" i="8"/>
  <c r="P36" i="8"/>
  <c r="K37" i="8"/>
  <c r="L37" i="8"/>
  <c r="M37" i="8"/>
  <c r="N37" i="8"/>
  <c r="O37" i="8"/>
  <c r="P37" i="8"/>
  <c r="K42" i="8"/>
  <c r="L42" i="8"/>
  <c r="M42" i="8"/>
  <c r="N42" i="8"/>
  <c r="O42" i="8"/>
  <c r="K43" i="8"/>
  <c r="L43" i="8"/>
  <c r="M43" i="8"/>
  <c r="N43" i="8"/>
  <c r="O43" i="8"/>
  <c r="P43" i="8"/>
  <c r="L27" i="10"/>
  <c r="M27" i="10"/>
  <c r="N27" i="10"/>
  <c r="O27" i="10"/>
  <c r="P27" i="10"/>
  <c r="K28" i="10"/>
  <c r="L28" i="10"/>
  <c r="M28" i="10"/>
  <c r="N28" i="10"/>
  <c r="O28" i="10"/>
  <c r="P28" i="10"/>
  <c r="K29" i="10"/>
  <c r="L29" i="10"/>
  <c r="M29" i="10"/>
  <c r="N29" i="10"/>
  <c r="O29" i="10"/>
  <c r="P29" i="10"/>
  <c r="K30" i="10"/>
  <c r="L30" i="10"/>
  <c r="M30" i="10"/>
  <c r="N30" i="10"/>
  <c r="O30" i="10"/>
  <c r="P30" i="10"/>
  <c r="K31" i="10"/>
  <c r="L31" i="10"/>
  <c r="M31" i="10"/>
  <c r="N31" i="10"/>
  <c r="O31" i="10"/>
  <c r="P31" i="10"/>
  <c r="K32" i="10"/>
  <c r="L32" i="10"/>
  <c r="M32" i="10"/>
  <c r="N32" i="10"/>
  <c r="O32" i="10"/>
  <c r="P32" i="10"/>
  <c r="K50" i="10"/>
  <c r="L50" i="10"/>
  <c r="M50" i="10"/>
  <c r="N50" i="10"/>
  <c r="N57" i="10" s="1"/>
  <c r="O50" i="10"/>
  <c r="P50" i="10"/>
  <c r="K51" i="10"/>
  <c r="L51" i="10"/>
  <c r="M51" i="10"/>
  <c r="N51" i="10"/>
  <c r="O51" i="10"/>
  <c r="P51" i="10"/>
  <c r="K52" i="10"/>
  <c r="L52" i="10"/>
  <c r="M52" i="10"/>
  <c r="N52" i="10"/>
  <c r="O52" i="10"/>
  <c r="P52" i="10"/>
  <c r="K53" i="10"/>
  <c r="L53" i="10"/>
  <c r="M53" i="10"/>
  <c r="N53" i="10"/>
  <c r="O53" i="10"/>
  <c r="P53" i="10"/>
  <c r="K54" i="10"/>
  <c r="L54" i="10"/>
  <c r="M54" i="10"/>
  <c r="N54" i="10"/>
  <c r="O54" i="10"/>
  <c r="P54" i="10"/>
  <c r="K55" i="10"/>
  <c r="L55" i="10"/>
  <c r="M55" i="10"/>
  <c r="N55" i="10"/>
  <c r="O55" i="10"/>
  <c r="P55" i="10"/>
  <c r="N39" i="8" l="1"/>
  <c r="K44" i="8"/>
  <c r="N39" i="7"/>
  <c r="K40" i="7"/>
  <c r="M40" i="6"/>
  <c r="O39" i="6"/>
  <c r="M44" i="5"/>
  <c r="L40" i="4"/>
  <c r="O57" i="10"/>
  <c r="O58" i="10"/>
  <c r="M58" i="10"/>
  <c r="M57" i="10"/>
  <c r="L58" i="10"/>
  <c r="N58" i="10"/>
  <c r="P58" i="10"/>
  <c r="L57" i="10"/>
  <c r="K58" i="10"/>
  <c r="K57" i="10"/>
  <c r="K46" i="10"/>
  <c r="O56" i="10"/>
  <c r="O46" i="10"/>
  <c r="M46" i="10"/>
  <c r="N56" i="10"/>
  <c r="N60" i="10" s="1"/>
  <c r="L56" i="10"/>
  <c r="N46" i="10"/>
  <c r="P56" i="10"/>
  <c r="P60" i="10" s="1"/>
  <c r="P46" i="10"/>
  <c r="L46" i="10"/>
  <c r="M56" i="10"/>
  <c r="O40" i="8"/>
  <c r="K40" i="8"/>
  <c r="M40" i="8"/>
  <c r="M44" i="8"/>
  <c r="O44" i="8"/>
  <c r="O39" i="8"/>
  <c r="P39" i="8"/>
  <c r="L39" i="8"/>
  <c r="K39" i="8"/>
  <c r="M39" i="8"/>
  <c r="N40" i="8"/>
  <c r="P44" i="8"/>
  <c r="L44" i="8"/>
  <c r="N44" i="8"/>
  <c r="O44" i="7"/>
  <c r="K44" i="7"/>
  <c r="M39" i="7"/>
  <c r="O40" i="7"/>
  <c r="K39" i="7"/>
  <c r="O39" i="7"/>
  <c r="P40" i="7"/>
  <c r="P44" i="7"/>
  <c r="L44" i="7"/>
  <c r="P39" i="7"/>
  <c r="L39" i="7"/>
  <c r="N40" i="7"/>
  <c r="N44" i="7"/>
  <c r="M40" i="7"/>
  <c r="M44" i="7"/>
  <c r="P40" i="6"/>
  <c r="K39" i="6"/>
  <c r="K44" i="6"/>
  <c r="K40" i="6"/>
  <c r="O44" i="6"/>
  <c r="P39" i="6"/>
  <c r="L39" i="6"/>
  <c r="N40" i="6"/>
  <c r="M39" i="6"/>
  <c r="M44" i="6"/>
  <c r="L44" i="6"/>
  <c r="O40" i="6"/>
  <c r="P44" i="6"/>
  <c r="N44" i="6"/>
  <c r="N39" i="6"/>
  <c r="L40" i="6"/>
  <c r="P40" i="5"/>
  <c r="L40" i="5"/>
  <c r="K44" i="5"/>
  <c r="K39" i="5"/>
  <c r="M39" i="5"/>
  <c r="M40" i="5"/>
  <c r="O39" i="5"/>
  <c r="O44" i="5"/>
  <c r="O40" i="5"/>
  <c r="P39" i="5"/>
  <c r="L39" i="5"/>
  <c r="N40" i="5"/>
  <c r="P44" i="5"/>
  <c r="L44" i="5"/>
  <c r="N44" i="5"/>
  <c r="N39" i="5"/>
  <c r="K44" i="4"/>
  <c r="O39" i="4"/>
  <c r="M39" i="4"/>
  <c r="M44" i="4"/>
  <c r="K39" i="4"/>
  <c r="K40" i="4"/>
  <c r="P39" i="4"/>
  <c r="L39" i="4"/>
  <c r="N40" i="4"/>
  <c r="O44" i="4"/>
  <c r="L44" i="4"/>
  <c r="P40" i="4"/>
  <c r="O40" i="4"/>
  <c r="N39" i="4"/>
  <c r="P44" i="4"/>
  <c r="N44" i="4"/>
  <c r="M40" i="4"/>
  <c r="K43" i="1"/>
  <c r="O43" i="1"/>
  <c r="O37" i="1"/>
  <c r="M38" i="1"/>
  <c r="N37" i="1"/>
  <c r="L38" i="1"/>
  <c r="K38" i="1"/>
  <c r="M43" i="1"/>
  <c r="M37" i="1"/>
  <c r="P37" i="1"/>
  <c r="L37" i="1"/>
  <c r="N38" i="1"/>
  <c r="P43" i="1"/>
  <c r="L43" i="1"/>
  <c r="N43" i="1"/>
  <c r="P38" i="1"/>
  <c r="O38" i="1"/>
  <c r="L40" i="7"/>
  <c r="P40" i="8"/>
  <c r="K56" i="10"/>
  <c r="O10" i="3"/>
  <c r="O61" i="10" l="1"/>
  <c r="K61" i="10"/>
  <c r="L61" i="10"/>
  <c r="O60" i="10"/>
  <c r="P61" i="10"/>
  <c r="M61" i="10"/>
  <c r="K60" i="10"/>
  <c r="N61" i="10"/>
  <c r="L60" i="10"/>
  <c r="M60" i="10"/>
  <c r="D14" i="14"/>
  <c r="E14" i="14"/>
  <c r="F14" i="14"/>
  <c r="G14" i="14"/>
  <c r="H14" i="14"/>
  <c r="D15" i="14"/>
  <c r="E15" i="14"/>
  <c r="F15" i="14"/>
  <c r="G15" i="14"/>
  <c r="H15" i="14"/>
  <c r="D16" i="14"/>
  <c r="E16" i="14"/>
  <c r="F16" i="14"/>
  <c r="G16" i="14"/>
  <c r="H16" i="14"/>
  <c r="D17" i="14"/>
  <c r="E17" i="14"/>
  <c r="F17" i="14"/>
  <c r="G17" i="14"/>
  <c r="H17" i="14"/>
  <c r="D18" i="14"/>
  <c r="E18" i="14"/>
  <c r="F18" i="14"/>
  <c r="G18" i="14"/>
  <c r="H18" i="14"/>
  <c r="D19" i="14"/>
  <c r="E19" i="14"/>
  <c r="F19" i="14"/>
  <c r="G19" i="14"/>
  <c r="H19" i="14"/>
  <c r="C15" i="14"/>
  <c r="C16" i="14"/>
  <c r="C17" i="14"/>
  <c r="C18" i="14"/>
  <c r="C19" i="14"/>
  <c r="C14" i="14"/>
  <c r="C21" i="14"/>
  <c r="D10" i="3" l="1"/>
  <c r="D21" i="14" l="1"/>
  <c r="E21" i="14"/>
  <c r="F21" i="14"/>
  <c r="G21" i="14"/>
  <c r="H21" i="14"/>
  <c r="D22" i="14"/>
  <c r="E22" i="14"/>
  <c r="F22" i="14"/>
  <c r="G22" i="14"/>
  <c r="H22" i="14"/>
  <c r="D23" i="14"/>
  <c r="E23" i="14"/>
  <c r="F23" i="14"/>
  <c r="G23" i="14"/>
  <c r="H23" i="14"/>
  <c r="C22" i="14"/>
  <c r="C12" i="14"/>
  <c r="C11" i="14"/>
  <c r="C9" i="14"/>
  <c r="C8" i="14"/>
  <c r="D7" i="14"/>
  <c r="E7" i="14"/>
  <c r="F7" i="14"/>
  <c r="G7" i="14"/>
  <c r="H7" i="14"/>
  <c r="D8" i="14"/>
  <c r="E8" i="14"/>
  <c r="F8" i="14"/>
  <c r="G8" i="14"/>
  <c r="H8" i="14"/>
  <c r="D9" i="14"/>
  <c r="E9" i="14"/>
  <c r="F9" i="14"/>
  <c r="G9" i="14"/>
  <c r="H9" i="14"/>
  <c r="D10" i="14"/>
  <c r="E10" i="14"/>
  <c r="F10" i="14"/>
  <c r="G10" i="14"/>
  <c r="H10" i="14"/>
  <c r="D11" i="14"/>
  <c r="E11" i="14"/>
  <c r="F11" i="14"/>
  <c r="G11" i="14"/>
  <c r="H11" i="14"/>
  <c r="D12" i="14"/>
  <c r="E12" i="14"/>
  <c r="F12" i="14"/>
  <c r="G12" i="14"/>
  <c r="H12" i="14"/>
  <c r="C10" i="14"/>
  <c r="C7" i="14"/>
  <c r="I10" i="3"/>
  <c r="C23" i="14"/>
  <c r="D11" i="3" l="1"/>
  <c r="J13" i="3" l="1"/>
  <c r="N13" i="3"/>
  <c r="O13" i="3"/>
  <c r="O11" i="3" l="1"/>
  <c r="O12" i="3"/>
  <c r="O14" i="3"/>
  <c r="O15" i="3"/>
  <c r="N10" i="3"/>
  <c r="E11" i="3" l="1"/>
  <c r="F11" i="3"/>
  <c r="G11" i="3"/>
  <c r="H11" i="3"/>
  <c r="I11" i="3"/>
  <c r="J11" i="3"/>
  <c r="L11" i="3"/>
  <c r="M11" i="3"/>
  <c r="N11" i="3"/>
  <c r="D12" i="3"/>
  <c r="E12" i="3"/>
  <c r="F12" i="3"/>
  <c r="G12" i="3"/>
  <c r="H12" i="3"/>
  <c r="I12" i="3"/>
  <c r="L12" i="3"/>
  <c r="M12" i="3"/>
  <c r="N12" i="3"/>
  <c r="D13" i="3"/>
  <c r="E13" i="3"/>
  <c r="F13" i="3"/>
  <c r="G13" i="3"/>
  <c r="H13" i="3"/>
  <c r="I13" i="3"/>
  <c r="L13" i="3"/>
  <c r="M13" i="3"/>
  <c r="D14" i="3"/>
  <c r="E14" i="3"/>
  <c r="F14" i="3"/>
  <c r="G14" i="3"/>
  <c r="H14" i="3"/>
  <c r="I14" i="3"/>
  <c r="J14" i="3"/>
  <c r="L14" i="3"/>
  <c r="M14" i="3"/>
  <c r="N14" i="3"/>
  <c r="D15" i="3"/>
  <c r="E15" i="3"/>
  <c r="F15" i="3"/>
  <c r="G15" i="3"/>
  <c r="H15" i="3"/>
  <c r="I15" i="3"/>
  <c r="J15" i="3"/>
  <c r="L15" i="3"/>
  <c r="M15" i="3"/>
  <c r="N15" i="3"/>
  <c r="H10" i="3"/>
  <c r="G10" i="3"/>
  <c r="F10" i="3"/>
  <c r="E10" i="3"/>
  <c r="C20" i="2" l="1"/>
  <c r="C21" i="2"/>
  <c r="C22" i="2"/>
  <c r="C23" i="2"/>
  <c r="C24" i="2"/>
  <c r="C19" i="2"/>
  <c r="C9" i="2"/>
  <c r="C11" i="3" s="1"/>
  <c r="C10" i="2"/>
  <c r="C12" i="3" s="1"/>
  <c r="C11" i="2"/>
  <c r="C12" i="2"/>
  <c r="C13" i="2"/>
  <c r="C15" i="3" s="1"/>
  <c r="C8" i="2"/>
  <c r="C10" i="3" s="1"/>
  <c r="C14" i="3" l="1"/>
  <c r="C20" i="3"/>
  <c r="D20" i="3"/>
  <c r="C13" i="3"/>
  <c r="D24" i="3"/>
  <c r="D25" i="3"/>
  <c r="C24" i="3" l="1"/>
  <c r="C25" i="3"/>
  <c r="C22" i="3"/>
  <c r="D22" i="3"/>
  <c r="D23" i="3"/>
  <c r="C23" i="3"/>
  <c r="C21" i="3"/>
  <c r="D2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<sst xmlns="http://schemas.openxmlformats.org/spreadsheetml/2006/main" count="9531" uniqueCount="1254">
  <si>
    <t xml:space="preserve">Table A- 109: 1992 Data and CH4 Emissions (Mg) for the Natural Gas Production Stage </t>
  </si>
  <si>
    <t>GRI/EPA Values</t>
  </si>
  <si>
    <t>EPA Adjusted Values</t>
  </si>
  <si>
    <t>Activity</t>
  </si>
  <si>
    <t>Activity Data</t>
  </si>
  <si>
    <t>Emission Factor</t>
  </si>
  <si>
    <t>Emissions</t>
  </si>
  <si>
    <t>North East</t>
  </si>
  <si>
    <t>Gas Wells</t>
  </si>
  <si>
    <t>NE - Associated Gas Wells2</t>
  </si>
  <si>
    <t>wells</t>
  </si>
  <si>
    <t>NA3</t>
  </si>
  <si>
    <t>NA</t>
  </si>
  <si>
    <t xml:space="preserve">           -   </t>
  </si>
  <si>
    <t>NE - Non-associated Gas Wells (less Unconventional)</t>
  </si>
  <si>
    <t>scfd/well</t>
  </si>
  <si>
    <t>NE - Unconventional Gas Wells</t>
  </si>
  <si>
    <t xml:space="preserve">          -   </t>
  </si>
  <si>
    <t>Field Separation Equipment</t>
  </si>
  <si>
    <t>Heaters</t>
  </si>
  <si>
    <t>heaters</t>
  </si>
  <si>
    <t>scfd/heater</t>
  </si>
  <si>
    <t>Separators</t>
  </si>
  <si>
    <t>separators</t>
  </si>
  <si>
    <t>scfd/sep</t>
  </si>
  <si>
    <t>Dehydrators</t>
  </si>
  <si>
    <t>dehydrators</t>
  </si>
  <si>
    <t>scfd/dehy</t>
  </si>
  <si>
    <t>Meters/Piping</t>
  </si>
  <si>
    <t>meters</t>
  </si>
  <si>
    <t>scfd/meter</t>
  </si>
  <si>
    <t>Gathering Compressors</t>
  </si>
  <si>
    <t>Small Reciprocating Comp.</t>
  </si>
  <si>
    <t>compressors</t>
  </si>
  <si>
    <t>scfd/comp</t>
  </si>
  <si>
    <t>Large Reciprocating Comp.</t>
  </si>
  <si>
    <t>compressors/station</t>
  </si>
  <si>
    <t>Large Reciprocating Stations</t>
  </si>
  <si>
    <t>scfd/station</t>
  </si>
  <si>
    <t>stations</t>
  </si>
  <si>
    <t>Pipeline Leaks</t>
  </si>
  <si>
    <t>miles (gathering)</t>
  </si>
  <si>
    <t>scfd/mile</t>
  </si>
  <si>
    <t>miles</t>
  </si>
  <si>
    <t>Drilling and Well Completion</t>
  </si>
  <si>
    <t>Completion Flaring</t>
  </si>
  <si>
    <t>Completions</t>
  </si>
  <si>
    <t>scf/comp</t>
  </si>
  <si>
    <t>completions/ year</t>
  </si>
  <si>
    <t>Well Drilling</t>
  </si>
  <si>
    <t>scf/well</t>
  </si>
  <si>
    <t>Normal Operations</t>
  </si>
  <si>
    <t>Pneumatic Device Vents</t>
  </si>
  <si>
    <t>device</t>
  </si>
  <si>
    <t>scfd/device</t>
  </si>
  <si>
    <t>controllers</t>
  </si>
  <si>
    <t>Chemical Injection Pumps</t>
  </si>
  <si>
    <t>active pumps</t>
  </si>
  <si>
    <t>scfd/pump</t>
  </si>
  <si>
    <t>Kimray Pumps</t>
  </si>
  <si>
    <t>MMscf/yr</t>
  </si>
  <si>
    <t>scf/MMscf</t>
  </si>
  <si>
    <t>Dehydrator Vents</t>
  </si>
  <si>
    <t>Condensate Tank Vents</t>
  </si>
  <si>
    <t>Condensate Tanks without Control Devices</t>
  </si>
  <si>
    <t>scf/bbl</t>
  </si>
  <si>
    <t>MMbbl/yr</t>
  </si>
  <si>
    <t>Condensate Tanks with Control Devices</t>
  </si>
  <si>
    <t>Compressor Exhaust Vented</t>
  </si>
  <si>
    <t>Gas Engines</t>
  </si>
  <si>
    <t>MMHPhr</t>
  </si>
  <si>
    <t>scf/HPhr</t>
  </si>
  <si>
    <t xml:space="preserve">              -   </t>
  </si>
  <si>
    <t>Well Workovers</t>
  </si>
  <si>
    <t>workovers/yr</t>
  </si>
  <si>
    <t>scfy/w.o.</t>
  </si>
  <si>
    <t>26,01.18</t>
  </si>
  <si>
    <t>Well Clean Ups (LP Gas Wells)</t>
  </si>
  <si>
    <t>LP Gas Wells</t>
  </si>
  <si>
    <t>scfy/LP well</t>
  </si>
  <si>
    <t>Blowdowns</t>
  </si>
  <si>
    <t>Vessel BD</t>
  </si>
  <si>
    <t>vessels</t>
  </si>
  <si>
    <t>scfy/vessel</t>
  </si>
  <si>
    <t>Pipeline BD</t>
  </si>
  <si>
    <t>scfy/mile</t>
  </si>
  <si>
    <t>Compressor BD</t>
  </si>
  <si>
    <t>scfy/comp</t>
  </si>
  <si>
    <t>Compressor Starts</t>
  </si>
  <si>
    <t>Upsets</t>
  </si>
  <si>
    <t>Pressure Relief Valves</t>
  </si>
  <si>
    <t>PRV</t>
  </si>
  <si>
    <t>Mishaps</t>
  </si>
  <si>
    <t>scf/mile</t>
  </si>
  <si>
    <t>Mid-Central</t>
  </si>
  <si>
    <t>MC - Associated Gas Wells2</t>
  </si>
  <si>
    <t>MC - Non-associated Gas Wells</t>
  </si>
  <si>
    <t>MC - Unconventional Gas Wells</t>
  </si>
  <si>
    <t>Rocky Mountain</t>
  </si>
  <si>
    <t xml:space="preserve">             </t>
  </si>
  <si>
    <t xml:space="preserve">              </t>
  </si>
  <si>
    <t>RM - Associated Gas Wells2</t>
  </si>
  <si>
    <t>RM - Non-associated Gas Wells</t>
  </si>
  <si>
    <t>RM - Unconventional Gas Wells</t>
  </si>
  <si>
    <t>Completion Flaring1</t>
  </si>
  <si>
    <t>Coal Bed Methane</t>
  </si>
  <si>
    <t xml:space="preserve">   Powder River</t>
  </si>
  <si>
    <t>NA </t>
  </si>
  <si>
    <t>gal produced water</t>
  </si>
  <si>
    <t>Gg/gallon water drainage</t>
  </si>
  <si>
    <t>South West</t>
  </si>
  <si>
    <t>SW - Associated Gas Wells2</t>
  </si>
  <si>
    <t>SW - Non-associated Gas Wells</t>
  </si>
  <si>
    <t>SW - Unconventional Gas Wells</t>
  </si>
  <si>
    <t>West Coast</t>
  </si>
  <si>
    <t xml:space="preserve">                </t>
  </si>
  <si>
    <t>WC - Associated Gas Wells2</t>
  </si>
  <si>
    <t>WC - Non-associated Gas Wells</t>
  </si>
  <si>
    <t>WC - Unconventional Gas Wells</t>
  </si>
  <si>
    <t xml:space="preserve">scfd/well </t>
  </si>
  <si>
    <t>Gulf Coast</t>
  </si>
  <si>
    <t>GC - Associated Gas Wells2</t>
  </si>
  <si>
    <t>GC - Non-associated Gas Wells</t>
  </si>
  <si>
    <t>GC - Unconventional Gas Wells</t>
  </si>
  <si>
    <t xml:space="preserve">   Black Warrior</t>
  </si>
  <si>
    <t>Gg/well</t>
  </si>
  <si>
    <t>Offshore Platforms</t>
  </si>
  <si>
    <t>Shallow water Gas Platforms (GoM and Pacific)</t>
  </si>
  <si>
    <t>Shallow water gas platforms</t>
  </si>
  <si>
    <t>scfd/platform</t>
  </si>
  <si>
    <t>Deepwater Gas Platforms (GoM and Pacific)</t>
  </si>
  <si>
    <t>Deepwater gas platforms</t>
  </si>
  <si>
    <t>1  Emissions are not actually 0, but too small to show at this level of precision.</t>
  </si>
  <si>
    <t>2  Emissions from oil wells that produce associated gas are estimated in the Petroleum Systems model.  Here the oil wells count is used as a driver only.</t>
  </si>
  <si>
    <t>3  NA = not available; i.e. this data is not available from the specified source.</t>
  </si>
  <si>
    <t>Note: The mapping of regions differs between GRI and NEMS. The GRI maps the states to the following regions:  Gulf Coast Onshore, Gulf Coast Offshore, Central Plains (onshore), Atlantic and Great Lakes (onshore), Pacific and Mountain (onshore) and Pacific Offshore., while the NEMS has the following regions:  Northeast, Mid-Central, Rocky Mountain, South West, West Coast and Gulf Coast. Therefore, it is not possible to provide a one-to-one comparison of activity factors between the two modeling systems. Hence, the GRI national AF estimates were allocated to the NEMS regions using the NEMS regional gas well counts to national well count ratios</t>
  </si>
  <si>
    <t>Equipment</t>
  </si>
  <si>
    <t>EF [scf/eq/yr[</t>
  </si>
  <si>
    <t>EF [scf/eq/d]</t>
  </si>
  <si>
    <t>Gas wells</t>
  </si>
  <si>
    <t>Separatprs</t>
  </si>
  <si>
    <t>Meter/piping</t>
  </si>
  <si>
    <t>Gathering compressor</t>
  </si>
  <si>
    <t>WEST</t>
  </si>
  <si>
    <t>EAST</t>
  </si>
  <si>
    <t>Wells</t>
  </si>
  <si>
    <t>Heater</t>
  </si>
  <si>
    <t>Dehydrator</t>
  </si>
  <si>
    <t>Meter</t>
  </si>
  <si>
    <t>EPA 2009</t>
  </si>
  <si>
    <t>EPA 2010</t>
  </si>
  <si>
    <t>EPA 2011</t>
  </si>
  <si>
    <t>EPA 2012</t>
  </si>
  <si>
    <t>EPA 2013</t>
  </si>
  <si>
    <t>EPA 2014</t>
  </si>
  <si>
    <t>EPA 2015</t>
  </si>
  <si>
    <t>EPA 2016</t>
  </si>
  <si>
    <t>EPA 2017</t>
  </si>
  <si>
    <t>EPA 2018</t>
  </si>
  <si>
    <t>EPA 2019</t>
  </si>
  <si>
    <t>Table A- 118: 2008 Data and CH4 Emissions (Mg) for the Natural Gas Production Stage</t>
  </si>
  <si>
    <t>2008 EPA Inventory Values</t>
  </si>
  <si>
    <t xml:space="preserve">NA                         </t>
  </si>
  <si>
    <t>completions/year</t>
  </si>
  <si>
    <t xml:space="preserve">                      -   </t>
  </si>
  <si>
    <t>-</t>
  </si>
  <si>
    <t>scfy/PRV</t>
  </si>
  <si>
    <t xml:space="preserve">                         </t>
  </si>
  <si>
    <t xml:space="preserve">                       </t>
  </si>
  <si>
    <t xml:space="preserve">                        </t>
  </si>
  <si>
    <t xml:space="preserve">-                        </t>
  </si>
  <si>
    <t xml:space="preserve">-                         </t>
  </si>
  <si>
    <t>Table A-122: 2010 Data and CH4 Emissions (Mg) for the Natural Gas Production Stage</t>
  </si>
  <si>
    <t>2010 EPA Inventory Values</t>
  </si>
  <si>
    <t>Emissions (Mg)3</t>
  </si>
  <si>
    <t xml:space="preserve">   NE - Associated Gas Wells1,2</t>
  </si>
  <si>
    <t xml:space="preserve">   NE - Non-associated Gas Wells (less wells with hydraulic fracturing)</t>
  </si>
  <si>
    <t xml:space="preserve">   NE - Gas Wells with Hydraulic Fracturing</t>
  </si>
  <si>
    <t xml:space="preserve">   Heaters</t>
  </si>
  <si>
    <t xml:space="preserve">   Separators</t>
  </si>
  <si>
    <t xml:space="preserve">   Dehydrators</t>
  </si>
  <si>
    <t xml:space="preserve">   Meters/Piping</t>
  </si>
  <si>
    <t xml:space="preserve">   Small Reciprocating Compressors</t>
  </si>
  <si>
    <t xml:space="preserve">   Large Reciprocating Compressors</t>
  </si>
  <si>
    <t xml:space="preserve">   Large Reciprocating Stations</t>
  </si>
  <si>
    <t xml:space="preserve">   Pipeline Leaks</t>
  </si>
  <si>
    <t xml:space="preserve">   Gas Well Completions without Hydraulic Fracturing3</t>
  </si>
  <si>
    <t>completions/yr</t>
  </si>
  <si>
    <t xml:space="preserve">   Gas Well Completions with Hydraulic Fracturing</t>
  </si>
  <si>
    <t xml:space="preserve">   Well Drilling</t>
  </si>
  <si>
    <t xml:space="preserve">   Pneumatic Device Vents</t>
  </si>
  <si>
    <t xml:space="preserve">   Chemical Injection Pumps</t>
  </si>
  <si>
    <t xml:space="preserve">   Kimray Pumps</t>
  </si>
  <si>
    <t xml:space="preserve">   Dehydrator Vents</t>
  </si>
  <si>
    <t xml:space="preserve">   Condensate Tanks without Control Devices</t>
  </si>
  <si>
    <t xml:space="preserve">   Condensate Tanks with Control Devices</t>
  </si>
  <si>
    <t xml:space="preserve">   Gas Engines</t>
  </si>
  <si>
    <t xml:space="preserve">   Gas Wells without hydraulic fracturing</t>
  </si>
  <si>
    <t>scf/w.o.</t>
  </si>
  <si>
    <t xml:space="preserve">   Gas Wells with Hydraulic Fracturing</t>
  </si>
  <si>
    <t xml:space="preserve">   Gas wells with liquids unloading</t>
  </si>
  <si>
    <t>LU Gas Wells</t>
  </si>
  <si>
    <t>scfy/LU well</t>
  </si>
  <si>
    <t xml:space="preserve">   Vessel BD</t>
  </si>
  <si>
    <t xml:space="preserve">   Pipeline BD</t>
  </si>
  <si>
    <t xml:space="preserve">   Compressor BD</t>
  </si>
  <si>
    <t xml:space="preserve">   Compressor Starts</t>
  </si>
  <si>
    <t xml:space="preserve">   Pressure Relief Valves</t>
  </si>
  <si>
    <t xml:space="preserve">   Mishaps</t>
  </si>
  <si>
    <t>Midcontinent</t>
  </si>
  <si>
    <t xml:space="preserve">   MC - Associated Gas Wells1,2</t>
  </si>
  <si>
    <t xml:space="preserve">   MC - Non-associated Gas Wells (less wells with hydraulic fracturing)</t>
  </si>
  <si>
    <t xml:space="preserve">   MC - Gas Wells with Hydraulic Fracturing</t>
  </si>
  <si>
    <t xml:space="preserve">   Gas Well Completions without Hydraulic Fracturing</t>
  </si>
  <si>
    <t xml:space="preserve">   Gas Wells without Hydraulic Fracturing</t>
  </si>
  <si>
    <t xml:space="preserve">   RM - Associated Gas Wells1,2</t>
  </si>
  <si>
    <t xml:space="preserve">   RM - Non-associated Gas Wells (less wells with hydraulic fracturing)</t>
  </si>
  <si>
    <t xml:space="preserve">   RM - Gas Wells with Hydraulic Fracturing</t>
  </si>
  <si>
    <t xml:space="preserve">   Gas Well Completions without Hydraulic Fracturing1</t>
  </si>
  <si>
    <t xml:space="preserve">Produced Water from Coal Bed Methane Wells </t>
  </si>
  <si>
    <t xml:space="preserve">   SW - Associated Gas Wells1,2</t>
  </si>
  <si>
    <t xml:space="preserve">   SW - Non-associated Gas Wells (less wells with hydraulic fracturing)</t>
  </si>
  <si>
    <t xml:space="preserve">   SW - Gas Wells with Hydraulic Fracturing</t>
  </si>
  <si>
    <t xml:space="preserve">   WC - Associated Gas Wells1,2</t>
  </si>
  <si>
    <t xml:space="preserve">   WC - Non-associated Gas Wells (less wells with hydraulic fracturing)</t>
  </si>
  <si>
    <t xml:space="preserve">   WC - Gas Wells with Hydraulic Fracturing</t>
  </si>
  <si>
    <t xml:space="preserve">   GC - Associated Gas Wells1,2</t>
  </si>
  <si>
    <t xml:space="preserve">   GC - Non-associated Gas Wells (less wells with hydraulic fracturing)</t>
  </si>
  <si>
    <t xml:space="preserve">   GC - Gas Wells with Hydraulic Fracturing</t>
  </si>
  <si>
    <t>Produced Water from Coal Bed Methane Wells</t>
  </si>
  <si>
    <t xml:space="preserve">   Shallow water Gas Platforms (GoM and Pacific)</t>
  </si>
  <si>
    <t xml:space="preserve">   Deepwater Gas Platforms (GoM and Pacific)</t>
  </si>
  <si>
    <t>Converting from volume rate to mass rate</t>
  </si>
  <si>
    <t xml:space="preserve">1scf methane = </t>
  </si>
  <si>
    <t>g methane</t>
  </si>
  <si>
    <t>(From Harrison et al conversion factors)</t>
  </si>
  <si>
    <t>kg/year</t>
  </si>
  <si>
    <t>West</t>
  </si>
  <si>
    <t>East</t>
  </si>
  <si>
    <t>Table A-125: 2012 Data and Calculated CH4 Potential Emissions (Mg) for the Natural Gas Production Stage, by NEMS Region</t>
  </si>
  <si>
    <t>2012 EPA Inventory Values</t>
  </si>
  <si>
    <t>Emission Factor (Potential)aa</t>
  </si>
  <si>
    <t>Calculated Potential  (Mg)bb</t>
  </si>
  <si>
    <t>NE - Associated Gas Wellscc,dd</t>
  </si>
  <si>
    <t>wellsa,1</t>
  </si>
  <si>
    <t>NE - Non-associated Gas Wells (less wells with hydraulic fracturing)</t>
  </si>
  <si>
    <t>scfd/wellb</t>
  </si>
  <si>
    <t>NE - Gas Wells with Hydraulic Fracturing</t>
  </si>
  <si>
    <t>heatersb,2</t>
  </si>
  <si>
    <t>scfd/heaterb</t>
  </si>
  <si>
    <t>separatorsb,2</t>
  </si>
  <si>
    <t>scfd/separatorb</t>
  </si>
  <si>
    <t>dehydrators b,2</t>
  </si>
  <si>
    <t>scfd/dehydratorb</t>
  </si>
  <si>
    <t>meters c,2</t>
  </si>
  <si>
    <t>scfd/meterb</t>
  </si>
  <si>
    <t>Small Reciprocating Compressors</t>
  </si>
  <si>
    <t>compressors b,2</t>
  </si>
  <si>
    <t>scfd/compressorb</t>
  </si>
  <si>
    <t>Large Reciprocating Compressors</t>
  </si>
  <si>
    <t>stations b,2</t>
  </si>
  <si>
    <t>scfd/stationb</t>
  </si>
  <si>
    <t>miles c,2</t>
  </si>
  <si>
    <t>scfd/mileb</t>
  </si>
  <si>
    <t>Drilling, Well Completion, and Well Workover</t>
  </si>
  <si>
    <t>Gas Well Completions without Hydraulic Fracturingee</t>
  </si>
  <si>
    <t>completions/yr d,2</t>
  </si>
  <si>
    <t>scf/completionb</t>
  </si>
  <si>
    <t>Gas Well Workovers without Hydraulic Fracturing</t>
  </si>
  <si>
    <t>workovers/yr a,1</t>
  </si>
  <si>
    <t>scf/workoverb</t>
  </si>
  <si>
    <t>Gas Well Completions and Workovers with Hydraulic Fracturing</t>
  </si>
  <si>
    <t>completions/yro</t>
  </si>
  <si>
    <t>See Table A-126p</t>
  </si>
  <si>
    <t>workovers/yro</t>
  </si>
  <si>
    <t>wellsf,1</t>
  </si>
  <si>
    <t>scf/wellg</t>
  </si>
  <si>
    <t>controllers b,2</t>
  </si>
  <si>
    <t>scfd/deviceb</t>
  </si>
  <si>
    <t>active pumps b,2</t>
  </si>
  <si>
    <t>scfd/pumpb</t>
  </si>
  <si>
    <t>MMscf/yr b,2</t>
  </si>
  <si>
    <t>scf/MMscfb</t>
  </si>
  <si>
    <t>MMbbl/yr h,1</t>
  </si>
  <si>
    <t>scf/bbli,ff</t>
  </si>
  <si>
    <t xml:space="preserve"> -   </t>
  </si>
  <si>
    <t>MMHPhr b,2</t>
  </si>
  <si>
    <t>scf/HPhrb</t>
  </si>
  <si>
    <t xml:space="preserve">Liquids Unloading </t>
  </si>
  <si>
    <t xml:space="preserve">Liquids Unloading (with plunger lifts) </t>
  </si>
  <si>
    <t>venting wellsa,j,2a,j,2</t>
  </si>
  <si>
    <t>scfy/venting wellj,gg</t>
  </si>
  <si>
    <t>Liquids Unloading (without plunger lifts)</t>
  </si>
  <si>
    <t>venting wellsa,j,2</t>
  </si>
  <si>
    <t>Vessel Blowdown</t>
  </si>
  <si>
    <t>vessels b,2</t>
  </si>
  <si>
    <t>scfy/vesselb</t>
  </si>
  <si>
    <t>Pipeline Blowdown</t>
  </si>
  <si>
    <t>miles (gathering) c,2</t>
  </si>
  <si>
    <t>scfy/mileb</t>
  </si>
  <si>
    <t>Compressor Blowdown</t>
  </si>
  <si>
    <t>scfy/compressorb</t>
  </si>
  <si>
    <t>PRV b,2</t>
  </si>
  <si>
    <t>scfy/PRVb</t>
  </si>
  <si>
    <t>scf/mileb</t>
  </si>
  <si>
    <t>MC - Associated Gas Wellscc,dd</t>
  </si>
  <si>
    <t>MC - Non-associated Gas Wells (less wells with hydraulic fracturing)</t>
  </si>
  <si>
    <t>MC - Gas Wells with Hydraulic Fracturing</t>
  </si>
  <si>
    <t>heaters b,2</t>
  </si>
  <si>
    <t>separators b,2</t>
  </si>
  <si>
    <t>Gas Well Completions and Workovers with    Hydraulic Fracturing</t>
  </si>
  <si>
    <t>wells f,1</t>
  </si>
  <si>
    <t>Liquids Unloading</t>
  </si>
  <si>
    <t>Liquids Unloading (with plunger lifts)</t>
  </si>
  <si>
    <t>venting wells a,j,2</t>
  </si>
  <si>
    <t>RM - Associated Gas Wellscc,dd</t>
  </si>
  <si>
    <t>wells a,1</t>
  </si>
  <si>
    <t>RM - Non-associated Gas Wells (less wells with hydraulic fracturing)</t>
  </si>
  <si>
    <t>RM - Gas Wells with Hydraulic Fracturing</t>
  </si>
  <si>
    <t xml:space="preserve">   Gas Well Completions without Hydraulic Fracturingee</t>
  </si>
  <si>
    <t xml:space="preserve">   Gas Well Workovers without Hydraulic Fracturing</t>
  </si>
  <si>
    <t>Gas Well Completions and Workovers with Hydraulic    Fracturing</t>
  </si>
  <si>
    <t xml:space="preserve">   Vessel Blowdown</t>
  </si>
  <si>
    <t xml:space="preserve">   Pipeline Blowdown</t>
  </si>
  <si>
    <t xml:space="preserve">   Compressor Blowdown</t>
  </si>
  <si>
    <t>Produced Water from Coal Bed Methane</t>
  </si>
  <si>
    <t>gallons produced water k,1</t>
  </si>
  <si>
    <t>Gg/gallon water drainage k</t>
  </si>
  <si>
    <t xml:space="preserve">   SW - Associated Gas Wellscc,dd</t>
  </si>
  <si>
    <t xml:space="preserve">   Liquids Unloading (with plunger lifts)</t>
  </si>
  <si>
    <t xml:space="preserve">scfy/venting wellj,gg </t>
  </si>
  <si>
    <t xml:space="preserve">   Liquids Unloading (without plunger lifts)</t>
  </si>
  <si>
    <t xml:space="preserve">   WC - Associated Gas Wellscc,dd</t>
  </si>
  <si>
    <t>wells a,j,2</t>
  </si>
  <si>
    <t xml:space="preserve">   GC - Associated Gas Wellscc,dd</t>
  </si>
  <si>
    <t>wells l,1</t>
  </si>
  <si>
    <t>Gg/well l</t>
  </si>
  <si>
    <t>shallow water gas platforms m,3</t>
  </si>
  <si>
    <t>scfd/platform n</t>
  </si>
  <si>
    <t>deepwater gas platforms m,3</t>
  </si>
  <si>
    <t>Regulatory Reductions (Gg)</t>
  </si>
  <si>
    <t>Voluntary Reductions (Gg)</t>
  </si>
  <si>
    <t>Total Reductions (Gg)</t>
  </si>
  <si>
    <t>Total Potential Emissions (Gg)</t>
  </si>
  <si>
    <t>Total Net Emissions (Gg)</t>
  </si>
  <si>
    <t>a DI Desktop (2014)</t>
  </si>
  <si>
    <t>b.EPA/GRI (1996), Methane Emissions from the Natural Gas Industry</t>
  </si>
  <si>
    <t>c ICF (1996), Estimation of Activity Factors for the Natural Gas Exploration and Production Industry in the U.S.</t>
  </si>
  <si>
    <t>d API/ICF memo (1997)</t>
  </si>
  <si>
    <t>e EPA NSPS Technical Support Document (2012)</t>
  </si>
  <si>
    <t>f EIA Monthly Energy Review</t>
  </si>
  <si>
    <t>g Radian (1992), Global Emissions of Methane Sources</t>
  </si>
  <si>
    <t>h EIA US Crude Oil, Natural Gas, and Natural Gas Liquids Reserves Annual Report</t>
  </si>
  <si>
    <t>I EP&amp;P/API Tank Calc runs</t>
  </si>
  <si>
    <t>j API/ANGA (2012), Characterizing Pivotal Sources of Methane Emissions from Natural Gas Production – Summary and Analysis of API and ANGA Survey Responses</t>
  </si>
  <si>
    <t>k Wyoming Oil and Gas Conservation Commission (2013)</t>
  </si>
  <si>
    <t>l Alabama State Oil and Gas Board (2013)</t>
  </si>
  <si>
    <t>m Bureau of Ocean Energy Management, Regulation and Enforcement (2011)</t>
  </si>
  <si>
    <t>n MMS (2000), 2000 Gulfwide Offshore Activity Data System</t>
  </si>
  <si>
    <t>o 2012 GHGRP - Subpart W data</t>
  </si>
  <si>
    <t>p Emissions for hydraulic fracturing completions and workovers are split into 4 categories and the same emission factors (shown in Table A-2) are used for all NEMS regions. For more details, refer to EPA memo “Updating GHG Inventory Estimate for Hydraulically Fractured.” The factors for hydraulically fractured completions and workovers in Table A-2 represent actual emissions and can be used to calculate emissions directly</t>
  </si>
  <si>
    <t xml:space="preserve">q Emissions for hydraulic fracturing completions and workovers are calculated together. </t>
  </si>
  <si>
    <t>aa Emission factors listed in this table are for potential emissions (unless otherwise indicated in a footnote). For many of these sources, emission reductions are subtracted from potential emissions to calculate net emissions. For this reason, emission factors presented in these tables cannot be used to directly estimate net emissions from these sources. See detailed explanation of methodology above.</t>
  </si>
  <si>
    <t>bb Totals may not sum due to independent rounding.</t>
  </si>
  <si>
    <t>cc Emissions from oil wells that produce associated gas are estimated in the Petroleum Systems model. In the Natural Gas Systems model, the oil wells counts are used as a driver only.</t>
  </si>
  <si>
    <t xml:space="preserve">dd NA = not applicable (i.e., this data is not applicable for the Natural Gas Systems model). </t>
  </si>
  <si>
    <t>ff Emission factors for condensate tanks represent actual emissions and can be used to calculate emissions directly.</t>
  </si>
  <si>
    <t xml:space="preserve">gg Emission factors for liquids unloading represent actual emissions and can be used to calculate emissions directly. </t>
  </si>
  <si>
    <t>1 Activity data for 2012 available from source.</t>
  </si>
  <si>
    <t>2 Ratios relating other factors for which activity data are available.</t>
  </si>
  <si>
    <t>3 2011 activity data are used to determine some or all of the 2012 activity.</t>
  </si>
  <si>
    <t>Table A-134:  2014 Data and Calculated CH4 Potential Emissions (Mg) for the Natural Gas Production Stage</t>
  </si>
  <si>
    <t>2014 EPA Inventory Values</t>
  </si>
  <si>
    <t>National Activity Data</t>
  </si>
  <si>
    <t>National Emission Factor or Range of Regional Values (Potential)aa</t>
  </si>
  <si>
    <t xml:space="preserve"> </t>
  </si>
  <si>
    <t>Associated Gas Wells</t>
  </si>
  <si>
    <t>wellsa,1,cc</t>
  </si>
  <si>
    <t>NAdd</t>
  </si>
  <si>
    <t>Non-associated Gas Wells (less fractured wells)</t>
  </si>
  <si>
    <t>7.43-42.49</t>
  </si>
  <si>
    <t>Gas Wells with Hydraulic Fracturing</t>
  </si>
  <si>
    <t>7.59-42.49</t>
  </si>
  <si>
    <t>Well Pad Equipment</t>
  </si>
  <si>
    <t>heatersc,d,2</t>
  </si>
  <si>
    <t>14.87-67.29</t>
  </si>
  <si>
    <t>separatorsc,d,2</t>
  </si>
  <si>
    <t>0.94-142.27</t>
  </si>
  <si>
    <t>dehydratorsc,d,2</t>
  </si>
  <si>
    <t>23.18-106.25</t>
  </si>
  <si>
    <t>metersc,d,2</t>
  </si>
  <si>
    <t>9.43-61.68</t>
  </si>
  <si>
    <t>Compressors</t>
  </si>
  <si>
    <t>compressorsc,d,2</t>
  </si>
  <si>
    <t>263.85-312.19</t>
  </si>
  <si>
    <t>Gathering and Boosting</t>
  </si>
  <si>
    <t>Gathering and Boosting Stations*</t>
  </si>
  <si>
    <t>stationse,2</t>
  </si>
  <si>
    <t>scfd CH4/statione</t>
  </si>
  <si>
    <t>milesf,2</t>
  </si>
  <si>
    <t>52.38-61.97</t>
  </si>
  <si>
    <t>Gas Well Completions without Hydraulic Fracturing</t>
  </si>
  <si>
    <t>completions/yearg</t>
  </si>
  <si>
    <t>707.23-854.65</t>
  </si>
  <si>
    <t>workovers/yeara,2</t>
  </si>
  <si>
    <t>2,367.7-2,861.3</t>
  </si>
  <si>
    <t>Hydraulic Fracturing Completions and Workovers that vent*</t>
  </si>
  <si>
    <t>completions and workovers/yearc</t>
  </si>
  <si>
    <t>MT/(completion or workover)h</t>
  </si>
  <si>
    <t>Flared Hydraulic Fracturing Completions and Workovers*</t>
  </si>
  <si>
    <t>Hydraulic Fracturing Completions and Workovers with RECs*</t>
  </si>
  <si>
    <t>Hydraulic Fracturing Completions and Workovers with RECs that flare*</t>
  </si>
  <si>
    <t>wellsi,1</t>
  </si>
  <si>
    <t>2,505.9-2,965.0</t>
  </si>
  <si>
    <t>scf/wellj</t>
  </si>
  <si>
    <t>Pneumatic Device Vents*</t>
  </si>
  <si>
    <t>controllersc,d,2</t>
  </si>
  <si>
    <t>176.74-209.12</t>
  </si>
  <si>
    <t>scfd/devicec,d</t>
  </si>
  <si>
    <t>Pneumatic Device Vents - Low Bleed (LB)</t>
  </si>
  <si>
    <t>22.52-26.64</t>
  </si>
  <si>
    <t>Aggregated</t>
  </si>
  <si>
    <t>Pneumatic Device Vents - High Bleed (HB)</t>
  </si>
  <si>
    <t>612.66-724.91</t>
  </si>
  <si>
    <t>Pneumatic Device Vents - Intermittent Bleed (IB)</t>
  </si>
  <si>
    <t>215.13-254.55</t>
  </si>
  <si>
    <t>Chemical Injection Pumps*</t>
  </si>
  <si>
    <t>active pumpsc,d,2</t>
  </si>
  <si>
    <t>208.89-252.30</t>
  </si>
  <si>
    <t>scfd/pumpc,d</t>
  </si>
  <si>
    <t>MMscf/yrb,2</t>
  </si>
  <si>
    <t>977.5-1,156.6</t>
  </si>
  <si>
    <t>271.58-321.34</t>
  </si>
  <si>
    <t>MMbbl/yrk,1</t>
  </si>
  <si>
    <t>21.87-302.75</t>
  </si>
  <si>
    <t>scf/bbll,</t>
  </si>
  <si>
    <t>Condensate Tanks with Control Devices*</t>
  </si>
  <si>
    <t>4.37-60.55</t>
  </si>
  <si>
    <t>scf/bbll</t>
  </si>
  <si>
    <t>MMHPhrb,2</t>
  </si>
  <si>
    <t>0.237-0.280</t>
  </si>
  <si>
    <t>Well Clean Ups</t>
  </si>
  <si>
    <t>Liquids Unloading with Plunger Lifts*</t>
  </si>
  <si>
    <t>venting wellsa,m,2</t>
  </si>
  <si>
    <t>2,856-1,137,406</t>
  </si>
  <si>
    <t>scfy/venting wellm,</t>
  </si>
  <si>
    <t>Liquids Unloading without Plunger Lifts*</t>
  </si>
  <si>
    <t>77,891-2,002,960</t>
  </si>
  <si>
    <t>Vessel Blowdowns</t>
  </si>
  <si>
    <t>vesselsb,2</t>
  </si>
  <si>
    <t>76.86-90.94</t>
  </si>
  <si>
    <t>Pipeline Blowdowns</t>
  </si>
  <si>
    <t>miles (gathering)b,2</t>
  </si>
  <si>
    <t>304.49-360.28</t>
  </si>
  <si>
    <t>Compressor Blowdowns</t>
  </si>
  <si>
    <t>compressorsb,2</t>
  </si>
  <si>
    <t>3,719-4,400</t>
  </si>
  <si>
    <t>8,320-9,844</t>
  </si>
  <si>
    <t>PRVb,2</t>
  </si>
  <si>
    <t>33.50-39.64</t>
  </si>
  <si>
    <t>659.24-780.03</t>
  </si>
  <si>
    <t>Black Warrior</t>
  </si>
  <si>
    <t>wellso</t>
  </si>
  <si>
    <t>kt/wello,1</t>
  </si>
  <si>
    <t>Powder River</t>
  </si>
  <si>
    <t>gal produced watern</t>
  </si>
  <si>
    <t>kt/gal water drainagen,1</t>
  </si>
  <si>
    <t>Shallow Water Gas Platforms (Gulf of Mexico and Pacific)</t>
  </si>
  <si>
    <t>shallow water gas platformsp,3</t>
  </si>
  <si>
    <t>scfd/platformq</t>
  </si>
  <si>
    <t>Deep Water Gas Platforms (Gulf of Mexico and Pacific)</t>
  </si>
  <si>
    <t>deep water gas platformsp,3</t>
  </si>
  <si>
    <t>Regulatory Reductions (kt)</t>
  </si>
  <si>
    <t>Voluntary Reductions (kt)</t>
  </si>
  <si>
    <t>Total Reductions (kt)</t>
  </si>
  <si>
    <t>Total Potential Emissions (kt)</t>
  </si>
  <si>
    <t>Total Net Emissions (kt)</t>
  </si>
  <si>
    <t>*The values in this table are net emissions for these sources.</t>
  </si>
  <si>
    <t>a DI Desktop (2015)</t>
  </si>
  <si>
    <t>b EPA/GRI (1996), Methane Emissions from the Natural Gas Industry</t>
  </si>
  <si>
    <t>c 2014 GHGRP – Subpart W data</t>
  </si>
  <si>
    <t>d EPA (2016a)</t>
  </si>
  <si>
    <t>e EPA (2016b)</t>
  </si>
  <si>
    <t>f ICF (1996), Estimation of Activity Factors for the Natural Gas Exploration and Production Industry in the U.S.</t>
  </si>
  <si>
    <t>g API/ICF Memorandum (1997)</t>
  </si>
  <si>
    <t>h 2011-2014 GHGRP – Subpart W data</t>
  </si>
  <si>
    <t>i EIA Monthly Energy Review</t>
  </si>
  <si>
    <t>j Radian (1992), Global Emissions of Methane Sources</t>
  </si>
  <si>
    <t>k EIA U.S. Crude Oil, Natural Gas, and Natural Gas Liquids Reserves Annual Report</t>
  </si>
  <si>
    <t>l EP&amp;P/API Tank Calc runs</t>
  </si>
  <si>
    <t xml:space="preserve">m API/ANGA (2012), Characterizing Pivotal Sources of Methane Emission from Natural Gas Production – Summary and Analysis of API and ANGA Survey </t>
  </si>
  <si>
    <t>n Wyoming Oil and Gas Conservation Commission (2015)</t>
  </si>
  <si>
    <t xml:space="preserve">o Alabama State Oil and Gas Board (2015) </t>
  </si>
  <si>
    <t>p Bureau of Ocean Energy Management, Regulation and Enforcement (2011)</t>
  </si>
  <si>
    <t>q EPA (2015), Inventory of U.S. Greenhouse Gas Emissions and Sinks 1990-2013: Revision to Offshore Platform Emissions</t>
  </si>
  <si>
    <t>dd NA = not applicable (i.e., this data is not applicable for the Natural Gas Systems model).</t>
  </si>
  <si>
    <t>1 Activity data for 2014 available from source.</t>
  </si>
  <si>
    <t>3 2013 activity data are used to determine some or all of the 2014 activity.</t>
  </si>
  <si>
    <t xml:space="preserve">*The values in this table are net emissions for these sources.  </t>
  </si>
  <si>
    <t>Table A-133: 2013 Data and Calculated CH4 Potential Emissions (Mg) for the Natural Gas Production Stage, by NEMS Region</t>
  </si>
  <si>
    <t>2013 EPA Inventory Values</t>
  </si>
  <si>
    <t>See Table A-134</t>
  </si>
  <si>
    <t>Pneumatic Controllers Vents</t>
  </si>
  <si>
    <t>scfd/controllerb</t>
  </si>
  <si>
    <t xml:space="preserve">   Pneumatic Controllers Vents</t>
  </si>
  <si>
    <t xml:space="preserve">kt/gallon </t>
  </si>
  <si>
    <t>water drainage k</t>
  </si>
  <si>
    <t>kt/well l</t>
  </si>
  <si>
    <t>h EIA U.S. Crude Oil, Natural Gas, and Natural Gas Liquids Reserves Annual Report</t>
  </si>
  <si>
    <t>k Wyoming Oil and Gas Conservation Commission (2014)</t>
  </si>
  <si>
    <t>l Alabama State Oil and Gas Board (2014)</t>
  </si>
  <si>
    <t>o 2013 GHGRP - Subpart W data</t>
  </si>
  <si>
    <t>p Emissions for hydraulic fracturing completions and workovers are split into 4 categories and the same emission factors (shown in Table A-2) are used for all NEMS regions. For more details, refer to EPA memo “Updating GHG Inventory Estimate for Hydraulically Fractured Gas Well Completions and Workovers.” The factors for hydraulically fractured completions and workovers in Table A-135 represent actual emissions and can be used to calculate emissions directly.</t>
  </si>
  <si>
    <t>1 Activity data for 2013 available from source.</t>
  </si>
  <si>
    <t>3 2012 activity data are used to determine some or all of the 2013 activity.</t>
  </si>
  <si>
    <t>separator</t>
  </si>
  <si>
    <t>heater</t>
  </si>
  <si>
    <t>dehydrator</t>
  </si>
  <si>
    <t>meter</t>
  </si>
  <si>
    <t>compressor</t>
  </si>
  <si>
    <t>NorthEast</t>
  </si>
  <si>
    <t>E</t>
  </si>
  <si>
    <t>W</t>
  </si>
  <si>
    <t>MidContinent</t>
  </si>
  <si>
    <t>RockyMountain</t>
  </si>
  <si>
    <t>Southwest</t>
  </si>
  <si>
    <t>WestCoast</t>
  </si>
  <si>
    <t>GulfCoast</t>
  </si>
  <si>
    <t>Table A-120: 2009 Data and CH4 Emissions (Mg) for the Natural Gas Production Stage</t>
  </si>
  <si>
    <t>2009 EPA Inventory Values</t>
  </si>
  <si>
    <t>Emissions (Mg)</t>
  </si>
  <si>
    <t>NE - Associated Gas Wells1,2</t>
  </si>
  <si>
    <t>NE - Unconventional Gas Wells3</t>
  </si>
  <si>
    <t>NE</t>
  </si>
  <si>
    <t>Unconventional Gas Well Completions</t>
  </si>
  <si>
    <t>Conventional Gas Wells</t>
  </si>
  <si>
    <t>Unconventional Gas Wells</t>
  </si>
  <si>
    <t>MC - Associated Gas Wells1,2</t>
  </si>
  <si>
    <t>RM - Associated Gas Wells1,2</t>
  </si>
  <si>
    <t>SW - Associated Gas Wells1,2</t>
  </si>
  <si>
    <t>WC - Associated Gas Wells1,2</t>
  </si>
  <si>
    <t>WC - Unconventional Gas Wells3</t>
  </si>
  <si>
    <t>GC - Associated Gas Wells1,2</t>
  </si>
  <si>
    <t>GC - Unconventional Gas Wells3</t>
  </si>
  <si>
    <t>1  Emissions from oil wells that produce associated gas are estimated in the Petroleum Systems model.  Here the oil wells count is used as a driver only.</t>
  </si>
  <si>
    <t>2  NA = not applicable; i.e. this data is not applicable for the Natural Gas systems model.</t>
  </si>
  <si>
    <t>3  NE = not estimate; some emission factors were not estimated because there is no corresponding activity for that region.</t>
  </si>
  <si>
    <t>Western US count</t>
  </si>
  <si>
    <t>Eastern US count</t>
  </si>
  <si>
    <t>e</t>
  </si>
  <si>
    <t>w</t>
  </si>
  <si>
    <t>Averages</t>
  </si>
  <si>
    <t>Overall</t>
  </si>
  <si>
    <t>Compressor</t>
  </si>
  <si>
    <t>EPA 2020</t>
  </si>
  <si>
    <t>TOTAL EMISSIONS</t>
  </si>
  <si>
    <t>TOTAL EMISSIONS [GgCH4/yr]</t>
  </si>
  <si>
    <t>Gas</t>
  </si>
  <si>
    <t>Oil</t>
  </si>
  <si>
    <t>Equipment counts</t>
  </si>
  <si>
    <t>Total US</t>
  </si>
  <si>
    <t>Mg/flowback</t>
  </si>
  <si>
    <t>MC</t>
  </si>
  <si>
    <t>RM</t>
  </si>
  <si>
    <t>SW</t>
  </si>
  <si>
    <t>WC</t>
  </si>
  <si>
    <t>GC</t>
  </si>
  <si>
    <t xml:space="preserve">completions/yr a,1 </t>
  </si>
  <si>
    <t xml:space="preserve">7,477,623 scf/completione </t>
  </si>
  <si>
    <t xml:space="preserve">8,331,516 scf/completione </t>
  </si>
  <si>
    <t xml:space="preserve">7,691,035 scf/completione </t>
  </si>
  <si>
    <t xml:space="preserve">7,246,631 scf/completione </t>
  </si>
  <si>
    <t>7,973,495 scf/completione</t>
  </si>
  <si>
    <t>Emissions factors [kgCH4/day]</t>
  </si>
  <si>
    <t>Average emissions factors [kgCH4/day]</t>
  </si>
  <si>
    <t>Inv year</t>
  </si>
  <si>
    <t>Year</t>
  </si>
  <si>
    <t>Table 5-1</t>
  </si>
  <si>
    <t>NATIONAL ACTIVITY FACTORS FOR GAS PRODUCTION</t>
  </si>
  <si>
    <t>Table 4-8</t>
  </si>
  <si>
    <t>AVERAGE EQUIPMENT EMISSIONS FOR ONSHORE PRODUCTION IN TIlE WESTERN U.S.</t>
  </si>
  <si>
    <t>Table 4-5</t>
  </si>
  <si>
    <r>
      <t xml:space="preserve">AVERAGE EQUIPMENT EMISSIONS FOR ONSHORE PRODUCTION IN TIlE </t>
    </r>
    <r>
      <rPr>
        <sz val="11"/>
        <color rgb="FF000000"/>
        <rFont val="Calibri"/>
        <family val="2"/>
        <scheme val="minor"/>
      </rPr>
      <t xml:space="preserve">EASTERN </t>
    </r>
    <r>
      <rPr>
        <sz val="10"/>
        <color rgb="FF000000"/>
        <rFont val="Calibri"/>
        <family val="2"/>
        <scheme val="minor"/>
      </rPr>
      <t>U.S.</t>
    </r>
  </si>
  <si>
    <t>The following tables are from the GRI report (Volume 8)</t>
  </si>
  <si>
    <t>Copied directly from report</t>
  </si>
  <si>
    <t>Equipment Counts</t>
  </si>
  <si>
    <t>Regional designation</t>
  </si>
  <si>
    <t>Weights according to equipment count</t>
  </si>
  <si>
    <t>Equipment emissions factor (scfd/equipment)</t>
  </si>
  <si>
    <t>Calculations</t>
  </si>
  <si>
    <t>Overall [kg/d]</t>
  </si>
  <si>
    <t>GRI report data for plotting</t>
  </si>
  <si>
    <t>Inventory/ year</t>
  </si>
  <si>
    <t>Reporting year</t>
  </si>
  <si>
    <t>Notes:</t>
  </si>
  <si>
    <t xml:space="preserve">GRI/EPA </t>
  </si>
  <si>
    <t>Equipment-level emissions factors [kg/d]</t>
  </si>
  <si>
    <t xml:space="preserve"> - Emissions factors for the GRI report and EPA inventory years 2009 -2015 are presented on a regional basis (East, West for the GRI report and for EPA reports regions are NorthEast, MidContinent, RockyMountain, Southwest, WestCoast, and GulfCoast )</t>
  </si>
  <si>
    <t>Weighted average</t>
  </si>
  <si>
    <t>Totals</t>
  </si>
  <si>
    <t>Fractions</t>
  </si>
  <si>
    <t>EQUIPMENT</t>
  </si>
  <si>
    <t>EMISSIONS FACTORS</t>
  </si>
  <si>
    <t>Fraction of equipment</t>
  </si>
  <si>
    <t xml:space="preserve"> - In 2016 emissions factors are presented as a range, and we assume that the lower bound is Eastern emissions factors and the upper bound is Western emissions factors</t>
  </si>
  <si>
    <t xml:space="preserve"> - For 2017 - 2020 only the weighted average emissions factors is presented</t>
  </si>
  <si>
    <t>2009 Inventory</t>
  </si>
  <si>
    <t>2010 Inventory</t>
  </si>
  <si>
    <t>2011 Inventory</t>
  </si>
  <si>
    <t>2012 Inventory</t>
  </si>
  <si>
    <t>2013 Inventory</t>
  </si>
  <si>
    <t>2014 Inventory</t>
  </si>
  <si>
    <t>2015 Inventory</t>
  </si>
  <si>
    <t>2016 Inventory</t>
  </si>
  <si>
    <t>Data from Table A-109 of the 2009 EPA Greenhouse Gas Inventory</t>
  </si>
  <si>
    <t>Data from Table A-120 of the 2011 EPA Greenhouse Gas Inventory</t>
  </si>
  <si>
    <t>Data from Table A-122 of the 2011 EPA Greenhouse Gas Inventory</t>
  </si>
  <si>
    <t>Data from Table A-118 of the 2010 EPA Greenhouse Gas Inventory</t>
  </si>
  <si>
    <t>Data from 2013 EPA Greenhouse Gas Inventory</t>
  </si>
  <si>
    <t>Data from Table A-125 of the 2014 EPA Greenhouse Gas Inventory</t>
  </si>
  <si>
    <t>Data from Table A-133 of the 2015 EPA Greenhouse Gas Inventory</t>
  </si>
  <si>
    <t>AVERAGE EQUIPMENT EMISSIONS FOR ONSHORE PRODUCTION IN TIlE EASTERN U.S</t>
  </si>
  <si>
    <t>PETROLEUM SYSTEMS</t>
  </si>
  <si>
    <t>AVERAGE EQUIPMENT EMISSIONS FOR ONSHORE PRODUCTION IN TIlE WESTERN U.S</t>
  </si>
  <si>
    <t>Light crude</t>
  </si>
  <si>
    <t>Heavy crude</t>
  </si>
  <si>
    <t>EF 
[kg/comp/day]</t>
  </si>
  <si>
    <t>comp count</t>
  </si>
  <si>
    <t>EF 
[kg/eq/day]</t>
  </si>
  <si>
    <t>EF 
[kg/eq/year]</t>
  </si>
  <si>
    <t>Valve</t>
  </si>
  <si>
    <t>Wellhead</t>
  </si>
  <si>
    <t>Connection</t>
  </si>
  <si>
    <t>Flange</t>
  </si>
  <si>
    <t>OEL</t>
  </si>
  <si>
    <t>Connector</t>
  </si>
  <si>
    <t>Polished rod</t>
  </si>
  <si>
    <t>?</t>
  </si>
  <si>
    <t>Separator</t>
  </si>
  <si>
    <t>Header</t>
  </si>
  <si>
    <t>comp seal</t>
  </si>
  <si>
    <t>Comp. count</t>
  </si>
  <si>
    <t>Heavy oil systems</t>
  </si>
  <si>
    <t>Light oil systems</t>
  </si>
  <si>
    <t>Eastern US gas systems</t>
  </si>
  <si>
    <t>Western US gas systems</t>
  </si>
  <si>
    <t>Data from the GRI report</t>
  </si>
  <si>
    <r>
      <t>2015 CH</t>
    </r>
    <r>
      <rPr>
        <vertAlign val="subscript"/>
        <sz val="10"/>
        <color theme="1"/>
        <rFont val="Times New Roman"/>
        <family val="1"/>
      </rPr>
      <t>4</t>
    </r>
    <r>
      <rPr>
        <sz val="10"/>
        <color theme="1"/>
        <rFont val="Times New Roman"/>
        <family val="1"/>
      </rPr>
      <t xml:space="preserve"> emissions [Gg/yr]</t>
    </r>
  </si>
  <si>
    <t>Natural gas systems</t>
  </si>
  <si>
    <t>Petroleum systems</t>
  </si>
  <si>
    <t>S</t>
  </si>
  <si>
    <t>Equipment leaks1</t>
  </si>
  <si>
    <t>D</t>
  </si>
  <si>
    <t>PCs2</t>
  </si>
  <si>
    <t>Meter/ Piping</t>
  </si>
  <si>
    <t>M</t>
  </si>
  <si>
    <t>Tanks2</t>
  </si>
  <si>
    <t>Recip. Compressor</t>
  </si>
  <si>
    <t>C</t>
  </si>
  <si>
    <t>C&amp;W2</t>
  </si>
  <si>
    <t>HE</t>
  </si>
  <si>
    <t>LU2</t>
  </si>
  <si>
    <t>HD</t>
  </si>
  <si>
    <t>Combustion/Exhaust3</t>
  </si>
  <si>
    <t>Chem. Inj. Pumps</t>
  </si>
  <si>
    <t>CIP</t>
  </si>
  <si>
    <t>Other4</t>
  </si>
  <si>
    <t>Pneu. Controllers</t>
  </si>
  <si>
    <t>PC</t>
  </si>
  <si>
    <t>Total</t>
  </si>
  <si>
    <t>Tanks (leaks)</t>
  </si>
  <si>
    <t>TK</t>
  </si>
  <si>
    <t>1Equipment leaks include: Wellheads, separators, dehydrators, meters, reciprocating compressors, heaters, headers, chemical injection pumps, and dehydrator vents. For NG systems, emissions factors are sourced from GRI 1996. For petroleum systems, emissions factors are source from API 4638. The only exception is chemical injection pumps, which are based on GHGRP data</t>
  </si>
  <si>
    <t>Liquids unloading</t>
  </si>
  <si>
    <t>LU</t>
  </si>
  <si>
    <t>2For both NG and petroleum systems, based on GHGRP data</t>
  </si>
  <si>
    <t>CMP</t>
  </si>
  <si>
    <t>3Based on GRI 1996</t>
  </si>
  <si>
    <t>Workovers</t>
  </si>
  <si>
    <t>WK</t>
  </si>
  <si>
    <t>4Includes produced water tanks, kimray pumps, onshore venting and flaring, compressor blowdowns, pipelines, well testing, and well drilling</t>
  </si>
  <si>
    <t>Comp slip</t>
  </si>
  <si>
    <t>MS</t>
  </si>
  <si>
    <t>Tank venting</t>
  </si>
  <si>
    <t>TV</t>
  </si>
  <si>
    <t>other</t>
  </si>
  <si>
    <t>Prod water</t>
  </si>
  <si>
    <t>PW</t>
  </si>
  <si>
    <t>Kimray</t>
  </si>
  <si>
    <t>KM</t>
  </si>
  <si>
    <t>Dehy vents</t>
  </si>
  <si>
    <t>Onshore flaring</t>
  </si>
  <si>
    <t>FL</t>
  </si>
  <si>
    <t>Onshore venting</t>
  </si>
  <si>
    <t>VT</t>
  </si>
  <si>
    <t>Blowdowns and upsets</t>
  </si>
  <si>
    <t>BL</t>
  </si>
  <si>
    <t>Pipelines</t>
  </si>
  <si>
    <t>P</t>
  </si>
  <si>
    <t>Well testing</t>
  </si>
  <si>
    <t>WT</t>
  </si>
  <si>
    <t>Drilling</t>
  </si>
  <si>
    <t>DR</t>
  </si>
  <si>
    <t>NG- Production</t>
  </si>
  <si>
    <t>NG- Processing</t>
  </si>
  <si>
    <t>NG- Transmission &amp; Storage</t>
  </si>
  <si>
    <t>NG- Distribution</t>
  </si>
  <si>
    <t>Pet- Production</t>
  </si>
  <si>
    <t>Pet- Trans</t>
  </si>
  <si>
    <t>Pet- Ref</t>
  </si>
  <si>
    <t>Total US gas production [MMscf/year]</t>
  </si>
  <si>
    <t>Total US gas production [Tg/year]</t>
  </si>
  <si>
    <t>Loss rate</t>
  </si>
  <si>
    <t>Total emissions (Tg/year)</t>
  </si>
  <si>
    <t>NG production is from EIA Natural Gas Data. Accessed on 8.30.2020</t>
  </si>
  <si>
    <t xml:space="preserve">http://www.eia.gov/dnav/ng/ng_prod_sum_dc_nus_mmcf_a.htm </t>
  </si>
  <si>
    <t>NG systems (Tg)</t>
  </si>
  <si>
    <t>Pet systems (Tg)</t>
  </si>
  <si>
    <t>NG SOURCE</t>
  </si>
  <si>
    <t>PET SOURCE</t>
  </si>
  <si>
    <t>Code</t>
  </si>
  <si>
    <t>Covered</t>
  </si>
  <si>
    <t>NG</t>
  </si>
  <si>
    <t>Equipment leaks</t>
  </si>
  <si>
    <t>PCs</t>
  </si>
  <si>
    <t>Tanks</t>
  </si>
  <si>
    <t>C&amp;W</t>
  </si>
  <si>
    <t>Combustion/Exhaust</t>
  </si>
  <si>
    <t>Other</t>
  </si>
  <si>
    <t>H2O tanks</t>
  </si>
  <si>
    <t>Fl. &amp; Vent</t>
  </si>
  <si>
    <t>not covered</t>
  </si>
  <si>
    <t>f not covered</t>
  </si>
  <si>
    <t>Table 3.6-1: CH4 Emissions (kt) for Natural Gas Systems, by Segment and Source, for All Years</t>
  </si>
  <si>
    <t>Table Footnotes:</t>
  </si>
  <si>
    <t>"NE" indicates value not estimated</t>
  </si>
  <si>
    <t>"IE" indicates the emissions were included elsehwere (i.e, the emissions are included at an aggregated level)</t>
  </si>
  <si>
    <t>[a] Plant grouped emission sources include fugitives, compressors, dehydrators, and flares</t>
  </si>
  <si>
    <t>Segment/Source</t>
  </si>
  <si>
    <t>EXPLORATION</t>
  </si>
  <si>
    <t>Net Emissions</t>
  </si>
  <si>
    <t>Non-completion well testing - vented</t>
  </si>
  <si>
    <t>Non-completion well testing - flared</t>
  </si>
  <si>
    <t>HF Completions - Non-REC with Venting</t>
  </si>
  <si>
    <t>HF Completions - Non-REC with Flaring</t>
  </si>
  <si>
    <t>HF Completions - REC with Venting</t>
  </si>
  <si>
    <t>HF Completions - REC with Flaring</t>
  </si>
  <si>
    <t>Non-HF Completions - vented</t>
  </si>
  <si>
    <t>Non-HF Completions - flared</t>
  </si>
  <si>
    <t>PRODUCTION</t>
  </si>
  <si>
    <t>Potential Emissions</t>
  </si>
  <si>
    <t>Gas STAR Reductions</t>
  </si>
  <si>
    <t>Regulatory Reductions</t>
  </si>
  <si>
    <t>HF Workovers - Non-REC with Venting</t>
  </si>
  <si>
    <t>HF Workovers - Non-REC with Flaring</t>
  </si>
  <si>
    <t>HF Workovers - REC with Venting</t>
  </si>
  <si>
    <t>HF Workovers - REC with Flaring</t>
  </si>
  <si>
    <t>Non-HF Workovers - vented</t>
  </si>
  <si>
    <t>Non-HF Workovers - flared</t>
  </si>
  <si>
    <t>(Low Bleed)</t>
  </si>
  <si>
    <t>(High Bleed)</t>
  </si>
  <si>
    <t>(Intermittent Bleed)</t>
  </si>
  <si>
    <t>Misc. Onshore Production Flaring (220 - Gulf Coast Basin [LA TX])</t>
  </si>
  <si>
    <t>Misc. Onshore Production Flaring (395 - Williston Basin)</t>
  </si>
  <si>
    <t>Misc. Onshore Production Flaring (430 - Permian Basin)</t>
  </si>
  <si>
    <t>Misc. Onshore Production Flaring (Other Basins)</t>
  </si>
  <si>
    <t>Large Tanks w/Flares</t>
  </si>
  <si>
    <t>Large Tanks w/VRU</t>
  </si>
  <si>
    <t>Large Tanks w/o Control</t>
  </si>
  <si>
    <t>Small Tanks w/Flares</t>
  </si>
  <si>
    <t>Small Tanks w/o Flares</t>
  </si>
  <si>
    <t>Malfunctioning Separator Dump Valves</t>
  </si>
  <si>
    <t>Liquids Unloading with Plunger Lifts</t>
  </si>
  <si>
    <t>Liquids Unloading without Plunger Lifts</t>
  </si>
  <si>
    <t>Offshore</t>
  </si>
  <si>
    <t>GOM Federal Waters Vent/Leak - Major Complexes</t>
  </si>
  <si>
    <t>GOM Federal Waters Vent/Leak - Minor Complexes</t>
  </si>
  <si>
    <t>GOM Federal Waters Flaring</t>
  </si>
  <si>
    <t>GOM State Waters Vent/Leak</t>
  </si>
  <si>
    <t>GOM State Waters Flaring</t>
  </si>
  <si>
    <t>Alaska State Waters Vent/Leak</t>
  </si>
  <si>
    <t>Alaska State Waters Flaring</t>
  </si>
  <si>
    <t>G&amp;B Stations</t>
  </si>
  <si>
    <t>Station Blowdowns</t>
  </si>
  <si>
    <t>Dehy Vents - Large units</t>
  </si>
  <si>
    <t>Dehy Vents - Small units</t>
  </si>
  <si>
    <t>High-bleed Pneumatic Devices</t>
  </si>
  <si>
    <t>Intermittent Bleed Pneumatic Devices</t>
  </si>
  <si>
    <t>Low-Bleed Pneumatic Devices</t>
  </si>
  <si>
    <t>Flare Stacks</t>
  </si>
  <si>
    <t>AGRU</t>
  </si>
  <si>
    <t>Pneumatic Pumps</t>
  </si>
  <si>
    <t>Combustion Slip</t>
  </si>
  <si>
    <t>Dehydrator L&amp;V</t>
  </si>
  <si>
    <t>Yard Piping</t>
  </si>
  <si>
    <t>Desiccant Dehydrators</t>
  </si>
  <si>
    <t>G&amp;B Pipeline Leaks</t>
  </si>
  <si>
    <t>G&amp;B Pipeline Blowdowns</t>
  </si>
  <si>
    <t>GAS PROCESSING PLANTS</t>
  </si>
  <si>
    <t>Plant Grouped Emission Sources[a]</t>
  </si>
  <si>
    <t>Plant Fugitives</t>
  </si>
  <si>
    <t>IE</t>
  </si>
  <si>
    <t>Recip. Compressors</t>
  </si>
  <si>
    <t>Centrifugal Compressors (wet seals)</t>
  </si>
  <si>
    <t>Centrifugal Compressors (dry seals)</t>
  </si>
  <si>
    <t>Flares</t>
  </si>
  <si>
    <t>Compressor Exhaust</t>
  </si>
  <si>
    <t>Gas Turbines</t>
  </si>
  <si>
    <t>AGR Vents</t>
  </si>
  <si>
    <t>Pneumatic Devices</t>
  </si>
  <si>
    <t>Blowdowns/Venting</t>
  </si>
  <si>
    <t>TRANSMISSION AND STORAGE</t>
  </si>
  <si>
    <t>Compressor Stations (Transmission)</t>
  </si>
  <si>
    <t>Station Total Emissions</t>
  </si>
  <si>
    <t>Station + Compressor Fugitive Emissions</t>
  </si>
  <si>
    <t>Reciprocating Compressor</t>
  </si>
  <si>
    <t>Centrifugal Compressor (wet seals)</t>
  </si>
  <si>
    <t>Centrifugal Compressor (dry seals)</t>
  </si>
  <si>
    <t>Compressor Stations (Storage)</t>
  </si>
  <si>
    <t>Wells (Storage)</t>
  </si>
  <si>
    <t>M&amp;R (Trans. Co. Interconnect)</t>
  </si>
  <si>
    <t>M&amp;R (Farm Taps + Direct Sales)</t>
  </si>
  <si>
    <t>Normal Operation</t>
  </si>
  <si>
    <t>Dehydrator vents (Transmission)</t>
  </si>
  <si>
    <t xml:space="preserve">Dehydrator vents (Storage) </t>
  </si>
  <si>
    <t>Flaring (Transmission)</t>
  </si>
  <si>
    <t>Flaring (Storage)</t>
  </si>
  <si>
    <t>Engines (Transmission)</t>
  </si>
  <si>
    <t>Turbines (Transmission)</t>
  </si>
  <si>
    <t>Engines (Storage)</t>
  </si>
  <si>
    <t>Turbines (Storage)</t>
  </si>
  <si>
    <t>Generators (Engines)</t>
  </si>
  <si>
    <t>Generators (Turbines)</t>
  </si>
  <si>
    <t>Pneumatic Devices Trans + Stor</t>
  </si>
  <si>
    <t>Pneumatic Devices Transmission</t>
  </si>
  <si>
    <t>Pneumatic Devices Storage</t>
  </si>
  <si>
    <t>Routine Maintenance/Upsets</t>
  </si>
  <si>
    <t>Pipeline venting</t>
  </si>
  <si>
    <t>Station venting Trans + Storage</t>
  </si>
  <si>
    <t>Station Venting Transmission</t>
  </si>
  <si>
    <t>Station Venting Storage</t>
  </si>
  <si>
    <t>LNG Storage</t>
  </si>
  <si>
    <t>LNG Stations (eq. leaks, compressors, flares)</t>
  </si>
  <si>
    <t>LNG Station Blowdowns</t>
  </si>
  <si>
    <t>LNG Station Engine Exhaust</t>
  </si>
  <si>
    <t>LNG Station Turbine Exhaust</t>
  </si>
  <si>
    <t>LNG Import/Export Terminals</t>
  </si>
  <si>
    <t>LNG Import Terminals (eq. leaks, compressors, flares)</t>
  </si>
  <si>
    <t>LNG Import Terminal Blowdowns</t>
  </si>
  <si>
    <t>LNG Import Terminal Engine Exhaust</t>
  </si>
  <si>
    <t>LNG Import Terminal Turbine Exhaust</t>
  </si>
  <si>
    <t>LNG Export Terminals (eq. leaks, compressors, flares)</t>
  </si>
  <si>
    <t>LNG Export Terminal Blowdowns</t>
  </si>
  <si>
    <t>LNG Export Terminal Engine Exhaust</t>
  </si>
  <si>
    <t>LNG Export Terminal Turbine Exhaust</t>
  </si>
  <si>
    <t>DISTRIBUTION</t>
  </si>
  <si>
    <t>Mains - Cast Iron</t>
  </si>
  <si>
    <t>Mains - Unprotected steel</t>
  </si>
  <si>
    <t>Mains - Protected steel</t>
  </si>
  <si>
    <t>Mains - Plastic</t>
  </si>
  <si>
    <t>Services - Unprotected steel</t>
  </si>
  <si>
    <t>Services Protected steel</t>
  </si>
  <si>
    <t>Services - Plastic</t>
  </si>
  <si>
    <t>Services - Copper</t>
  </si>
  <si>
    <t>Meter/Regulator (City Gates)</t>
  </si>
  <si>
    <t>M&amp;R &gt;300</t>
  </si>
  <si>
    <t>M&amp;R 100-300</t>
  </si>
  <si>
    <t>M&amp;R &lt;100</t>
  </si>
  <si>
    <t>Reg &gt;300</t>
  </si>
  <si>
    <t>R-Vault &gt;300</t>
  </si>
  <si>
    <t>Reg 100-300</t>
  </si>
  <si>
    <t>R-Vault 100-300</t>
  </si>
  <si>
    <t>Reg 40-100</t>
  </si>
  <si>
    <t>R-Vault 40-100</t>
  </si>
  <si>
    <t>Reg &lt;40</t>
  </si>
  <si>
    <t>Customer Meters</t>
  </si>
  <si>
    <t>Residential</t>
  </si>
  <si>
    <t>Commercial/Industry</t>
  </si>
  <si>
    <t>Rountine Maintenance</t>
  </si>
  <si>
    <t>Pressure Relief Valve Releases</t>
  </si>
  <si>
    <t>Mishaps (Dig-ins)</t>
  </si>
  <si>
    <t>Table 3.5-2: CH4 Emissions (kt) for Petroleum Systems, by Segment and Source, for All Years</t>
  </si>
  <si>
    <t>Exploration</t>
  </si>
  <si>
    <t>Non-completion Well Testing - Vented</t>
  </si>
  <si>
    <t>Non-completion Well Testing - Flared</t>
  </si>
  <si>
    <t>Well Completion Venting (less HF completions)</t>
  </si>
  <si>
    <t>HF Completions: Non-REC with Venting</t>
  </si>
  <si>
    <t>HF Completions: Non-REC with Flaring</t>
  </si>
  <si>
    <t>HF Completions: REC with Venting</t>
  </si>
  <si>
    <t>HF Completions: REC with Flaring</t>
  </si>
  <si>
    <t>Well Drilling - Fugitive</t>
  </si>
  <si>
    <t>Well Drilling - Combustion</t>
  </si>
  <si>
    <t>Production</t>
  </si>
  <si>
    <t>Pneumatic Devices, High Bleed</t>
  </si>
  <si>
    <t>Pneumatic Devices, Low Bleed</t>
  </si>
  <si>
    <t>Pneumatic Devices, Int Bleed</t>
  </si>
  <si>
    <t>Associated Gas Venting</t>
  </si>
  <si>
    <t>220 - Gulf Coast Basin (LA, TX)</t>
  </si>
  <si>
    <t>360 - Anadarko Basin</t>
  </si>
  <si>
    <t>395 - Williston Basin</t>
  </si>
  <si>
    <t>430 - Permian Basin</t>
  </si>
  <si>
    <t>"Other" Basins</t>
  </si>
  <si>
    <t>HF Workovers: Non-REC with Venting</t>
  </si>
  <si>
    <t>HF Workovers: REC with Venting</t>
  </si>
  <si>
    <t>Non-HF Well Workovers</t>
  </si>
  <si>
    <t>Pipeline Pigging</t>
  </si>
  <si>
    <t>Offshore GOM Federal Waters Vent/Leak: Major Complexes</t>
  </si>
  <si>
    <t>Offshore GOM Federal Waters Vent/Leak: Minor Complexes</t>
  </si>
  <si>
    <t>Offshore GOM State Waters Vent/Leak:</t>
  </si>
  <si>
    <t>Offshore Pacific Federal and State Waters Vent/Leak:</t>
  </si>
  <si>
    <t>Offshore Alaska State Waters Vent/Leak:</t>
  </si>
  <si>
    <t>Oil Wellheads (heavy crude)</t>
  </si>
  <si>
    <t>Oil Wellheads (light crude)</t>
  </si>
  <si>
    <t>Separators (heavy crude)</t>
  </si>
  <si>
    <t>Separators (light crude)</t>
  </si>
  <si>
    <t>Heater/Treaters (light crude)</t>
  </si>
  <si>
    <t>Headers (heavy crude)</t>
  </si>
  <si>
    <t>Headers (light crude)</t>
  </si>
  <si>
    <t>Large Compressors</t>
  </si>
  <si>
    <t>Sales Areas</t>
  </si>
  <si>
    <t xml:space="preserve">Pipelines </t>
  </si>
  <si>
    <t>Battery Pumps</t>
  </si>
  <si>
    <t>Associated Gas Flaring</t>
  </si>
  <si>
    <t>Miscellaneous Production Flaring</t>
  </si>
  <si>
    <t>220 - Gulf Coast Basin (LA  TX)</t>
  </si>
  <si>
    <t>Other Basins</t>
  </si>
  <si>
    <t>HF Workovers: Non-REC with Flaring</t>
  </si>
  <si>
    <t>HF Workovers: REC with Flaring</t>
  </si>
  <si>
    <t>Offshore Production Flaring</t>
  </si>
  <si>
    <t>GOM Federal Waters - Flaring</t>
  </si>
  <si>
    <t>GOM State Waters - Flaring</t>
  </si>
  <si>
    <t>Pacific Federal and State Waters - Flaring</t>
  </si>
  <si>
    <t>Alaska State Waters - Flaring</t>
  </si>
  <si>
    <t>Well Blowouts Onshore</t>
  </si>
  <si>
    <t>Transportation</t>
  </si>
  <si>
    <t xml:space="preserve">Tanks                  </t>
  </si>
  <si>
    <t xml:space="preserve">Truck Loading        </t>
  </si>
  <si>
    <t>Marine Loading</t>
  </si>
  <si>
    <t>Rail Loading</t>
  </si>
  <si>
    <t>Pump Station Maintenance</t>
  </si>
  <si>
    <t>Pump Stations</t>
  </si>
  <si>
    <t>Floating Roof Tanks</t>
  </si>
  <si>
    <t>Pump Engine Drivers</t>
  </si>
  <si>
    <t>Refining</t>
  </si>
  <si>
    <t>Uncontrolled Blowdowns</t>
  </si>
  <si>
    <t>Asphalt Blowing</t>
  </si>
  <si>
    <t>Process Vents</t>
  </si>
  <si>
    <t>CEMS</t>
  </si>
  <si>
    <t>Equipment Leaks</t>
  </si>
  <si>
    <t>Storage Tanks</t>
  </si>
  <si>
    <t xml:space="preserve">Wastewater Treating </t>
  </si>
  <si>
    <t>Cooling Towers</t>
  </si>
  <si>
    <t>Loading Operations</t>
  </si>
  <si>
    <t>Catalytic Cracking, Coking, Reforming</t>
  </si>
  <si>
    <t>Delayed Cokers</t>
  </si>
  <si>
    <t>Coke Calcining</t>
  </si>
  <si>
    <t>Table 3.6-2: Average CH4 Emission Factors (kg/unit activity) for Natural Gas Systems Sources, for All Years</t>
  </si>
  <si>
    <t>"NA" indicates value not applicable</t>
  </si>
  <si>
    <t>Units</t>
  </si>
  <si>
    <t>kg/event</t>
  </si>
  <si>
    <t>kg/well</t>
  </si>
  <si>
    <t>kg/heater</t>
  </si>
  <si>
    <t>kg/separator</t>
  </si>
  <si>
    <t>kg/dehydrator</t>
  </si>
  <si>
    <t>kg/meter</t>
  </si>
  <si>
    <t>kg/compressor</t>
  </si>
  <si>
    <t>kg/MMgal produced water</t>
  </si>
  <si>
    <t>kg/controller</t>
  </si>
  <si>
    <t>kg/pump</t>
  </si>
  <si>
    <t>kg/MMscf</t>
  </si>
  <si>
    <t>kg/bbl</t>
  </si>
  <si>
    <t>kg/MMHPhr</t>
  </si>
  <si>
    <t>kg/vessel</t>
  </si>
  <si>
    <t>kg/PRV</t>
  </si>
  <si>
    <t>kg/complex</t>
  </si>
  <si>
    <t>kg/MMBtu (of flared gas)</t>
  </si>
  <si>
    <t>kg/MMcf</t>
  </si>
  <si>
    <t>kg/tank</t>
  </si>
  <si>
    <t>kg/device</t>
  </si>
  <si>
    <t>kg/flare</t>
  </si>
  <si>
    <t>kg/AGR</t>
  </si>
  <si>
    <t>kg/unit</t>
  </si>
  <si>
    <t>kg/station</t>
  </si>
  <si>
    <t>kg/desiccant dehydrator</t>
  </si>
  <si>
    <t>kg/mile</t>
  </si>
  <si>
    <t>kg/plant</t>
  </si>
  <si>
    <t xml:space="preserve">    Gas Engines</t>
  </si>
  <si>
    <t xml:space="preserve">    Gas Turbines</t>
  </si>
  <si>
    <t>kg/facility</t>
  </si>
  <si>
    <t>kg/terminal</t>
  </si>
  <si>
    <t>kg/service</t>
  </si>
  <si>
    <t>Table 3.5-3: Average CH4 Emission Factors (kg/unit activity) for Petroleum Systems Sources, for All Years</t>
  </si>
  <si>
    <t>Emission Factor Units</t>
  </si>
  <si>
    <t>kg/MMbbl</t>
  </si>
  <si>
    <t>kg/mbbl</t>
  </si>
  <si>
    <t>kg/sep</t>
  </si>
  <si>
    <t>kg/HT</t>
  </si>
  <si>
    <t>kg/hdr</t>
  </si>
  <si>
    <t>kg/loading</t>
  </si>
  <si>
    <t>kg/MMHP-hr</t>
  </si>
  <si>
    <t>kg/MMBtu</t>
  </si>
  <si>
    <t>kg/valve</t>
  </si>
  <si>
    <t>kg/1000 gal</t>
  </si>
  <si>
    <t>Pipeling Pigging</t>
  </si>
  <si>
    <t>kg/hp-hr</t>
  </si>
  <si>
    <t>kg/Mbbl</t>
  </si>
  <si>
    <t>Table 3.6-7: Activity Data for Natural Gas Systems Sources, for All Years</t>
  </si>
  <si>
    <t>events</t>
  </si>
  <si>
    <t>Total Active Gas Wells</t>
  </si>
  <si>
    <t>MMgal produced water</t>
  </si>
  <si>
    <t>MMscf</t>
  </si>
  <si>
    <t>bbl</t>
  </si>
  <si>
    <t>venting wells</t>
  </si>
  <si>
    <t>GOM Federal Waters - Major Complexes</t>
  </si>
  <si>
    <t># complexes</t>
  </si>
  <si>
    <t>GOM Federal Waters - Minor Complexes</t>
  </si>
  <si>
    <t>MMBtu (of flared gas)</t>
  </si>
  <si>
    <t>GOM State Waters</t>
  </si>
  <si>
    <t>MMcf gas</t>
  </si>
  <si>
    <t>Alaska State Waters</t>
  </si>
  <si>
    <t>tanks</t>
  </si>
  <si>
    <t>blowdown events</t>
  </si>
  <si>
    <t>devices</t>
  </si>
  <si>
    <t>flare count</t>
  </si>
  <si>
    <t>AGRUs</t>
  </si>
  <si>
    <t>units</t>
  </si>
  <si>
    <t>desiccant dehydrators</t>
  </si>
  <si>
    <t>plants</t>
  </si>
  <si>
    <t>Reciprocating Compressors</t>
  </si>
  <si>
    <t xml:space="preserve">Dehydrators </t>
  </si>
  <si>
    <t>AGR units</t>
  </si>
  <si>
    <t>gas plants</t>
  </si>
  <si>
    <t>Centrifugal Compressor (total)</t>
  </si>
  <si>
    <t xml:space="preserve">    Mains - Cast Iron</t>
  </si>
  <si>
    <t xml:space="preserve">    Mains - Unprotected steel</t>
  </si>
  <si>
    <t xml:space="preserve">    Mains - Protected steel</t>
  </si>
  <si>
    <t xml:space="preserve">    Mains - Plastic</t>
  </si>
  <si>
    <t>Total Pipeline Miles</t>
  </si>
  <si>
    <t xml:space="preserve">    Services - Unprotected steel</t>
  </si>
  <si>
    <t>services</t>
  </si>
  <si>
    <t xml:space="preserve">    Services Protected steel</t>
  </si>
  <si>
    <t xml:space="preserve">    Services - Plastic</t>
  </si>
  <si>
    <t xml:space="preserve">    Services - Copper</t>
  </si>
  <si>
    <t>Total Services</t>
  </si>
  <si>
    <t>outdoor meters</t>
  </si>
  <si>
    <t>mile main</t>
  </si>
  <si>
    <t>Table 3.5-5: Activity Data for Petroleum Systems Sources, for All Years</t>
  </si>
  <si>
    <t>Orange highlight indicates two rows showing key activity data inputs that don't align with/aren't included in the Emissions or EFs tables (count of total wells and HF wells)</t>
  </si>
  <si>
    <t>Activity Units</t>
  </si>
  <si>
    <t>events/yr</t>
  </si>
  <si>
    <t>Total Oil Wells</t>
  </si>
  <si>
    <t>oil wells</t>
  </si>
  <si>
    <t>Total HF Oil Wells</t>
  </si>
  <si>
    <t>HF oil wells</t>
  </si>
  <si>
    <t>pumps</t>
  </si>
  <si>
    <t>bbl/yr</t>
  </si>
  <si>
    <t>pig stations</t>
  </si>
  <si>
    <t>Offshore Production Vent/Leak</t>
  </si>
  <si>
    <t>GOM Federal Waters: Major Complexes</t>
  </si>
  <si>
    <t>Major complexes</t>
  </si>
  <si>
    <t>GOM Federal Waters: Minor Complexes</t>
  </si>
  <si>
    <t>Minor complexes</t>
  </si>
  <si>
    <t>mbbl/year</t>
  </si>
  <si>
    <t>Pacific Federal Waters</t>
  </si>
  <si>
    <t>Pacific State Waters</t>
  </si>
  <si>
    <t>hvy. crude wells</t>
  </si>
  <si>
    <t>lt. crude wells</t>
  </si>
  <si>
    <t>hvy. crude seps</t>
  </si>
  <si>
    <t>lt. crude seps</t>
  </si>
  <si>
    <t>heater treaters</t>
  </si>
  <si>
    <t>hvy. crude hdrs</t>
  </si>
  <si>
    <t>lt. crude hdrs</t>
  </si>
  <si>
    <t>large comprs</t>
  </si>
  <si>
    <t>loadings/yr</t>
  </si>
  <si>
    <t>miles gathering line</t>
  </si>
  <si>
    <t>battery pumps</t>
  </si>
  <si>
    <t>MMHP-hr/yr</t>
  </si>
  <si>
    <t>Offshore Production Flaring and Combustion</t>
  </si>
  <si>
    <t>MMBtu/yr</t>
  </si>
  <si>
    <t>GOM Federal Waters - Major complexes</t>
  </si>
  <si>
    <t>GOM Federal Waters - Minor complexes</t>
  </si>
  <si>
    <t>Mbbl/yr</t>
  </si>
  <si>
    <t>Pacific Federal and State Waters</t>
  </si>
  <si>
    <t>valves</t>
  </si>
  <si>
    <t>blowouts/yr</t>
  </si>
  <si>
    <t>1000 gal./yr loaded</t>
  </si>
  <si>
    <t>pump stations</t>
  </si>
  <si>
    <t>miles crude pipeline</t>
  </si>
  <si>
    <t>MMbbl/yr crude piped</t>
  </si>
  <si>
    <t>floating roof tanks</t>
  </si>
  <si>
    <t>hp-hr/yr</t>
  </si>
  <si>
    <t>bbl/yr burned</t>
  </si>
  <si>
    <t xml:space="preserve">Mbbl Refinery Feed </t>
  </si>
  <si>
    <t>Table 3.6-6: CH4 Emission Factors for Natural Gas Systems, Data Sources/Methodology</t>
  </si>
  <si>
    <t>Data Source(s)/Methodology</t>
  </si>
  <si>
    <t>2015-2018: Calculated using year-specific GHGRP subpart W data for each control category (EPA 2019d). 1990-2014: Year 2015 emission factors. Refer to EPA 2018b for additional detail.</t>
  </si>
  <si>
    <t xml:space="preserve">2011-2018: Calculated using year-specific GHGRP subpart W data for each control category (EPA 2019d). 1990-2014: Year 2011 emission factors. Refer to EPA 2013 and EPA 2018b for additional detail. </t>
  </si>
  <si>
    <t>Radian/API 1992</t>
  </si>
  <si>
    <t>Total Producing Gas Wells</t>
  </si>
  <si>
    <t>n/a</t>
  </si>
  <si>
    <t>GRI/EPA 1996</t>
  </si>
  <si>
    <t>Calculated weighted average of bleed type emission factors.</t>
  </si>
  <si>
    <t>Calculated using RY2014 GHGRP subpart W data for each bleed type category. Refer to EPA 2016a for additional detail.</t>
  </si>
  <si>
    <t>Calculated using RY2014 GHGRP subpart W data. Refer to EPA 2016a for additional detail.</t>
  </si>
  <si>
    <t>1990-1992: Assumed to be zero (GRI/EPA 1996). 2015-2018: Calculated using year-specific GHGRP subpart W data (EPA 2019d). 1993-2014: Linear interpolation. Refer to EPA 2018c for additional detail.</t>
  </si>
  <si>
    <t>2015-2018: Calculated using year-specific GHGRP subpart W data for each tank category (EPA 2019d). 1990-2014: Year 2015 emission factors. Refer to EPA 2017b for additional detail.</t>
  </si>
  <si>
    <t>kg/venting well</t>
  </si>
  <si>
    <t>2011-2018: Calculated using year-specific GHGRP subpart W data (EPA 2019d). 1990-2010: Year 2011 emission factors. Refer to EPA 2018b for additional detail.</t>
  </si>
  <si>
    <t>Wyoming 2013</t>
  </si>
  <si>
    <t>kg/gal produced water</t>
  </si>
  <si>
    <t>Alabama 2013</t>
  </si>
  <si>
    <t>GOM Federal Waters (All sources, except flares)</t>
  </si>
  <si>
    <t>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t>
  </si>
  <si>
    <t>Calculated from flaring volumes reported in OGOR-B reports (BOEM 2019d). Refer to EPA 2020a for detail.</t>
  </si>
  <si>
    <t>GOM State Waters (All sources, except flares)</t>
  </si>
  <si>
    <t>Equals GOM federal waters emissions divided by GOM federal waters gas production from gas wells (BOEM 2019b, BOEM 2019c), calculated for each year. Refer to EPA 2020a for detail.</t>
  </si>
  <si>
    <t>Alaska State Waters (All sources, except flares)</t>
  </si>
  <si>
    <t>2015 forward: Calculated using year-specific GHGRP subpart W and subpart C data (EPA 2019d). 1990-2014: Year 2015 emission factors applied. Refer to EPA 2020a for detail.</t>
  </si>
  <si>
    <t>2015 forward: Calculated using year-specific GHGRP subpart W data (EPA 2019d). 1990-2014: Year 2015 emission factors applied. Refer to EPA 2020a for detail.</t>
  </si>
  <si>
    <t>Zimmerle 2019. Refer to EPA 2020b for detail.</t>
  </si>
  <si>
    <t>2016 forward: Calculated using year-specific GHGRP subpart W data (EPA 2019d). 1990-2015: Year 2016 emission factors applied. Refer to EPA 2020b for detail.</t>
  </si>
  <si>
    <t>kg/AGRU</t>
  </si>
  <si>
    <t>2016-2018: Calculated using year-specific GHGRP subpart W data (EPA 2019d). 1990-2015: Year 2016 emission factors applied. Refer to EPA 2019a for additional detail.</t>
  </si>
  <si>
    <t>Plant Grouped Emission Sources</t>
  </si>
  <si>
    <t xml:space="preserve">2015-2018: Calculated using year-specific GHGRP subpart W data for each emission source (EPA 2019d). 2011-2014: Year 2015 emission factors. 1990-1992: Emission factors from GRI/EPA 1996. 1993-2010: Linear interpolation. Refer to EPA 2017c for additional detail.
</t>
  </si>
  <si>
    <t>kg/AGR unit</t>
  </si>
  <si>
    <t>2015-2018: Calculated using year-specific GHGRP subpart W data for each emission source (EPA 2019d). 2011-2014: Year 2015 emission factors. 1990-1992: Emission factors from GRI/EPA 1996. 1993-2010: Linear interpolation. Refer to EPA 2017c for additional detail.</t>
  </si>
  <si>
    <t>2011-2018: Calculated using Zimmerle et al. 2015. 1990-1992: GRI/EPA 1996. 1993-2010: Linear interpolation. Refer to EPA 2016c for additional detail.</t>
  </si>
  <si>
    <t>GRI/EPA 1996. Note, total emissions estimate for years 2015 and 2016 are supplemented by data from the Aliso Canyon leak (EPA 2017d).</t>
  </si>
  <si>
    <t>2015-2018: Calculated using year-specific GHGRP subpart W data (EPA 2019d). 1990-2014: Year 2015 emission factors. Refer to EPA 2018c for additional detail.</t>
  </si>
  <si>
    <t>1990-1992: GRI/EPA 1996. 2011-2018: Calculated weighted average of bleed type emission factors. 1993-2010: Linear interpolation.</t>
  </si>
  <si>
    <t>1990-2010: Not applicable. 2011-2018: Calculated using year-specific GHGRP subpart W data for each bleed type category (EPA 2019d). Refer to EPA 2016c for additional detail.</t>
  </si>
  <si>
    <t>1990-2015: GRI/EPA 1996. 2016-2018: Calculated using year-specific GHGRP subpart W RY2016-2018 data (EPA 2019d). Refer to EPA 2019c for additional detail.</t>
  </si>
  <si>
    <t>Calculated as 4-yr average of GHGRP subpart W RY2015-2018 data (EPA 2019d). Refer to EPA 2019b for additional detail.</t>
  </si>
  <si>
    <t>2015-2018: Calculated using year-specific GHGRP subpart W data (EPA 2019d). 1990-2014: Year 2015 emission factors applied. Refer to EPA 2019b for additional detail.</t>
  </si>
  <si>
    <t>2011-2018: Calculated using data from Lamb et al. 2015 and GRI/EPA 1996. 1990-1992: GRI/EPA 1996. 1993-2010: Linear interpolation. Refer to EPA 2016d for additional detail.</t>
  </si>
  <si>
    <t>2011-2018: Calculated using data from Lamb et al. 2015. 1990-1992: GRI/EPA 1996. 1993-2010: Linear interpolation. Refer to EPA 2016d for additional detail.</t>
  </si>
  <si>
    <t>GRI/EPA 1996. Refer to EPA 2016d for additional detail.</t>
  </si>
  <si>
    <t>kg/outdoor meter</t>
  </si>
  <si>
    <t>Calculated using data from GRI/EPA 1996, GTI 2009, and Clearstone 2011. Refer to EPA 2016d for additional detail.</t>
  </si>
  <si>
    <t>GTI 2009. Refer to EPA 2016d for additional detail.</t>
  </si>
  <si>
    <t>kg/mile main</t>
  </si>
  <si>
    <t>Table 3.5-4: CH4 Emission Factors for Petroleum Systems, Data Sources/Methodology</t>
  </si>
  <si>
    <t xml:space="preserve">Data Source/Method </t>
  </si>
  <si>
    <t>2015-2018: Calculated using year-specific GHGRP subpart W data for each control category (EPA 2019b). 1990-2014: Year 2015 emission factors. Refer to EPA 2018b for additional detail.</t>
  </si>
  <si>
    <t xml:space="preserve">2016-2018: Calculated using year-specific GHGRP subpart W data for each control category (EPA 2019b). 1990-2015: Year 2016 emission factors applied. Refer to EPA 2019a for additional detail. </t>
  </si>
  <si>
    <t>Assumed to be zero due to lack of data</t>
  </si>
  <si>
    <t>2015-2018: Calculated using year-specific GHGRP subpart W data for each tank category (EPA 2019b). 1990-2014: Year 2015 emission factors. Refer to EPA 2017a for additional detail.</t>
  </si>
  <si>
    <t>kg/large tank</t>
  </si>
  <si>
    <t>2015-2018: Developed from year-specific GHGRP subpart W data for each basin or basin group (EPA 2019b). 1990-2014: Use year 2015 EFs. Refer to EPA 2018c for additional detail.</t>
  </si>
  <si>
    <t>Radian/EPA 1999</t>
  </si>
  <si>
    <t>CAPP 1992</t>
  </si>
  <si>
    <t>Offshore GOM Federal Waters, Vent/Leak</t>
  </si>
  <si>
    <t>Offshore GOM State Waters, Vent/Leak</t>
  </si>
  <si>
    <t>Equals GOM federal waters emissions divided by GOM federal waters oil production from oil wells (BOEM 2019b, BOEM 2019c), calculated for each year. Refer to EPA 2020a for detail.</t>
  </si>
  <si>
    <t>Offshore Pacific Federal and State Waters, Vent/Leak</t>
  </si>
  <si>
    <t>2015 forward: Calculated using year-specific GHGRP subpart W and subpart C data (EPA 2019b). 1990-2014: Year 2015 emission factors applied. Refer to EPA 2020a for detail.</t>
  </si>
  <si>
    <t>Offshore Alaska State Waters, Vent/Leak</t>
  </si>
  <si>
    <t>Consensus of Industry Review Panel; EFs from API Workbook 4638 (API 1996); Assume 5 valves, 10 flanges, 1 polished rod &amp; 4 connectors/well</t>
  </si>
  <si>
    <t>Consensus of Industry Review Panel; EFs from API Workbook 4638 (API 1996); Assume 6 valves, 12 flanges and 10 connector/separator.</t>
  </si>
  <si>
    <t>Consensus of Industry Review Panel; EFs from API Workbook 4638 (API 1996); Assume 8 valves, 12 flanges and 20 connectors/heater treater.</t>
  </si>
  <si>
    <t>Consensus of Industry Review Panel; EFs from API Workbook 4638 (API 1996); Assume 5 valves, 10 flanges and 4 connectors/header.</t>
  </si>
  <si>
    <t>Consensus of Industry Review Panel</t>
  </si>
  <si>
    <t>API 1995</t>
  </si>
  <si>
    <t>EPA 1997</t>
  </si>
  <si>
    <t>Miscellaneous Onshore Production Flaring</t>
  </si>
  <si>
    <t>1990-1992: Assumed to be zero (GRI/EPA 1996). 2015-2018: Calculated using year-specific GHGRP subpart W data for each basin or basin group (EPA 2019b). 1993-2014: Linear interpolation. Refer to EPA 2018c for additional detail.</t>
  </si>
  <si>
    <t>Offshore GOM Federal Waters, Flare</t>
  </si>
  <si>
    <t>Offshore GOM State Waters, Flare</t>
  </si>
  <si>
    <t>Offshore Pacific Federal and State Waters, Flare</t>
  </si>
  <si>
    <t>2015 forward: Calculated using year-specific GHGRP subpart W data (EPA 2019b). 1990-2014: Year 2015 emission factors applied. Refer to EPA 2020a for detail.</t>
  </si>
  <si>
    <t>Offshore Alaska State Waters, Flare</t>
  </si>
  <si>
    <t>Assumed 2.5 MMscf/blowout</t>
  </si>
  <si>
    <t>EPA 1997; and expert assumptions</t>
  </si>
  <si>
    <t>API E&amp;P Tank program modeling (API 2000) and data from API Workbook 4638 (API 1996)</t>
  </si>
  <si>
    <t xml:space="preserve">2010-2018: Process-specific emissions based on year-specific GHGRP subpart Y data (EPA 2019b). 1990-2009: Use EFs developed from combined years 2010-2013 data. Refer to EPA 2015c for additional detail. </t>
  </si>
  <si>
    <t>2020 GHGI</t>
  </si>
  <si>
    <t>EF</t>
  </si>
  <si>
    <t>AF</t>
  </si>
  <si>
    <t>EF unit</t>
  </si>
  <si>
    <t>Source</t>
  </si>
  <si>
    <t>BD</t>
  </si>
  <si>
    <t>GOM Federal Waters, Vent/Leak</t>
  </si>
  <si>
    <t>GOM State Waters, Vent/Leak</t>
  </si>
  <si>
    <t>Alaska State Waters, Vent/Leak</t>
  </si>
  <si>
    <t>GOM Federal Waters, Flare</t>
  </si>
  <si>
    <t>GOM State Waters, Flare</t>
  </si>
  <si>
    <t>Alaska State Waters, Flare</t>
  </si>
  <si>
    <t>Sum(</t>
  </si>
  <si>
    <t>Emissions export for results figure</t>
  </si>
  <si>
    <t>The purpose of this sheet is to assemble GHGI Emissions factors into consistent categories for comparison with the results of our study</t>
  </si>
  <si>
    <t>Total (kt)</t>
  </si>
  <si>
    <t>Source category</t>
  </si>
  <si>
    <t>Label</t>
  </si>
  <si>
    <t>Main categories</t>
  </si>
  <si>
    <t>Other categories</t>
  </si>
  <si>
    <t>Labelling System</t>
  </si>
  <si>
    <t>GHGI category</t>
  </si>
  <si>
    <t>Total emissions (kt)</t>
  </si>
  <si>
    <t>Sorted into common categories</t>
  </si>
  <si>
    <t>Linked aggregation of data from 2020 GHGI tabs</t>
  </si>
  <si>
    <t>For final plots, emissions values from the table below are exported</t>
  </si>
  <si>
    <t>Red tabs are key Tables, Figures, and Figure data</t>
  </si>
  <si>
    <t>Grey tabs gather data from GHGI tabs</t>
  </si>
  <si>
    <t>Green tabs contain GHGI data</t>
  </si>
  <si>
    <t>Introduction</t>
  </si>
  <si>
    <t>The purpose of this spreadsheet is to:</t>
  </si>
  <si>
    <t xml:space="preserve">Deriving equipment-level emissions factors </t>
  </si>
  <si>
    <t>THIS IS VOLUME OF METHANE NOT TOTAL HYDROCARBON (already adjusted for methane fraction)</t>
  </si>
  <si>
    <t>GRI Report, Table 4-9</t>
  </si>
  <si>
    <t>Caclulated based on component factors</t>
  </si>
  <si>
    <t>GRI Report, Table 4-5</t>
  </si>
  <si>
    <t>EF [scf/eq/yr] (copy and pasted from GRI report)</t>
  </si>
  <si>
    <t>Calculated based on component factors</t>
  </si>
  <si>
    <t>EF 
[kg/eq/day] (copy and pasted from 2020 GHGI)</t>
  </si>
  <si>
    <t>EF 
[kg/eq/year](copy and pasted from 2020 GHGI)</t>
  </si>
  <si>
    <t>EF 
[Mscf/comp/yr] (from GRI report)</t>
  </si>
  <si>
    <t>EF 
[kg/comp/day] (from API 4638)</t>
  </si>
  <si>
    <t>Calculation of equipment-level emissions factors from component-level emissions factors</t>
  </si>
  <si>
    <t>Here, natural gas system equipment-level emissions factors and component-level emissions factors are both as reported in the GRI report</t>
  </si>
  <si>
    <t>Petroleum system equipment-level emissions factors are as reported in the 2020 GHGI and the component-level emissions factors are as reported in API 4638</t>
  </si>
  <si>
    <t>Deriving East/West equipment-level emissions factors from regional emissions factors</t>
  </si>
  <si>
    <t>EPA GHGI emissions factors are calculated by averaging regional emissions factors and weighting according to equipment counts. The last time regional emissions factors (and not just averaged totals) were presented in the GHGI was in 2015</t>
  </si>
  <si>
    <t>Total emissions (kt) by sector for natural gas and petroleum systems.</t>
  </si>
  <si>
    <t>Total emissions are converted to Tg/year and loss rate for plotting</t>
  </si>
  <si>
    <t>Equipment-level emissions factors over time in the GHGI</t>
  </si>
  <si>
    <t>GHGI Natural gas systems - compiling data</t>
  </si>
  <si>
    <t>GHGI Petroleum systems - compiling data</t>
  </si>
  <si>
    <t>In this tab we compile data across multiple tables for the EPA 2020 GHGI natural gas systems</t>
  </si>
  <si>
    <t>In this tab we compile data across multiple tables for the EPA 2020 GHGI petroleum systems</t>
  </si>
  <si>
    <t>Alvarez et al 2018 Synthesis</t>
  </si>
  <si>
    <t>Segment</t>
  </si>
  <si>
    <t>Gathering</t>
  </si>
  <si>
    <t>Processing</t>
  </si>
  <si>
    <t>T&amp;S</t>
  </si>
  <si>
    <t>Distribution</t>
  </si>
  <si>
    <t>Oil refining and transportation</t>
  </si>
  <si>
    <t>Total O&amp;G</t>
  </si>
  <si>
    <t>Summary</t>
  </si>
  <si>
    <t>Alvarez</t>
  </si>
  <si>
    <t>GHGI</t>
  </si>
  <si>
    <t>Difference</t>
  </si>
  <si>
    <t>Emissions totals across sectors</t>
  </si>
  <si>
    <t>NG- Gathering</t>
  </si>
  <si>
    <t>Convert to Tg/year</t>
  </si>
  <si>
    <t>Linked to GHGI tabs (kt/year = Gg/year)</t>
  </si>
  <si>
    <t>Share of diff</t>
  </si>
  <si>
    <t>Paste values</t>
  </si>
  <si>
    <t>Comparing GHGI sector emissions with Alvarez et al 2018</t>
  </si>
  <si>
    <t>(1) Comparing GHGI values with Alvarez et al 2018</t>
  </si>
  <si>
    <t>(2) Compile data from EPA Greenhouse gas inventories, both historical and present, and show how total emissions have changed over time (Total_Timeseries)</t>
  </si>
  <si>
    <t>(3) Show how EPA Greenhouse Gas Inventory (GHGI) emissions factors are derived from component-level emissions factors (Derive_EQ_EF)</t>
  </si>
  <si>
    <t>(4) Show how GHGI emissions factors have changed over time relative to the GRI report (East_West_EF, EQ_EF_Timeseries)</t>
  </si>
  <si>
    <t>(5) Show underlying contributions to GHGI total emissions (EPA_Emissions_Exp)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</si>
</sst>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_(* \(#,##0\);_(* &quot;-&quot;??_);_(@_)"/>
    <numFmt numFmtId="166" formatCode="0.000"/>
    <numFmt numFmtId="167" formatCode="0.0000"/>
    <numFmt numFmtId="168" formatCode="0.00000"/>
    <numFmt numFmtId="169" formatCode="#,##0.0"/>
    <numFmt numFmtId="170" formatCode="#,##0.000"/>
    <numFmt numFmtId="171" formatCode="0.0E+00"/>
    <numFmt numFmtId="172" formatCode="#,##0.0000"/>
  </numFmts>
  <fonts count="37">
    <font>
      <sz val="11"/>
      <color theme="1"/>
      <name val="Calibri"/>
      <family val="2"/>
      <scheme val="minor"/>
    </font>
    <font>
      <b/>
      <sz val="16"/>
      <color theme="1"/>
      <name val="Calibri"/>
      <family val="2"/>
      <scheme val="minor"/>
    </font>
    <font>
      <b/>
      <sz val="14"/>
      <color theme="1"/>
      <name val="Calibri"/>
      <family val="2"/>
      <scheme val="minor"/>
    </font>
    <font>
      <sz val="11"/>
      <color rgb="FF000000"/>
      <name val="Times-Roman"/>
    </font>
    <font>
      <sz val="8"/>
      <name val="Calibri"/>
      <family val="2"/>
      <scheme val="minor"/>
    </font>
    <font>
      <sz val="10"/>
      <color theme="1"/>
      <name val="Times New Roman"/>
      <family val="1"/>
    </font>
    <font>
      <b/>
      <sz val="10"/>
      <color theme="1"/>
      <name val="Times New Roman"/>
      <family val="1"/>
    </font>
    <font>
      <b/>
      <sz val="11"/>
      <color theme="1"/>
      <name val="Calibri"/>
      <family val="2"/>
      <scheme val="minor"/>
    </font>
    <font>
      <sz val="8"/>
      <color rgb="FF000000"/>
      <name val="Calibri"/>
      <family val="2"/>
      <scheme val="minor"/>
    </font>
    <font>
      <sz val="11"/>
      <color theme="1"/>
      <name val="Calibri"/>
      <family val="2"/>
      <scheme val="minor"/>
    </font>
    <font>
      <sz val="10"/>
      <color rgb="FF000000"/>
      <name val="Calibri"/>
      <family val="2"/>
      <scheme val="minor"/>
    </font>
    <font>
      <sz val="11"/>
      <color rgb="FF000000"/>
      <name val="Calibri"/>
      <family val="2"/>
      <scheme val="minor"/>
    </font>
    <font>
      <i/>
      <u/>
      <sz val="11"/>
      <color theme="1"/>
      <name val="Calibri"/>
      <family val="2"/>
      <scheme val="minor"/>
    </font>
    <font>
      <sz val="11"/>
      <name val="Calibri"/>
      <family val="2"/>
      <scheme val="minor"/>
    </font>
    <font>
      <sz val="11"/>
      <color rgb="FFFF0000"/>
      <name val="Calibri"/>
      <family val="2"/>
      <scheme val="minor"/>
    </font>
    <font>
      <b/>
      <sz val="14"/>
      <color theme="0"/>
      <name val="Helvetica"/>
      <family val="2"/>
    </font>
    <font>
      <sz val="10"/>
      <color rgb="FF000000"/>
      <name val="Times-Roman"/>
    </font>
    <font>
      <sz val="9"/>
      <name val="Calibri"/>
      <family val="2"/>
    </font>
    <font>
      <sz val="9"/>
      <color rgb="FF000000"/>
      <name val="Times-Roman"/>
    </font>
    <font>
      <sz val="10"/>
      <color rgb="FF000000"/>
      <name val="Times New Roman"/>
      <family val="1"/>
    </font>
    <font>
      <vertAlign val="subscript"/>
      <sz val="10"/>
      <color theme="1"/>
      <name val="Times New Roman"/>
      <family val="1"/>
    </font>
    <font>
      <u/>
      <sz val="11"/>
      <color theme="10"/>
      <name val="Calibri"/>
      <family val="2"/>
      <scheme val="minor"/>
    </font>
    <font>
      <sz val="10"/>
      <name val="Calibri"/>
      <family val="2"/>
      <scheme val="minor"/>
    </font>
    <font>
      <sz val="10"/>
      <color theme="1"/>
      <name val="Calibri"/>
      <family val="2"/>
      <scheme val="minor"/>
    </font>
    <font>
      <sz val="9"/>
      <name val="Calibri"/>
      <family val="2"/>
      <scheme val="minor"/>
    </font>
    <font>
      <b/>
      <sz val="9"/>
      <name val="Calibri"/>
      <family val="2"/>
      <scheme val="minor"/>
    </font>
    <font>
      <b/>
      <u/>
      <sz val="9"/>
      <name val="Calibri"/>
      <family val="2"/>
      <scheme val="minor"/>
    </font>
    <font>
      <b/>
      <sz val="10"/>
      <name val="Calibri"/>
      <family val="2"/>
    </font>
    <font>
      <sz val="10"/>
      <name val="Calibri"/>
      <family val="2"/>
    </font>
    <font>
      <b/>
      <sz val="9"/>
      <name val="Calibri"/>
      <family val="2"/>
    </font>
    <font>
      <b/>
      <i/>
      <sz val="9"/>
      <name val="Calibri"/>
      <family val="2"/>
    </font>
    <font>
      <sz val="10"/>
      <name val="Arial"/>
      <family val="2"/>
    </font>
    <font>
      <strike/>
      <sz val="9"/>
      <name val="Calibri"/>
      <family val="2"/>
      <scheme val="minor"/>
    </font>
    <font>
      <b/>
      <i/>
      <sz val="9"/>
      <name val="Calibri"/>
      <family val="2"/>
      <scheme val="minor"/>
    </font>
    <font>
      <b/>
      <sz val="10"/>
      <name val="Calibri"/>
      <family val="2"/>
      <scheme val="minor"/>
    </font>
    <font>
      <b/>
      <sz val="11"/>
      <color rgb="FFFF0000"/>
      <name val="Calibri"/>
      <family val="2"/>
      <scheme val="minor"/>
    </font>
    <font>
      <b/>
      <sz val="10"/>
      <color theme="1"/>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8C1515"/>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theme="0"/>
        <bgColor rgb="FF000000"/>
      </patternFill>
    </fill>
    <fill>
      <patternFill patternType="solid">
        <fgColor rgb="FF919191"/>
        <bgColor indexed="64"/>
      </patternFill>
    </fill>
    <fill>
      <patternFill patternType="solid">
        <fgColor rgb="FF175E54"/>
        <bgColor indexed="64"/>
      </patternFill>
    </fill>
  </fills>
  <borders count="16">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43" fontId="9" fillId="0" borderId="0" applyFont="0" applyFill="0" applyBorder="0" applyAlignment="0" applyProtection="0"/>
    <xf numFmtId="9" fontId="9" fillId="0" borderId="0" applyFont="0" applyFill="0" applyBorder="0" applyAlignment="0" applyProtection="0"/>
    <xf numFmtId="0" fontId="21" fillId="0" borderId="0" applyNumberFormat="0" applyFill="0" applyBorder="0" applyAlignment="0" applyProtection="0"/>
    <xf numFmtId="0" fontId="31" fillId="0" borderId="0"/>
  </cellStyleXfs>
  <cellXfs count="462">
    <xf numFmtId="0" fontId="0" fillId="0" borderId="0" xfId="0"/>
    <xf numFmtId="2" fontId="5" fillId="2" borderId="0" xfId="0" applyNumberFormat="1" applyFont="1" applyFill="1" applyBorder="1" applyAlignment="1">
      <alignment horizontal="center"/>
    </xf>
    <xf numFmtId="0" fontId="5" fillId="2" borderId="5" xfId="0" applyFont="1" applyFill="1" applyBorder="1"/>
    <xf numFmtId="0" fontId="5" fillId="2" borderId="6" xfId="0" applyFont="1" applyFill="1" applyBorder="1"/>
    <xf numFmtId="0" fontId="5" fillId="2" borderId="7" xfId="0" applyFont="1" applyFill="1" applyBorder="1"/>
    <xf numFmtId="0" fontId="5" fillId="2" borderId="2" xfId="0" applyFont="1" applyFill="1" applyBorder="1" applyAlignment="1">
      <alignment horizontal="center"/>
    </xf>
    <xf numFmtId="0" fontId="5" fillId="2" borderId="4" xfId="0" applyFont="1" applyFill="1" applyBorder="1"/>
    <xf numFmtId="0" fontId="6" fillId="2" borderId="7" xfId="0" applyFont="1" applyFill="1" applyBorder="1"/>
    <xf numFmtId="2" fontId="6" fillId="2" borderId="2" xfId="0" applyNumberFormat="1" applyFont="1" applyFill="1" applyBorder="1" applyAlignment="1">
      <alignment horizontal="center"/>
    </xf>
    <xf numFmtId="165" fontId="5" fillId="2" borderId="0" xfId="1" applyNumberFormat="1" applyFont="1" applyFill="1" applyBorder="1" applyAlignment="1">
      <alignment horizontal="center"/>
    </xf>
    <xf numFmtId="0" fontId="0" fillId="2" borderId="0" xfId="0" applyFill="1"/>
    <xf numFmtId="0" fontId="10" fillId="2" borderId="0" xfId="0" applyFont="1" applyFill="1"/>
    <xf numFmtId="0" fontId="3" fillId="2" borderId="0" xfId="0" applyFont="1" applyFill="1"/>
    <xf numFmtId="0" fontId="0" fillId="2" borderId="0" xfId="0" applyFill="1" applyBorder="1"/>
    <xf numFmtId="0" fontId="0" fillId="2" borderId="0" xfId="0" applyFill="1" applyBorder="1" applyAlignment="1">
      <alignment horizontal="center"/>
    </xf>
    <xf numFmtId="164" fontId="0" fillId="2" borderId="0" xfId="0" applyNumberFormat="1" applyFill="1" applyBorder="1" applyAlignment="1">
      <alignment horizontal="center"/>
    </xf>
    <xf numFmtId="0" fontId="0" fillId="2" borderId="2" xfId="0" applyFill="1" applyBorder="1"/>
    <xf numFmtId="0" fontId="0" fillId="2" borderId="2" xfId="0" applyFill="1" applyBorder="1" applyAlignment="1">
      <alignment horizontal="center"/>
    </xf>
    <xf numFmtId="164" fontId="0" fillId="2" borderId="2" xfId="0" applyNumberFormat="1" applyFill="1" applyBorder="1" applyAlignment="1">
      <alignment horizontal="center"/>
    </xf>
    <xf numFmtId="0" fontId="0" fillId="2" borderId="3" xfId="0" applyFill="1" applyBorder="1"/>
    <xf numFmtId="9" fontId="0" fillId="2" borderId="0" xfId="2" applyFont="1" applyFill="1" applyAlignment="1">
      <alignment horizontal="center"/>
    </xf>
    <xf numFmtId="0" fontId="0" fillId="3" borderId="0" xfId="0" applyFill="1" applyBorder="1"/>
    <xf numFmtId="3" fontId="0" fillId="2" borderId="0" xfId="0" applyNumberFormat="1" applyFill="1" applyBorder="1"/>
    <xf numFmtId="3" fontId="0" fillId="3" borderId="0" xfId="0" applyNumberFormat="1" applyFill="1" applyBorder="1"/>
    <xf numFmtId="4" fontId="0" fillId="3" borderId="0" xfId="0" applyNumberFormat="1" applyFill="1" applyBorder="1"/>
    <xf numFmtId="0" fontId="7" fillId="3" borderId="0" xfId="0" applyFont="1" applyFill="1" applyBorder="1"/>
    <xf numFmtId="0" fontId="12" fillId="2" borderId="0" xfId="0" applyFont="1" applyFill="1" applyBorder="1"/>
    <xf numFmtId="0" fontId="0" fillId="2" borderId="3" xfId="0" applyFill="1" applyBorder="1" applyAlignment="1">
      <alignment horizontal="center" vertical="center"/>
    </xf>
    <xf numFmtId="0" fontId="0" fillId="2" borderId="3" xfId="0" applyFill="1" applyBorder="1" applyAlignment="1">
      <alignment horizontal="center" vertical="center" wrapText="1"/>
    </xf>
    <xf numFmtId="0" fontId="0" fillId="2" borderId="0" xfId="0" applyFill="1" applyBorder="1" applyAlignment="1">
      <alignment horizontal="center" vertical="center"/>
    </xf>
    <xf numFmtId="0" fontId="0" fillId="2" borderId="2" xfId="0" applyFill="1" applyBorder="1" applyAlignment="1">
      <alignment horizontal="center" vertical="center"/>
    </xf>
    <xf numFmtId="3" fontId="0" fillId="2" borderId="0" xfId="0" applyNumberFormat="1" applyFill="1" applyBorder="1" applyAlignment="1">
      <alignment horizontal="center" vertical="center"/>
    </xf>
    <xf numFmtId="0" fontId="0" fillId="2" borderId="1" xfId="0" applyFill="1" applyBorder="1" applyAlignment="1">
      <alignment horizontal="center" vertical="center"/>
    </xf>
    <xf numFmtId="3" fontId="0" fillId="2" borderId="1" xfId="0" applyNumberFormat="1" applyFill="1" applyBorder="1" applyAlignment="1">
      <alignment horizontal="center" vertical="center"/>
    </xf>
    <xf numFmtId="3" fontId="0" fillId="2" borderId="2" xfId="0" applyNumberFormat="1" applyFill="1" applyBorder="1" applyAlignment="1">
      <alignment horizontal="center" vertical="center"/>
    </xf>
    <xf numFmtId="0" fontId="7" fillId="2" borderId="0" xfId="0" applyFont="1" applyFill="1" applyBorder="1" applyAlignment="1">
      <alignment horizontal="center" vertical="center"/>
    </xf>
    <xf numFmtId="0" fontId="7" fillId="2" borderId="2" xfId="0" applyFont="1" applyFill="1" applyBorder="1" applyAlignment="1">
      <alignment horizontal="center" vertical="center"/>
    </xf>
    <xf numFmtId="9" fontId="0" fillId="2" borderId="0" xfId="2" applyFont="1" applyFill="1" applyBorder="1" applyAlignment="1">
      <alignment horizontal="center" vertical="center"/>
    </xf>
    <xf numFmtId="0" fontId="7" fillId="2" borderId="1" xfId="0" applyFont="1" applyFill="1" applyBorder="1" applyAlignment="1">
      <alignment horizontal="center" vertical="center"/>
    </xf>
    <xf numFmtId="9" fontId="7" fillId="2" borderId="1" xfId="2" applyFont="1" applyFill="1" applyBorder="1" applyAlignment="1">
      <alignment horizontal="center" vertical="center"/>
    </xf>
    <xf numFmtId="9" fontId="7" fillId="2" borderId="2" xfId="2" applyFont="1" applyFill="1" applyBorder="1" applyAlignment="1">
      <alignment horizontal="center" vertical="center"/>
    </xf>
    <xf numFmtId="0" fontId="2" fillId="2" borderId="0" xfId="0" applyFont="1" applyFill="1" applyBorder="1"/>
    <xf numFmtId="2" fontId="0" fillId="2" borderId="0" xfId="0" applyNumberFormat="1" applyFill="1" applyBorder="1" applyAlignment="1">
      <alignment horizontal="center" vertical="center"/>
    </xf>
    <xf numFmtId="2" fontId="0" fillId="2" borderId="2" xfId="0" applyNumberFormat="1" applyFill="1" applyBorder="1" applyAlignment="1">
      <alignment horizontal="center" vertical="center"/>
    </xf>
    <xf numFmtId="11" fontId="0" fillId="3" borderId="0" xfId="0" applyNumberFormat="1" applyFill="1" applyBorder="1"/>
    <xf numFmtId="4" fontId="0" fillId="2" borderId="0" xfId="0" applyNumberFormat="1" applyFill="1" applyBorder="1"/>
    <xf numFmtId="11" fontId="0" fillId="2" borderId="0" xfId="0" applyNumberFormat="1" applyFill="1" applyBorder="1"/>
    <xf numFmtId="4" fontId="8" fillId="3" borderId="0" xfId="0" applyNumberFormat="1" applyFont="1" applyFill="1" applyBorder="1"/>
    <xf numFmtId="0" fontId="1" fillId="3" borderId="0" xfId="0" applyFont="1" applyFill="1" applyBorder="1"/>
    <xf numFmtId="2" fontId="0" fillId="2" borderId="0" xfId="0" applyNumberFormat="1" applyFill="1" applyBorder="1"/>
    <xf numFmtId="0" fontId="5" fillId="2" borderId="1" xfId="0" applyFont="1" applyFill="1" applyBorder="1" applyAlignment="1">
      <alignment horizontal="center"/>
    </xf>
    <xf numFmtId="3" fontId="0" fillId="2" borderId="0" xfId="0" applyNumberFormat="1" applyFill="1"/>
    <xf numFmtId="4" fontId="0" fillId="2" borderId="0" xfId="0" applyNumberFormat="1" applyFill="1"/>
    <xf numFmtId="4" fontId="7" fillId="2" borderId="0" xfId="0" applyNumberFormat="1" applyFont="1" applyFill="1"/>
    <xf numFmtId="11" fontId="0" fillId="2" borderId="0" xfId="0" applyNumberFormat="1" applyFill="1"/>
    <xf numFmtId="0" fontId="13" fillId="2" borderId="0" xfId="0" applyFont="1" applyFill="1"/>
    <xf numFmtId="0" fontId="13" fillId="2" borderId="0" xfId="0" applyFont="1" applyFill="1" applyAlignment="1">
      <alignment horizontal="center"/>
    </xf>
    <xf numFmtId="164" fontId="13" fillId="2" borderId="0" xfId="0" applyNumberFormat="1" applyFont="1" applyFill="1" applyAlignment="1">
      <alignment horizontal="center"/>
    </xf>
    <xf numFmtId="0" fontId="13" fillId="2" borderId="0" xfId="0" applyFont="1" applyFill="1" applyBorder="1"/>
    <xf numFmtId="2" fontId="13" fillId="2" borderId="0" xfId="0" applyNumberFormat="1" applyFont="1" applyFill="1" applyAlignment="1">
      <alignment horizontal="center"/>
    </xf>
    <xf numFmtId="2" fontId="13" fillId="3" borderId="0" xfId="0" applyNumberFormat="1" applyFont="1" applyFill="1" applyAlignment="1">
      <alignment horizontal="left"/>
    </xf>
    <xf numFmtId="2" fontId="13" fillId="3" borderId="0" xfId="0" applyNumberFormat="1" applyFont="1" applyFill="1" applyAlignment="1">
      <alignment horizontal="center"/>
    </xf>
    <xf numFmtId="0" fontId="13" fillId="3" borderId="0" xfId="0" applyFont="1" applyFill="1" applyAlignment="1">
      <alignment horizontal="center"/>
    </xf>
    <xf numFmtId="0" fontId="13" fillId="2" borderId="2" xfId="0" applyFont="1" applyFill="1" applyBorder="1" applyAlignment="1">
      <alignment wrapText="1"/>
    </xf>
    <xf numFmtId="0" fontId="13" fillId="2" borderId="2" xfId="0" applyFont="1" applyFill="1" applyBorder="1" applyAlignment="1">
      <alignment horizontal="center"/>
    </xf>
    <xf numFmtId="0" fontId="13" fillId="2" borderId="1" xfId="0" applyFont="1" applyFill="1" applyBorder="1"/>
    <xf numFmtId="0" fontId="13" fillId="2" borderId="1" xfId="0" applyFont="1" applyFill="1" applyBorder="1" applyAlignment="1">
      <alignment horizontal="center" wrapText="1"/>
    </xf>
    <xf numFmtId="0" fontId="13" fillId="2" borderId="1" xfId="0" applyFont="1" applyFill="1" applyBorder="1" applyAlignment="1">
      <alignment horizontal="center"/>
    </xf>
    <xf numFmtId="2" fontId="13" fillId="2" borderId="1" xfId="0" applyNumberFormat="1" applyFont="1" applyFill="1" applyBorder="1" applyAlignment="1">
      <alignment horizontal="center"/>
    </xf>
    <xf numFmtId="2" fontId="13" fillId="2" borderId="0" xfId="0" applyNumberFormat="1" applyFont="1" applyFill="1" applyBorder="1" applyAlignment="1">
      <alignment horizontal="center"/>
    </xf>
    <xf numFmtId="0" fontId="13" fillId="2" borderId="2" xfId="0" applyFont="1" applyFill="1" applyBorder="1"/>
    <xf numFmtId="2" fontId="13" fillId="2" borderId="2" xfId="0" applyNumberFormat="1" applyFont="1" applyFill="1" applyBorder="1" applyAlignment="1">
      <alignment horizontal="center"/>
    </xf>
    <xf numFmtId="9" fontId="0" fillId="2" borderId="0" xfId="2" applyFont="1" applyFill="1" applyBorder="1" applyAlignment="1">
      <alignment horizontal="center"/>
    </xf>
    <xf numFmtId="0" fontId="13" fillId="3" borderId="0" xfId="0" applyFont="1" applyFill="1"/>
    <xf numFmtId="0" fontId="13" fillId="3" borderId="2" xfId="0" applyFont="1" applyFill="1" applyBorder="1" applyAlignment="1">
      <alignment horizontal="center"/>
    </xf>
    <xf numFmtId="1" fontId="13" fillId="3" borderId="0" xfId="0" applyNumberFormat="1" applyFont="1" applyFill="1" applyAlignment="1">
      <alignment horizontal="center"/>
    </xf>
    <xf numFmtId="0" fontId="2" fillId="3" borderId="0" xfId="0" applyFont="1" applyFill="1" applyBorder="1"/>
    <xf numFmtId="0" fontId="15" fillId="4" borderId="2" xfId="0" applyFont="1" applyFill="1" applyBorder="1"/>
    <xf numFmtId="0" fontId="15" fillId="4" borderId="2" xfId="0" applyFont="1" applyFill="1" applyBorder="1" applyAlignment="1">
      <alignment horizontal="center"/>
    </xf>
    <xf numFmtId="9" fontId="0" fillId="2" borderId="1" xfId="2" applyFont="1" applyFill="1" applyBorder="1" applyAlignment="1">
      <alignment horizontal="center" vertical="center"/>
    </xf>
    <xf numFmtId="9" fontId="0" fillId="2" borderId="2" xfId="2" applyFont="1" applyFill="1" applyBorder="1" applyAlignment="1">
      <alignment horizontal="center" vertical="center"/>
    </xf>
    <xf numFmtId="9" fontId="0" fillId="2" borderId="2" xfId="2" applyFont="1" applyFill="1" applyBorder="1" applyAlignment="1">
      <alignment horizontal="center"/>
    </xf>
    <xf numFmtId="0" fontId="0" fillId="2" borderId="3" xfId="0" applyFill="1" applyBorder="1" applyAlignment="1">
      <alignment horizontal="center"/>
    </xf>
    <xf numFmtId="0" fontId="5" fillId="2" borderId="2" xfId="0" applyFont="1" applyFill="1" applyBorder="1" applyAlignment="1">
      <alignment horizontal="center" vertical="center"/>
    </xf>
    <xf numFmtId="11" fontId="5" fillId="2" borderId="2" xfId="0" applyNumberFormat="1" applyFont="1" applyFill="1" applyBorder="1" applyAlignment="1">
      <alignment horizontal="center" vertical="center"/>
    </xf>
    <xf numFmtId="0" fontId="5" fillId="2" borderId="7" xfId="0" applyFont="1" applyFill="1" applyBorder="1" applyAlignment="1">
      <alignment horizontal="center" vertical="center"/>
    </xf>
    <xf numFmtId="166" fontId="5" fillId="2" borderId="10" xfId="0" applyNumberFormat="1" applyFont="1" applyFill="1" applyBorder="1" applyAlignment="1">
      <alignment horizontal="center" vertical="center"/>
    </xf>
    <xf numFmtId="0" fontId="5" fillId="2" borderId="2" xfId="0" applyFont="1" applyFill="1" applyBorder="1"/>
    <xf numFmtId="0" fontId="5" fillId="2" borderId="10" xfId="0" applyFont="1" applyFill="1" applyBorder="1"/>
    <xf numFmtId="0" fontId="5" fillId="2" borderId="0" xfId="0" applyFont="1" applyFill="1" applyAlignment="1">
      <alignment horizontal="center" vertical="center"/>
    </xf>
    <xf numFmtId="11" fontId="5" fillId="2" borderId="0" xfId="0" applyNumberFormat="1" applyFont="1" applyFill="1" applyAlignment="1">
      <alignment horizontal="center" vertical="center"/>
    </xf>
    <xf numFmtId="0" fontId="5" fillId="2" borderId="6" xfId="0" applyFont="1" applyFill="1" applyBorder="1" applyAlignment="1">
      <alignment horizontal="center" vertical="center"/>
    </xf>
    <xf numFmtId="166" fontId="5" fillId="2" borderId="11" xfId="0" applyNumberFormat="1" applyFont="1" applyFill="1" applyBorder="1" applyAlignment="1">
      <alignment horizontal="center" vertical="center"/>
    </xf>
    <xf numFmtId="0" fontId="5" fillId="2" borderId="0" xfId="0" applyFont="1" applyFill="1"/>
    <xf numFmtId="0" fontId="5" fillId="2" borderId="11" xfId="0" applyFont="1" applyFill="1" applyBorder="1"/>
    <xf numFmtId="166" fontId="5" fillId="2" borderId="0" xfId="0" applyNumberFormat="1" applyFont="1" applyFill="1" applyAlignment="1">
      <alignment horizontal="center" vertical="center"/>
    </xf>
    <xf numFmtId="166" fontId="5" fillId="2" borderId="6" xfId="0" applyNumberFormat="1" applyFont="1" applyFill="1" applyBorder="1" applyAlignment="1">
      <alignment horizontal="center" vertical="center"/>
    </xf>
    <xf numFmtId="0" fontId="5" fillId="2" borderId="7" xfId="0" applyFont="1" applyFill="1" applyBorder="1" applyAlignment="1">
      <alignment horizontal="center"/>
    </xf>
    <xf numFmtId="0" fontId="5" fillId="2" borderId="10" xfId="0" applyFont="1" applyFill="1" applyBorder="1" applyAlignment="1">
      <alignment horizontal="center"/>
    </xf>
    <xf numFmtId="166" fontId="5" fillId="2" borderId="10" xfId="0" applyNumberFormat="1" applyFont="1" applyFill="1" applyBorder="1" applyAlignment="1">
      <alignment horizontal="center"/>
    </xf>
    <xf numFmtId="0" fontId="19" fillId="2" borderId="2" xfId="0" applyFont="1" applyFill="1" applyBorder="1"/>
    <xf numFmtId="166" fontId="5" fillId="2" borderId="6" xfId="0" applyNumberFormat="1" applyFont="1" applyFill="1" applyBorder="1" applyAlignment="1">
      <alignment horizontal="center"/>
    </xf>
    <xf numFmtId="0" fontId="5" fillId="2" borderId="0" xfId="0" applyFont="1" applyFill="1" applyAlignment="1">
      <alignment horizontal="center"/>
    </xf>
    <xf numFmtId="166" fontId="5" fillId="2" borderId="11" xfId="0" applyNumberFormat="1" applyFont="1" applyFill="1" applyBorder="1" applyAlignment="1">
      <alignment horizontal="center"/>
    </xf>
    <xf numFmtId="0" fontId="19" fillId="2" borderId="0" xfId="0" applyFont="1" applyFill="1"/>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166" fontId="5" fillId="2" borderId="12" xfId="0" applyNumberFormat="1" applyFont="1" applyFill="1" applyBorder="1" applyAlignment="1">
      <alignment horizontal="center" vertical="center"/>
    </xf>
    <xf numFmtId="166" fontId="5" fillId="2" borderId="5" xfId="0" applyNumberFormat="1" applyFont="1" applyFill="1" applyBorder="1" applyAlignment="1">
      <alignment horizontal="center"/>
    </xf>
    <xf numFmtId="166" fontId="5" fillId="2" borderId="12" xfId="0" applyNumberFormat="1" applyFont="1" applyFill="1" applyBorder="1" applyAlignment="1">
      <alignment horizontal="center"/>
    </xf>
    <xf numFmtId="0" fontId="5" fillId="2" borderId="1" xfId="0" applyFont="1" applyFill="1" applyBorder="1"/>
    <xf numFmtId="166" fontId="5" fillId="2" borderId="7" xfId="0" applyNumberFormat="1" applyFont="1" applyFill="1" applyBorder="1" applyAlignment="1">
      <alignment horizontal="center"/>
    </xf>
    <xf numFmtId="166" fontId="5" fillId="2" borderId="5" xfId="0" applyNumberFormat="1" applyFont="1" applyFill="1" applyBorder="1" applyAlignment="1">
      <alignment horizontal="center" vertical="center"/>
    </xf>
    <xf numFmtId="166" fontId="5" fillId="2" borderId="1" xfId="0" applyNumberFormat="1" applyFont="1" applyFill="1" applyBorder="1" applyAlignment="1">
      <alignment horizontal="center" vertical="center"/>
    </xf>
    <xf numFmtId="11" fontId="5" fillId="2" borderId="1" xfId="0" applyNumberFormat="1"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19" fillId="2" borderId="3" xfId="0" applyFont="1" applyFill="1" applyBorder="1"/>
    <xf numFmtId="0" fontId="5" fillId="2" borderId="3" xfId="0" applyFont="1" applyFill="1" applyBorder="1"/>
    <xf numFmtId="0" fontId="16" fillId="2" borderId="0" xfId="0" applyFont="1" applyFill="1" applyBorder="1"/>
    <xf numFmtId="0" fontId="18" fillId="2" borderId="0" xfId="0" applyFont="1" applyFill="1" applyBorder="1"/>
    <xf numFmtId="0" fontId="16" fillId="2" borderId="3" xfId="0" applyFont="1" applyFill="1" applyBorder="1"/>
    <xf numFmtId="0" fontId="18" fillId="2" borderId="2" xfId="0" applyFont="1" applyFill="1" applyBorder="1"/>
    <xf numFmtId="166" fontId="0" fillId="2" borderId="0" xfId="0" applyNumberFormat="1" applyFill="1" applyBorder="1" applyAlignment="1">
      <alignment horizontal="center" vertical="center"/>
    </xf>
    <xf numFmtId="165" fontId="16" fillId="2" borderId="0" xfId="1" applyNumberFormat="1" applyFont="1" applyFill="1" applyBorder="1" applyAlignment="1">
      <alignment horizontal="center" vertical="center"/>
    </xf>
    <xf numFmtId="165" fontId="0" fillId="2" borderId="0" xfId="1" applyNumberFormat="1" applyFont="1" applyFill="1" applyBorder="1" applyAlignment="1">
      <alignment horizontal="center" vertical="center"/>
    </xf>
    <xf numFmtId="3" fontId="16" fillId="2" borderId="0" xfId="0" applyNumberFormat="1" applyFont="1" applyFill="1" applyBorder="1" applyAlignment="1">
      <alignment horizontal="center" vertical="center"/>
    </xf>
    <xf numFmtId="0" fontId="16" fillId="2" borderId="0" xfId="0" applyFont="1" applyFill="1" applyBorder="1" applyAlignment="1">
      <alignment horizontal="center" vertical="center"/>
    </xf>
    <xf numFmtId="0" fontId="18" fillId="2" borderId="0" xfId="0" applyFont="1" applyFill="1" applyBorder="1" applyAlignment="1">
      <alignment horizontal="center" vertical="center"/>
    </xf>
    <xf numFmtId="0" fontId="16" fillId="2" borderId="2" xfId="0" applyFont="1" applyFill="1" applyBorder="1" applyAlignment="1">
      <alignment horizontal="center" vertical="center"/>
    </xf>
    <xf numFmtId="166" fontId="0" fillId="2" borderId="2" xfId="0" applyNumberFormat="1" applyFill="1" applyBorder="1" applyAlignment="1">
      <alignment horizontal="center" vertical="center"/>
    </xf>
    <xf numFmtId="3" fontId="16" fillId="2" borderId="0" xfId="0" applyNumberFormat="1" applyFont="1" applyFill="1" applyBorder="1" applyAlignment="1">
      <alignment horizontal="center" vertical="center" wrapText="1"/>
    </xf>
    <xf numFmtId="0" fontId="16"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168" fontId="0" fillId="2" borderId="0" xfId="0" applyNumberFormat="1" applyFill="1" applyBorder="1" applyAlignment="1">
      <alignment horizontal="center" vertical="center"/>
    </xf>
    <xf numFmtId="0" fontId="0" fillId="2" borderId="0" xfId="0" applyFill="1" applyBorder="1" applyAlignment="1">
      <alignment horizontal="center" vertical="center" wrapText="1"/>
    </xf>
    <xf numFmtId="169" fontId="17" fillId="2" borderId="0" xfId="0" applyNumberFormat="1" applyFont="1" applyFill="1" applyBorder="1" applyAlignment="1">
      <alignment horizontal="center" vertical="center"/>
    </xf>
    <xf numFmtId="0" fontId="0" fillId="2" borderId="2" xfId="0" applyFill="1" applyBorder="1" applyAlignment="1">
      <alignment horizontal="center" vertical="center" wrapText="1"/>
    </xf>
    <xf numFmtId="0" fontId="0" fillId="5" borderId="0" xfId="0" applyFill="1"/>
    <xf numFmtId="1" fontId="5" fillId="2" borderId="0" xfId="0" applyNumberFormat="1" applyFont="1" applyFill="1" applyAlignment="1">
      <alignment horizontal="center"/>
    </xf>
    <xf numFmtId="0" fontId="0" fillId="6" borderId="0" xfId="0" applyFill="1"/>
    <xf numFmtId="0" fontId="6" fillId="2" borderId="2" xfId="0" applyFont="1" applyFill="1" applyBorder="1"/>
    <xf numFmtId="1" fontId="6" fillId="2" borderId="2" xfId="0" applyNumberFormat="1" applyFont="1" applyFill="1" applyBorder="1" applyAlignment="1">
      <alignment horizontal="center"/>
    </xf>
    <xf numFmtId="0" fontId="0" fillId="7" borderId="0" xfId="0" applyFill="1"/>
    <xf numFmtId="49" fontId="5" fillId="2" borderId="0" xfId="0" applyNumberFormat="1" applyFont="1" applyFill="1"/>
    <xf numFmtId="0" fontId="0" fillId="8" borderId="0" xfId="0" applyFill="1"/>
    <xf numFmtId="0" fontId="0" fillId="9" borderId="0" xfId="0" applyFill="1"/>
    <xf numFmtId="0" fontId="0" fillId="10" borderId="0" xfId="0" applyFill="1"/>
    <xf numFmtId="0" fontId="0" fillId="11" borderId="0" xfId="0" applyFill="1"/>
    <xf numFmtId="0" fontId="24" fillId="2" borderId="9" xfId="0" applyFont="1" applyFill="1" applyBorder="1" applyAlignment="1">
      <alignment horizontal="left" vertical="center" wrapText="1"/>
    </xf>
    <xf numFmtId="0" fontId="32" fillId="2" borderId="3" xfId="0" applyFont="1" applyFill="1" applyBorder="1" applyAlignment="1">
      <alignment vertical="center" wrapText="1"/>
    </xf>
    <xf numFmtId="0" fontId="32" fillId="2" borderId="4" xfId="0" applyFont="1" applyFill="1" applyBorder="1" applyAlignment="1">
      <alignment horizontal="left" vertical="center" wrapText="1"/>
    </xf>
    <xf numFmtId="0" fontId="24" fillId="2" borderId="0" xfId="0" applyFont="1" applyFill="1"/>
    <xf numFmtId="0" fontId="25" fillId="2" borderId="0" xfId="0" applyFont="1" applyFill="1" applyAlignment="1">
      <alignment horizontal="right"/>
    </xf>
    <xf numFmtId="0" fontId="25" fillId="2" borderId="0" xfId="0" applyFont="1" applyFill="1"/>
    <xf numFmtId="0" fontId="26" fillId="2" borderId="0" xfId="0" applyFont="1" applyFill="1"/>
    <xf numFmtId="0" fontId="24" fillId="2" borderId="0" xfId="0" applyFont="1" applyFill="1" applyAlignment="1">
      <alignment horizontal="left" vertical="center"/>
    </xf>
    <xf numFmtId="0" fontId="24" fillId="2" borderId="0" xfId="0" applyFont="1" applyFill="1" applyAlignment="1">
      <alignment horizontal="center"/>
    </xf>
    <xf numFmtId="0" fontId="27" fillId="12" borderId="9" xfId="0" applyFont="1" applyFill="1" applyBorder="1"/>
    <xf numFmtId="169" fontId="28" fillId="12" borderId="3" xfId="0" applyNumberFormat="1" applyFont="1" applyFill="1" applyBorder="1" applyAlignment="1">
      <alignment horizontal="right"/>
    </xf>
    <xf numFmtId="169" fontId="28" fillId="12" borderId="4" xfId="0" applyNumberFormat="1" applyFont="1" applyFill="1" applyBorder="1" applyAlignment="1">
      <alignment horizontal="right"/>
    </xf>
    <xf numFmtId="0" fontId="29" fillId="2" borderId="13" xfId="0" applyFont="1" applyFill="1" applyBorder="1" applyAlignment="1">
      <alignment horizontal="left" vertical="center" wrapText="1"/>
    </xf>
    <xf numFmtId="169" fontId="29" fillId="2" borderId="14" xfId="0" applyNumberFormat="1" applyFont="1" applyFill="1" applyBorder="1" applyAlignment="1">
      <alignment horizontal="right" vertical="center"/>
    </xf>
    <xf numFmtId="164" fontId="17" fillId="2" borderId="8" xfId="0" applyNumberFormat="1" applyFont="1" applyFill="1" applyBorder="1" applyAlignment="1">
      <alignment horizontal="left" vertical="center" wrapText="1"/>
    </xf>
    <xf numFmtId="169" fontId="17" fillId="2" borderId="8" xfId="0" applyNumberFormat="1" applyFont="1" applyFill="1" applyBorder="1" applyAlignment="1">
      <alignment horizontal="right" vertical="center" wrapText="1"/>
    </xf>
    <xf numFmtId="4" fontId="17" fillId="2" borderId="8" xfId="0" applyNumberFormat="1" applyFont="1" applyFill="1" applyBorder="1" applyAlignment="1">
      <alignment horizontal="right" vertical="center" wrapText="1"/>
    </xf>
    <xf numFmtId="170" fontId="17" fillId="2" borderId="8" xfId="0" applyNumberFormat="1" applyFont="1" applyFill="1" applyBorder="1" applyAlignment="1">
      <alignment horizontal="right" vertical="center" wrapText="1"/>
    </xf>
    <xf numFmtId="171" fontId="28" fillId="12" borderId="3" xfId="0" applyNumberFormat="1" applyFont="1" applyFill="1" applyBorder="1" applyAlignment="1">
      <alignment horizontal="right"/>
    </xf>
    <xf numFmtId="166" fontId="17" fillId="2" borderId="15" xfId="0" applyNumberFormat="1" applyFont="1" applyFill="1" applyBorder="1" applyAlignment="1">
      <alignment horizontal="left" vertical="center" wrapText="1"/>
    </xf>
    <xf numFmtId="169" fontId="17" fillId="2" borderId="15" xfId="0" applyNumberFormat="1" applyFont="1" applyFill="1" applyBorder="1" applyAlignment="1">
      <alignment horizontal="right" vertical="center"/>
    </xf>
    <xf numFmtId="169" fontId="17" fillId="2" borderId="8" xfId="0" applyNumberFormat="1" applyFont="1" applyFill="1" applyBorder="1" applyAlignment="1">
      <alignment horizontal="right" vertical="center"/>
    </xf>
    <xf numFmtId="164" fontId="29" fillId="2" borderId="14" xfId="0" applyNumberFormat="1" applyFont="1" applyFill="1" applyBorder="1" applyAlignment="1">
      <alignment horizontal="left" vertical="center" wrapText="1"/>
    </xf>
    <xf numFmtId="164" fontId="30" fillId="12" borderId="9" xfId="0" applyNumberFormat="1" applyFont="1" applyFill="1" applyBorder="1" applyAlignment="1">
      <alignment horizontal="left" vertical="center" wrapText="1"/>
    </xf>
    <xf numFmtId="169" fontId="17" fillId="12" borderId="3" xfId="0" applyNumberFormat="1" applyFont="1" applyFill="1" applyBorder="1" applyAlignment="1">
      <alignment horizontal="right" vertical="center"/>
    </xf>
    <xf numFmtId="169" fontId="17" fillId="12" borderId="4" xfId="0" applyNumberFormat="1" applyFont="1" applyFill="1" applyBorder="1" applyAlignment="1">
      <alignment horizontal="right" vertical="center"/>
    </xf>
    <xf numFmtId="164" fontId="17" fillId="2" borderId="15" xfId="0" applyNumberFormat="1" applyFont="1" applyFill="1" applyBorder="1" applyAlignment="1">
      <alignment horizontal="left" vertical="center" wrapText="1"/>
    </xf>
    <xf numFmtId="169" fontId="17" fillId="2" borderId="15" xfId="0" applyNumberFormat="1" applyFont="1" applyFill="1" applyBorder="1" applyAlignment="1">
      <alignment horizontal="right" vertical="center" wrapText="1"/>
    </xf>
    <xf numFmtId="164" fontId="17" fillId="2" borderId="14" xfId="0" applyNumberFormat="1" applyFont="1" applyFill="1" applyBorder="1" applyAlignment="1">
      <alignment horizontal="left" vertical="center" wrapText="1"/>
    </xf>
    <xf numFmtId="169" fontId="17" fillId="2" borderId="14" xfId="0" applyNumberFormat="1" applyFont="1" applyFill="1" applyBorder="1" applyAlignment="1">
      <alignment horizontal="right" vertical="center" wrapText="1"/>
    </xf>
    <xf numFmtId="0" fontId="30" fillId="12" borderId="9" xfId="0" applyFont="1" applyFill="1" applyBorder="1" applyAlignment="1">
      <alignment horizontal="left" vertical="center"/>
    </xf>
    <xf numFmtId="0" fontId="17" fillId="2" borderId="15" xfId="0" applyFont="1" applyFill="1" applyBorder="1" applyAlignment="1">
      <alignment horizontal="left" vertical="center" wrapText="1"/>
    </xf>
    <xf numFmtId="0" fontId="17" fillId="2" borderId="8" xfId="0" applyFont="1" applyFill="1" applyBorder="1" applyAlignment="1">
      <alignment horizontal="left" vertical="center" wrapText="1"/>
    </xf>
    <xf numFmtId="170" fontId="17" fillId="2" borderId="15" xfId="0" applyNumberFormat="1" applyFont="1" applyFill="1" applyBorder="1" applyAlignment="1">
      <alignment horizontal="right" vertical="center" wrapText="1"/>
    </xf>
    <xf numFmtId="4" fontId="17" fillId="2" borderId="15" xfId="0" applyNumberFormat="1" applyFont="1" applyFill="1" applyBorder="1" applyAlignment="1">
      <alignment horizontal="right" vertical="center" wrapText="1"/>
    </xf>
    <xf numFmtId="172" fontId="17" fillId="2" borderId="15" xfId="0" applyNumberFormat="1" applyFont="1" applyFill="1" applyBorder="1" applyAlignment="1">
      <alignment horizontal="right" vertical="center" wrapText="1"/>
    </xf>
    <xf numFmtId="0" fontId="17" fillId="2" borderId="14" xfId="0" applyFont="1" applyFill="1" applyBorder="1" applyAlignment="1">
      <alignment horizontal="left" vertical="center" wrapText="1"/>
    </xf>
    <xf numFmtId="0" fontId="30" fillId="12" borderId="9" xfId="0" applyFont="1" applyFill="1" applyBorder="1" applyAlignment="1">
      <alignment horizontal="left" vertical="center" wrapText="1"/>
    </xf>
    <xf numFmtId="0" fontId="17" fillId="2" borderId="15" xfId="0" applyFont="1" applyFill="1" applyBorder="1" applyAlignment="1">
      <alignment horizontal="left" vertical="center" wrapText="1" indent="1"/>
    </xf>
    <xf numFmtId="0" fontId="17" fillId="2" borderId="12" xfId="0" applyFont="1" applyFill="1" applyBorder="1" applyAlignment="1">
      <alignment horizontal="left" vertical="center" wrapText="1"/>
    </xf>
    <xf numFmtId="171" fontId="17" fillId="2" borderId="8" xfId="0" applyNumberFormat="1" applyFont="1" applyFill="1" applyBorder="1" applyAlignment="1">
      <alignment horizontal="right" vertical="center" wrapText="1"/>
    </xf>
    <xf numFmtId="4" fontId="17" fillId="2" borderId="14" xfId="0" applyNumberFormat="1" applyFont="1" applyFill="1" applyBorder="1" applyAlignment="1">
      <alignment horizontal="right" vertical="center" wrapText="1"/>
    </xf>
    <xf numFmtId="0" fontId="17" fillId="2" borderId="13" xfId="0" applyFont="1" applyFill="1" applyBorder="1" applyAlignment="1">
      <alignment horizontal="left" vertical="center" wrapText="1"/>
    </xf>
    <xf numFmtId="169" fontId="17" fillId="2" borderId="13" xfId="0" applyNumberFormat="1" applyFont="1" applyFill="1" applyBorder="1" applyAlignment="1">
      <alignment horizontal="right" vertical="center" wrapText="1"/>
    </xf>
    <xf numFmtId="0" fontId="17" fillId="12" borderId="8" xfId="0" applyFont="1" applyFill="1" applyBorder="1" applyAlignment="1">
      <alignment horizontal="left" vertical="center" wrapText="1"/>
    </xf>
    <xf numFmtId="169" fontId="17" fillId="12" borderId="8" xfId="0" applyNumberFormat="1" applyFont="1" applyFill="1" applyBorder="1" applyAlignment="1">
      <alignment horizontal="right" vertical="center"/>
    </xf>
    <xf numFmtId="0" fontId="17" fillId="2" borderId="0" xfId="0" applyFont="1" applyFill="1"/>
    <xf numFmtId="4" fontId="17" fillId="2" borderId="13" xfId="0" applyNumberFormat="1" applyFont="1" applyFill="1" applyBorder="1" applyAlignment="1">
      <alignment horizontal="right" vertical="center" wrapText="1"/>
    </xf>
    <xf numFmtId="0" fontId="17" fillId="12" borderId="8" xfId="0" applyFont="1" applyFill="1" applyBorder="1" applyAlignment="1">
      <alignment horizontal="left" vertical="center"/>
    </xf>
    <xf numFmtId="170" fontId="17" fillId="2" borderId="14" xfId="0" applyNumberFormat="1" applyFont="1" applyFill="1" applyBorder="1" applyAlignment="1">
      <alignment horizontal="right" vertical="center" wrapText="1"/>
    </xf>
    <xf numFmtId="172" fontId="17" fillId="2" borderId="14" xfId="0" applyNumberFormat="1" applyFont="1" applyFill="1" applyBorder="1" applyAlignment="1">
      <alignment horizontal="right" vertical="center" wrapText="1"/>
    </xf>
    <xf numFmtId="0" fontId="17" fillId="12" borderId="9" xfId="0" applyFont="1" applyFill="1" applyBorder="1" applyAlignment="1">
      <alignment horizontal="left" vertical="center" wrapText="1"/>
    </xf>
    <xf numFmtId="0" fontId="17" fillId="2" borderId="14" xfId="0" applyFont="1" applyFill="1" applyBorder="1" applyAlignment="1">
      <alignment horizontal="left" vertical="center" wrapText="1" indent="1"/>
    </xf>
    <xf numFmtId="1" fontId="27" fillId="12" borderId="9" xfId="0" applyNumberFormat="1" applyFont="1" applyFill="1" applyBorder="1"/>
    <xf numFmtId="169" fontId="28" fillId="12" borderId="3" xfId="0" applyNumberFormat="1" applyFont="1" applyFill="1" applyBorder="1" applyAlignment="1">
      <alignment horizontal="right" vertical="center"/>
    </xf>
    <xf numFmtId="0" fontId="29" fillId="2" borderId="8" xfId="0" applyFont="1" applyFill="1" applyBorder="1" applyAlignment="1">
      <alignment horizontal="left" vertical="center" wrapText="1"/>
    </xf>
    <xf numFmtId="169" fontId="29" fillId="2" borderId="8" xfId="0" applyNumberFormat="1" applyFont="1" applyFill="1" applyBorder="1" applyAlignment="1">
      <alignment horizontal="right" vertical="center"/>
    </xf>
    <xf numFmtId="0" fontId="17" fillId="2" borderId="8" xfId="0" applyFont="1" applyFill="1" applyBorder="1" applyAlignment="1">
      <alignment horizontal="left" vertical="center" wrapText="1" indent="1"/>
    </xf>
    <xf numFmtId="169" fontId="17" fillId="12" borderId="3" xfId="0" applyNumberFormat="1" applyFont="1" applyFill="1" applyBorder="1" applyAlignment="1">
      <alignment horizontal="right" vertical="center" wrapText="1"/>
    </xf>
    <xf numFmtId="0" fontId="17" fillId="12" borderId="10" xfId="0" applyFont="1" applyFill="1" applyBorder="1" applyAlignment="1">
      <alignment horizontal="left" vertical="center" wrapText="1"/>
    </xf>
    <xf numFmtId="169" fontId="17" fillId="12" borderId="2" xfId="0" applyNumberFormat="1" applyFont="1" applyFill="1" applyBorder="1" applyAlignment="1">
      <alignment horizontal="right" vertical="center" wrapText="1"/>
    </xf>
    <xf numFmtId="171" fontId="28" fillId="12" borderId="3" xfId="0" applyNumberFormat="1" applyFont="1" applyFill="1" applyBorder="1" applyAlignment="1">
      <alignment horizontal="right" vertical="center"/>
    </xf>
    <xf numFmtId="0" fontId="30" fillId="2" borderId="9" xfId="0" applyFont="1" applyFill="1" applyBorder="1" applyAlignment="1">
      <alignment horizontal="left" vertical="center" wrapText="1"/>
    </xf>
    <xf numFmtId="171" fontId="17" fillId="2" borderId="14" xfId="0" applyNumberFormat="1" applyFont="1" applyFill="1" applyBorder="1" applyAlignment="1">
      <alignment horizontal="right" vertical="center" wrapText="1"/>
    </xf>
    <xf numFmtId="0" fontId="29" fillId="2" borderId="14" xfId="0" applyFont="1" applyFill="1" applyBorder="1" applyAlignment="1">
      <alignment horizontal="left" vertical="center" wrapText="1"/>
    </xf>
    <xf numFmtId="14" fontId="17" fillId="2" borderId="15" xfId="0" applyNumberFormat="1" applyFont="1" applyFill="1" applyBorder="1" applyAlignment="1">
      <alignment horizontal="left" vertical="center" wrapText="1"/>
    </xf>
    <xf numFmtId="0" fontId="24" fillId="2" borderId="0" xfId="0" applyFont="1" applyFill="1" applyAlignment="1">
      <alignment horizontal="left" vertical="center" wrapText="1"/>
    </xf>
    <xf numFmtId="0" fontId="24" fillId="2" borderId="0" xfId="0" applyFont="1" applyFill="1" applyAlignment="1">
      <alignment horizontal="right"/>
    </xf>
    <xf numFmtId="0" fontId="29" fillId="12" borderId="8" xfId="0" applyFont="1" applyFill="1" applyBorder="1" applyAlignment="1">
      <alignment horizontal="left"/>
    </xf>
    <xf numFmtId="0" fontId="29" fillId="12" borderId="8" xfId="0" applyFont="1" applyFill="1" applyBorder="1" applyAlignment="1">
      <alignment horizontal="center"/>
    </xf>
    <xf numFmtId="0" fontId="25" fillId="2" borderId="0" xfId="0" applyFont="1" applyFill="1" applyAlignment="1">
      <alignment wrapText="1"/>
    </xf>
    <xf numFmtId="0" fontId="29" fillId="12" borderId="8" xfId="0" applyFont="1" applyFill="1" applyBorder="1"/>
    <xf numFmtId="169" fontId="29" fillId="12" borderId="8" xfId="0" applyNumberFormat="1" applyFont="1" applyFill="1" applyBorder="1"/>
    <xf numFmtId="0" fontId="17" fillId="2" borderId="8" xfId="0" applyFont="1" applyFill="1" applyBorder="1" applyAlignment="1">
      <alignment wrapText="1"/>
    </xf>
    <xf numFmtId="169" fontId="17" fillId="2" borderId="8" xfId="0" applyNumberFormat="1" applyFont="1" applyFill="1" applyBorder="1"/>
    <xf numFmtId="4" fontId="17" fillId="2" borderId="8" xfId="0" applyNumberFormat="1" applyFont="1" applyFill="1" applyBorder="1"/>
    <xf numFmtId="0" fontId="17" fillId="2" borderId="8" xfId="0" applyFont="1" applyFill="1" applyBorder="1" applyAlignment="1">
      <alignment horizontal="left" wrapText="1"/>
    </xf>
    <xf numFmtId="0" fontId="17" fillId="2" borderId="8" xfId="0" applyFont="1" applyFill="1" applyBorder="1" applyAlignment="1">
      <alignment horizontal="left" wrapText="1" indent="1"/>
    </xf>
    <xf numFmtId="0" fontId="17" fillId="2" borderId="14" xfId="0" applyFont="1" applyFill="1" applyBorder="1" applyAlignment="1">
      <alignment horizontal="left" wrapText="1"/>
    </xf>
    <xf numFmtId="169" fontId="17" fillId="2" borderId="14" xfId="0" applyNumberFormat="1" applyFont="1" applyFill="1" applyBorder="1"/>
    <xf numFmtId="0" fontId="17" fillId="12" borderId="9" xfId="0" applyFont="1" applyFill="1" applyBorder="1" applyAlignment="1">
      <alignment horizontal="left"/>
    </xf>
    <xf numFmtId="169" fontId="17" fillId="12" borderId="8" xfId="0" applyNumberFormat="1" applyFont="1" applyFill="1" applyBorder="1"/>
    <xf numFmtId="0" fontId="17" fillId="12" borderId="9" xfId="0" applyFont="1" applyFill="1" applyBorder="1" applyAlignment="1">
      <alignment horizontal="left" wrapText="1"/>
    </xf>
    <xf numFmtId="0" fontId="17" fillId="12" borderId="8" xfId="0" applyFont="1" applyFill="1" applyBorder="1" applyAlignment="1">
      <alignment horizontal="left" wrapText="1"/>
    </xf>
    <xf numFmtId="170" fontId="17" fillId="2" borderId="8" xfId="0" applyNumberFormat="1" applyFont="1" applyFill="1" applyBorder="1"/>
    <xf numFmtId="169" fontId="17" fillId="12" borderId="3" xfId="0" applyNumberFormat="1" applyFont="1" applyFill="1" applyBorder="1"/>
    <xf numFmtId="169" fontId="17" fillId="12" borderId="4" xfId="0" applyNumberFormat="1" applyFont="1" applyFill="1" applyBorder="1"/>
    <xf numFmtId="0" fontId="17" fillId="2" borderId="15" xfId="0" applyFont="1" applyFill="1" applyBorder="1" applyAlignment="1">
      <alignment horizontal="left" wrapText="1" indent="1"/>
    </xf>
    <xf numFmtId="172" fontId="17" fillId="2" borderId="8" xfId="0" applyNumberFormat="1" applyFont="1" applyFill="1" applyBorder="1"/>
    <xf numFmtId="169" fontId="17" fillId="2" borderId="8" xfId="0" applyNumberFormat="1" applyFont="1" applyFill="1" applyBorder="1" applyAlignment="1">
      <alignment horizontal="right"/>
    </xf>
    <xf numFmtId="3" fontId="17" fillId="2" borderId="8" xfId="0" applyNumberFormat="1" applyFont="1" applyFill="1" applyBorder="1" applyAlignment="1">
      <alignment wrapText="1"/>
    </xf>
    <xf numFmtId="0" fontId="24" fillId="2" borderId="0" xfId="0" applyFont="1" applyFill="1" applyAlignment="1">
      <alignment wrapText="1"/>
    </xf>
    <xf numFmtId="0" fontId="17" fillId="12" borderId="3" xfId="0" applyFont="1" applyFill="1" applyBorder="1" applyAlignment="1">
      <alignment horizontal="left" vertical="center" wrapText="1"/>
    </xf>
    <xf numFmtId="0" fontId="17" fillId="12" borderId="3" xfId="0" applyFont="1" applyFill="1" applyBorder="1"/>
    <xf numFmtId="0" fontId="17" fillId="12" borderId="4" xfId="0" applyFont="1" applyFill="1" applyBorder="1"/>
    <xf numFmtId="0" fontId="17" fillId="2" borderId="15" xfId="0" applyFont="1" applyFill="1" applyBorder="1" applyAlignment="1">
      <alignment vertical="center" wrapText="1"/>
    </xf>
    <xf numFmtId="0" fontId="17" fillId="2" borderId="8" xfId="0" applyFont="1" applyFill="1" applyBorder="1" applyAlignment="1">
      <alignment vertical="center" wrapText="1"/>
    </xf>
    <xf numFmtId="164" fontId="17" fillId="2" borderId="15" xfId="0" applyNumberFormat="1" applyFont="1" applyFill="1" applyBorder="1" applyAlignment="1">
      <alignment horizontal="left" vertical="center"/>
    </xf>
    <xf numFmtId="169" fontId="17" fillId="2" borderId="14" xfId="0" applyNumberFormat="1" applyFont="1" applyFill="1" applyBorder="1" applyAlignment="1">
      <alignment horizontal="right" vertical="center"/>
    </xf>
    <xf numFmtId="0" fontId="17" fillId="2" borderId="14" xfId="0" applyFont="1" applyFill="1" applyBorder="1" applyAlignment="1">
      <alignment vertical="center" wrapText="1"/>
    </xf>
    <xf numFmtId="164" fontId="17" fillId="2" borderId="14" xfId="0" applyNumberFormat="1" applyFont="1" applyFill="1" applyBorder="1" applyAlignment="1">
      <alignment horizontal="right" vertical="center"/>
    </xf>
    <xf numFmtId="2" fontId="17" fillId="2" borderId="14" xfId="0" applyNumberFormat="1" applyFont="1" applyFill="1" applyBorder="1" applyAlignment="1">
      <alignment horizontal="right" vertical="center"/>
    </xf>
    <xf numFmtId="0" fontId="17" fillId="2" borderId="12" xfId="0" applyFont="1" applyFill="1" applyBorder="1" applyAlignment="1">
      <alignment vertical="center" wrapText="1"/>
    </xf>
    <xf numFmtId="168" fontId="17" fillId="2" borderId="14" xfId="0" applyNumberFormat="1" applyFont="1" applyFill="1" applyBorder="1" applyAlignment="1">
      <alignment horizontal="right" vertical="center"/>
    </xf>
    <xf numFmtId="167" fontId="17" fillId="2" borderId="14" xfId="0" applyNumberFormat="1" applyFont="1" applyFill="1" applyBorder="1" applyAlignment="1">
      <alignment horizontal="right" vertical="center"/>
    </xf>
    <xf numFmtId="166" fontId="17" fillId="2" borderId="14" xfId="0" applyNumberFormat="1" applyFont="1" applyFill="1" applyBorder="1" applyAlignment="1">
      <alignment horizontal="right" vertical="center"/>
    </xf>
    <xf numFmtId="4" fontId="17" fillId="2" borderId="15" xfId="0" applyNumberFormat="1" applyFont="1" applyFill="1" applyBorder="1" applyAlignment="1">
      <alignment horizontal="right" vertical="center"/>
    </xf>
    <xf numFmtId="170" fontId="17" fillId="2" borderId="15" xfId="0" applyNumberFormat="1" applyFont="1" applyFill="1" applyBorder="1" applyAlignment="1">
      <alignment horizontal="right" vertical="center"/>
    </xf>
    <xf numFmtId="170" fontId="17" fillId="2" borderId="8" xfId="0" applyNumberFormat="1" applyFont="1" applyFill="1" applyBorder="1" applyAlignment="1">
      <alignment horizontal="right" vertical="center"/>
    </xf>
    <xf numFmtId="4" fontId="17" fillId="2" borderId="8" xfId="0" applyNumberFormat="1" applyFont="1" applyFill="1" applyBorder="1" applyAlignment="1">
      <alignment horizontal="right" vertical="center"/>
    </xf>
    <xf numFmtId="172" fontId="17" fillId="2" borderId="14" xfId="0" applyNumberFormat="1" applyFont="1" applyFill="1" applyBorder="1" applyAlignment="1">
      <alignment horizontal="right" vertical="center"/>
    </xf>
    <xf numFmtId="169" fontId="17" fillId="2" borderId="13" xfId="0" applyNumberFormat="1" applyFont="1" applyFill="1" applyBorder="1" applyAlignment="1">
      <alignment horizontal="right" vertical="center"/>
    </xf>
    <xf numFmtId="0" fontId="27" fillId="12" borderId="12" xfId="0" applyFont="1" applyFill="1" applyBorder="1"/>
    <xf numFmtId="0" fontId="17" fillId="12" borderId="1" xfId="0" applyFont="1" applyFill="1" applyBorder="1" applyAlignment="1">
      <alignment horizontal="left" vertical="center" wrapText="1"/>
    </xf>
    <xf numFmtId="169" fontId="17" fillId="12" borderId="1" xfId="0" applyNumberFormat="1" applyFont="1" applyFill="1" applyBorder="1"/>
    <xf numFmtId="169" fontId="17" fillId="12" borderId="5" xfId="0" applyNumberFormat="1" applyFont="1" applyFill="1" applyBorder="1"/>
    <xf numFmtId="169" fontId="17" fillId="12" borderId="4" xfId="0" applyNumberFormat="1" applyFont="1" applyFill="1" applyBorder="1" applyAlignment="1">
      <alignment horizontal="right" vertical="center" wrapText="1"/>
    </xf>
    <xf numFmtId="169" fontId="17" fillId="2" borderId="8" xfId="0" applyNumberFormat="1" applyFont="1" applyFill="1" applyBorder="1" applyAlignment="1">
      <alignment horizontal="left" vertical="center" wrapText="1"/>
    </xf>
    <xf numFmtId="3" fontId="17" fillId="2" borderId="14" xfId="0" applyNumberFormat="1" applyFont="1" applyFill="1" applyBorder="1" applyAlignment="1">
      <alignment horizontal="right" vertical="center"/>
    </xf>
    <xf numFmtId="169" fontId="17" fillId="2" borderId="10" xfId="0" applyNumberFormat="1" applyFont="1" applyFill="1" applyBorder="1" applyAlignment="1">
      <alignment horizontal="right" vertical="center"/>
    </xf>
    <xf numFmtId="169" fontId="17" fillId="2" borderId="7" xfId="0" applyNumberFormat="1" applyFont="1" applyFill="1" applyBorder="1" applyAlignment="1">
      <alignment horizontal="right" vertical="center"/>
    </xf>
    <xf numFmtId="0" fontId="29" fillId="12" borderId="14" xfId="0" applyFont="1" applyFill="1" applyBorder="1" applyAlignment="1">
      <alignment horizontal="left"/>
    </xf>
    <xf numFmtId="0" fontId="29" fillId="12" borderId="14" xfId="0" applyFont="1" applyFill="1" applyBorder="1" applyAlignment="1">
      <alignment horizontal="center"/>
    </xf>
    <xf numFmtId="0" fontId="29" fillId="12" borderId="8" xfId="0" applyFont="1" applyFill="1" applyBorder="1" applyAlignment="1">
      <alignment wrapText="1"/>
    </xf>
    <xf numFmtId="0" fontId="29" fillId="12" borderId="8" xfId="0" applyFont="1" applyFill="1" applyBorder="1" applyAlignment="1">
      <alignment horizontal="right"/>
    </xf>
    <xf numFmtId="0" fontId="17" fillId="2" borderId="9" xfId="0" applyFont="1" applyFill="1" applyBorder="1" applyAlignment="1">
      <alignment horizontal="left"/>
    </xf>
    <xf numFmtId="0" fontId="17" fillId="2" borderId="8" xfId="0" applyFont="1" applyFill="1" applyBorder="1" applyAlignment="1">
      <alignment horizontal="left"/>
    </xf>
    <xf numFmtId="4" fontId="17" fillId="2" borderId="8" xfId="0" applyNumberFormat="1" applyFont="1" applyFill="1" applyBorder="1" applyAlignment="1">
      <alignment horizontal="right"/>
    </xf>
    <xf numFmtId="172" fontId="17" fillId="2" borderId="8" xfId="0" applyNumberFormat="1" applyFont="1" applyFill="1" applyBorder="1" applyAlignment="1">
      <alignment horizontal="right"/>
    </xf>
    <xf numFmtId="170" fontId="17" fillId="2" borderId="8" xfId="0" applyNumberFormat="1" applyFont="1" applyFill="1" applyBorder="1" applyAlignment="1">
      <alignment horizontal="right"/>
    </xf>
    <xf numFmtId="0" fontId="17" fillId="12" borderId="10" xfId="0" applyFont="1" applyFill="1" applyBorder="1" applyAlignment="1">
      <alignment horizontal="left" wrapText="1" indent="1"/>
    </xf>
    <xf numFmtId="0" fontId="17" fillId="12" borderId="8" xfId="0" applyFont="1" applyFill="1" applyBorder="1" applyAlignment="1">
      <alignment wrapText="1"/>
    </xf>
    <xf numFmtId="169" fontId="17" fillId="12" borderId="8" xfId="0" applyNumberFormat="1" applyFont="1" applyFill="1" applyBorder="1" applyAlignment="1">
      <alignment horizontal="right"/>
    </xf>
    <xf numFmtId="0" fontId="17" fillId="12" borderId="8" xfId="0" applyFont="1" applyFill="1" applyBorder="1"/>
    <xf numFmtId="0" fontId="24" fillId="2" borderId="0" xfId="0" applyFont="1" applyFill="1" applyAlignment="1">
      <alignment vertical="center" wrapText="1"/>
    </xf>
    <xf numFmtId="0" fontId="29" fillId="2" borderId="0" xfId="0" applyFont="1" applyFill="1" applyAlignment="1">
      <alignment horizontal="left"/>
    </xf>
    <xf numFmtId="0" fontId="29" fillId="12" borderId="9" xfId="0" applyFont="1" applyFill="1" applyBorder="1"/>
    <xf numFmtId="0" fontId="17" fillId="12" borderId="3" xfId="0" applyFont="1" applyFill="1" applyBorder="1" applyAlignment="1">
      <alignment vertical="center" wrapText="1"/>
    </xf>
    <xf numFmtId="3" fontId="17" fillId="12" borderId="3" xfId="0" applyNumberFormat="1" applyFont="1" applyFill="1" applyBorder="1"/>
    <xf numFmtId="3" fontId="17" fillId="12" borderId="4" xfId="0" applyNumberFormat="1" applyFont="1" applyFill="1" applyBorder="1"/>
    <xf numFmtId="0" fontId="17" fillId="2" borderId="15" xfId="0" applyFont="1" applyFill="1" applyBorder="1" applyAlignment="1">
      <alignment vertical="center"/>
    </xf>
    <xf numFmtId="3" fontId="17" fillId="2" borderId="15" xfId="0" applyNumberFormat="1" applyFont="1" applyFill="1" applyBorder="1" applyAlignment="1">
      <alignment horizontal="right" vertical="center"/>
    </xf>
    <xf numFmtId="0" fontId="29" fillId="2" borderId="9" xfId="0" applyFont="1" applyFill="1" applyBorder="1"/>
    <xf numFmtId="3" fontId="17" fillId="2" borderId="8" xfId="0" applyNumberFormat="1" applyFont="1" applyFill="1" applyBorder="1" applyAlignment="1">
      <alignment horizontal="right" vertical="center"/>
    </xf>
    <xf numFmtId="0" fontId="17" fillId="2" borderId="13" xfId="0" applyFont="1" applyFill="1" applyBorder="1" applyAlignment="1">
      <alignment vertical="center" wrapText="1"/>
    </xf>
    <xf numFmtId="3" fontId="17" fillId="2" borderId="13" xfId="0" applyNumberFormat="1" applyFont="1" applyFill="1" applyBorder="1" applyAlignment="1">
      <alignment horizontal="right" vertical="center"/>
    </xf>
    <xf numFmtId="3" fontId="17" fillId="2" borderId="8" xfId="0" applyNumberFormat="1" applyFont="1" applyFill="1" applyBorder="1" applyAlignment="1">
      <alignment vertical="center" wrapText="1"/>
    </xf>
    <xf numFmtId="0" fontId="17" fillId="2" borderId="9" xfId="0" applyFont="1" applyFill="1" applyBorder="1" applyAlignment="1">
      <alignment horizontal="left" vertical="center" wrapText="1"/>
    </xf>
    <xf numFmtId="1" fontId="29" fillId="12" borderId="9" xfId="0" applyNumberFormat="1" applyFont="1" applyFill="1" applyBorder="1"/>
    <xf numFmtId="1" fontId="29" fillId="12" borderId="3" xfId="0" applyNumberFormat="1" applyFont="1" applyFill="1" applyBorder="1" applyAlignment="1">
      <alignment vertical="center" wrapText="1"/>
    </xf>
    <xf numFmtId="3" fontId="29" fillId="12" borderId="3" xfId="0" applyNumberFormat="1" applyFont="1" applyFill="1" applyBorder="1" applyAlignment="1">
      <alignment horizontal="right" vertical="center"/>
    </xf>
    <xf numFmtId="1" fontId="17" fillId="2" borderId="15" xfId="0" applyNumberFormat="1" applyFont="1" applyFill="1" applyBorder="1" applyAlignment="1">
      <alignment vertical="center" wrapText="1"/>
    </xf>
    <xf numFmtId="1" fontId="17" fillId="2" borderId="8" xfId="0" applyNumberFormat="1" applyFont="1" applyFill="1" applyBorder="1" applyAlignment="1">
      <alignment vertical="center" wrapText="1"/>
    </xf>
    <xf numFmtId="1" fontId="17" fillId="2" borderId="14" xfId="0" applyNumberFormat="1" applyFont="1" applyFill="1" applyBorder="1" applyAlignment="1">
      <alignment vertical="center" wrapText="1"/>
    </xf>
    <xf numFmtId="0" fontId="17" fillId="12" borderId="9" xfId="0" applyFont="1" applyFill="1" applyBorder="1" applyAlignment="1">
      <alignment vertical="center" wrapText="1"/>
    </xf>
    <xf numFmtId="1" fontId="17" fillId="12" borderId="3" xfId="0" applyNumberFormat="1" applyFont="1" applyFill="1" applyBorder="1" applyAlignment="1">
      <alignment vertical="center" wrapText="1"/>
    </xf>
    <xf numFmtId="3" fontId="29" fillId="12" borderId="4" xfId="0" applyNumberFormat="1" applyFont="1" applyFill="1" applyBorder="1" applyAlignment="1">
      <alignment horizontal="right" vertical="center"/>
    </xf>
    <xf numFmtId="1" fontId="17" fillId="2" borderId="13" xfId="0" applyNumberFormat="1" applyFont="1" applyFill="1" applyBorder="1" applyAlignment="1">
      <alignment vertical="center" wrapText="1"/>
    </xf>
    <xf numFmtId="1" fontId="30" fillId="2" borderId="9" xfId="0" applyNumberFormat="1" applyFont="1" applyFill="1" applyBorder="1" applyAlignment="1">
      <alignment vertical="center" wrapText="1"/>
    </xf>
    <xf numFmtId="1" fontId="17" fillId="2" borderId="8" xfId="0" applyNumberFormat="1" applyFont="1" applyFill="1" applyBorder="1" applyAlignment="1">
      <alignment horizontal="left" vertical="center" wrapText="1"/>
    </xf>
    <xf numFmtId="1" fontId="29" fillId="2" borderId="9" xfId="0" applyNumberFormat="1" applyFont="1" applyFill="1" applyBorder="1"/>
    <xf numFmtId="1" fontId="17" fillId="2" borderId="8" xfId="0" applyNumberFormat="1" applyFont="1" applyFill="1" applyBorder="1" applyAlignment="1">
      <alignment vertical="center"/>
    </xf>
    <xf numFmtId="4" fontId="17" fillId="2" borderId="14" xfId="0" applyNumberFormat="1" applyFont="1" applyFill="1" applyBorder="1" applyAlignment="1">
      <alignment horizontal="right" vertical="center"/>
    </xf>
    <xf numFmtId="3" fontId="29" fillId="12" borderId="5" xfId="0" applyNumberFormat="1" applyFont="1" applyFill="1" applyBorder="1" applyAlignment="1">
      <alignment horizontal="right" vertical="center"/>
    </xf>
    <xf numFmtId="1" fontId="30" fillId="12" borderId="9" xfId="0" applyNumberFormat="1" applyFont="1" applyFill="1" applyBorder="1" applyAlignment="1">
      <alignment vertical="center" wrapText="1"/>
    </xf>
    <xf numFmtId="3" fontId="17" fillId="12" borderId="3" xfId="0" applyNumberFormat="1" applyFont="1" applyFill="1" applyBorder="1" applyAlignment="1">
      <alignment horizontal="right" vertical="center"/>
    </xf>
    <xf numFmtId="3" fontId="17" fillId="12" borderId="4" xfId="0" applyNumberFormat="1" applyFont="1" applyFill="1" applyBorder="1" applyAlignment="1">
      <alignment horizontal="right" vertical="center"/>
    </xf>
    <xf numFmtId="0" fontId="17" fillId="12" borderId="0" xfId="0" applyFont="1" applyFill="1"/>
    <xf numFmtId="0" fontId="29" fillId="2" borderId="0" xfId="0" applyFont="1" applyFill="1"/>
    <xf numFmtId="0" fontId="17" fillId="2" borderId="8" xfId="0" applyFont="1" applyFill="1" applyBorder="1"/>
    <xf numFmtId="3" fontId="17" fillId="2" borderId="8" xfId="0" applyNumberFormat="1" applyFont="1" applyFill="1" applyBorder="1"/>
    <xf numFmtId="0" fontId="29" fillId="12" borderId="0" xfId="0" applyFont="1" applyFill="1"/>
    <xf numFmtId="0" fontId="17" fillId="12" borderId="8" xfId="0" applyFont="1" applyFill="1" applyBorder="1" applyAlignment="1">
      <alignment vertical="center" wrapText="1"/>
    </xf>
    <xf numFmtId="3" fontId="17" fillId="12" borderId="8" xfId="0" applyNumberFormat="1" applyFont="1" applyFill="1" applyBorder="1"/>
    <xf numFmtId="0" fontId="22" fillId="2" borderId="0" xfId="0" applyFont="1" applyFill="1"/>
    <xf numFmtId="0" fontId="22" fillId="2" borderId="0" xfId="0" applyFont="1" applyFill="1" applyAlignment="1">
      <alignment wrapText="1"/>
    </xf>
    <xf numFmtId="0" fontId="25" fillId="2" borderId="9" xfId="0" applyFont="1" applyFill="1" applyBorder="1"/>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15" xfId="0" applyFont="1" applyFill="1" applyBorder="1" applyAlignment="1">
      <alignment vertical="center" wrapText="1"/>
    </xf>
    <xf numFmtId="0" fontId="24" fillId="2" borderId="14" xfId="0" applyFont="1" applyFill="1" applyBorder="1" applyAlignment="1">
      <alignment vertical="center" wrapText="1"/>
    </xf>
    <xf numFmtId="0" fontId="24" fillId="2" borderId="13" xfId="0" applyFont="1" applyFill="1" applyBorder="1" applyAlignment="1">
      <alignment vertical="center" wrapText="1"/>
    </xf>
    <xf numFmtId="0" fontId="24" fillId="2" borderId="8" xfId="0" applyFont="1" applyFill="1" applyBorder="1" applyAlignment="1">
      <alignment vertical="center" wrapText="1"/>
    </xf>
    <xf numFmtId="0" fontId="24" fillId="2" borderId="12" xfId="0" applyFont="1" applyFill="1" applyBorder="1" applyAlignment="1">
      <alignment vertical="center" wrapText="1"/>
    </xf>
    <xf numFmtId="0" fontId="24" fillId="2" borderId="15" xfId="0" applyFont="1" applyFill="1" applyBorder="1" applyAlignment="1">
      <alignment wrapText="1"/>
    </xf>
    <xf numFmtId="0" fontId="24" fillId="2" borderId="14" xfId="0" applyFont="1" applyFill="1" applyBorder="1" applyAlignment="1">
      <alignment wrapText="1"/>
    </xf>
    <xf numFmtId="0" fontId="24" fillId="2" borderId="8" xfId="0" applyFont="1" applyFill="1" applyBorder="1" applyAlignment="1">
      <alignment horizontal="left" vertical="center" wrapText="1"/>
    </xf>
    <xf numFmtId="0" fontId="24" fillId="2" borderId="14" xfId="4" applyFont="1" applyFill="1" applyBorder="1" applyAlignment="1">
      <alignment wrapText="1"/>
    </xf>
    <xf numFmtId="3" fontId="24" fillId="2" borderId="8" xfId="0" applyNumberFormat="1" applyFont="1" applyFill="1" applyBorder="1" applyAlignment="1">
      <alignment vertical="center" wrapText="1"/>
    </xf>
    <xf numFmtId="0" fontId="24" fillId="2" borderId="14" xfId="0" applyFont="1" applyFill="1" applyBorder="1" applyAlignment="1">
      <alignment horizontal="left" vertical="center" wrapText="1" indent="1"/>
    </xf>
    <xf numFmtId="164" fontId="24" fillId="2" borderId="14" xfId="0" applyNumberFormat="1" applyFont="1" applyFill="1" applyBorder="1" applyAlignment="1">
      <alignment horizontal="left" vertical="center" wrapText="1"/>
    </xf>
    <xf numFmtId="1" fontId="25" fillId="2" borderId="9" xfId="0" applyNumberFormat="1" applyFont="1" applyFill="1" applyBorder="1"/>
    <xf numFmtId="1" fontId="25" fillId="2" borderId="3" xfId="0" applyNumberFormat="1" applyFont="1" applyFill="1" applyBorder="1" applyAlignment="1">
      <alignment vertical="center" wrapText="1"/>
    </xf>
    <xf numFmtId="1" fontId="25" fillId="2" borderId="4" xfId="0" applyNumberFormat="1" applyFont="1" applyFill="1" applyBorder="1" applyAlignment="1">
      <alignment vertical="center" wrapText="1"/>
    </xf>
    <xf numFmtId="0" fontId="24" fillId="2" borderId="8" xfId="0" applyFont="1" applyFill="1" applyBorder="1" applyAlignment="1">
      <alignment horizontal="left" vertical="center"/>
    </xf>
    <xf numFmtId="1" fontId="24" fillId="2" borderId="15" xfId="0" applyNumberFormat="1" applyFont="1" applyFill="1" applyBorder="1" applyAlignment="1">
      <alignment vertical="center" wrapText="1"/>
    </xf>
    <xf numFmtId="1" fontId="24" fillId="2" borderId="8" xfId="0" applyNumberFormat="1" applyFont="1" applyFill="1" applyBorder="1" applyAlignment="1">
      <alignment vertical="center" wrapText="1"/>
    </xf>
    <xf numFmtId="0" fontId="24" fillId="2" borderId="9" xfId="0" applyFont="1" applyFill="1" applyBorder="1" applyAlignment="1">
      <alignment vertical="center" wrapText="1"/>
    </xf>
    <xf numFmtId="1" fontId="24" fillId="2" borderId="3" xfId="0" applyNumberFormat="1" applyFont="1" applyFill="1" applyBorder="1" applyAlignment="1">
      <alignment vertical="center" wrapText="1"/>
    </xf>
    <xf numFmtId="1" fontId="24" fillId="2" borderId="4" xfId="0" applyNumberFormat="1" applyFont="1" applyFill="1" applyBorder="1" applyAlignment="1">
      <alignment vertical="center" wrapText="1"/>
    </xf>
    <xf numFmtId="1" fontId="24" fillId="2" borderId="13" xfId="0" applyNumberFormat="1" applyFont="1" applyFill="1" applyBorder="1" applyAlignment="1">
      <alignment vertical="center" wrapText="1"/>
    </xf>
    <xf numFmtId="1" fontId="33" fillId="2" borderId="9" xfId="0" applyNumberFormat="1" applyFont="1" applyFill="1" applyBorder="1" applyAlignment="1">
      <alignment vertical="center" wrapText="1"/>
    </xf>
    <xf numFmtId="0" fontId="24" fillId="2" borderId="8" xfId="0" applyFont="1" applyFill="1" applyBorder="1" applyAlignment="1">
      <alignment horizontal="left" vertical="center" wrapText="1" indent="1"/>
    </xf>
    <xf numFmtId="1" fontId="24" fillId="2" borderId="8" xfId="0" applyNumberFormat="1" applyFont="1" applyFill="1" applyBorder="1" applyAlignment="1">
      <alignment horizontal="left" vertical="center" wrapText="1" indent="1"/>
    </xf>
    <xf numFmtId="1" fontId="24" fillId="2" borderId="14" xfId="0" applyNumberFormat="1" applyFont="1" applyFill="1" applyBorder="1" applyAlignment="1">
      <alignment vertical="center" wrapText="1"/>
    </xf>
    <xf numFmtId="1" fontId="33" fillId="2" borderId="10" xfId="0" applyNumberFormat="1" applyFont="1" applyFill="1" applyBorder="1" applyAlignment="1">
      <alignment vertical="center" wrapText="1"/>
    </xf>
    <xf numFmtId="1" fontId="24" fillId="2" borderId="2" xfId="0" applyNumberFormat="1" applyFont="1" applyFill="1" applyBorder="1" applyAlignment="1">
      <alignment vertical="center" wrapText="1"/>
    </xf>
    <xf numFmtId="1" fontId="24" fillId="2" borderId="7" xfId="0" applyNumberFormat="1" applyFont="1" applyFill="1" applyBorder="1" applyAlignment="1">
      <alignment vertical="center" wrapText="1"/>
    </xf>
    <xf numFmtId="0" fontId="24" fillId="2" borderId="15" xfId="0" applyFont="1" applyFill="1" applyBorder="1" applyAlignment="1">
      <alignment horizontal="left" vertical="center" wrapText="1"/>
    </xf>
    <xf numFmtId="0" fontId="24" fillId="2" borderId="14" xfId="0" applyFont="1" applyFill="1" applyBorder="1" applyAlignment="1">
      <alignment horizontal="left" vertical="center" wrapText="1"/>
    </xf>
    <xf numFmtId="0" fontId="24" fillId="2" borderId="12" xfId="0" applyFont="1" applyFill="1" applyBorder="1" applyAlignment="1">
      <alignment horizontal="left" vertical="center" wrapText="1"/>
    </xf>
    <xf numFmtId="0" fontId="33" fillId="2" borderId="9" xfId="0" applyFont="1" applyFill="1" applyBorder="1" applyAlignment="1">
      <alignment horizontal="left" vertical="center" wrapText="1"/>
    </xf>
    <xf numFmtId="0" fontId="24" fillId="2" borderId="13" xfId="0" applyFont="1" applyFill="1" applyBorder="1" applyAlignment="1">
      <alignment horizontal="left" vertical="center" wrapText="1"/>
    </xf>
    <xf numFmtId="0" fontId="24" fillId="2" borderId="3" xfId="0" applyFont="1" applyFill="1" applyBorder="1" applyAlignment="1">
      <alignment horizontal="left" vertical="center" wrapText="1"/>
    </xf>
    <xf numFmtId="14" fontId="24" fillId="2" borderId="15" xfId="0" applyNumberFormat="1" applyFont="1" applyFill="1" applyBorder="1" applyAlignment="1">
      <alignment horizontal="left" vertical="center" wrapText="1"/>
    </xf>
    <xf numFmtId="0" fontId="25" fillId="2" borderId="14" xfId="0" applyFont="1" applyFill="1" applyBorder="1" applyAlignment="1">
      <alignment horizontal="left"/>
    </xf>
    <xf numFmtId="0" fontId="25" fillId="2" borderId="14" xfId="0" applyFont="1" applyFill="1" applyBorder="1" applyAlignment="1">
      <alignment horizontal="left" vertical="center" wrapText="1"/>
    </xf>
    <xf numFmtId="0" fontId="25" fillId="2" borderId="14" xfId="0" applyFont="1" applyFill="1" applyBorder="1" applyAlignment="1">
      <alignment horizontal="left" wrapText="1"/>
    </xf>
    <xf numFmtId="0" fontId="34" fillId="2" borderId="0" xfId="4" applyFont="1" applyFill="1" applyAlignment="1">
      <alignment wrapText="1"/>
    </xf>
    <xf numFmtId="0" fontId="34" fillId="2" borderId="0" xfId="4" applyFont="1" applyFill="1"/>
    <xf numFmtId="0" fontId="34" fillId="2" borderId="12" xfId="4" applyFont="1" applyFill="1" applyBorder="1"/>
    <xf numFmtId="0" fontId="34" fillId="2" borderId="1" xfId="4" applyFont="1" applyFill="1" applyBorder="1"/>
    <xf numFmtId="0" fontId="34" fillId="2" borderId="5" xfId="4" applyFont="1" applyFill="1" applyBorder="1" applyAlignment="1">
      <alignment wrapText="1"/>
    </xf>
    <xf numFmtId="0" fontId="22" fillId="2" borderId="8" xfId="4" applyFont="1" applyFill="1" applyBorder="1"/>
    <xf numFmtId="0" fontId="22" fillId="2" borderId="14" xfId="0" applyFont="1" applyFill="1" applyBorder="1" applyAlignment="1">
      <alignment vertical="center" wrapText="1"/>
    </xf>
    <xf numFmtId="0" fontId="22" fillId="2" borderId="15" xfId="0" applyFont="1" applyFill="1" applyBorder="1" applyAlignment="1">
      <alignment vertical="center" wrapText="1"/>
    </xf>
    <xf numFmtId="0" fontId="22" fillId="2" borderId="8" xfId="4" applyFont="1" applyFill="1" applyBorder="1" applyAlignment="1">
      <alignment wrapText="1"/>
    </xf>
    <xf numFmtId="0" fontId="22" fillId="2" borderId="8" xfId="4" applyFont="1" applyFill="1" applyBorder="1" applyAlignment="1">
      <alignment vertical="center" wrapText="1"/>
    </xf>
    <xf numFmtId="0" fontId="22" fillId="2" borderId="14" xfId="4" applyFont="1" applyFill="1" applyBorder="1" applyAlignment="1">
      <alignment vertical="center" wrapText="1"/>
    </xf>
    <xf numFmtId="0" fontId="22" fillId="2" borderId="13" xfId="4" applyFont="1" applyFill="1" applyBorder="1" applyAlignment="1">
      <alignment vertical="center" wrapText="1"/>
    </xf>
    <xf numFmtId="0" fontId="22" fillId="2" borderId="15" xfId="4" applyFont="1" applyFill="1" applyBorder="1" applyAlignment="1">
      <alignment vertical="center" wrapText="1"/>
    </xf>
    <xf numFmtId="0" fontId="34" fillId="2" borderId="9" xfId="4" applyFont="1" applyFill="1" applyBorder="1"/>
    <xf numFmtId="0" fontId="34" fillId="2" borderId="3" xfId="4" applyFont="1" applyFill="1" applyBorder="1"/>
    <xf numFmtId="0" fontId="34" fillId="2" borderId="4" xfId="4" applyFont="1" applyFill="1" applyBorder="1" applyAlignment="1">
      <alignment wrapText="1"/>
    </xf>
    <xf numFmtId="0" fontId="22" fillId="2" borderId="8" xfId="4" applyFont="1" applyFill="1" applyBorder="1" applyAlignment="1">
      <alignment vertical="center"/>
    </xf>
    <xf numFmtId="0" fontId="22" fillId="2" borderId="8" xfId="0" applyFont="1" applyFill="1" applyBorder="1" applyAlignment="1">
      <alignment horizontal="left" wrapText="1" indent="1"/>
    </xf>
    <xf numFmtId="0" fontId="22" fillId="2" borderId="14" xfId="4" applyFont="1" applyFill="1" applyBorder="1" applyAlignment="1">
      <alignment wrapText="1"/>
    </xf>
    <xf numFmtId="0" fontId="22" fillId="2" borderId="15" xfId="4" applyFont="1" applyFill="1" applyBorder="1" applyAlignment="1">
      <alignment wrapText="1"/>
    </xf>
    <xf numFmtId="0" fontId="22" fillId="2" borderId="8" xfId="0" applyFont="1" applyFill="1" applyBorder="1" applyAlignment="1">
      <alignment horizontal="left" vertical="center" wrapText="1"/>
    </xf>
    <xf numFmtId="0" fontId="22" fillId="2" borderId="8" xfId="0" applyFont="1" applyFill="1" applyBorder="1" applyAlignment="1">
      <alignment horizontal="left" wrapText="1"/>
    </xf>
    <xf numFmtId="0" fontId="22" fillId="2" borderId="8" xfId="0" applyFont="1" applyFill="1" applyBorder="1" applyAlignment="1">
      <alignment wrapText="1"/>
    </xf>
    <xf numFmtId="0" fontId="22" fillId="2" borderId="8" xfId="0" applyFont="1" applyFill="1" applyBorder="1" applyAlignment="1">
      <alignment vertical="center" wrapText="1"/>
    </xf>
    <xf numFmtId="0" fontId="34" fillId="2" borderId="11" xfId="4" applyFont="1" applyFill="1" applyBorder="1"/>
    <xf numFmtId="0" fontId="22" fillId="2" borderId="0" xfId="4" applyFont="1" applyFill="1"/>
    <xf numFmtId="3" fontId="22" fillId="2" borderId="6" xfId="4" applyNumberFormat="1" applyFont="1" applyFill="1" applyBorder="1" applyAlignment="1">
      <alignment wrapText="1"/>
    </xf>
    <xf numFmtId="0" fontId="22" fillId="2" borderId="3" xfId="4" applyFont="1" applyFill="1" applyBorder="1"/>
    <xf numFmtId="3" fontId="22" fillId="2" borderId="4" xfId="4" applyNumberFormat="1" applyFont="1" applyFill="1" applyBorder="1" applyAlignment="1">
      <alignment wrapText="1"/>
    </xf>
    <xf numFmtId="3" fontId="22" fillId="2" borderId="8" xfId="4" applyNumberFormat="1" applyFont="1" applyFill="1" applyBorder="1" applyAlignment="1">
      <alignment wrapText="1"/>
    </xf>
    <xf numFmtId="3" fontId="22" fillId="2" borderId="8" xfId="4" applyNumberFormat="1" applyFont="1" applyFill="1" applyBorder="1"/>
    <xf numFmtId="0" fontId="34" fillId="2" borderId="9" xfId="0" applyFont="1" applyFill="1" applyBorder="1"/>
    <xf numFmtId="0" fontId="34" fillId="2" borderId="8" xfId="0" applyFont="1" applyFill="1" applyBorder="1" applyAlignment="1">
      <alignment wrapText="1"/>
    </xf>
    <xf numFmtId="1" fontId="0" fillId="2" borderId="0" xfId="0" applyNumberFormat="1" applyFill="1"/>
    <xf numFmtId="0" fontId="0" fillId="0" borderId="0" xfId="0" applyBorder="1"/>
    <xf numFmtId="0" fontId="0" fillId="2" borderId="1" xfId="0" applyFill="1" applyBorder="1"/>
    <xf numFmtId="164" fontId="0" fillId="3" borderId="0" xfId="0" applyNumberFormat="1" applyFill="1" applyBorder="1" applyAlignment="1">
      <alignment horizontal="center"/>
    </xf>
    <xf numFmtId="0" fontId="7" fillId="2" borderId="1" xfId="0" applyFont="1" applyFill="1" applyBorder="1"/>
    <xf numFmtId="0" fontId="7" fillId="2" borderId="0" xfId="0" applyFont="1" applyFill="1" applyBorder="1"/>
    <xf numFmtId="0" fontId="0" fillId="3" borderId="2" xfId="0" applyFill="1" applyBorder="1"/>
    <xf numFmtId="164" fontId="0" fillId="3" borderId="2" xfId="0" applyNumberFormat="1" applyFill="1" applyBorder="1" applyAlignment="1">
      <alignment horizontal="center"/>
    </xf>
    <xf numFmtId="0" fontId="0" fillId="3" borderId="0" xfId="0" applyFill="1"/>
    <xf numFmtId="0" fontId="0" fillId="2" borderId="1" xfId="0" applyFill="1" applyBorder="1" applyAlignment="1">
      <alignment horizontal="center"/>
    </xf>
    <xf numFmtId="164" fontId="0" fillId="2" borderId="1" xfId="0" applyNumberFormat="1" applyFill="1" applyBorder="1" applyAlignment="1">
      <alignment horizontal="center"/>
    </xf>
    <xf numFmtId="3" fontId="0" fillId="2" borderId="0" xfId="0" applyNumberFormat="1" applyFill="1" applyBorder="1" applyAlignment="1">
      <alignment horizontal="center"/>
    </xf>
    <xf numFmtId="0" fontId="35" fillId="2" borderId="0" xfId="0" applyFont="1" applyFill="1"/>
    <xf numFmtId="0" fontId="14" fillId="2" borderId="0" xfId="0" applyFont="1" applyFill="1"/>
    <xf numFmtId="4" fontId="0" fillId="3" borderId="2" xfId="0" applyNumberFormat="1" applyFill="1" applyBorder="1"/>
    <xf numFmtId="0" fontId="0" fillId="13" borderId="0" xfId="0" applyFill="1"/>
    <xf numFmtId="0" fontId="0" fillId="4" borderId="0" xfId="0" applyFill="1"/>
    <xf numFmtId="0" fontId="22" fillId="2" borderId="0" xfId="0" applyFont="1" applyFill="1" applyAlignment="1">
      <alignment horizontal="center" vertical="center" wrapText="1"/>
    </xf>
    <xf numFmtId="164" fontId="22" fillId="2" borderId="0" xfId="0" applyNumberFormat="1" applyFont="1" applyFill="1" applyAlignment="1">
      <alignment horizontal="center" vertical="center" wrapText="1"/>
    </xf>
    <xf numFmtId="0" fontId="23" fillId="2" borderId="0" xfId="0" applyFont="1" applyFill="1" applyAlignment="1">
      <alignment horizontal="center" vertical="center"/>
    </xf>
    <xf numFmtId="0" fontId="21" fillId="2" borderId="0" xfId="3" applyFill="1"/>
    <xf numFmtId="0" fontId="23" fillId="3" borderId="0" xfId="0" applyFont="1" applyFill="1" applyAlignment="1">
      <alignment horizontal="center" vertical="center"/>
    </xf>
    <xf numFmtId="0" fontId="0" fillId="14" borderId="0" xfId="0" applyFill="1"/>
    <xf numFmtId="0" fontId="23" fillId="2" borderId="0" xfId="0" applyFont="1" applyFill="1" applyAlignment="1">
      <alignment horizontal="left"/>
    </xf>
    <xf numFmtId="0" fontId="23" fillId="2" borderId="0" xfId="0" applyFont="1" applyFill="1" applyAlignment="1">
      <alignment horizontal="center"/>
    </xf>
    <xf numFmtId="0" fontId="23" fillId="2" borderId="0" xfId="0" applyFont="1" applyFill="1"/>
    <xf numFmtId="0" fontId="34" fillId="2" borderId="0" xfId="0" applyFont="1" applyFill="1" applyAlignment="1">
      <alignment horizontal="center" vertical="center"/>
    </xf>
    <xf numFmtId="3" fontId="23" fillId="2" borderId="0" xfId="0" applyNumberFormat="1" applyFont="1" applyFill="1" applyAlignment="1">
      <alignment horizontal="center"/>
    </xf>
    <xf numFmtId="3" fontId="23" fillId="2" borderId="0" xfId="2" applyNumberFormat="1" applyFont="1" applyFill="1"/>
    <xf numFmtId="0" fontId="36" fillId="2" borderId="0" xfId="0" applyFont="1" applyFill="1" applyAlignment="1">
      <alignment horizontal="center" vertical="center"/>
    </xf>
    <xf numFmtId="3" fontId="36" fillId="2" borderId="0" xfId="0" applyNumberFormat="1" applyFont="1" applyFill="1" applyAlignment="1">
      <alignment horizontal="center" vertical="center"/>
    </xf>
    <xf numFmtId="0" fontId="29" fillId="12" borderId="0" xfId="0" applyFont="1" applyFill="1" applyBorder="1" applyAlignment="1">
      <alignment horizontal="center"/>
    </xf>
    <xf numFmtId="0" fontId="36" fillId="2" borderId="0" xfId="0" applyFont="1" applyFill="1" applyAlignment="1">
      <alignment horizontal="left"/>
    </xf>
    <xf numFmtId="0" fontId="23" fillId="2" borderId="0" xfId="0" applyFont="1" applyFill="1" applyAlignment="1"/>
    <xf numFmtId="3" fontId="23" fillId="2" borderId="0" xfId="0" applyNumberFormat="1" applyFont="1" applyFill="1" applyAlignment="1">
      <alignment horizontal="center" vertical="center"/>
    </xf>
    <xf numFmtId="3" fontId="23" fillId="2" borderId="0" xfId="2" applyNumberFormat="1" applyFont="1" applyFill="1" applyAlignment="1">
      <alignment horizontal="center"/>
    </xf>
    <xf numFmtId="0" fontId="36" fillId="3" borderId="0" xfId="0" applyFont="1" applyFill="1" applyAlignment="1">
      <alignment horizontal="center" vertical="center"/>
    </xf>
    <xf numFmtId="3" fontId="36" fillId="3" borderId="0" xfId="0" applyNumberFormat="1" applyFont="1" applyFill="1" applyAlignment="1">
      <alignment horizontal="center" vertical="center"/>
    </xf>
    <xf numFmtId="3" fontId="23" fillId="3" borderId="0" xfId="2" applyNumberFormat="1" applyFont="1" applyFill="1"/>
    <xf numFmtId="0" fontId="23" fillId="3" borderId="0" xfId="0" applyFont="1" applyFill="1"/>
    <xf numFmtId="0" fontId="36" fillId="3" borderId="0" xfId="0" applyFont="1" applyFill="1" applyAlignment="1">
      <alignment horizontal="left"/>
    </xf>
    <xf numFmtId="0" fontId="23" fillId="3" borderId="0" xfId="0" applyFont="1" applyFill="1" applyAlignment="1">
      <alignment horizontal="left"/>
    </xf>
    <xf numFmtId="0" fontId="23" fillId="3" borderId="0" xfId="0" applyFont="1" applyFill="1" applyAlignment="1">
      <alignment horizontal="center"/>
    </xf>
    <xf numFmtId="3" fontId="23" fillId="3" borderId="0" xfId="0" applyNumberFormat="1" applyFont="1" applyFill="1" applyAlignment="1">
      <alignment horizontal="left"/>
    </xf>
    <xf numFmtId="9" fontId="23" fillId="3" borderId="0" xfId="0" applyNumberFormat="1" applyFont="1" applyFill="1" applyAlignment="1">
      <alignment horizontal="center"/>
    </xf>
    <xf numFmtId="9" fontId="23" fillId="3" borderId="0" xfId="2" applyFont="1" applyFill="1" applyAlignment="1">
      <alignment horizontal="center"/>
    </xf>
    <xf numFmtId="0" fontId="5" fillId="2" borderId="9"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1" fontId="24" fillId="2" borderId="8" xfId="0" applyNumberFormat="1" applyFont="1" applyFill="1" applyBorder="1" applyAlignment="1">
      <alignment horizontal="left" vertical="center" wrapText="1"/>
    </xf>
    <xf numFmtId="0" fontId="24" fillId="2" borderId="14" xfId="0" applyFont="1" applyFill="1" applyBorder="1" applyAlignment="1">
      <alignment horizontal="left" vertical="center" wrapText="1"/>
    </xf>
    <xf numFmtId="0" fontId="24" fillId="2" borderId="15" xfId="0" applyFont="1" applyFill="1" applyBorder="1" applyAlignment="1">
      <alignment horizontal="left" vertical="center" wrapText="1"/>
    </xf>
    <xf numFmtId="0" fontId="22" fillId="2" borderId="14" xfId="4" applyFont="1" applyFill="1" applyBorder="1" applyAlignment="1">
      <alignment horizontal="left" vertical="center" wrapText="1"/>
    </xf>
    <xf numFmtId="0" fontId="22" fillId="2" borderId="13" xfId="4" applyFont="1" applyFill="1" applyBorder="1" applyAlignment="1">
      <alignment horizontal="left" vertical="center" wrapText="1"/>
    </xf>
    <xf numFmtId="0" fontId="22" fillId="2" borderId="15" xfId="4" applyFont="1" applyFill="1" applyBorder="1" applyAlignment="1">
      <alignment horizontal="left" vertical="center" wrapText="1"/>
    </xf>
    <xf numFmtId="1" fontId="24" fillId="2" borderId="14" xfId="0" applyNumberFormat="1" applyFont="1" applyFill="1" applyBorder="1" applyAlignment="1">
      <alignment horizontal="left" vertical="center" wrapText="1"/>
    </xf>
    <xf numFmtId="1" fontId="24" fillId="2" borderId="13" xfId="0" applyNumberFormat="1" applyFont="1" applyFill="1" applyBorder="1" applyAlignment="1">
      <alignment horizontal="left" vertical="center" wrapText="1"/>
    </xf>
    <xf numFmtId="1" fontId="24" fillId="2" borderId="15" xfId="0" applyNumberFormat="1" applyFont="1" applyFill="1" applyBorder="1" applyAlignment="1">
      <alignment horizontal="left" vertical="center" wrapText="1"/>
    </xf>
  </cellXfs>
  <cellStyles count="5">
    <cellStyle name="Comma" xfId="1" builtinId="3"/>
    <cellStyle name="Hyperlink" xfId="3" builtinId="8"/>
    <cellStyle name="Normal" xfId="0" builtinId="0"/>
    <cellStyle name="Normal 7" xfId="4" xr:uid="{C917E1CE-A1E1-4DCA-A867-B36348D1296D}"/>
    <cellStyle name="Percent" xfId="2" builtinId="5"/>
  </cellStyles>
  <dxfs count="48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8C1515"/>
      <color rgb="FF919191"/>
      <color rgb="FF175E54"/>
      <color rgb="FFE98300"/>
      <color rgb="FFD2C295"/>
      <color rgb="FF0098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worksheet" Target="worksheets/sheet9.xml"/><Relationship Id="rId18" Type="http://schemas.openxmlformats.org/officeDocument/2006/relationships/worksheet" Target="worksheets/sheet14.xml"/><Relationship Id="rId26" Type="http://schemas.openxmlformats.org/officeDocument/2006/relationships/worksheet" Target="worksheets/sheet22.xml"/><Relationship Id="rId39" Type="http://schemas.openxmlformats.org/officeDocument/2006/relationships/calcChain" Target="calcChain.xml"/><Relationship Id="rId3" Type="http://schemas.openxmlformats.org/officeDocument/2006/relationships/chartsheet" Target="chartsheets/sheet1.xml"/><Relationship Id="rId21" Type="http://schemas.openxmlformats.org/officeDocument/2006/relationships/worksheet" Target="worksheets/sheet17.xml"/><Relationship Id="rId34" Type="http://schemas.openxmlformats.org/officeDocument/2006/relationships/externalLink" Target="externalLinks/externalLink3.xml"/><Relationship Id="rId7" Type="http://schemas.openxmlformats.org/officeDocument/2006/relationships/worksheet" Target="worksheets/sheet4.xml"/><Relationship Id="rId12" Type="http://schemas.openxmlformats.org/officeDocument/2006/relationships/worksheet" Target="worksheets/sheet8.xml"/><Relationship Id="rId17" Type="http://schemas.openxmlformats.org/officeDocument/2006/relationships/worksheet" Target="worksheets/sheet13.xml"/><Relationship Id="rId25" Type="http://schemas.openxmlformats.org/officeDocument/2006/relationships/worksheet" Target="worksheets/sheet21.xml"/><Relationship Id="rId33" Type="http://schemas.openxmlformats.org/officeDocument/2006/relationships/externalLink" Target="externalLinks/externalLink2.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2.xml"/><Relationship Id="rId20" Type="http://schemas.openxmlformats.org/officeDocument/2006/relationships/worksheet" Target="worksheets/sheet16.xml"/><Relationship Id="rId29" Type="http://schemas.openxmlformats.org/officeDocument/2006/relationships/worksheet" Target="worksheets/sheet25.xml"/><Relationship Id="rId1" Type="http://schemas.openxmlformats.org/officeDocument/2006/relationships/worksheet" Target="worksheets/sheet1.xml"/><Relationship Id="rId6" Type="http://schemas.openxmlformats.org/officeDocument/2006/relationships/worksheet" Target="worksheets/sheet3.xml"/><Relationship Id="rId11" Type="http://schemas.openxmlformats.org/officeDocument/2006/relationships/worksheet" Target="worksheets/sheet7.xml"/><Relationship Id="rId24" Type="http://schemas.openxmlformats.org/officeDocument/2006/relationships/worksheet" Target="worksheets/sheet20.xml"/><Relationship Id="rId32" Type="http://schemas.openxmlformats.org/officeDocument/2006/relationships/externalLink" Target="externalLinks/externalLink1.xml"/><Relationship Id="rId37" Type="http://schemas.openxmlformats.org/officeDocument/2006/relationships/sharedStrings" Target="sharedStrings.xml"/><Relationship Id="rId5" Type="http://schemas.openxmlformats.org/officeDocument/2006/relationships/chartsheet" Target="chartsheets/sheet3.xml"/><Relationship Id="rId15" Type="http://schemas.openxmlformats.org/officeDocument/2006/relationships/worksheet" Target="worksheets/sheet11.xml"/><Relationship Id="rId23" Type="http://schemas.openxmlformats.org/officeDocument/2006/relationships/worksheet" Target="worksheets/sheet19.xml"/><Relationship Id="rId28" Type="http://schemas.openxmlformats.org/officeDocument/2006/relationships/worksheet" Target="worksheets/sheet24.xml"/><Relationship Id="rId36" Type="http://schemas.openxmlformats.org/officeDocument/2006/relationships/styles" Target="styles.xml"/><Relationship Id="rId10" Type="http://schemas.openxmlformats.org/officeDocument/2006/relationships/worksheet" Target="worksheets/sheet6.xml"/><Relationship Id="rId19" Type="http://schemas.openxmlformats.org/officeDocument/2006/relationships/worksheet" Target="worksheets/sheet15.xml"/><Relationship Id="rId31" Type="http://schemas.openxmlformats.org/officeDocument/2006/relationships/worksheet" Target="worksheets/sheet27.xml"/><Relationship Id="rId4" Type="http://schemas.openxmlformats.org/officeDocument/2006/relationships/chartsheet" Target="chartsheets/sheet2.xml"/><Relationship Id="rId9" Type="http://schemas.openxmlformats.org/officeDocument/2006/relationships/worksheet" Target="worksheets/sheet5.xml"/><Relationship Id="rId14" Type="http://schemas.openxmlformats.org/officeDocument/2006/relationships/worksheet" Target="worksheets/sheet10.xml"/><Relationship Id="rId22" Type="http://schemas.openxmlformats.org/officeDocument/2006/relationships/worksheet" Target="worksheets/sheet18.xml"/><Relationship Id="rId27" Type="http://schemas.openxmlformats.org/officeDocument/2006/relationships/worksheet" Target="worksheets/sheet23.xml"/><Relationship Id="rId30" Type="http://schemas.openxmlformats.org/officeDocument/2006/relationships/worksheet" Target="worksheets/sheet26.xml"/><Relationship Id="rId35"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661627535863657E-2"/>
          <c:y val="8.0101784438505991E-2"/>
          <c:w val="0.60151204693650184"/>
          <c:h val="0.80561463274756318"/>
        </c:manualLayout>
      </c:layout>
      <c:barChart>
        <c:barDir val="col"/>
        <c:grouping val="stacked"/>
        <c:varyColors val="0"/>
        <c:ser>
          <c:idx val="0"/>
          <c:order val="0"/>
          <c:tx>
            <c:strRef>
              <c:f>Alvarez_Compare!$B$35</c:f>
              <c:strCache>
                <c:ptCount val="1"/>
                <c:pt idx="0">
                  <c:v>Production</c:v>
                </c:pt>
              </c:strCache>
            </c:strRef>
          </c:tx>
          <c:spPr>
            <a:solidFill>
              <a:srgbClr val="8C1515"/>
            </a:solidFill>
            <a:ln>
              <a:noFill/>
            </a:ln>
            <a:effectLst/>
          </c:spPr>
          <c:invertIfNegative val="0"/>
          <c:cat>
            <c:strRef>
              <c:f>Alvarez_Compare!$A$36:$A$37</c:f>
              <c:strCache>
                <c:ptCount val="2"/>
                <c:pt idx="0">
                  <c:v>Alvarez</c:v>
                </c:pt>
                <c:pt idx="1">
                  <c:v>GHGI</c:v>
                </c:pt>
              </c:strCache>
            </c:strRef>
          </c:cat>
          <c:val>
            <c:numRef>
              <c:f>Alvarez_Compare!$B$36:$B$37</c:f>
              <c:numCache>
                <c:formatCode>General</c:formatCode>
                <c:ptCount val="2"/>
                <c:pt idx="0">
                  <c:v>7.6</c:v>
                </c:pt>
                <c:pt idx="1">
                  <c:v>3.5237610384894431</c:v>
                </c:pt>
              </c:numCache>
            </c:numRef>
          </c:val>
          <c:extLst>
            <c:ext xmlns:c16="http://schemas.microsoft.com/office/drawing/2014/chart" uri="{C3380CC4-5D6E-409C-BE32-E72D297353CC}">
              <c16:uniqueId val="{00000000-1732-42E9-8B8B-AD0713364E73}"/>
            </c:ext>
          </c:extLst>
        </c:ser>
        <c:ser>
          <c:idx val="1"/>
          <c:order val="1"/>
          <c:tx>
            <c:strRef>
              <c:f>Alvarez_Compare!$C$35</c:f>
              <c:strCache>
                <c:ptCount val="1"/>
                <c:pt idx="0">
                  <c:v>Gathering</c:v>
                </c:pt>
              </c:strCache>
            </c:strRef>
          </c:tx>
          <c:spPr>
            <a:solidFill>
              <a:srgbClr val="4D4F53"/>
            </a:solidFill>
            <a:ln>
              <a:noFill/>
            </a:ln>
            <a:effectLst/>
          </c:spPr>
          <c:invertIfNegative val="0"/>
          <c:cat>
            <c:strRef>
              <c:f>Alvarez_Compare!$A$36:$A$37</c:f>
              <c:strCache>
                <c:ptCount val="2"/>
                <c:pt idx="0">
                  <c:v>Alvarez</c:v>
                </c:pt>
                <c:pt idx="1">
                  <c:v>GHGI</c:v>
                </c:pt>
              </c:strCache>
            </c:strRef>
          </c:cat>
          <c:val>
            <c:numRef>
              <c:f>Alvarez_Compare!$C$36:$C$37</c:f>
              <c:numCache>
                <c:formatCode>General</c:formatCode>
                <c:ptCount val="2"/>
                <c:pt idx="0">
                  <c:v>2.6</c:v>
                </c:pt>
                <c:pt idx="1">
                  <c:v>1.4454001681161059</c:v>
                </c:pt>
              </c:numCache>
            </c:numRef>
          </c:val>
          <c:extLst>
            <c:ext xmlns:c16="http://schemas.microsoft.com/office/drawing/2014/chart" uri="{C3380CC4-5D6E-409C-BE32-E72D297353CC}">
              <c16:uniqueId val="{00000001-1732-42E9-8B8B-AD0713364E73}"/>
            </c:ext>
          </c:extLst>
        </c:ser>
        <c:ser>
          <c:idx val="2"/>
          <c:order val="2"/>
          <c:tx>
            <c:strRef>
              <c:f>Alvarez_Compare!$D$35</c:f>
              <c:strCache>
                <c:ptCount val="1"/>
                <c:pt idx="0">
                  <c:v>Processing</c:v>
                </c:pt>
              </c:strCache>
            </c:strRef>
          </c:tx>
          <c:spPr>
            <a:solidFill>
              <a:srgbClr val="D2C295"/>
            </a:solidFill>
            <a:ln>
              <a:noFill/>
            </a:ln>
            <a:effectLst/>
          </c:spPr>
          <c:invertIfNegative val="0"/>
          <c:cat>
            <c:strRef>
              <c:f>Alvarez_Compare!$A$36:$A$37</c:f>
              <c:strCache>
                <c:ptCount val="2"/>
                <c:pt idx="0">
                  <c:v>Alvarez</c:v>
                </c:pt>
                <c:pt idx="1">
                  <c:v>GHGI</c:v>
                </c:pt>
              </c:strCache>
            </c:strRef>
          </c:cat>
          <c:val>
            <c:numRef>
              <c:f>Alvarez_Compare!$D$36:$D$37</c:f>
              <c:numCache>
                <c:formatCode>General</c:formatCode>
                <c:ptCount val="2"/>
                <c:pt idx="0">
                  <c:v>0.72</c:v>
                </c:pt>
                <c:pt idx="1">
                  <c:v>0.44041076924505235</c:v>
                </c:pt>
              </c:numCache>
            </c:numRef>
          </c:val>
          <c:extLst>
            <c:ext xmlns:c16="http://schemas.microsoft.com/office/drawing/2014/chart" uri="{C3380CC4-5D6E-409C-BE32-E72D297353CC}">
              <c16:uniqueId val="{00000002-1732-42E9-8B8B-AD0713364E73}"/>
            </c:ext>
          </c:extLst>
        </c:ser>
        <c:ser>
          <c:idx val="3"/>
          <c:order val="3"/>
          <c:tx>
            <c:strRef>
              <c:f>Alvarez_Compare!$E$35</c:f>
              <c:strCache>
                <c:ptCount val="1"/>
                <c:pt idx="0">
                  <c:v>T&amp;S</c:v>
                </c:pt>
              </c:strCache>
            </c:strRef>
          </c:tx>
          <c:spPr>
            <a:solidFill>
              <a:srgbClr val="175E54"/>
            </a:solidFill>
            <a:ln>
              <a:noFill/>
            </a:ln>
            <a:effectLst/>
          </c:spPr>
          <c:invertIfNegative val="0"/>
          <c:cat>
            <c:strRef>
              <c:f>Alvarez_Compare!$A$36:$A$37</c:f>
              <c:strCache>
                <c:ptCount val="2"/>
                <c:pt idx="0">
                  <c:v>Alvarez</c:v>
                </c:pt>
                <c:pt idx="1">
                  <c:v>GHGI</c:v>
                </c:pt>
              </c:strCache>
            </c:strRef>
          </c:cat>
          <c:val>
            <c:numRef>
              <c:f>Alvarez_Compare!$E$36:$E$37</c:f>
              <c:numCache>
                <c:formatCode>General</c:formatCode>
                <c:ptCount val="2"/>
                <c:pt idx="0">
                  <c:v>1.8</c:v>
                </c:pt>
                <c:pt idx="1">
                  <c:v>1.3650696669381259</c:v>
                </c:pt>
              </c:numCache>
            </c:numRef>
          </c:val>
          <c:extLst>
            <c:ext xmlns:c16="http://schemas.microsoft.com/office/drawing/2014/chart" uri="{C3380CC4-5D6E-409C-BE32-E72D297353CC}">
              <c16:uniqueId val="{00000003-1732-42E9-8B8B-AD0713364E73}"/>
            </c:ext>
          </c:extLst>
        </c:ser>
        <c:ser>
          <c:idx val="4"/>
          <c:order val="4"/>
          <c:tx>
            <c:strRef>
              <c:f>Alvarez_Compare!$F$35</c:f>
              <c:strCache>
                <c:ptCount val="1"/>
                <c:pt idx="0">
                  <c:v>Distribution</c:v>
                </c:pt>
              </c:strCache>
            </c:strRef>
          </c:tx>
          <c:spPr>
            <a:solidFill>
              <a:schemeClr val="accent5"/>
            </a:solidFill>
            <a:ln>
              <a:noFill/>
            </a:ln>
            <a:effectLst/>
          </c:spPr>
          <c:invertIfNegative val="0"/>
          <c:dPt>
            <c:idx val="1"/>
            <c:invertIfNegative val="0"/>
            <c:bubble3D val="0"/>
            <c:spPr>
              <a:solidFill>
                <a:srgbClr val="0098DB"/>
              </a:solidFill>
              <a:ln>
                <a:noFill/>
              </a:ln>
              <a:effectLst/>
            </c:spPr>
            <c:extLst>
              <c:ext xmlns:c16="http://schemas.microsoft.com/office/drawing/2014/chart" uri="{C3380CC4-5D6E-409C-BE32-E72D297353CC}">
                <c16:uniqueId val="{00000005-1732-42E9-8B8B-AD0713364E73}"/>
              </c:ext>
            </c:extLst>
          </c:dPt>
          <c:cat>
            <c:strRef>
              <c:f>Alvarez_Compare!$A$36:$A$37</c:f>
              <c:strCache>
                <c:ptCount val="2"/>
                <c:pt idx="0">
                  <c:v>Alvarez</c:v>
                </c:pt>
                <c:pt idx="1">
                  <c:v>GHGI</c:v>
                </c:pt>
              </c:strCache>
            </c:strRef>
          </c:cat>
          <c:val>
            <c:numRef>
              <c:f>Alvarez_Compare!$F$36:$F$37</c:f>
              <c:numCache>
                <c:formatCode>General</c:formatCode>
                <c:ptCount val="2"/>
                <c:pt idx="0">
                  <c:v>0.44</c:v>
                </c:pt>
                <c:pt idx="1">
                  <c:v>0.48125142717962716</c:v>
                </c:pt>
              </c:numCache>
            </c:numRef>
          </c:val>
          <c:extLst>
            <c:ext xmlns:c16="http://schemas.microsoft.com/office/drawing/2014/chart" uri="{C3380CC4-5D6E-409C-BE32-E72D297353CC}">
              <c16:uniqueId val="{00000006-1732-42E9-8B8B-AD0713364E73}"/>
            </c:ext>
          </c:extLst>
        </c:ser>
        <c:ser>
          <c:idx val="5"/>
          <c:order val="5"/>
          <c:tx>
            <c:strRef>
              <c:f>Alvarez_Compare!$G$35</c:f>
              <c:strCache>
                <c:ptCount val="1"/>
                <c:pt idx="0">
                  <c:v>Oil refining and transportation</c:v>
                </c:pt>
              </c:strCache>
            </c:strRef>
          </c:tx>
          <c:spPr>
            <a:solidFill>
              <a:srgbClr val="E98300"/>
            </a:solidFill>
            <a:ln>
              <a:noFill/>
            </a:ln>
            <a:effectLst/>
          </c:spPr>
          <c:invertIfNegative val="0"/>
          <c:cat>
            <c:strRef>
              <c:f>Alvarez_Compare!$A$36:$A$37</c:f>
              <c:strCache>
                <c:ptCount val="2"/>
                <c:pt idx="0">
                  <c:v>Alvarez</c:v>
                </c:pt>
                <c:pt idx="1">
                  <c:v>GHGI</c:v>
                </c:pt>
              </c:strCache>
            </c:strRef>
          </c:cat>
          <c:val>
            <c:numRef>
              <c:f>Alvarez_Compare!$G$36:$G$37</c:f>
              <c:numCache>
                <c:formatCode>General</c:formatCode>
                <c:ptCount val="2"/>
                <c:pt idx="0">
                  <c:v>3.4000000000000002E-2</c:v>
                </c:pt>
                <c:pt idx="1">
                  <c:v>4.109813839035302E-2</c:v>
                </c:pt>
              </c:numCache>
            </c:numRef>
          </c:val>
          <c:extLst>
            <c:ext xmlns:c16="http://schemas.microsoft.com/office/drawing/2014/chart" uri="{C3380CC4-5D6E-409C-BE32-E72D297353CC}">
              <c16:uniqueId val="{00000007-1732-42E9-8B8B-AD0713364E73}"/>
            </c:ext>
          </c:extLst>
        </c:ser>
        <c:dLbls>
          <c:showLegendKey val="0"/>
          <c:showVal val="0"/>
          <c:showCatName val="0"/>
          <c:showSerName val="0"/>
          <c:showPercent val="0"/>
          <c:showBubbleSize val="0"/>
        </c:dLbls>
        <c:gapWidth val="150"/>
        <c:overlap val="100"/>
        <c:axId val="515139200"/>
        <c:axId val="515142808"/>
      </c:barChart>
      <c:catAx>
        <c:axId val="515139200"/>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42808"/>
        <c:crosses val="autoZero"/>
        <c:auto val="1"/>
        <c:lblAlgn val="ctr"/>
        <c:lblOffset val="100"/>
        <c:noMultiLvlLbl val="0"/>
      </c:catAx>
      <c:valAx>
        <c:axId val="515142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2015 Emissions</a:t>
                </a:r>
                <a:r>
                  <a:rPr lang="en-US" baseline="0"/>
                  <a:t> [Tg CH4/year]</a:t>
                </a:r>
                <a:endParaRPr lang="en-US"/>
              </a:p>
            </c:rich>
          </c:tx>
          <c:overlay val="0"/>
          <c:spPr>
            <a:noFill/>
            <a:ln>
              <a:noFill/>
            </a:ln>
            <a:effectLst/>
          </c:spPr>
          <c:txPr>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39200"/>
        <c:crosses val="autoZero"/>
        <c:crossBetween val="between"/>
      </c:valAx>
      <c:spPr>
        <a:noFill/>
        <a:ln>
          <a:solidFill>
            <a:sysClr val="windowText" lastClr="000000"/>
          </a:solidFill>
        </a:ln>
        <a:effectLst/>
      </c:spPr>
    </c:plotArea>
    <c:legend>
      <c:legendPos val="b"/>
      <c:layout>
        <c:manualLayout>
          <c:xMode val="edge"/>
          <c:yMode val="edge"/>
          <c:x val="0.73640902775806605"/>
          <c:y val="0.15870941926749366"/>
          <c:w val="0.22373546917155493"/>
          <c:h val="0.58693545252493273"/>
        </c:manualLayout>
      </c:layout>
      <c:overlay val="0"/>
      <c:spPr>
        <a:noFill/>
        <a:ln>
          <a:noFill/>
        </a:ln>
        <a:effectLst/>
      </c:spPr>
      <c:txPr>
        <a:bodyPr rot="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24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96479158889531"/>
          <c:y val="7.4713667371808359E-2"/>
          <c:w val="0.76905614936904476"/>
          <c:h val="0.9031280597489818"/>
        </c:manualLayout>
      </c:layout>
      <c:barChart>
        <c:barDir val="col"/>
        <c:grouping val="stacked"/>
        <c:varyColors val="0"/>
        <c:ser>
          <c:idx val="0"/>
          <c:order val="0"/>
          <c:tx>
            <c:strRef>
              <c:f>Alvarez_Compare!$B$35</c:f>
              <c:strCache>
                <c:ptCount val="1"/>
                <c:pt idx="0">
                  <c:v>Production</c:v>
                </c:pt>
              </c:strCache>
            </c:strRef>
          </c:tx>
          <c:spPr>
            <a:solidFill>
              <a:srgbClr val="8C1515"/>
            </a:solidFill>
            <a:ln>
              <a:noFill/>
            </a:ln>
            <a:effectLst/>
          </c:spPr>
          <c:invertIfNegative val="0"/>
          <c:cat>
            <c:strRef>
              <c:f>Alvarez_Compare!$A$38</c:f>
              <c:strCache>
                <c:ptCount val="1"/>
                <c:pt idx="0">
                  <c:v>Difference</c:v>
                </c:pt>
              </c:strCache>
            </c:strRef>
          </c:cat>
          <c:val>
            <c:numRef>
              <c:f>Alvarez_Compare!$B$38</c:f>
              <c:numCache>
                <c:formatCode>0%</c:formatCode>
                <c:ptCount val="1"/>
                <c:pt idx="0">
                  <c:v>0.69123840671365733</c:v>
                </c:pt>
              </c:numCache>
            </c:numRef>
          </c:val>
          <c:extLst>
            <c:ext xmlns:c16="http://schemas.microsoft.com/office/drawing/2014/chart" uri="{C3380CC4-5D6E-409C-BE32-E72D297353CC}">
              <c16:uniqueId val="{00000000-F37E-49B2-8335-183694F478E0}"/>
            </c:ext>
          </c:extLst>
        </c:ser>
        <c:ser>
          <c:idx val="1"/>
          <c:order val="1"/>
          <c:tx>
            <c:strRef>
              <c:f>Alvarez_Compare!$C$35</c:f>
              <c:strCache>
                <c:ptCount val="1"/>
                <c:pt idx="0">
                  <c:v>Gathering</c:v>
                </c:pt>
              </c:strCache>
            </c:strRef>
          </c:tx>
          <c:spPr>
            <a:solidFill>
              <a:srgbClr val="4D4F53"/>
            </a:solidFill>
            <a:ln>
              <a:noFill/>
            </a:ln>
            <a:effectLst/>
          </c:spPr>
          <c:invertIfNegative val="0"/>
          <c:cat>
            <c:strRef>
              <c:f>Alvarez_Compare!$A$38</c:f>
              <c:strCache>
                <c:ptCount val="1"/>
                <c:pt idx="0">
                  <c:v>Difference</c:v>
                </c:pt>
              </c:strCache>
            </c:strRef>
          </c:cat>
          <c:val>
            <c:numRef>
              <c:f>Alvarez_Compare!$C$38</c:f>
              <c:numCache>
                <c:formatCode>0%</c:formatCode>
                <c:ptCount val="1"/>
                <c:pt idx="0">
                  <c:v>0.19579415135356082</c:v>
                </c:pt>
              </c:numCache>
            </c:numRef>
          </c:val>
          <c:extLst>
            <c:ext xmlns:c16="http://schemas.microsoft.com/office/drawing/2014/chart" uri="{C3380CC4-5D6E-409C-BE32-E72D297353CC}">
              <c16:uniqueId val="{00000001-F37E-49B2-8335-183694F478E0}"/>
            </c:ext>
          </c:extLst>
        </c:ser>
        <c:ser>
          <c:idx val="2"/>
          <c:order val="2"/>
          <c:tx>
            <c:strRef>
              <c:f>Alvarez_Compare!$D$35</c:f>
              <c:strCache>
                <c:ptCount val="1"/>
                <c:pt idx="0">
                  <c:v>Processing</c:v>
                </c:pt>
              </c:strCache>
            </c:strRef>
          </c:tx>
          <c:spPr>
            <a:solidFill>
              <a:schemeClr val="accent3"/>
            </a:solidFill>
            <a:ln>
              <a:noFill/>
            </a:ln>
            <a:effectLst/>
          </c:spPr>
          <c:invertIfNegative val="0"/>
          <c:dPt>
            <c:idx val="0"/>
            <c:invertIfNegative val="0"/>
            <c:bubble3D val="0"/>
            <c:spPr>
              <a:solidFill>
                <a:srgbClr val="D2C295"/>
              </a:solidFill>
              <a:ln>
                <a:noFill/>
              </a:ln>
              <a:effectLst/>
            </c:spPr>
            <c:extLst>
              <c:ext xmlns:c16="http://schemas.microsoft.com/office/drawing/2014/chart" uri="{C3380CC4-5D6E-409C-BE32-E72D297353CC}">
                <c16:uniqueId val="{00000003-F37E-49B2-8335-183694F478E0}"/>
              </c:ext>
            </c:extLst>
          </c:dPt>
          <c:cat>
            <c:strRef>
              <c:f>Alvarez_Compare!$A$38</c:f>
              <c:strCache>
                <c:ptCount val="1"/>
                <c:pt idx="0">
                  <c:v>Difference</c:v>
                </c:pt>
              </c:strCache>
            </c:strRef>
          </c:cat>
          <c:val>
            <c:numRef>
              <c:f>Alvarez_Compare!$D$38</c:f>
              <c:numCache>
                <c:formatCode>0%</c:formatCode>
                <c:ptCount val="1"/>
                <c:pt idx="0">
                  <c:v>4.7412042381766682E-2</c:v>
                </c:pt>
              </c:numCache>
            </c:numRef>
          </c:val>
          <c:extLst>
            <c:ext xmlns:c16="http://schemas.microsoft.com/office/drawing/2014/chart" uri="{C3380CC4-5D6E-409C-BE32-E72D297353CC}">
              <c16:uniqueId val="{00000004-F37E-49B2-8335-183694F478E0}"/>
            </c:ext>
          </c:extLst>
        </c:ser>
        <c:ser>
          <c:idx val="3"/>
          <c:order val="3"/>
          <c:tx>
            <c:strRef>
              <c:f>Alvarez_Compare!$E$35</c:f>
              <c:strCache>
                <c:ptCount val="1"/>
                <c:pt idx="0">
                  <c:v>T&amp;S</c:v>
                </c:pt>
              </c:strCache>
            </c:strRef>
          </c:tx>
          <c:spPr>
            <a:solidFill>
              <a:schemeClr val="accent4"/>
            </a:solidFill>
            <a:ln>
              <a:noFill/>
            </a:ln>
            <a:effectLst/>
          </c:spPr>
          <c:invertIfNegative val="0"/>
          <c:dPt>
            <c:idx val="0"/>
            <c:invertIfNegative val="0"/>
            <c:bubble3D val="0"/>
            <c:spPr>
              <a:solidFill>
                <a:srgbClr val="175E54"/>
              </a:solidFill>
              <a:ln>
                <a:noFill/>
              </a:ln>
              <a:effectLst/>
            </c:spPr>
            <c:extLst>
              <c:ext xmlns:c16="http://schemas.microsoft.com/office/drawing/2014/chart" uri="{C3380CC4-5D6E-409C-BE32-E72D297353CC}">
                <c16:uniqueId val="{00000006-F37E-49B2-8335-183694F478E0}"/>
              </c:ext>
            </c:extLst>
          </c:dPt>
          <c:cat>
            <c:strRef>
              <c:f>Alvarez_Compare!$A$38</c:f>
              <c:strCache>
                <c:ptCount val="1"/>
                <c:pt idx="0">
                  <c:v>Difference</c:v>
                </c:pt>
              </c:strCache>
            </c:strRef>
          </c:cat>
          <c:val>
            <c:numRef>
              <c:f>Alvarez_Compare!$E$38</c:f>
              <c:numCache>
                <c:formatCode>0%</c:formatCode>
                <c:ptCount val="1"/>
                <c:pt idx="0">
                  <c:v>7.3754397937877511E-2</c:v>
                </c:pt>
              </c:numCache>
            </c:numRef>
          </c:val>
          <c:extLst>
            <c:ext xmlns:c16="http://schemas.microsoft.com/office/drawing/2014/chart" uri="{C3380CC4-5D6E-409C-BE32-E72D297353CC}">
              <c16:uniqueId val="{00000007-F37E-49B2-8335-183694F478E0}"/>
            </c:ext>
          </c:extLst>
        </c:ser>
        <c:ser>
          <c:idx val="4"/>
          <c:order val="4"/>
          <c:tx>
            <c:strRef>
              <c:f>Alvarez_Compare!$F$35</c:f>
              <c:strCache>
                <c:ptCount val="1"/>
                <c:pt idx="0">
                  <c:v>Distribution</c:v>
                </c:pt>
              </c:strCache>
            </c:strRef>
          </c:tx>
          <c:spPr>
            <a:solidFill>
              <a:srgbClr val="0098DB"/>
            </a:solidFill>
            <a:ln>
              <a:noFill/>
            </a:ln>
            <a:effectLst/>
          </c:spPr>
          <c:invertIfNegative val="0"/>
          <c:cat>
            <c:strRef>
              <c:f>Alvarez_Compare!$A$38</c:f>
              <c:strCache>
                <c:ptCount val="1"/>
                <c:pt idx="0">
                  <c:v>Difference</c:v>
                </c:pt>
              </c:strCache>
            </c:strRef>
          </c:cat>
          <c:val>
            <c:numRef>
              <c:f>Alvarez_Compare!$F$38</c:f>
              <c:numCache>
                <c:formatCode>0%</c:formatCode>
                <c:ptCount val="1"/>
                <c:pt idx="0">
                  <c:v>-6.9953138340405662E-3</c:v>
                </c:pt>
              </c:numCache>
            </c:numRef>
          </c:val>
          <c:extLst>
            <c:ext xmlns:c16="http://schemas.microsoft.com/office/drawing/2014/chart" uri="{C3380CC4-5D6E-409C-BE32-E72D297353CC}">
              <c16:uniqueId val="{00000008-F37E-49B2-8335-183694F478E0}"/>
            </c:ext>
          </c:extLst>
        </c:ser>
        <c:ser>
          <c:idx val="5"/>
          <c:order val="5"/>
          <c:tx>
            <c:strRef>
              <c:f>Alvarez_Compare!$G$35</c:f>
              <c:strCache>
                <c:ptCount val="1"/>
                <c:pt idx="0">
                  <c:v>Oil refining and transportation</c:v>
                </c:pt>
              </c:strCache>
            </c:strRef>
          </c:tx>
          <c:spPr>
            <a:solidFill>
              <a:srgbClr val="E98300"/>
            </a:solidFill>
            <a:ln>
              <a:noFill/>
            </a:ln>
            <a:effectLst/>
          </c:spPr>
          <c:invertIfNegative val="0"/>
          <c:cat>
            <c:strRef>
              <c:f>Alvarez_Compare!$A$38</c:f>
              <c:strCache>
                <c:ptCount val="1"/>
                <c:pt idx="0">
                  <c:v>Difference</c:v>
                </c:pt>
              </c:strCache>
            </c:strRef>
          </c:cat>
          <c:val>
            <c:numRef>
              <c:f>Alvarez_Compare!$G$38</c:f>
              <c:numCache>
                <c:formatCode>0%</c:formatCode>
                <c:ptCount val="1"/>
                <c:pt idx="0">
                  <c:v>-1.2036845528218083E-3</c:v>
                </c:pt>
              </c:numCache>
            </c:numRef>
          </c:val>
          <c:extLst>
            <c:ext xmlns:c16="http://schemas.microsoft.com/office/drawing/2014/chart" uri="{C3380CC4-5D6E-409C-BE32-E72D297353CC}">
              <c16:uniqueId val="{00000009-F37E-49B2-8335-183694F478E0}"/>
            </c:ext>
          </c:extLst>
        </c:ser>
        <c:dLbls>
          <c:showLegendKey val="0"/>
          <c:showVal val="0"/>
          <c:showCatName val="0"/>
          <c:showSerName val="0"/>
          <c:showPercent val="0"/>
          <c:showBubbleSize val="0"/>
        </c:dLbls>
        <c:gapWidth val="150"/>
        <c:overlap val="100"/>
        <c:axId val="515139200"/>
        <c:axId val="515142808"/>
      </c:barChart>
      <c:catAx>
        <c:axId val="515139200"/>
        <c:scaling>
          <c:orientation val="minMax"/>
        </c:scaling>
        <c:delete val="1"/>
        <c:axPos val="b"/>
        <c:numFmt formatCode="General" sourceLinked="1"/>
        <c:majorTickMark val="none"/>
        <c:minorTickMark val="none"/>
        <c:tickLblPos val="nextTo"/>
        <c:crossAx val="515142808"/>
        <c:crosses val="autoZero"/>
        <c:auto val="1"/>
        <c:lblAlgn val="ctr"/>
        <c:lblOffset val="100"/>
        <c:noMultiLvlLbl val="0"/>
      </c:catAx>
      <c:valAx>
        <c:axId val="515142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Contribution</a:t>
                </a:r>
                <a:r>
                  <a:rPr lang="en-US" baseline="0"/>
                  <a:t> to difference</a:t>
                </a:r>
                <a:endParaRPr lang="en-US"/>
              </a:p>
            </c:rich>
          </c:tx>
          <c:overlay val="0"/>
          <c:spPr>
            <a:noFill/>
            <a:ln>
              <a:noFill/>
            </a:ln>
            <a:effectLst/>
          </c:spPr>
          <c:txPr>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39200"/>
        <c:crosses val="autoZero"/>
        <c:crossBetween val="between"/>
      </c:valAx>
      <c:spPr>
        <a:noFill/>
        <a:ln>
          <a:solidFill>
            <a:sysClr val="windowText" lastClr="00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24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66936351180572"/>
          <c:y val="7.4869540432488085E-2"/>
          <c:w val="0.49469078883600631"/>
          <c:h val="0.80420237491961322"/>
        </c:manualLayout>
      </c:layout>
      <c:areaChart>
        <c:grouping val="stacked"/>
        <c:varyColors val="0"/>
        <c:ser>
          <c:idx val="3"/>
          <c:order val="0"/>
          <c:tx>
            <c:strRef>
              <c:f>Data_Timeseries!$A$7</c:f>
              <c:strCache>
                <c:ptCount val="1"/>
                <c:pt idx="0">
                  <c:v>NG- Production</c:v>
                </c:pt>
              </c:strCache>
            </c:strRef>
          </c:tx>
          <c:spPr>
            <a:solidFill>
              <a:srgbClr val="8C1515">
                <a:alpha val="2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Data_Timeseries!$B$7:$AD$7</c:f>
              <c:numCache>
                <c:formatCode>General</c:formatCode>
                <c:ptCount val="29"/>
                <c:pt idx="0">
                  <c:v>1721.7015944092086</c:v>
                </c:pt>
                <c:pt idx="1">
                  <c:v>1828.0167805766991</c:v>
                </c:pt>
                <c:pt idx="2">
                  <c:v>1778.2001073767274</c:v>
                </c:pt>
                <c:pt idx="3">
                  <c:v>1869.1601151670789</c:v>
                </c:pt>
                <c:pt idx="4">
                  <c:v>1914.4676821224989</c:v>
                </c:pt>
                <c:pt idx="5">
                  <c:v>1894.3080646730227</c:v>
                </c:pt>
                <c:pt idx="6">
                  <c:v>1998.7071061751114</c:v>
                </c:pt>
                <c:pt idx="7">
                  <c:v>2072.9383546120771</c:v>
                </c:pt>
                <c:pt idx="8">
                  <c:v>2069.0662347784887</c:v>
                </c:pt>
                <c:pt idx="9">
                  <c:v>2006.7611044624532</c:v>
                </c:pt>
                <c:pt idx="10">
                  <c:v>2097.1998195877727</c:v>
                </c:pt>
                <c:pt idx="11">
                  <c:v>2322.9354826159579</c:v>
                </c:pt>
                <c:pt idx="12">
                  <c:v>2322.982326663845</c:v>
                </c:pt>
                <c:pt idx="13">
                  <c:v>2423.5211540361674</c:v>
                </c:pt>
                <c:pt idx="14">
                  <c:v>2495.7894300144631</c:v>
                </c:pt>
                <c:pt idx="15">
                  <c:v>2540.913619819793</c:v>
                </c:pt>
                <c:pt idx="16">
                  <c:v>2791.4561561773598</c:v>
                </c:pt>
                <c:pt idx="17">
                  <c:v>2797.6455973732509</c:v>
                </c:pt>
                <c:pt idx="18">
                  <c:v>2915.2194439763671</c:v>
                </c:pt>
                <c:pt idx="19">
                  <c:v>2667.8989520377518</c:v>
                </c:pt>
                <c:pt idx="20">
                  <c:v>2541.3850751297632</c:v>
                </c:pt>
                <c:pt idx="21">
                  <c:v>2480.7525889996678</c:v>
                </c:pt>
                <c:pt idx="22">
                  <c:v>2293.4767837456538</c:v>
                </c:pt>
                <c:pt idx="23">
                  <c:v>2290.6978920835231</c:v>
                </c:pt>
                <c:pt idx="24">
                  <c:v>2038.0334959499419</c:v>
                </c:pt>
                <c:pt idx="25">
                  <c:v>1942.0635164051364</c:v>
                </c:pt>
                <c:pt idx="26">
                  <c:v>1864.8998091843728</c:v>
                </c:pt>
                <c:pt idx="27">
                  <c:v>1896.7134149632668</c:v>
                </c:pt>
                <c:pt idx="28">
                  <c:v>1891.5482235874515</c:v>
                </c:pt>
              </c:numCache>
            </c:numRef>
          </c:val>
          <c:extLst>
            <c:ext xmlns:c16="http://schemas.microsoft.com/office/drawing/2014/chart" uri="{C3380CC4-5D6E-409C-BE32-E72D297353CC}">
              <c16:uniqueId val="{00000002-9286-4966-9AFA-729D4E5ED49D}"/>
            </c:ext>
          </c:extLst>
        </c:ser>
        <c:ser>
          <c:idx val="4"/>
          <c:order val="1"/>
          <c:tx>
            <c:strRef>
              <c:f>Data_Timeseries!$A$8</c:f>
              <c:strCache>
                <c:ptCount val="1"/>
                <c:pt idx="0">
                  <c:v>NG- Gathering</c:v>
                </c:pt>
              </c:strCache>
            </c:strRef>
          </c:tx>
          <c:spPr>
            <a:solidFill>
              <a:srgbClr val="8C1515">
                <a:alpha val="4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Data_Timeseries!$B$8:$AD$8</c:f>
              <c:numCache>
                <c:formatCode>General</c:formatCode>
                <c:ptCount val="29"/>
                <c:pt idx="0">
                  <c:v>728.95892662881397</c:v>
                </c:pt>
                <c:pt idx="1">
                  <c:v>754.05874958098002</c:v>
                </c:pt>
                <c:pt idx="2">
                  <c:v>771.92672506283009</c:v>
                </c:pt>
                <c:pt idx="3">
                  <c:v>788.14366106985142</c:v>
                </c:pt>
                <c:pt idx="4">
                  <c:v>815.25003814887634</c:v>
                </c:pt>
                <c:pt idx="5">
                  <c:v>824.1596496876341</c:v>
                </c:pt>
                <c:pt idx="6">
                  <c:v>845.64034703236007</c:v>
                </c:pt>
                <c:pt idx="7">
                  <c:v>849.85549764830512</c:v>
                </c:pt>
                <c:pt idx="8">
                  <c:v>849.03844306441886</c:v>
                </c:pt>
                <c:pt idx="9">
                  <c:v>847.45921747187015</c:v>
                </c:pt>
                <c:pt idx="10">
                  <c:v>876.50483192058539</c:v>
                </c:pt>
                <c:pt idx="11">
                  <c:v>888.19181280274529</c:v>
                </c:pt>
                <c:pt idx="12">
                  <c:v>887.58733632123779</c:v>
                </c:pt>
                <c:pt idx="13">
                  <c:v>906.17583889443813</c:v>
                </c:pt>
                <c:pt idx="14">
                  <c:v>933.78402553433864</c:v>
                </c:pt>
                <c:pt idx="15">
                  <c:v>946.08560026854002</c:v>
                </c:pt>
                <c:pt idx="16">
                  <c:v>969.44661081215213</c:v>
                </c:pt>
                <c:pt idx="17">
                  <c:v>1023.7032007195769</c:v>
                </c:pt>
                <c:pt idx="18">
                  <c:v>1095.181554229752</c:v>
                </c:pt>
                <c:pt idx="19">
                  <c:v>1112.7851690743794</c:v>
                </c:pt>
                <c:pt idx="20">
                  <c:v>1149.9276501909872</c:v>
                </c:pt>
                <c:pt idx="21">
                  <c:v>1242.0423003609264</c:v>
                </c:pt>
                <c:pt idx="22">
                  <c:v>1295.8904312677312</c:v>
                </c:pt>
                <c:pt idx="23">
                  <c:v>1320.1956750471768</c:v>
                </c:pt>
                <c:pt idx="24">
                  <c:v>1385.7447733738336</c:v>
                </c:pt>
                <c:pt idx="25">
                  <c:v>1445.4172356920139</c:v>
                </c:pt>
                <c:pt idx="26">
                  <c:v>1435.0840624826533</c:v>
                </c:pt>
                <c:pt idx="27">
                  <c:v>1442.9509218310093</c:v>
                </c:pt>
                <c:pt idx="28">
                  <c:v>1390.5657573621738</c:v>
                </c:pt>
              </c:numCache>
            </c:numRef>
          </c:val>
          <c:extLst>
            <c:ext xmlns:c16="http://schemas.microsoft.com/office/drawing/2014/chart" uri="{C3380CC4-5D6E-409C-BE32-E72D297353CC}">
              <c16:uniqueId val="{00000003-9286-4966-9AFA-729D4E5ED49D}"/>
            </c:ext>
          </c:extLst>
        </c:ser>
        <c:ser>
          <c:idx val="5"/>
          <c:order val="2"/>
          <c:tx>
            <c:strRef>
              <c:f>Data_Timeseries!$A$9</c:f>
              <c:strCache>
                <c:ptCount val="1"/>
                <c:pt idx="0">
                  <c:v>NG- Processing</c:v>
                </c:pt>
              </c:strCache>
            </c:strRef>
          </c:tx>
          <c:spPr>
            <a:solidFill>
              <a:srgbClr val="8C1515">
                <a:alpha val="6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Data_Timeseries!$B$9:$AD$9</c:f>
              <c:numCache>
                <c:formatCode>General</c:formatCode>
                <c:ptCount val="29"/>
                <c:pt idx="0">
                  <c:v>853.24452172210408</c:v>
                </c:pt>
                <c:pt idx="1">
                  <c:v>842.7844950258833</c:v>
                </c:pt>
                <c:pt idx="2">
                  <c:v>848.20430650808885</c:v>
                </c:pt>
                <c:pt idx="3">
                  <c:v>822.2052770184207</c:v>
                </c:pt>
                <c:pt idx="4">
                  <c:v>802.05246258565421</c:v>
                </c:pt>
                <c:pt idx="5">
                  <c:v>729.02994421831477</c:v>
                </c:pt>
                <c:pt idx="6">
                  <c:v>656.52329661462545</c:v>
                </c:pt>
                <c:pt idx="7">
                  <c:v>631.95835928129509</c:v>
                </c:pt>
                <c:pt idx="8">
                  <c:v>558.74753641975371</c:v>
                </c:pt>
                <c:pt idx="9">
                  <c:v>566.53587373421681</c:v>
                </c:pt>
                <c:pt idx="10">
                  <c:v>555.08887812414878</c:v>
                </c:pt>
                <c:pt idx="11">
                  <c:v>525.90193871478345</c:v>
                </c:pt>
                <c:pt idx="12">
                  <c:v>528.87604912779659</c:v>
                </c:pt>
                <c:pt idx="13">
                  <c:v>499.47481695544582</c:v>
                </c:pt>
                <c:pt idx="14">
                  <c:v>482.72812553657485</c:v>
                </c:pt>
                <c:pt idx="15">
                  <c:v>462.81559213557694</c:v>
                </c:pt>
                <c:pt idx="16">
                  <c:v>451.92394294863561</c:v>
                </c:pt>
                <c:pt idx="17">
                  <c:v>439.23949359515922</c:v>
                </c:pt>
                <c:pt idx="18">
                  <c:v>426.39763486007934</c:v>
                </c:pt>
                <c:pt idx="19">
                  <c:v>412.68561093866595</c:v>
                </c:pt>
                <c:pt idx="20">
                  <c:v>401.61473106070105</c:v>
                </c:pt>
                <c:pt idx="21">
                  <c:v>400.1333225824614</c:v>
                </c:pt>
                <c:pt idx="22">
                  <c:v>400.1333225824614</c:v>
                </c:pt>
                <c:pt idx="23">
                  <c:v>429.185907060396</c:v>
                </c:pt>
                <c:pt idx="24">
                  <c:v>440.41076924505234</c:v>
                </c:pt>
                <c:pt idx="25">
                  <c:v>440.41076924505234</c:v>
                </c:pt>
                <c:pt idx="26">
                  <c:v>447.55938585047051</c:v>
                </c:pt>
                <c:pt idx="27">
                  <c:v>460.99180760007192</c:v>
                </c:pt>
                <c:pt idx="28">
                  <c:v>487.85412753610564</c:v>
                </c:pt>
              </c:numCache>
            </c:numRef>
          </c:val>
          <c:extLst>
            <c:ext xmlns:c16="http://schemas.microsoft.com/office/drawing/2014/chart" uri="{C3380CC4-5D6E-409C-BE32-E72D297353CC}">
              <c16:uniqueId val="{00000004-9286-4966-9AFA-729D4E5ED49D}"/>
            </c:ext>
          </c:extLst>
        </c:ser>
        <c:ser>
          <c:idx val="7"/>
          <c:order val="3"/>
          <c:tx>
            <c:strRef>
              <c:f>Data_Timeseries!$A$10</c:f>
              <c:strCache>
                <c:ptCount val="1"/>
                <c:pt idx="0">
                  <c:v>NG- Transmission &amp; Storage</c:v>
                </c:pt>
              </c:strCache>
            </c:strRef>
          </c:tx>
          <c:spPr>
            <a:solidFill>
              <a:srgbClr val="8C1515">
                <a:alpha val="80000"/>
              </a:srgbClr>
            </a:solidFill>
            <a:ln>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Data_Timeseries!$B$10:$AD$10</c:f>
              <c:numCache>
                <c:formatCode>General</c:formatCode>
                <c:ptCount val="29"/>
                <c:pt idx="0">
                  <c:v>2287.5560380516158</c:v>
                </c:pt>
                <c:pt idx="1">
                  <c:v>2316.4183293474048</c:v>
                </c:pt>
                <c:pt idx="2">
                  <c:v>2319.8595035333947</c:v>
                </c:pt>
                <c:pt idx="3">
                  <c:v>2265.2981242217252</c:v>
                </c:pt>
                <c:pt idx="4">
                  <c:v>2215.1637220823027</c:v>
                </c:pt>
                <c:pt idx="5">
                  <c:v>2154.7985302721427</c:v>
                </c:pt>
                <c:pt idx="6">
                  <c:v>2088.6314473953084</c:v>
                </c:pt>
                <c:pt idx="7">
                  <c:v>2019.0657694822512</c:v>
                </c:pt>
                <c:pt idx="8">
                  <c:v>1922.9393951029811</c:v>
                </c:pt>
                <c:pt idx="9">
                  <c:v>1845.8331238495682</c:v>
                </c:pt>
                <c:pt idx="10">
                  <c:v>1785.3252743608671</c:v>
                </c:pt>
                <c:pt idx="11">
                  <c:v>1680.0281352314958</c:v>
                </c:pt>
                <c:pt idx="12">
                  <c:v>1621.811597491987</c:v>
                </c:pt>
                <c:pt idx="13">
                  <c:v>1557.0479219148581</c:v>
                </c:pt>
                <c:pt idx="14">
                  <c:v>1499.80676568432</c:v>
                </c:pt>
                <c:pt idx="15">
                  <c:v>1442.3638386287007</c:v>
                </c:pt>
                <c:pt idx="16">
                  <c:v>1365.5621951904366</c:v>
                </c:pt>
                <c:pt idx="17">
                  <c:v>1347.2953765035577</c:v>
                </c:pt>
                <c:pt idx="18">
                  <c:v>1274.8825161836967</c:v>
                </c:pt>
                <c:pt idx="19">
                  <c:v>1239.661260791994</c:v>
                </c:pt>
                <c:pt idx="20">
                  <c:v>1210.5908077232209</c:v>
                </c:pt>
                <c:pt idx="21">
                  <c:v>1169.8563888984752</c:v>
                </c:pt>
                <c:pt idx="22">
                  <c:v>1166.0740901143058</c:v>
                </c:pt>
                <c:pt idx="23">
                  <c:v>1236.7902428955906</c:v>
                </c:pt>
                <c:pt idx="24">
                  <c:v>1291.9587303621149</c:v>
                </c:pt>
                <c:pt idx="25">
                  <c:v>1365.0696669381259</c:v>
                </c:pt>
                <c:pt idx="26">
                  <c:v>1205.0244104660728</c:v>
                </c:pt>
                <c:pt idx="27">
                  <c:v>1293.5260139111022</c:v>
                </c:pt>
                <c:pt idx="28">
                  <c:v>1355.2795656259166</c:v>
                </c:pt>
              </c:numCache>
            </c:numRef>
          </c:val>
          <c:extLst>
            <c:ext xmlns:c16="http://schemas.microsoft.com/office/drawing/2014/chart" uri="{C3380CC4-5D6E-409C-BE32-E72D297353CC}">
              <c16:uniqueId val="{00000006-9286-4966-9AFA-729D4E5ED49D}"/>
            </c:ext>
          </c:extLst>
        </c:ser>
        <c:ser>
          <c:idx val="8"/>
          <c:order val="4"/>
          <c:tx>
            <c:strRef>
              <c:f>Data_Timeseries!$A$11</c:f>
              <c:strCache>
                <c:ptCount val="1"/>
                <c:pt idx="0">
                  <c:v>NG- Distribution</c:v>
                </c:pt>
              </c:strCache>
            </c:strRef>
          </c:tx>
          <c:spPr>
            <a:solidFill>
              <a:srgbClr val="8C1515"/>
            </a:solidFill>
            <a:ln>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Data_Timeseries!$B$11:$AD$11</c:f>
              <c:numCache>
                <c:formatCode>General</c:formatCode>
                <c:ptCount val="29"/>
                <c:pt idx="0">
                  <c:v>1740.7274215391083</c:v>
                </c:pt>
                <c:pt idx="1">
                  <c:v>1714.7743343017632</c:v>
                </c:pt>
                <c:pt idx="2">
                  <c:v>1670.7703432682997</c:v>
                </c:pt>
                <c:pt idx="3">
                  <c:v>1652.037296019819</c:v>
                </c:pt>
                <c:pt idx="4">
                  <c:v>1665.0074239609266</c:v>
                </c:pt>
                <c:pt idx="5">
                  <c:v>1536.4233296591485</c:v>
                </c:pt>
                <c:pt idx="6">
                  <c:v>1448.4137379966496</c:v>
                </c:pt>
                <c:pt idx="7">
                  <c:v>1406.2012237843503</c:v>
                </c:pt>
                <c:pt idx="8">
                  <c:v>1356.5420273183856</c:v>
                </c:pt>
                <c:pt idx="9">
                  <c:v>1275.6878639030886</c:v>
                </c:pt>
                <c:pt idx="10">
                  <c:v>1218.7970792069452</c:v>
                </c:pt>
                <c:pt idx="11">
                  <c:v>1169.0181994220302</c:v>
                </c:pt>
                <c:pt idx="12">
                  <c:v>1110.669644414724</c:v>
                </c:pt>
                <c:pt idx="13">
                  <c:v>1023.4756296508797</c:v>
                </c:pt>
                <c:pt idx="14">
                  <c:v>981.75285305822376</c:v>
                </c:pt>
                <c:pt idx="15">
                  <c:v>931.91499265874893</c:v>
                </c:pt>
                <c:pt idx="16">
                  <c:v>881.0654006967967</c:v>
                </c:pt>
                <c:pt idx="17">
                  <c:v>726.80721563101315</c:v>
                </c:pt>
                <c:pt idx="18">
                  <c:v>681.68879076735527</c:v>
                </c:pt>
                <c:pt idx="19">
                  <c:v>620.18200230291905</c:v>
                </c:pt>
                <c:pt idx="20">
                  <c:v>554.13919149648837</c:v>
                </c:pt>
                <c:pt idx="21">
                  <c:v>504.43831079770769</c:v>
                </c:pt>
                <c:pt idx="22">
                  <c:v>500.11322257400178</c:v>
                </c:pt>
                <c:pt idx="23">
                  <c:v>493.92555254401464</c:v>
                </c:pt>
                <c:pt idx="24">
                  <c:v>487.34642101205452</c:v>
                </c:pt>
                <c:pt idx="25">
                  <c:v>481.25142717962717</c:v>
                </c:pt>
                <c:pt idx="26">
                  <c:v>480.33050505233319</c:v>
                </c:pt>
                <c:pt idx="27">
                  <c:v>475.94251451105544</c:v>
                </c:pt>
                <c:pt idx="28">
                  <c:v>472.86949783664733</c:v>
                </c:pt>
              </c:numCache>
            </c:numRef>
          </c:val>
          <c:extLst>
            <c:ext xmlns:c16="http://schemas.microsoft.com/office/drawing/2014/chart" uri="{C3380CC4-5D6E-409C-BE32-E72D297353CC}">
              <c16:uniqueId val="{00000007-9286-4966-9AFA-729D4E5ED49D}"/>
            </c:ext>
          </c:extLst>
        </c:ser>
        <c:ser>
          <c:idx val="0"/>
          <c:order val="5"/>
          <c:tx>
            <c:strRef>
              <c:f>Data_Timeseries!$A$13</c:f>
              <c:strCache>
                <c:ptCount val="1"/>
                <c:pt idx="0">
                  <c:v>Pet- Production</c:v>
                </c:pt>
              </c:strCache>
            </c:strRef>
          </c:tx>
          <c:spPr>
            <a:solidFill>
              <a:srgbClr val="919191"/>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Data_Timeseries!$B$13:$AD$13</c:f>
              <c:numCache>
                <c:formatCode>General</c:formatCode>
                <c:ptCount val="29"/>
                <c:pt idx="0">
                  <c:v>1810.2001374103836</c:v>
                </c:pt>
                <c:pt idx="1">
                  <c:v>1805.9547834719315</c:v>
                </c:pt>
                <c:pt idx="2">
                  <c:v>1757.3399422048699</c:v>
                </c:pt>
                <c:pt idx="3">
                  <c:v>1705.9085426208349</c:v>
                </c:pt>
                <c:pt idx="4">
                  <c:v>1691.0194107976847</c:v>
                </c:pt>
                <c:pt idx="5">
                  <c:v>1675.3192414942268</c:v>
                </c:pt>
                <c:pt idx="6">
                  <c:v>1690.4092576483822</c:v>
                </c:pt>
                <c:pt idx="7">
                  <c:v>1700.8398159742896</c:v>
                </c:pt>
                <c:pt idx="8">
                  <c:v>1625.6529683282081</c:v>
                </c:pt>
                <c:pt idx="9">
                  <c:v>1556.7886816507139</c:v>
                </c:pt>
                <c:pt idx="10">
                  <c:v>1567.0079059724135</c:v>
                </c:pt>
                <c:pt idx="11">
                  <c:v>1584.2258787313808</c:v>
                </c:pt>
                <c:pt idx="12">
                  <c:v>1553.1360329739034</c:v>
                </c:pt>
                <c:pt idx="13">
                  <c:v>1584.4996783379631</c:v>
                </c:pt>
                <c:pt idx="14">
                  <c:v>1591.0043704412826</c:v>
                </c:pt>
                <c:pt idx="15">
                  <c:v>1517.1717027834632</c:v>
                </c:pt>
                <c:pt idx="16">
                  <c:v>1643.4151068697774</c:v>
                </c:pt>
                <c:pt idx="17">
                  <c:v>1639.7768123699589</c:v>
                </c:pt>
                <c:pt idx="18">
                  <c:v>1675.6566776285035</c:v>
                </c:pt>
                <c:pt idx="19">
                  <c:v>1503.3674420435962</c:v>
                </c:pt>
                <c:pt idx="20">
                  <c:v>1534.9966088659721</c:v>
                </c:pt>
                <c:pt idx="21">
                  <c:v>1600.548694748137</c:v>
                </c:pt>
                <c:pt idx="22">
                  <c:v>1594.6872066541166</c:v>
                </c:pt>
                <c:pt idx="23">
                  <c:v>1691.7893368612831</c:v>
                </c:pt>
                <c:pt idx="24">
                  <c:v>1700.1175925630037</c:v>
                </c:pt>
                <c:pt idx="25">
                  <c:v>1580.6797085974192</c:v>
                </c:pt>
                <c:pt idx="26">
                  <c:v>1518.0216390728281</c:v>
                </c:pt>
                <c:pt idx="27">
                  <c:v>1507.0005649895011</c:v>
                </c:pt>
                <c:pt idx="28">
                  <c:v>1409.4765621772351</c:v>
                </c:pt>
              </c:numCache>
            </c:numRef>
          </c:val>
          <c:extLst>
            <c:ext xmlns:c16="http://schemas.microsoft.com/office/drawing/2014/chart" uri="{C3380CC4-5D6E-409C-BE32-E72D297353CC}">
              <c16:uniqueId val="{00000002-9E8D-40F8-BC01-8CE8AA626262}"/>
            </c:ext>
          </c:extLst>
        </c:ser>
        <c:dLbls>
          <c:showLegendKey val="0"/>
          <c:showVal val="0"/>
          <c:showCatName val="0"/>
          <c:showSerName val="0"/>
          <c:showPercent val="0"/>
          <c:showBubbleSize val="0"/>
        </c:dLbls>
        <c:axId val="1406478943"/>
        <c:axId val="1406479359"/>
      </c:areaChart>
      <c:lineChart>
        <c:grouping val="standard"/>
        <c:varyColors val="0"/>
        <c:ser>
          <c:idx val="1"/>
          <c:order val="6"/>
          <c:tx>
            <c:strRef>
              <c:f>Data_Timeseries!$A$21</c:f>
              <c:strCache>
                <c:ptCount val="1"/>
                <c:pt idx="0">
                  <c:v>Loss rate</c:v>
                </c:pt>
              </c:strCache>
            </c:strRef>
          </c:tx>
          <c:spPr>
            <a:ln w="28575" cap="rnd">
              <a:solidFill>
                <a:schemeClr val="tx1"/>
              </a:solidFill>
              <a:round/>
            </a:ln>
            <a:effectLst/>
          </c:spPr>
          <c:marker>
            <c:symbol val="none"/>
          </c:marke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Data_Timeseries!$B$21:$AD$21</c:f>
              <c:numCache>
                <c:formatCode>General</c:formatCode>
                <c:ptCount val="29"/>
                <c:pt idx="0">
                  <c:v>2.5941993677366895E-2</c:v>
                </c:pt>
                <c:pt idx="1">
                  <c:v>2.6006538899607242E-2</c:v>
                </c:pt>
                <c:pt idx="2">
                  <c:v>2.5238223792644485E-2</c:v>
                </c:pt>
                <c:pt idx="3">
                  <c:v>2.4462196289028685E-2</c:v>
                </c:pt>
                <c:pt idx="4">
                  <c:v>2.3575706401515642E-2</c:v>
                </c:pt>
                <c:pt idx="5">
                  <c:v>2.2670793700701398E-2</c:v>
                </c:pt>
                <c:pt idx="6">
                  <c:v>2.2105933896548982E-2</c:v>
                </c:pt>
                <c:pt idx="7">
                  <c:v>2.1895695414234674E-2</c:v>
                </c:pt>
                <c:pt idx="8">
                  <c:v>2.1233535968880876E-2</c:v>
                </c:pt>
                <c:pt idx="9">
                  <c:v>2.0762641105887721E-2</c:v>
                </c:pt>
                <c:pt idx="10">
                  <c:v>2.0463198118031975E-2</c:v>
                </c:pt>
                <c:pt idx="11">
                  <c:v>2.0365591851342717E-2</c:v>
                </c:pt>
                <c:pt idx="12">
                  <c:v>2.0471042051417556E-2</c:v>
                </c:pt>
                <c:pt idx="13">
                  <c:v>2.0242059020971214E-2</c:v>
                </c:pt>
                <c:pt idx="14">
                  <c:v>2.034437054852279E-2</c:v>
                </c:pt>
                <c:pt idx="15">
                  <c:v>2.0415302840438267E-2</c:v>
                </c:pt>
                <c:pt idx="16">
                  <c:v>2.1026314369538932E-2</c:v>
                </c:pt>
                <c:pt idx="17">
                  <c:v>1.9746180250483684E-2</c:v>
                </c:pt>
                <c:pt idx="18">
                  <c:v>1.9222301276625355E-2</c:v>
                </c:pt>
                <c:pt idx="19">
                  <c:v>1.7710936599929238E-2</c:v>
                </c:pt>
                <c:pt idx="20">
                  <c:v>1.6836191577453447E-2</c:v>
                </c:pt>
                <c:pt idx="21">
                  <c:v>1.5864070652091632E-2</c:v>
                </c:pt>
                <c:pt idx="22">
                  <c:v>1.4988384517470591E-2</c:v>
                </c:pt>
                <c:pt idx="23">
                  <c:v>1.543740275306372E-2</c:v>
                </c:pt>
                <c:pt idx="24">
                  <c:v>1.428053545638956E-2</c:v>
                </c:pt>
                <c:pt idx="25">
                  <c:v>1.3461102080917589E-2</c:v>
                </c:pt>
                <c:pt idx="26">
                  <c:v>1.3024940209654699E-2</c:v>
                </c:pt>
                <c:pt idx="27">
                  <c:v>1.2982381565342099E-2</c:v>
                </c:pt>
                <c:pt idx="28">
                  <c:v>1.1526305784196981E-2</c:v>
                </c:pt>
              </c:numCache>
            </c:numRef>
          </c:val>
          <c:smooth val="0"/>
          <c:extLst>
            <c:ext xmlns:c16="http://schemas.microsoft.com/office/drawing/2014/chart" uri="{C3380CC4-5D6E-409C-BE32-E72D297353CC}">
              <c16:uniqueId val="{00000003-9E8D-40F8-BC01-8CE8AA626262}"/>
            </c:ext>
          </c:extLst>
        </c:ser>
        <c:dLbls>
          <c:showLegendKey val="0"/>
          <c:showVal val="0"/>
          <c:showCatName val="0"/>
          <c:showSerName val="0"/>
          <c:showPercent val="0"/>
          <c:showBubbleSize val="0"/>
        </c:dLbls>
        <c:marker val="1"/>
        <c:smooth val="0"/>
        <c:axId val="462569048"/>
        <c:axId val="462568720"/>
      </c:lineChart>
      <c:catAx>
        <c:axId val="1406478943"/>
        <c:scaling>
          <c:orientation val="minMax"/>
        </c:scaling>
        <c:delete val="0"/>
        <c:axPos val="b"/>
        <c:numFmt formatCode="General" sourceLinked="1"/>
        <c:majorTickMark val="out"/>
        <c:minorTickMark val="none"/>
        <c:tickLblPos val="nextTo"/>
        <c:spPr>
          <a:noFill/>
          <a:ln w="9525" cap="flat" cmpd="sng" algn="ctr">
            <a:solidFill>
              <a:sysClr val="windowText" lastClr="000000"/>
            </a:solidFill>
            <a:round/>
          </a:ln>
          <a:effectLst/>
        </c:spPr>
        <c:txPr>
          <a:bodyPr rot="2100000" spcFirstLastPara="1" vertOverflow="ellipsis"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06479359"/>
        <c:crosses val="autoZero"/>
        <c:auto val="1"/>
        <c:lblAlgn val="ctr"/>
        <c:lblOffset val="100"/>
        <c:noMultiLvlLbl val="0"/>
      </c:catAx>
      <c:valAx>
        <c:axId val="1406479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CH4 emissions [kt/year]</a:t>
                </a:r>
              </a:p>
            </c:rich>
          </c:tx>
          <c:layout>
            <c:manualLayout>
              <c:xMode val="edge"/>
              <c:yMode val="edge"/>
              <c:x val="2.4381876978270742E-2"/>
              <c:y val="0.33440204325804795"/>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06478943"/>
        <c:crosses val="autoZero"/>
        <c:crossBetween val="between"/>
      </c:valAx>
      <c:valAx>
        <c:axId val="462568720"/>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62569048"/>
        <c:crosses val="max"/>
        <c:crossBetween val="between"/>
      </c:valAx>
      <c:catAx>
        <c:axId val="462569048"/>
        <c:scaling>
          <c:orientation val="minMax"/>
        </c:scaling>
        <c:delete val="1"/>
        <c:axPos val="b"/>
        <c:numFmt formatCode="General" sourceLinked="1"/>
        <c:majorTickMark val="out"/>
        <c:minorTickMark val="none"/>
        <c:tickLblPos val="nextTo"/>
        <c:crossAx val="462568720"/>
        <c:crosses val="autoZero"/>
        <c:auto val="1"/>
        <c:lblAlgn val="ctr"/>
        <c:lblOffset val="100"/>
        <c:noMultiLvlLbl val="0"/>
      </c:catAx>
      <c:spPr>
        <a:noFill/>
        <a:ln>
          <a:solidFill>
            <a:schemeClr val="tx1"/>
          </a:solidFill>
        </a:ln>
        <a:effectLst/>
      </c:spPr>
    </c:plotArea>
    <c:legend>
      <c:legendPos val="r"/>
      <c:layout>
        <c:manualLayout>
          <c:xMode val="edge"/>
          <c:yMode val="edge"/>
          <c:x val="0.71266758877314396"/>
          <c:y val="0.33417029330783204"/>
          <c:w val="0.27599854776232896"/>
          <c:h val="0.2703443839984312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6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22862631528831"/>
          <c:y val="2.2222222222222223E-2"/>
          <c:w val="0.6255629099076887"/>
          <c:h val="0.81445193062250509"/>
        </c:manualLayout>
      </c:layout>
      <c:lineChart>
        <c:grouping val="standard"/>
        <c:varyColors val="0"/>
        <c:ser>
          <c:idx val="5"/>
          <c:order val="0"/>
          <c:tx>
            <c:strRef>
              <c:f>Data_EQ_EF!$B$15</c:f>
              <c:strCache>
                <c:ptCount val="1"/>
                <c:pt idx="0">
                  <c:v>Compressor</c:v>
                </c:pt>
              </c:strCache>
            </c:strRef>
          </c:tx>
          <c:spPr>
            <a:ln w="28575" cap="rnd">
              <a:solidFill>
                <a:srgbClr val="8C1515"/>
              </a:solidFill>
              <a:round/>
            </a:ln>
            <a:effectLst/>
          </c:spPr>
          <c:marker>
            <c:symbol val="none"/>
          </c:marker>
          <c:val>
            <c:numRef>
              <c:f>Data_EQ_EF!$D$15:$O$15</c:f>
              <c:numCache>
                <c:formatCode>0.00</c:formatCode>
                <c:ptCount val="12"/>
                <c:pt idx="0">
                  <c:v>5.0798578392259266</c:v>
                </c:pt>
                <c:pt idx="1">
                  <c:v>5.4077720580450288</c:v>
                </c:pt>
                <c:pt idx="2">
                  <c:v>5.4126280213875315</c:v>
                </c:pt>
                <c:pt idx="3">
                  <c:v>5.3879051750052058</c:v>
                </c:pt>
                <c:pt idx="4">
                  <c:v>5.4561670848056547</c:v>
                </c:pt>
                <c:pt idx="5">
                  <c:v>5.3967805608711394</c:v>
                </c:pt>
                <c:pt idx="6">
                  <c:v>5.4046187771743748</c:v>
                </c:pt>
                <c:pt idx="7">
                  <c:v>6.0034137000000003</c:v>
                </c:pt>
                <c:pt idx="8">
                  <c:v>5.4863004524386518</c:v>
                </c:pt>
                <c:pt idx="9">
                  <c:v>5.4904651486866376</c:v>
                </c:pt>
                <c:pt idx="10">
                  <c:v>5.4545792145007121</c:v>
                </c:pt>
                <c:pt idx="11">
                  <c:v>5.4531760217214771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5-C674-4510-A160-5584A5EA1322}"/>
            </c:ext>
          </c:extLst>
        </c:ser>
        <c:ser>
          <c:idx val="0"/>
          <c:order val="1"/>
          <c:tx>
            <c:strRef>
              <c:f>Data_EQ_EF!$B$10</c:f>
              <c:strCache>
                <c:ptCount val="1"/>
                <c:pt idx="0">
                  <c:v>Wells</c:v>
                </c:pt>
              </c:strCache>
            </c:strRef>
          </c:tx>
          <c:spPr>
            <a:ln w="28575" cap="rnd">
              <a:solidFill>
                <a:srgbClr val="E98300"/>
              </a:solidFill>
              <a:round/>
            </a:ln>
            <a:effectLst/>
          </c:spPr>
          <c:marker>
            <c:symbol val="none"/>
          </c:marker>
          <c:val>
            <c:numRef>
              <c:f>Data_EQ_EF!$D$10:$O$10</c:f>
              <c:numCache>
                <c:formatCode>0.00</c:formatCode>
                <c:ptCount val="12"/>
                <c:pt idx="0">
                  <c:v>0.31465768069064654</c:v>
                </c:pt>
                <c:pt idx="1">
                  <c:v>0.37490628872139775</c:v>
                </c:pt>
                <c:pt idx="2">
                  <c:v>0.38762556849239038</c:v>
                </c:pt>
                <c:pt idx="3">
                  <c:v>0.26415409492426806</c:v>
                </c:pt>
                <c:pt idx="4">
                  <c:v>0.24242134333079693</c:v>
                </c:pt>
                <c:pt idx="5">
                  <c:v>0.20562874355875924</c:v>
                </c:pt>
                <c:pt idx="6">
                  <c:v>0.23979509135513002</c:v>
                </c:pt>
                <c:pt idx="7">
                  <c:v>0.25512422603013335</c:v>
                </c:pt>
                <c:pt idx="8">
                  <c:v>0.24331402039713718</c:v>
                </c:pt>
                <c:pt idx="9">
                  <c:v>0.23379645310977312</c:v>
                </c:pt>
                <c:pt idx="10">
                  <c:v>0.22964485358895859</c:v>
                </c:pt>
                <c:pt idx="11">
                  <c:v>0.24480068508975455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0-C674-4510-A160-5584A5EA1322}"/>
            </c:ext>
          </c:extLst>
        </c:ser>
        <c:ser>
          <c:idx val="1"/>
          <c:order val="2"/>
          <c:tx>
            <c:strRef>
              <c:f>Data_EQ_EF!$B$11</c:f>
              <c:strCache>
                <c:ptCount val="1"/>
                <c:pt idx="0">
                  <c:v>Separators</c:v>
                </c:pt>
              </c:strCache>
            </c:strRef>
          </c:tx>
          <c:spPr>
            <a:ln w="28575" cap="rnd">
              <a:solidFill>
                <a:srgbClr val="919191"/>
              </a:solidFill>
              <a:round/>
            </a:ln>
            <a:effectLst/>
          </c:spPr>
          <c:marker>
            <c:symbol val="none"/>
          </c:marker>
          <c:val>
            <c:numRef>
              <c:f>Data_EQ_EF!$D$11:$O$11</c:f>
              <c:numCache>
                <c:formatCode>0.00</c:formatCode>
                <c:ptCount val="12"/>
                <c:pt idx="0">
                  <c:v>0.71545373213012209</c:v>
                </c:pt>
                <c:pt idx="1">
                  <c:v>1.0341338819305768</c:v>
                </c:pt>
                <c:pt idx="2">
                  <c:v>1.0557129373693031</c:v>
                </c:pt>
                <c:pt idx="3">
                  <c:v>1.0141572378536898</c:v>
                </c:pt>
                <c:pt idx="4">
                  <c:v>1.1040755857368014</c:v>
                </c:pt>
                <c:pt idx="5">
                  <c:v>1.0547439902140552</c:v>
                </c:pt>
                <c:pt idx="6">
                  <c:v>1.0634988420135096</c:v>
                </c:pt>
                <c:pt idx="7">
                  <c:v>1.1768041392916044</c:v>
                </c:pt>
                <c:pt idx="8">
                  <c:v>1.1089433932919537</c:v>
                </c:pt>
                <c:pt idx="9">
                  <c:v>1.0749064551228167</c:v>
                </c:pt>
                <c:pt idx="10">
                  <c:v>1.0658629107328776</c:v>
                </c:pt>
                <c:pt idx="11">
                  <c:v>1.0751120860270285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1-C674-4510-A160-5584A5EA1322}"/>
            </c:ext>
          </c:extLst>
        </c:ser>
        <c:ser>
          <c:idx val="2"/>
          <c:order val="3"/>
          <c:tx>
            <c:strRef>
              <c:f>Data_EQ_EF!$B$12</c:f>
              <c:strCache>
                <c:ptCount val="1"/>
                <c:pt idx="0">
                  <c:v>Heater</c:v>
                </c:pt>
              </c:strCache>
            </c:strRef>
          </c:tx>
          <c:spPr>
            <a:ln w="28575" cap="rnd">
              <a:solidFill>
                <a:srgbClr val="D2C295"/>
              </a:solidFill>
              <a:round/>
            </a:ln>
            <a:effectLst/>
          </c:spPr>
          <c:marker>
            <c:symbol val="none"/>
          </c:marker>
          <c:val>
            <c:numRef>
              <c:f>Data_EQ_EF!$D$12:$O$12</c:f>
              <c:numCache>
                <c:formatCode>0.00</c:formatCode>
                <c:ptCount val="12"/>
                <c:pt idx="0">
                  <c:v>0.69703668531833629</c:v>
                </c:pt>
                <c:pt idx="1">
                  <c:v>0.86489632333883137</c:v>
                </c:pt>
                <c:pt idx="2">
                  <c:v>0.86905813432920764</c:v>
                </c:pt>
                <c:pt idx="3">
                  <c:v>0.84813073771008995</c:v>
                </c:pt>
                <c:pt idx="4">
                  <c:v>0.84803247756754707</c:v>
                </c:pt>
                <c:pt idx="5">
                  <c:v>0.80697498431808934</c:v>
                </c:pt>
                <c:pt idx="6">
                  <c:v>0.81631524925278931</c:v>
                </c:pt>
                <c:pt idx="7">
                  <c:v>0.90691801166762587</c:v>
                </c:pt>
                <c:pt idx="8">
                  <c:v>0.68292450215025424</c:v>
                </c:pt>
                <c:pt idx="9">
                  <c:v>0.67091566432162042</c:v>
                </c:pt>
                <c:pt idx="10">
                  <c:v>0.66580576573137784</c:v>
                </c:pt>
                <c:pt idx="11">
                  <c:v>0.66905495499279222</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2-C674-4510-A160-5584A5EA1322}"/>
            </c:ext>
          </c:extLst>
        </c:ser>
        <c:ser>
          <c:idx val="3"/>
          <c:order val="4"/>
          <c:tx>
            <c:strRef>
              <c:f>Data_EQ_EF!$B$13</c:f>
              <c:strCache>
                <c:ptCount val="1"/>
                <c:pt idx="0">
                  <c:v>Dehydrator</c:v>
                </c:pt>
              </c:strCache>
            </c:strRef>
          </c:tx>
          <c:spPr>
            <a:ln w="28575" cap="rnd">
              <a:solidFill>
                <a:srgbClr val="0098DB"/>
              </a:solidFill>
              <a:round/>
            </a:ln>
            <a:effectLst/>
          </c:spPr>
          <c:marker>
            <c:symbol val="none"/>
          </c:marker>
          <c:val>
            <c:numRef>
              <c:f>Data_EQ_EF!$D$13:$O$13</c:f>
              <c:numCache>
                <c:formatCode>0.00</c:formatCode>
                <c:ptCount val="12"/>
                <c:pt idx="0">
                  <c:v>1.6975307361026226</c:v>
                </c:pt>
                <c:pt idx="1">
                  <c:v>1.7994458374142996</c:v>
                </c:pt>
                <c:pt idx="2">
                  <c:v>1.8032030339166445</c:v>
                </c:pt>
                <c:pt idx="3">
                  <c:v>1.7963770982803464</c:v>
                </c:pt>
                <c:pt idx="4">
                  <c:v>1.3677041041102047</c:v>
                </c:pt>
                <c:pt idx="5">
                  <c:v>1.3665086792317183</c:v>
                </c:pt>
                <c:pt idx="6">
                  <c:v>1.3634623497830545</c:v>
                </c:pt>
                <c:pt idx="7">
                  <c:v>1.5029906135316837</c:v>
                </c:pt>
                <c:pt idx="8">
                  <c:v>1.3339756912800405</c:v>
                </c:pt>
                <c:pt idx="9">
                  <c:v>1.2890338793224085</c:v>
                </c:pt>
                <c:pt idx="10">
                  <c:v>1.2909886081349373</c:v>
                </c:pt>
                <c:pt idx="11">
                  <c:v>1.2891171661009855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3-C674-4510-A160-5584A5EA1322}"/>
            </c:ext>
          </c:extLst>
        </c:ser>
        <c:ser>
          <c:idx val="4"/>
          <c:order val="5"/>
          <c:tx>
            <c:strRef>
              <c:f>Data_EQ_EF!$B$14</c:f>
              <c:strCache>
                <c:ptCount val="1"/>
                <c:pt idx="0">
                  <c:v>Meter</c:v>
                </c:pt>
              </c:strCache>
            </c:strRef>
          </c:tx>
          <c:spPr>
            <a:ln w="28575" cap="rnd">
              <a:solidFill>
                <a:srgbClr val="175E54"/>
              </a:solidFill>
              <a:round/>
            </a:ln>
            <a:effectLst/>
          </c:spPr>
          <c:marker>
            <c:symbol val="none"/>
          </c:marker>
          <c:val>
            <c:numRef>
              <c:f>Data_EQ_EF!$D$14:$O$14</c:f>
              <c:numCache>
                <c:formatCode>0.00</c:formatCode>
                <c:ptCount val="12"/>
                <c:pt idx="0">
                  <c:v>0.62096150123490135</c:v>
                </c:pt>
                <c:pt idx="1">
                  <c:v>0.75866931794185977</c:v>
                </c:pt>
                <c:pt idx="2">
                  <c:v>0.77069743456140904</c:v>
                </c:pt>
                <c:pt idx="3">
                  <c:v>0.75557112273421689</c:v>
                </c:pt>
                <c:pt idx="4">
                  <c:v>0.76212317428003318</c:v>
                </c:pt>
                <c:pt idx="5">
                  <c:v>0.72882220421986554</c:v>
                </c:pt>
                <c:pt idx="6">
                  <c:v>0.73937861907139291</c:v>
                </c:pt>
                <c:pt idx="7">
                  <c:v>0.81732507327854387</c:v>
                </c:pt>
                <c:pt idx="8">
                  <c:v>0.57984618472178184</c:v>
                </c:pt>
                <c:pt idx="9">
                  <c:v>0.56764627670372558</c:v>
                </c:pt>
                <c:pt idx="10">
                  <c:v>0.56320482426967478</c:v>
                </c:pt>
                <c:pt idx="11">
                  <c:v>0.56651121299009111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4-C674-4510-A160-5584A5EA1322}"/>
            </c:ext>
          </c:extLst>
        </c:ser>
        <c:ser>
          <c:idx val="6"/>
          <c:order val="6"/>
          <c:spPr>
            <a:ln w="28575" cap="rnd">
              <a:solidFill>
                <a:srgbClr val="E98300">
                  <a:alpha val="50196"/>
                </a:srgbClr>
              </a:solidFill>
              <a:prstDash val="lgDash"/>
              <a:round/>
            </a:ln>
            <a:effectLst/>
          </c:spPr>
          <c:marker>
            <c:symbol val="none"/>
          </c:marker>
          <c:val>
            <c:numRef>
              <c:f>Data_EQ_EF!$D$20:$O$20</c:f>
              <c:numCache>
                <c:formatCode>0.00</c:formatCode>
                <c:ptCount val="12"/>
                <c:pt idx="0">
                  <c:v>0.43288687217073585</c:v>
                </c:pt>
                <c:pt idx="1">
                  <c:v>0.43288687217073601</c:v>
                </c:pt>
                <c:pt idx="2">
                  <c:v>0.43288687217073585</c:v>
                </c:pt>
                <c:pt idx="3">
                  <c:v>0.43288687217073585</c:v>
                </c:pt>
                <c:pt idx="4">
                  <c:v>0.43288687217073585</c:v>
                </c:pt>
                <c:pt idx="5">
                  <c:v>0.43288687217073585</c:v>
                </c:pt>
                <c:pt idx="6">
                  <c:v>0.43288687217073585</c:v>
                </c:pt>
                <c:pt idx="7">
                  <c:v>0.43288687217073585</c:v>
                </c:pt>
                <c:pt idx="8">
                  <c:v>0.43288687217073585</c:v>
                </c:pt>
                <c:pt idx="9">
                  <c:v>0.43288687217073585</c:v>
                </c:pt>
                <c:pt idx="10">
                  <c:v>0.43288687217073585</c:v>
                </c:pt>
                <c:pt idx="11">
                  <c:v>0.43288687217073585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6-C674-4510-A160-5584A5EA1322}"/>
            </c:ext>
          </c:extLst>
        </c:ser>
        <c:ser>
          <c:idx val="7"/>
          <c:order val="7"/>
          <c:spPr>
            <a:ln w="28575" cap="rnd">
              <a:solidFill>
                <a:srgbClr val="919191">
                  <a:alpha val="50196"/>
                </a:srgbClr>
              </a:solidFill>
              <a:prstDash val="lgDash"/>
              <a:round/>
            </a:ln>
            <a:effectLst/>
          </c:spPr>
          <c:marker>
            <c:symbol val="none"/>
          </c:marker>
          <c:val>
            <c:numRef>
              <c:f>Data_EQ_EF!$D$21:$O$21</c:f>
              <c:numCache>
                <c:formatCode>0.00</c:formatCode>
                <c:ptCount val="12"/>
                <c:pt idx="0">
                  <c:v>1.0628421072212793</c:v>
                </c:pt>
                <c:pt idx="1">
                  <c:v>1.0628421072212793</c:v>
                </c:pt>
                <c:pt idx="2">
                  <c:v>1.0628421072212793</c:v>
                </c:pt>
                <c:pt idx="3">
                  <c:v>1.0628421072212793</c:v>
                </c:pt>
                <c:pt idx="4">
                  <c:v>1.0628421072212793</c:v>
                </c:pt>
                <c:pt idx="5">
                  <c:v>1.0628421072212793</c:v>
                </c:pt>
                <c:pt idx="6">
                  <c:v>1.0628421072212793</c:v>
                </c:pt>
                <c:pt idx="7">
                  <c:v>1.0628421072212793</c:v>
                </c:pt>
                <c:pt idx="8">
                  <c:v>1.0628421072212793</c:v>
                </c:pt>
                <c:pt idx="9">
                  <c:v>1.0628421072212793</c:v>
                </c:pt>
                <c:pt idx="10">
                  <c:v>1.0628421072212793</c:v>
                </c:pt>
                <c:pt idx="11">
                  <c:v>1.0628421072212793</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7-C674-4510-A160-5584A5EA1322}"/>
            </c:ext>
          </c:extLst>
        </c:ser>
        <c:ser>
          <c:idx val="8"/>
          <c:order val="8"/>
          <c:spPr>
            <a:ln w="28575" cap="rnd">
              <a:solidFill>
                <a:srgbClr val="D2C295">
                  <a:alpha val="50196"/>
                </a:srgbClr>
              </a:solidFill>
              <a:prstDash val="lgDash"/>
              <a:round/>
            </a:ln>
            <a:effectLst/>
          </c:spPr>
          <c:marker>
            <c:symbol val="none"/>
          </c:marker>
          <c:val>
            <c:numRef>
              <c:f>Data_EQ_EF!$D$22:$O$22</c:f>
              <c:numCache>
                <c:formatCode>0.00</c:formatCode>
                <c:ptCount val="12"/>
                <c:pt idx="0">
                  <c:v>1.1055960975342465</c:v>
                </c:pt>
                <c:pt idx="1">
                  <c:v>1.1055960975342465</c:v>
                </c:pt>
                <c:pt idx="2">
                  <c:v>1.1055960975342465</c:v>
                </c:pt>
                <c:pt idx="3">
                  <c:v>1.1055960975342465</c:v>
                </c:pt>
                <c:pt idx="4">
                  <c:v>1.1055960975342465</c:v>
                </c:pt>
                <c:pt idx="5">
                  <c:v>1.1055960975342465</c:v>
                </c:pt>
                <c:pt idx="6">
                  <c:v>1.1055960975342465</c:v>
                </c:pt>
                <c:pt idx="7">
                  <c:v>1.1055960975342465</c:v>
                </c:pt>
                <c:pt idx="8">
                  <c:v>1.1055960975342465</c:v>
                </c:pt>
                <c:pt idx="9">
                  <c:v>1.1055960975342465</c:v>
                </c:pt>
                <c:pt idx="10">
                  <c:v>1.1055960975342465</c:v>
                </c:pt>
                <c:pt idx="11">
                  <c:v>1.1055960975342465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8-C674-4510-A160-5584A5EA1322}"/>
            </c:ext>
          </c:extLst>
        </c:ser>
        <c:ser>
          <c:idx val="9"/>
          <c:order val="9"/>
          <c:spPr>
            <a:ln w="28575" cap="rnd">
              <a:solidFill>
                <a:srgbClr val="0098DB">
                  <a:alpha val="50196"/>
                </a:srgbClr>
              </a:solidFill>
              <a:prstDash val="lgDash"/>
              <a:round/>
            </a:ln>
            <a:effectLst/>
          </c:spPr>
          <c:marker>
            <c:symbol val="none"/>
          </c:marker>
          <c:val>
            <c:numRef>
              <c:f>Data_EQ_EF!$D$23:$O$23</c:f>
              <c:numCache>
                <c:formatCode>0.00</c:formatCode>
                <c:ptCount val="12"/>
                <c:pt idx="0">
                  <c:v>1.7154746063816841</c:v>
                </c:pt>
                <c:pt idx="1">
                  <c:v>1.7154746063816841</c:v>
                </c:pt>
                <c:pt idx="2">
                  <c:v>1.7154746063816841</c:v>
                </c:pt>
                <c:pt idx="3">
                  <c:v>1.7154746063816841</c:v>
                </c:pt>
                <c:pt idx="4">
                  <c:v>1.7154746063816841</c:v>
                </c:pt>
                <c:pt idx="5">
                  <c:v>1.7154746063816841</c:v>
                </c:pt>
                <c:pt idx="6">
                  <c:v>1.7154746063816799</c:v>
                </c:pt>
                <c:pt idx="7">
                  <c:v>1.7154746063816841</c:v>
                </c:pt>
                <c:pt idx="8">
                  <c:v>1.7154746063816841</c:v>
                </c:pt>
                <c:pt idx="9">
                  <c:v>1.7154746063816841</c:v>
                </c:pt>
                <c:pt idx="10">
                  <c:v>1.7154746063816841</c:v>
                </c:pt>
                <c:pt idx="11">
                  <c:v>1.7154746063816841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9-C674-4510-A160-5584A5EA1322}"/>
            </c:ext>
          </c:extLst>
        </c:ser>
        <c:ser>
          <c:idx val="10"/>
          <c:order val="10"/>
          <c:spPr>
            <a:ln w="28575" cap="rnd">
              <a:solidFill>
                <a:srgbClr val="175E54">
                  <a:alpha val="50196"/>
                </a:srgbClr>
              </a:solidFill>
              <a:prstDash val="lgDash"/>
              <a:round/>
            </a:ln>
            <a:effectLst/>
          </c:spPr>
          <c:marker>
            <c:symbol val="none"/>
          </c:marker>
          <c:val>
            <c:numRef>
              <c:f>Data_EQ_EF!$D$24:$O$24</c:f>
              <c:numCache>
                <c:formatCode>0.00</c:formatCode>
                <c:ptCount val="12"/>
                <c:pt idx="0">
                  <c:v>0.84680298510630292</c:v>
                </c:pt>
                <c:pt idx="1">
                  <c:v>0.84680298510630292</c:v>
                </c:pt>
                <c:pt idx="2">
                  <c:v>0.84680298510630292</c:v>
                </c:pt>
                <c:pt idx="3">
                  <c:v>0.84680298510630292</c:v>
                </c:pt>
                <c:pt idx="4">
                  <c:v>0.84680298510630292</c:v>
                </c:pt>
                <c:pt idx="5">
                  <c:v>0.84680298510630292</c:v>
                </c:pt>
                <c:pt idx="6">
                  <c:v>0.84680298510630292</c:v>
                </c:pt>
                <c:pt idx="7">
                  <c:v>0.84680298510630292</c:v>
                </c:pt>
                <c:pt idx="8">
                  <c:v>0.84680298510630292</c:v>
                </c:pt>
                <c:pt idx="9">
                  <c:v>0.84680298510630292</c:v>
                </c:pt>
                <c:pt idx="10">
                  <c:v>0.84680298510630292</c:v>
                </c:pt>
                <c:pt idx="11">
                  <c:v>0.84680298510630292</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A-C674-4510-A160-5584A5EA1322}"/>
            </c:ext>
          </c:extLst>
        </c:ser>
        <c:ser>
          <c:idx val="11"/>
          <c:order val="11"/>
          <c:spPr>
            <a:ln w="28575" cap="rnd">
              <a:solidFill>
                <a:srgbClr val="8C1515">
                  <a:alpha val="50196"/>
                </a:srgbClr>
              </a:solidFill>
              <a:prstDash val="lgDash"/>
              <a:round/>
            </a:ln>
            <a:effectLst/>
          </c:spPr>
          <c:marker>
            <c:symbol val="none"/>
          </c:marker>
          <c:val>
            <c:numRef>
              <c:f>Data_EQ_EF!$D$25:$O$25</c:f>
              <c:numCache>
                <c:formatCode>0.00</c:formatCode>
                <c:ptCount val="12"/>
                <c:pt idx="0">
                  <c:v>5.1116371763718726</c:v>
                </c:pt>
                <c:pt idx="1">
                  <c:v>5.1116371763718726</c:v>
                </c:pt>
                <c:pt idx="2">
                  <c:v>5.1116371763718726</c:v>
                </c:pt>
                <c:pt idx="3">
                  <c:v>5.1116371763718726</c:v>
                </c:pt>
                <c:pt idx="4">
                  <c:v>5.1116371763718726</c:v>
                </c:pt>
                <c:pt idx="5">
                  <c:v>5.1116371763718726</c:v>
                </c:pt>
                <c:pt idx="6">
                  <c:v>5.1116371763718726</c:v>
                </c:pt>
                <c:pt idx="7">
                  <c:v>5.1116371763718726</c:v>
                </c:pt>
                <c:pt idx="8">
                  <c:v>5.1116371763718726</c:v>
                </c:pt>
                <c:pt idx="9">
                  <c:v>5.1116371763718726</c:v>
                </c:pt>
                <c:pt idx="10">
                  <c:v>5.1116371763718726</c:v>
                </c:pt>
                <c:pt idx="11">
                  <c:v>5.1116371763718726</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B-C674-4510-A160-5584A5EA1322}"/>
            </c:ext>
          </c:extLst>
        </c:ser>
        <c:dLbls>
          <c:showLegendKey val="0"/>
          <c:showVal val="0"/>
          <c:showCatName val="0"/>
          <c:showSerName val="0"/>
          <c:showPercent val="0"/>
          <c:showBubbleSize val="0"/>
        </c:dLbls>
        <c:smooth val="0"/>
        <c:axId val="1626211183"/>
        <c:axId val="1626209519"/>
      </c:lineChart>
      <c:catAx>
        <c:axId val="1626211183"/>
        <c:scaling>
          <c:orientation val="minMax"/>
        </c:scaling>
        <c:delete val="0"/>
        <c:axPos val="b"/>
        <c:title>
          <c:tx>
            <c:rich>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Inventory year</a:t>
                </a:r>
              </a:p>
            </c:rich>
          </c:tx>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w="9525" cap="flat" cmpd="sng" algn="ctr">
            <a:solidFill>
              <a:sysClr val="windowText" lastClr="000000"/>
            </a:solidFill>
            <a:round/>
          </a:ln>
          <a:effectLst/>
        </c:spPr>
        <c:txPr>
          <a:bodyPr rot="-2400000" spcFirstLastPara="1" vertOverflow="ellipsis"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626209519"/>
        <c:crosses val="autoZero"/>
        <c:auto val="1"/>
        <c:lblAlgn val="ctr"/>
        <c:lblOffset val="100"/>
        <c:noMultiLvlLbl val="0"/>
      </c:catAx>
      <c:valAx>
        <c:axId val="1626209519"/>
        <c:scaling>
          <c:orientation val="minMax"/>
        </c:scaling>
        <c:delete val="0"/>
        <c:axPos val="l"/>
        <c:title>
          <c:tx>
            <c:rich>
              <a:bodyPr rot="-54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Emissions factor [kg/day]</a:t>
                </a:r>
              </a:p>
            </c:rich>
          </c:tx>
          <c:layout>
            <c:manualLayout>
              <c:xMode val="edge"/>
              <c:yMode val="edge"/>
              <c:x val="1.2157916859350588E-2"/>
              <c:y val="0.21966700194981525"/>
            </c:manualLayout>
          </c:layout>
          <c:overlay val="0"/>
          <c:spPr>
            <a:noFill/>
            <a:ln>
              <a:noFill/>
            </a:ln>
            <a:effectLst/>
          </c:spPr>
          <c:txPr>
            <a:bodyPr rot="-54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00" sourceLinked="1"/>
        <c:majorTickMark val="out"/>
        <c:minorTickMark val="none"/>
        <c:tickLblPos val="nextTo"/>
        <c:spPr>
          <a:noFill/>
          <a:ln>
            <a:solidFill>
              <a:sysClr val="windowText" lastClr="000000"/>
            </a:solidFill>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626211183"/>
        <c:crosses val="autoZero"/>
        <c:crossBetween val="midCat"/>
      </c:valAx>
      <c:spPr>
        <a:noFill/>
        <a:ln>
          <a:solidFill>
            <a:sysClr val="windowText" lastClr="000000"/>
          </a:solidFill>
        </a:ln>
        <a:effectLst/>
      </c:spPr>
    </c:plotArea>
    <c:legend>
      <c:legendPos val="r"/>
      <c:layout>
        <c:manualLayout>
          <c:xMode val="edge"/>
          <c:yMode val="edge"/>
          <c:x val="0.77577123478030785"/>
          <c:y val="0.16990388719605634"/>
          <c:w val="0.21542380667119138"/>
          <c:h val="0.83003609105919596"/>
        </c:manualLayout>
      </c:layout>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8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C6CF734-B70E-4449-88F7-E5A2B3731D16}">
  <sheetPr>
    <tabColor rgb="FF8C1515"/>
  </sheetPr>
  <sheetViews>
    <sheetView zoomScale="94"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0D6E0B7-D6A0-4632-AE01-C1DBE05371A1}">
  <sheetPr>
    <tabColor rgb="FF8C1515"/>
  </sheetPr>
  <sheetViews>
    <sheetView zoomScale="94"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61AD74-7386-47FE-9D3F-ED6CE2511240}">
  <sheetPr>
    <tabColor rgb="FF8C1515"/>
  </sheetPr>
  <sheetViews>
    <sheetView zoomScale="94"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tabColor rgb="FF8C1515"/>
  </sheetPr>
  <sheetViews>
    <sheetView zoomScale="9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10791622" cy="7792261"/>
    <xdr:graphicFrame macro="">
      <xdr:nvGraphicFramePr>
        <xdr:cNvPr id="2" name="Chart 1">
          <a:extLst>
            <a:ext uri="{FF2B5EF4-FFF2-40B4-BE49-F238E27FC236}">
              <a16:creationId xmlns:a16="http://schemas.microsoft.com/office/drawing/2014/main" id="{C052E275-03E8-4874-B2C9-0A443DDEA82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10791622" cy="7792261"/>
    <xdr:graphicFrame macro="">
      <xdr:nvGraphicFramePr>
        <xdr:cNvPr id="2" name="Chart 1">
          <a:extLst>
            <a:ext uri="{FF2B5EF4-FFF2-40B4-BE49-F238E27FC236}">
              <a16:creationId xmlns:a16="http://schemas.microsoft.com/office/drawing/2014/main" id="{261561D4-4695-4491-A885-7D88F79B2AA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10791622" cy="7792261"/>
    <xdr:graphicFrame macro="">
      <xdr:nvGraphicFramePr>
        <xdr:cNvPr id="2" name="Chart 1">
          <a:extLst>
            <a:ext uri="{FF2B5EF4-FFF2-40B4-BE49-F238E27FC236}">
              <a16:creationId xmlns:a16="http://schemas.microsoft.com/office/drawing/2014/main" id="{2005A1FA-8080-48A3-A130-C705E1B654D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10791622" cy="7792261"/>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327084_te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Cmm\Forecast\FocstWeb_test\FOR%20AJREVIEW\PACKAGING\327034_test.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327007_te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Docctrl"/>
      <sheetName val="PrintEng"/>
      <sheetName val="327084"/>
      <sheetName val="V_SynComp"/>
      <sheetName val="G1"/>
      <sheetName val="G2"/>
      <sheetName val="DSGN_TOT"/>
      <sheetName val="NW&amp;RV"/>
      <sheetName val="end"/>
      <sheetName val="327084_test"/>
      <sheetName val="InvDB"/>
      <sheetName val="Sheet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2"/>
      <sheetName val="Docctrl"/>
      <sheetName val="PrintEng"/>
      <sheetName val="ImptdData"/>
      <sheetName val="327034"/>
      <sheetName val="G1"/>
      <sheetName val="G2"/>
      <sheetName val="LDCNT"/>
      <sheetName val="PCKG"/>
      <sheetName val="end"/>
    </sheetNames>
    <sheetDataSet>
      <sheetData sheetId="0" refreshError="1"/>
      <sheetData sheetId="1" refreshError="1"/>
      <sheetData sheetId="2" refreshError="1"/>
      <sheetData sheetId="3" refreshError="1"/>
      <sheetData sheetId="4"/>
      <sheetData sheetId="5"/>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Docctrl"/>
      <sheetName val="PrintEng"/>
      <sheetName val="ImptdData"/>
      <sheetName val="327007"/>
      <sheetName val="G1"/>
      <sheetName val="G2"/>
      <sheetName val="327119"/>
      <sheetName val="FRXC"/>
      <sheetName val="end"/>
      <sheetName val="327007_test"/>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www.eia.gov/dnav/ng/ng_prod_sum_dc_nus_mmcf_a.ht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387B9-626B-4052-A863-7466DB635121}">
  <dimension ref="A1:D13"/>
  <sheetViews>
    <sheetView workbookViewId="0">
      <selection activeCell="I11" sqref="I11"/>
    </sheetView>
  </sheetViews>
  <sheetFormatPr defaultColWidth="8.85546875" defaultRowHeight="15"/>
  <cols>
    <col min="1" max="16384" width="8.85546875" style="10"/>
  </cols>
  <sheetData>
    <row r="1" spans="1:4" s="77" customFormat="1" ht="18">
      <c r="A1" s="77" t="s">
        <v>1205</v>
      </c>
      <c r="D1" s="78"/>
    </row>
    <row r="3" spans="1:4">
      <c r="B3" s="10" t="s">
        <v>1206</v>
      </c>
    </row>
    <row r="4" spans="1:4">
      <c r="B4" s="10" t="s">
        <v>1249</v>
      </c>
    </row>
    <row r="5" spans="1:4">
      <c r="B5" s="10" t="s">
        <v>1250</v>
      </c>
    </row>
    <row r="6" spans="1:4">
      <c r="B6" s="10" t="s">
        <v>1251</v>
      </c>
    </row>
    <row r="7" spans="1:4">
      <c r="B7" s="10" t="s">
        <v>1252</v>
      </c>
    </row>
    <row r="8" spans="1:4">
      <c r="B8" s="10" t="s">
        <v>1253</v>
      </c>
    </row>
    <row r="11" spans="1:4">
      <c r="B11" s="417"/>
      <c r="D11" s="10" t="s">
        <v>1202</v>
      </c>
    </row>
    <row r="12" spans="1:4">
      <c r="B12" s="416"/>
      <c r="D12" s="10" t="s">
        <v>1203</v>
      </c>
    </row>
    <row r="13" spans="1:4">
      <c r="B13" s="423"/>
      <c r="D13" s="10" t="s">
        <v>1204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08EB-0A05-4CB7-A1D8-D96874F92DA7}">
  <sheetPr>
    <tabColor rgb="FF8C1515"/>
  </sheetPr>
  <dimension ref="A1:N38"/>
  <sheetViews>
    <sheetView zoomScaleNormal="100" workbookViewId="0">
      <selection activeCell="F15" sqref="F15"/>
    </sheetView>
  </sheetViews>
  <sheetFormatPr defaultColWidth="8.7109375" defaultRowHeight="12.75"/>
  <cols>
    <col min="1" max="1" width="24.42578125" style="424" bestFit="1" customWidth="1"/>
    <col min="2" max="2" width="29" style="424" customWidth="1"/>
    <col min="3" max="3" width="15.5703125" style="424" customWidth="1"/>
    <col min="4" max="4" width="13.140625" style="425" customWidth="1"/>
    <col min="5" max="5" width="8.7109375" style="425"/>
    <col min="6" max="13" width="8.7109375" style="426"/>
    <col min="14" max="14" width="16.140625" style="426" customWidth="1"/>
    <col min="15" max="16384" width="8.7109375" style="426"/>
  </cols>
  <sheetData>
    <row r="1" spans="1:8" s="77" customFormat="1" ht="18">
      <c r="A1" s="77" t="s">
        <v>1248</v>
      </c>
      <c r="D1" s="78"/>
    </row>
    <row r="5" spans="1:8" ht="13.9" customHeight="1">
      <c r="A5" s="433" t="s">
        <v>1245</v>
      </c>
    </row>
    <row r="6" spans="1:8" ht="13.9" customHeight="1">
      <c r="A6" s="425"/>
      <c r="B6" s="425" t="s">
        <v>1230</v>
      </c>
      <c r="C6" s="434" t="s">
        <v>1176</v>
      </c>
      <c r="D6" s="426" t="s">
        <v>1241</v>
      </c>
      <c r="E6" s="426" t="s">
        <v>1246</v>
      </c>
    </row>
    <row r="7" spans="1:8" ht="13.9" customHeight="1">
      <c r="A7" s="425" t="s">
        <v>1231</v>
      </c>
      <c r="B7" s="427">
        <v>2015</v>
      </c>
      <c r="C7" s="427">
        <v>2015</v>
      </c>
      <c r="F7" s="425"/>
    </row>
    <row r="8" spans="1:8" ht="13.9" customHeight="1">
      <c r="A8" s="425" t="s">
        <v>892</v>
      </c>
      <c r="B8" s="428">
        <v>7600</v>
      </c>
      <c r="C8" s="428">
        <f>Data_Timeseries!AA7+Data_Timeseries!AA13</f>
        <v>3522.7432250025558</v>
      </c>
      <c r="D8" s="436">
        <f t="shared" ref="D8:D14" si="0">(B8-C8)</f>
        <v>4077.2567749974442</v>
      </c>
      <c r="E8" s="425">
        <f t="shared" ref="E8:E13" si="1">D8/$D$14</f>
        <v>0.69129368968256077</v>
      </c>
      <c r="F8" s="425"/>
      <c r="H8" s="419"/>
    </row>
    <row r="9" spans="1:8" ht="13.9" customHeight="1">
      <c r="A9" s="425" t="s">
        <v>1232</v>
      </c>
      <c r="B9" s="428">
        <v>2600</v>
      </c>
      <c r="C9" s="428">
        <f>Data_Timeseries!AA8</f>
        <v>1445.4172356920139</v>
      </c>
      <c r="D9" s="436">
        <f t="shared" si="0"/>
        <v>1154.5827643079861</v>
      </c>
      <c r="E9" s="425">
        <f t="shared" si="1"/>
        <v>0.1957580361572539</v>
      </c>
      <c r="F9" s="425"/>
      <c r="H9" s="419"/>
    </row>
    <row r="10" spans="1:8" ht="13.9" customHeight="1">
      <c r="A10" s="425" t="s">
        <v>1233</v>
      </c>
      <c r="B10" s="428">
        <v>720</v>
      </c>
      <c r="C10" s="428">
        <f>Data_Timeseries!AA9</f>
        <v>440.41076924505234</v>
      </c>
      <c r="D10" s="436">
        <f t="shared" si="0"/>
        <v>279.58923075494766</v>
      </c>
      <c r="E10" s="425">
        <f t="shared" si="1"/>
        <v>4.740399773428982E-2</v>
      </c>
      <c r="F10" s="425"/>
      <c r="H10" s="418"/>
    </row>
    <row r="11" spans="1:8" ht="13.9" customHeight="1">
      <c r="A11" s="425" t="s">
        <v>1234</v>
      </c>
      <c r="B11" s="428">
        <v>1800</v>
      </c>
      <c r="C11" s="428">
        <f>Data_Timeseries!AA10</f>
        <v>1365.0696669381259</v>
      </c>
      <c r="D11" s="436">
        <f t="shared" si="0"/>
        <v>434.93033306187408</v>
      </c>
      <c r="E11" s="425">
        <f t="shared" si="1"/>
        <v>7.3741883646118028E-2</v>
      </c>
      <c r="F11" s="425"/>
      <c r="H11" s="418"/>
    </row>
    <row r="12" spans="1:8" ht="13.9" customHeight="1">
      <c r="A12" s="425" t="s">
        <v>1235</v>
      </c>
      <c r="B12" s="428">
        <v>440</v>
      </c>
      <c r="C12" s="428">
        <f>Data_Timeseries!AA11</f>
        <v>481.25142717962717</v>
      </c>
      <c r="D12" s="436">
        <f t="shared" si="0"/>
        <v>-41.251427179627171</v>
      </c>
      <c r="E12" s="425">
        <f t="shared" si="1"/>
        <v>-6.9941269028104842E-3</v>
      </c>
      <c r="F12" s="425"/>
      <c r="H12" s="418"/>
    </row>
    <row r="13" spans="1:8" ht="13.9" customHeight="1">
      <c r="A13" s="425" t="s">
        <v>1236</v>
      </c>
      <c r="B13" s="428">
        <v>34</v>
      </c>
      <c r="C13" s="428">
        <f>Data_Timeseries!AA14+Data_Timeseries!AA15</f>
        <v>41.098138390353022</v>
      </c>
      <c r="D13" s="436">
        <f t="shared" si="0"/>
        <v>-7.0981383903530215</v>
      </c>
      <c r="E13" s="425">
        <f t="shared" si="1"/>
        <v>-1.2034803174121034E-3</v>
      </c>
      <c r="F13" s="425"/>
      <c r="H13" s="418"/>
    </row>
    <row r="14" spans="1:8" ht="13.9" customHeight="1">
      <c r="A14" s="420" t="s">
        <v>1237</v>
      </c>
      <c r="B14" s="435">
        <f>SUM(B8:B13)</f>
        <v>13194</v>
      </c>
      <c r="C14" s="435">
        <f>SUM(C8:C13)</f>
        <v>7295.9904624477276</v>
      </c>
      <c r="D14" s="436">
        <f t="shared" si="0"/>
        <v>5898.0095375522724</v>
      </c>
      <c r="F14" s="425"/>
      <c r="H14" s="419"/>
    </row>
    <row r="15" spans="1:8" ht="13.9" customHeight="1">
      <c r="A15" s="430"/>
      <c r="B15" s="431"/>
      <c r="C15" s="431"/>
      <c r="D15" s="429"/>
      <c r="E15" s="426"/>
      <c r="H15" s="419"/>
    </row>
    <row r="16" spans="1:8" ht="13.9" customHeight="1">
      <c r="A16" s="437"/>
      <c r="B16" s="438"/>
      <c r="C16" s="438"/>
      <c r="D16" s="439"/>
      <c r="E16" s="440"/>
      <c r="F16" s="440"/>
      <c r="G16" s="440"/>
      <c r="H16" s="419"/>
    </row>
    <row r="17" spans="1:14" ht="13.9" customHeight="1">
      <c r="A17" s="441" t="s">
        <v>1244</v>
      </c>
      <c r="B17" s="442"/>
      <c r="C17" s="442"/>
      <c r="D17" s="443"/>
      <c r="E17" s="443"/>
      <c r="F17" s="440"/>
      <c r="G17" s="440"/>
      <c r="N17" s="418"/>
    </row>
    <row r="18" spans="1:14" ht="13.9" customHeight="1">
      <c r="A18" s="442" t="s">
        <v>1238</v>
      </c>
      <c r="B18" s="442" t="s">
        <v>1239</v>
      </c>
      <c r="C18" s="442" t="s">
        <v>1240</v>
      </c>
      <c r="D18" s="443" t="s">
        <v>1241</v>
      </c>
      <c r="E18" s="443"/>
      <c r="F18" s="440"/>
      <c r="G18" s="440"/>
      <c r="N18" s="418"/>
    </row>
    <row r="19" spans="1:14" ht="13.9" customHeight="1">
      <c r="A19" s="442" t="str">
        <f>A8</f>
        <v>Production</v>
      </c>
      <c r="B19" s="442">
        <f>B8/1000</f>
        <v>7.6</v>
      </c>
      <c r="C19" s="444">
        <f>C8/1000</f>
        <v>3.5227432250025559</v>
      </c>
      <c r="D19" s="445">
        <f>E8</f>
        <v>0.69129368968256077</v>
      </c>
      <c r="E19" s="443"/>
      <c r="F19" s="440"/>
      <c r="G19" s="440"/>
      <c r="N19" s="419"/>
    </row>
    <row r="20" spans="1:14" ht="13.9" customHeight="1">
      <c r="A20" s="442" t="str">
        <f t="shared" ref="A20:A24" si="2">A9</f>
        <v>Gathering</v>
      </c>
      <c r="B20" s="442">
        <f t="shared" ref="B20:C24" si="3">B9/1000</f>
        <v>2.6</v>
      </c>
      <c r="C20" s="444">
        <f t="shared" si="3"/>
        <v>1.4454172356920139</v>
      </c>
      <c r="D20" s="445">
        <f t="shared" ref="D20:D24" si="4">E9</f>
        <v>0.1957580361572539</v>
      </c>
      <c r="E20" s="443"/>
      <c r="F20" s="440"/>
      <c r="G20" s="440"/>
      <c r="N20" s="420"/>
    </row>
    <row r="21" spans="1:14" ht="13.9" customHeight="1">
      <c r="A21" s="442" t="str">
        <f t="shared" si="2"/>
        <v>Processing</v>
      </c>
      <c r="B21" s="442">
        <f t="shared" si="3"/>
        <v>0.72</v>
      </c>
      <c r="C21" s="444">
        <f t="shared" si="3"/>
        <v>0.44041076924505235</v>
      </c>
      <c r="D21" s="445">
        <f t="shared" si="4"/>
        <v>4.740399773428982E-2</v>
      </c>
      <c r="E21" s="443"/>
      <c r="F21" s="440"/>
      <c r="G21" s="440"/>
      <c r="N21" s="420"/>
    </row>
    <row r="22" spans="1:14" ht="13.9" customHeight="1">
      <c r="A22" s="442" t="str">
        <f t="shared" si="2"/>
        <v>T&amp;S</v>
      </c>
      <c r="B22" s="442">
        <f t="shared" si="3"/>
        <v>1.8</v>
      </c>
      <c r="C22" s="444">
        <f t="shared" si="3"/>
        <v>1.3650696669381259</v>
      </c>
      <c r="D22" s="445">
        <f t="shared" si="4"/>
        <v>7.3741883646118028E-2</v>
      </c>
      <c r="E22" s="443"/>
      <c r="F22" s="440"/>
      <c r="G22" s="440"/>
      <c r="N22" s="420"/>
    </row>
    <row r="23" spans="1:14" ht="13.9" customHeight="1">
      <c r="A23" s="442" t="str">
        <f t="shared" si="2"/>
        <v>Distribution</v>
      </c>
      <c r="B23" s="442">
        <f t="shared" si="3"/>
        <v>0.44</v>
      </c>
      <c r="C23" s="444">
        <f t="shared" si="3"/>
        <v>0.48125142717962716</v>
      </c>
      <c r="D23" s="445">
        <f t="shared" si="4"/>
        <v>-6.9941269028104842E-3</v>
      </c>
      <c r="E23" s="443"/>
      <c r="F23" s="440"/>
      <c r="G23" s="440"/>
      <c r="N23" s="10"/>
    </row>
    <row r="24" spans="1:14">
      <c r="A24" s="442" t="str">
        <f t="shared" si="2"/>
        <v>Oil refining and transportation</v>
      </c>
      <c r="B24" s="442">
        <f t="shared" si="3"/>
        <v>3.4000000000000002E-2</v>
      </c>
      <c r="C24" s="444">
        <f t="shared" si="3"/>
        <v>4.109813839035302E-2</v>
      </c>
      <c r="D24" s="445">
        <f t="shared" si="4"/>
        <v>-1.2034803174121034E-3</v>
      </c>
      <c r="E24" s="443"/>
      <c r="F24" s="440"/>
      <c r="G24" s="440"/>
    </row>
    <row r="25" spans="1:14">
      <c r="A25" s="442"/>
      <c r="B25" s="442"/>
      <c r="C25" s="444"/>
      <c r="D25" s="445"/>
      <c r="E25" s="443"/>
      <c r="F25" s="440"/>
      <c r="G25" s="440"/>
    </row>
    <row r="26" spans="1:14">
      <c r="A26" s="442" t="s">
        <v>1247</v>
      </c>
      <c r="B26" s="442"/>
      <c r="C26" s="442"/>
      <c r="D26" s="443"/>
      <c r="E26" s="443"/>
      <c r="F26" s="440"/>
      <c r="G26" s="440"/>
    </row>
    <row r="27" spans="1:14">
      <c r="A27" s="442" t="s">
        <v>1238</v>
      </c>
      <c r="B27" s="442" t="s">
        <v>1239</v>
      </c>
      <c r="C27" s="442" t="s">
        <v>1240</v>
      </c>
      <c r="D27" s="443" t="s">
        <v>1241</v>
      </c>
      <c r="E27" s="443"/>
      <c r="F27" s="440"/>
      <c r="G27" s="440"/>
    </row>
    <row r="28" spans="1:14">
      <c r="A28" s="442" t="s">
        <v>892</v>
      </c>
      <c r="B28" s="442">
        <v>7.6</v>
      </c>
      <c r="C28" s="442">
        <v>3.52376103848944</v>
      </c>
      <c r="D28" s="443">
        <v>0.69123840671365733</v>
      </c>
      <c r="E28" s="443"/>
      <c r="F28" s="440"/>
      <c r="G28" s="440"/>
    </row>
    <row r="29" spans="1:14">
      <c r="A29" s="442" t="s">
        <v>1232</v>
      </c>
      <c r="B29" s="442">
        <v>2.6</v>
      </c>
      <c r="C29" s="442">
        <v>1.4454001681161059</v>
      </c>
      <c r="D29" s="443">
        <v>0.19579415135356082</v>
      </c>
      <c r="E29" s="443"/>
      <c r="F29" s="440"/>
      <c r="G29" s="440"/>
    </row>
    <row r="30" spans="1:14">
      <c r="A30" s="442" t="s">
        <v>1233</v>
      </c>
      <c r="B30" s="442">
        <v>0.72</v>
      </c>
      <c r="C30" s="442">
        <v>0.44041076924505235</v>
      </c>
      <c r="D30" s="443">
        <v>4.7412042381766682E-2</v>
      </c>
      <c r="E30" s="443"/>
      <c r="F30" s="440"/>
      <c r="G30" s="440"/>
    </row>
    <row r="31" spans="1:14">
      <c r="A31" s="442" t="s">
        <v>1234</v>
      </c>
      <c r="B31" s="442">
        <v>1.8</v>
      </c>
      <c r="C31" s="442">
        <v>1.3650696669381259</v>
      </c>
      <c r="D31" s="443">
        <v>7.3754397937877511E-2</v>
      </c>
      <c r="E31" s="443"/>
      <c r="F31" s="440"/>
      <c r="G31" s="440"/>
    </row>
    <row r="32" spans="1:14">
      <c r="A32" s="442" t="s">
        <v>1235</v>
      </c>
      <c r="B32" s="442">
        <v>0.44</v>
      </c>
      <c r="C32" s="442">
        <v>0.48125142717962716</v>
      </c>
      <c r="D32" s="443">
        <v>-6.9953138340405662E-3</v>
      </c>
      <c r="E32" s="443"/>
      <c r="F32" s="440"/>
      <c r="G32" s="440"/>
    </row>
    <row r="33" spans="1:7">
      <c r="A33" s="442" t="s">
        <v>1236</v>
      </c>
      <c r="B33" s="442">
        <v>3.4000000000000002E-2</v>
      </c>
      <c r="C33" s="442">
        <v>4.109813839035302E-2</v>
      </c>
      <c r="D33" s="443">
        <v>-1.2036845528218083E-3</v>
      </c>
      <c r="E33" s="443"/>
      <c r="F33" s="440"/>
      <c r="G33" s="440"/>
    </row>
    <row r="34" spans="1:7">
      <c r="A34" s="442"/>
      <c r="B34" s="442"/>
      <c r="C34" s="442"/>
      <c r="D34" s="443"/>
      <c r="E34" s="443"/>
      <c r="F34" s="440"/>
      <c r="G34" s="440"/>
    </row>
    <row r="35" spans="1:7">
      <c r="A35" s="442" t="s">
        <v>1238</v>
      </c>
      <c r="B35" s="442" t="s">
        <v>892</v>
      </c>
      <c r="C35" s="442" t="s">
        <v>1232</v>
      </c>
      <c r="D35" s="442" t="s">
        <v>1233</v>
      </c>
      <c r="E35" s="442" t="s">
        <v>1234</v>
      </c>
      <c r="F35" s="442" t="s">
        <v>1235</v>
      </c>
      <c r="G35" s="442" t="s">
        <v>1236</v>
      </c>
    </row>
    <row r="36" spans="1:7">
      <c r="A36" s="442" t="s">
        <v>1239</v>
      </c>
      <c r="B36" s="442">
        <v>7.6</v>
      </c>
      <c r="C36" s="442">
        <v>2.6</v>
      </c>
      <c r="D36" s="442">
        <v>0.72</v>
      </c>
      <c r="E36" s="442">
        <v>1.8</v>
      </c>
      <c r="F36" s="442">
        <v>0.44</v>
      </c>
      <c r="G36" s="442">
        <v>3.4000000000000002E-2</v>
      </c>
    </row>
    <row r="37" spans="1:7">
      <c r="A37" s="442" t="s">
        <v>1240</v>
      </c>
      <c r="B37" s="442">
        <v>3.5237610384894431</v>
      </c>
      <c r="C37" s="442">
        <v>1.4454001681161059</v>
      </c>
      <c r="D37" s="442">
        <v>0.44041076924505235</v>
      </c>
      <c r="E37" s="442">
        <v>1.3650696669381259</v>
      </c>
      <c r="F37" s="442">
        <v>0.48125142717962716</v>
      </c>
      <c r="G37" s="442">
        <v>4.109813839035302E-2</v>
      </c>
    </row>
    <row r="38" spans="1:7">
      <c r="A38" s="443" t="s">
        <v>1241</v>
      </c>
      <c r="B38" s="446">
        <v>0.69123840671365733</v>
      </c>
      <c r="C38" s="446">
        <v>0.19579415135356082</v>
      </c>
      <c r="D38" s="446">
        <v>4.7412042381766682E-2</v>
      </c>
      <c r="E38" s="446">
        <v>7.3754397937877511E-2</v>
      </c>
      <c r="F38" s="446">
        <v>-6.9953138340405662E-3</v>
      </c>
      <c r="G38" s="446">
        <v>-1.2036845528218083E-3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CE1D5-A80D-4E67-93A1-6822CAA1D2FA}">
  <sheetPr>
    <tabColor rgb="FF8C1515"/>
  </sheetPr>
  <dimension ref="A1:O39"/>
  <sheetViews>
    <sheetView tabSelected="1" zoomScaleNormal="100" workbookViewId="0">
      <selection activeCell="T16" sqref="T16"/>
    </sheetView>
  </sheetViews>
  <sheetFormatPr defaultColWidth="8.85546875" defaultRowHeight="15"/>
  <cols>
    <col min="1" max="2" width="8.85546875" style="10"/>
    <col min="3" max="3" width="9.7109375" style="10" customWidth="1"/>
    <col min="4" max="4" width="8.42578125" style="10" customWidth="1"/>
    <col min="5" max="5" width="7" style="10" customWidth="1"/>
    <col min="6" max="6" width="5.7109375" style="10" customWidth="1"/>
    <col min="7" max="7" width="8.42578125" style="10" customWidth="1"/>
    <col min="8" max="8" width="7" style="10" customWidth="1"/>
    <col min="9" max="9" width="5.7109375" style="10" customWidth="1"/>
    <col min="10" max="10" width="8.42578125" style="10" customWidth="1"/>
    <col min="11" max="11" width="7" style="10" customWidth="1"/>
    <col min="12" max="12" width="5.7109375" style="10" customWidth="1"/>
    <col min="13" max="13" width="8.42578125" style="10" customWidth="1"/>
    <col min="14" max="14" width="7" style="10" customWidth="1"/>
    <col min="15" max="15" width="5.7109375" style="10" customWidth="1"/>
    <col min="16" max="16384" width="8.85546875" style="10"/>
  </cols>
  <sheetData>
    <row r="1" spans="1:15" s="77" customFormat="1" ht="18">
      <c r="A1" s="77" t="s">
        <v>1207</v>
      </c>
      <c r="D1" s="78"/>
    </row>
    <row r="3" spans="1:15">
      <c r="B3" s="10" t="s">
        <v>1218</v>
      </c>
    </row>
    <row r="4" spans="1:15">
      <c r="B4" s="10" t="s">
        <v>1219</v>
      </c>
    </row>
    <row r="5" spans="1:15">
      <c r="B5" s="10" t="s">
        <v>1220</v>
      </c>
    </row>
    <row r="7" spans="1:15">
      <c r="B7" s="119"/>
      <c r="C7" s="6"/>
      <c r="D7" s="447" t="s">
        <v>645</v>
      </c>
      <c r="E7" s="448"/>
      <c r="F7" s="449"/>
      <c r="G7" s="447" t="s">
        <v>644</v>
      </c>
      <c r="H7" s="448"/>
      <c r="I7" s="449"/>
      <c r="J7" s="447" t="s">
        <v>643</v>
      </c>
      <c r="K7" s="448"/>
      <c r="L7" s="449"/>
      <c r="M7" s="448" t="s">
        <v>642</v>
      </c>
      <c r="N7" s="448"/>
      <c r="O7" s="448"/>
    </row>
    <row r="8" spans="1:15" ht="43.5" customHeight="1">
      <c r="B8" s="118"/>
      <c r="C8" s="6"/>
      <c r="D8" s="117" t="s">
        <v>626</v>
      </c>
      <c r="E8" s="115" t="s">
        <v>641</v>
      </c>
      <c r="F8" s="116" t="s">
        <v>628</v>
      </c>
      <c r="G8" s="117" t="s">
        <v>626</v>
      </c>
      <c r="H8" s="115" t="s">
        <v>641</v>
      </c>
      <c r="I8" s="116" t="s">
        <v>628</v>
      </c>
      <c r="J8" s="117" t="s">
        <v>626</v>
      </c>
      <c r="K8" s="115" t="s">
        <v>641</v>
      </c>
      <c r="L8" s="116" t="s">
        <v>628</v>
      </c>
      <c r="M8" s="115" t="s">
        <v>626</v>
      </c>
      <c r="N8" s="115" t="s">
        <v>641</v>
      </c>
      <c r="O8" s="115" t="s">
        <v>628</v>
      </c>
    </row>
    <row r="9" spans="1:15">
      <c r="B9" s="110" t="s">
        <v>139</v>
      </c>
      <c r="C9" s="2" t="s">
        <v>630</v>
      </c>
      <c r="D9" s="109">
        <f>'1996 (GRI)'!D32</f>
        <v>4.3991917808219178E-2</v>
      </c>
      <c r="E9" s="50">
        <f>'1996 (GRI)'!E32</f>
        <v>11</v>
      </c>
      <c r="F9" s="108">
        <f>'1996 (GRI)'!H32</f>
        <v>0.70081495890410961</v>
      </c>
      <c r="G9" s="109">
        <f>'1996 (GRI)'!N32</f>
        <v>9.6940273972602742E-3</v>
      </c>
      <c r="H9" s="50">
        <f>'1996 (GRI)'!O32</f>
        <v>8</v>
      </c>
      <c r="I9" s="108">
        <f>'1996 (GRI)'!R32</f>
        <v>0.13671739726027396</v>
      </c>
      <c r="J9" s="107">
        <f>'1996 (GRI)'!W32</f>
        <v>3.6120240000000005E-2</v>
      </c>
      <c r="K9" s="105">
        <f>'1996 (GRI)'!X32</f>
        <v>5</v>
      </c>
      <c r="L9" s="112">
        <f>'1996 (GRI)'!Z32</f>
        <v>0.32029584371712005</v>
      </c>
      <c r="M9" s="114">
        <f>'1996 (GRI)'!AB32</f>
        <v>1.8817392000000001E-4</v>
      </c>
      <c r="N9" s="105">
        <f>'1996 (GRI)'!AC32</f>
        <v>5</v>
      </c>
      <c r="O9" s="113">
        <f>'1996 (GRI)'!AE32</f>
        <v>2.4436241746416004E-3</v>
      </c>
    </row>
    <row r="10" spans="1:15">
      <c r="B10" s="93"/>
      <c r="C10" s="3" t="s">
        <v>633</v>
      </c>
      <c r="D10" s="94"/>
      <c r="E10" s="93"/>
      <c r="F10" s="3"/>
      <c r="G10" s="94"/>
      <c r="H10" s="93"/>
      <c r="I10" s="3"/>
      <c r="J10" s="92">
        <f>'1996 (GRI)'!W33</f>
        <v>1.6115183999999999E-3</v>
      </c>
      <c r="K10" s="89">
        <f>'1996 (GRI)'!X33</f>
        <v>10</v>
      </c>
      <c r="L10" s="91"/>
      <c r="M10" s="90">
        <f>'1996 (GRI)'!AB33</f>
        <v>8.9810279999999991E-6</v>
      </c>
      <c r="N10" s="89">
        <f>'1996 (GRI)'!AC33</f>
        <v>10</v>
      </c>
      <c r="O10" s="89"/>
    </row>
    <row r="11" spans="1:15">
      <c r="B11" s="93"/>
      <c r="C11" s="3" t="s">
        <v>632</v>
      </c>
      <c r="D11" s="103">
        <f>'1996 (GRI)'!D33</f>
        <v>6.0060821917808224E-3</v>
      </c>
      <c r="E11" s="102">
        <f>'1996 (GRI)'!E33</f>
        <v>36</v>
      </c>
      <c r="F11" s="101"/>
      <c r="G11" s="103">
        <f>'1996 (GRI)'!N33</f>
        <v>1.2644383561643837E-3</v>
      </c>
      <c r="H11" s="102">
        <f>'1996 (GRI)'!O33</f>
        <v>38</v>
      </c>
      <c r="I11" s="101"/>
      <c r="J11" s="92">
        <f>'1996 (GRI)'!W34</f>
        <v>3.0563279999999996E-3</v>
      </c>
      <c r="K11" s="89">
        <f>'1996 (GRI)'!X34</f>
        <v>4</v>
      </c>
      <c r="L11" s="91"/>
      <c r="M11" s="90">
        <f>'1996 (GRI)'!AB34</f>
        <v>1.7106719999999999E-4</v>
      </c>
      <c r="N11" s="89">
        <f>'1996 (GRI)'!AC34</f>
        <v>4</v>
      </c>
      <c r="O11" s="89"/>
    </row>
    <row r="12" spans="1:15">
      <c r="B12" s="93"/>
      <c r="C12" s="3" t="s">
        <v>634</v>
      </c>
      <c r="D12" s="103">
        <f>'1996 (GRI)'!D34</f>
        <v>1.1327260273972604E-2</v>
      </c>
      <c r="E12" s="102">
        <f>'1996 (GRI)'!E34</f>
        <v>1</v>
      </c>
      <c r="F12" s="101"/>
      <c r="G12" s="103">
        <f>'1996 (GRI)'!N34</f>
        <v>2.2127671232876709E-2</v>
      </c>
      <c r="H12" s="102">
        <f>'1996 (GRI)'!O34</f>
        <v>0.5</v>
      </c>
      <c r="I12" s="101"/>
      <c r="J12" s="92"/>
      <c r="K12" s="89"/>
      <c r="L12" s="91"/>
      <c r="M12" s="89"/>
      <c r="N12" s="89"/>
      <c r="O12" s="89"/>
    </row>
    <row r="13" spans="1:15">
      <c r="B13" s="87"/>
      <c r="C13" s="4" t="s">
        <v>636</v>
      </c>
      <c r="D13" s="88"/>
      <c r="E13" s="87"/>
      <c r="F13" s="4"/>
      <c r="G13" s="88"/>
      <c r="H13" s="87"/>
      <c r="I13" s="4"/>
      <c r="J13" s="86" t="str">
        <f>'1996 (GRI)'!W35</f>
        <v>?</v>
      </c>
      <c r="K13" s="83">
        <f>'1996 (GRI)'!X35</f>
        <v>1</v>
      </c>
      <c r="L13" s="85"/>
      <c r="M13" s="83" t="str">
        <f>'1996 (GRI)'!AB35</f>
        <v>?</v>
      </c>
      <c r="N13" s="83">
        <f>'1996 (GRI)'!AC35</f>
        <v>1</v>
      </c>
      <c r="O13" s="83"/>
    </row>
    <row r="14" spans="1:15">
      <c r="B14" s="110" t="s">
        <v>140</v>
      </c>
      <c r="C14" s="2" t="s">
        <v>630</v>
      </c>
      <c r="D14" s="109">
        <f>'1996 (GRI)'!D35</f>
        <v>4.3991917808219178E-2</v>
      </c>
      <c r="E14" s="50">
        <f>'1996 (GRI)'!E35</f>
        <v>34</v>
      </c>
      <c r="F14" s="108">
        <f>'1996 (GRI)'!H35</f>
        <v>2.3463761095890412</v>
      </c>
      <c r="G14" s="109">
        <f>'1996 (GRI)'!N35</f>
        <v>9.6940273972602742E-3</v>
      </c>
      <c r="H14" s="50">
        <f>'1996 (GRI)'!O35</f>
        <v>1</v>
      </c>
      <c r="I14" s="108">
        <f>'1996 (GRI)'!R35</f>
        <v>1.7280657534246575E-2</v>
      </c>
      <c r="J14" s="107">
        <f>'1996 (GRI)'!W36</f>
        <v>3.6120240000000005E-2</v>
      </c>
      <c r="K14" s="105">
        <f>'1996 (GRI)'!X36</f>
        <v>6</v>
      </c>
      <c r="L14" s="112">
        <f>'1996 (GRI)'!Z36</f>
        <v>0.26680198926297599</v>
      </c>
      <c r="M14" s="114">
        <f>'1996 (GRI)'!AB36</f>
        <v>1.8817392000000001E-4</v>
      </c>
      <c r="N14" s="105">
        <f>'1996 (GRI)'!AC36</f>
        <v>6</v>
      </c>
      <c r="O14" s="113">
        <f>'1996 (GRI)'!AE36</f>
        <v>2.9494672174483205E-3</v>
      </c>
    </row>
    <row r="15" spans="1:15">
      <c r="B15" s="93"/>
      <c r="C15" s="3" t="s">
        <v>633</v>
      </c>
      <c r="D15" s="94"/>
      <c r="E15" s="93"/>
      <c r="F15" s="3"/>
      <c r="G15" s="94"/>
      <c r="H15" s="93"/>
      <c r="I15" s="3"/>
      <c r="J15" s="92">
        <f>'1996 (GRI)'!W37</f>
        <v>1.6115183999999999E-3</v>
      </c>
      <c r="K15" s="89">
        <f>'1996 (GRI)'!X37</f>
        <v>12</v>
      </c>
      <c r="L15" s="91"/>
      <c r="M15" s="90">
        <f>'1996 (GRI)'!AB37</f>
        <v>8.9810279999999991E-6</v>
      </c>
      <c r="N15" s="89">
        <f>'1996 (GRI)'!AC37</f>
        <v>12</v>
      </c>
      <c r="O15" s="89"/>
    </row>
    <row r="16" spans="1:15">
      <c r="B16" s="93"/>
      <c r="C16" s="3" t="s">
        <v>632</v>
      </c>
      <c r="D16" s="103">
        <f>'1996 (GRI)'!D36</f>
        <v>6.0060821917808224E-3</v>
      </c>
      <c r="E16" s="102">
        <f>'1996 (GRI)'!E36</f>
        <v>106</v>
      </c>
      <c r="F16" s="101"/>
      <c r="G16" s="103">
        <f>'1996 (GRI)'!N36</f>
        <v>1.2644383561643837E-3</v>
      </c>
      <c r="H16" s="102">
        <f>'1996 (GRI)'!O36</f>
        <v>6</v>
      </c>
      <c r="I16" s="101"/>
      <c r="J16" s="92">
        <f>'1996 (GRI)'!W38</f>
        <v>3.0563279999999996E-3</v>
      </c>
      <c r="K16" s="89">
        <f>'1996 (GRI)'!X38</f>
        <v>10</v>
      </c>
      <c r="L16" s="91"/>
      <c r="M16" s="90">
        <f>'1996 (GRI)'!AB38</f>
        <v>1.7106719999999999E-4</v>
      </c>
      <c r="N16" s="89">
        <f>'1996 (GRI)'!AC38</f>
        <v>10</v>
      </c>
      <c r="O16" s="89"/>
    </row>
    <row r="17" spans="2:15">
      <c r="B17" s="93"/>
      <c r="C17" s="3" t="s">
        <v>634</v>
      </c>
      <c r="D17" s="103">
        <f>'1996 (GRI)'!D37</f>
        <v>1.1327260273972604E-2</v>
      </c>
      <c r="E17" s="102">
        <f>'1996 (GRI)'!E37</f>
        <v>6</v>
      </c>
      <c r="F17" s="101"/>
      <c r="G17" s="103"/>
      <c r="H17" s="102"/>
      <c r="I17" s="101"/>
      <c r="J17" s="92"/>
      <c r="K17" s="89"/>
      <c r="L17" s="91"/>
      <c r="M17" s="89"/>
      <c r="N17" s="89"/>
      <c r="O17" s="89"/>
    </row>
    <row r="18" spans="2:15">
      <c r="B18" s="87"/>
      <c r="C18" s="4" t="s">
        <v>91</v>
      </c>
      <c r="D18" s="99">
        <f>'1996 (GRI)'!D38</f>
        <v>7.0176328767123292E-2</v>
      </c>
      <c r="E18" s="5">
        <f>'1996 (GRI)'!E38</f>
        <v>2</v>
      </c>
      <c r="F18" s="111"/>
      <c r="G18" s="99"/>
      <c r="H18" s="5"/>
      <c r="I18" s="111"/>
      <c r="J18" s="86"/>
      <c r="K18" s="83"/>
      <c r="L18" s="85"/>
      <c r="M18" s="83"/>
      <c r="N18" s="83"/>
      <c r="O18" s="83"/>
    </row>
    <row r="19" spans="2:15">
      <c r="B19" s="110" t="s">
        <v>19</v>
      </c>
      <c r="C19" s="2" t="s">
        <v>630</v>
      </c>
      <c r="D19" s="109">
        <f>'1996 (GRI)'!D39</f>
        <v>4.3991917808219178E-2</v>
      </c>
      <c r="E19" s="50">
        <f>'1996 (GRI)'!E39</f>
        <v>14</v>
      </c>
      <c r="F19" s="108">
        <f>'1996 (GRI)'!H39</f>
        <v>1.1098607671232876</v>
      </c>
      <c r="G19" s="109">
        <f>'1996 (GRI)'!N37</f>
        <v>9.6940273972602742E-3</v>
      </c>
      <c r="H19" s="50">
        <f>'1996 (GRI)'!O37</f>
        <v>14</v>
      </c>
      <c r="I19" s="108">
        <f>'1996 (GRI)'!R37</f>
        <v>0.27332942465753424</v>
      </c>
      <c r="J19" s="107">
        <f>'1996 (GRI)'!W39</f>
        <v>3.6120240000000005E-2</v>
      </c>
      <c r="K19" s="105">
        <f>'1996 (GRI)'!X39</f>
        <v>8</v>
      </c>
      <c r="L19" s="112">
        <f>'1996 (GRI)'!Z39</f>
        <v>0.36967478629017608</v>
      </c>
      <c r="M19" s="105"/>
      <c r="N19" s="105"/>
      <c r="O19" s="105"/>
    </row>
    <row r="20" spans="2:15">
      <c r="B20" s="93"/>
      <c r="C20" s="3" t="s">
        <v>633</v>
      </c>
      <c r="D20" s="94"/>
      <c r="E20" s="93"/>
      <c r="F20" s="3"/>
      <c r="G20" s="94"/>
      <c r="H20" s="93"/>
      <c r="I20" s="3"/>
      <c r="J20" s="92">
        <f>'1996 (GRI)'!W40</f>
        <v>1.6115183999999999E-3</v>
      </c>
      <c r="K20" s="89">
        <f>'1996 (GRI)'!X40</f>
        <v>12</v>
      </c>
      <c r="L20" s="91"/>
      <c r="M20" s="89"/>
      <c r="N20" s="89"/>
      <c r="O20" s="89"/>
    </row>
    <row r="21" spans="2:15">
      <c r="B21" s="93"/>
      <c r="C21" s="3" t="s">
        <v>632</v>
      </c>
      <c r="D21" s="103">
        <f>'1996 (GRI)'!D40</f>
        <v>6.0060821917808224E-3</v>
      </c>
      <c r="E21" s="102">
        <f>'1996 (GRI)'!E40</f>
        <v>65</v>
      </c>
      <c r="F21" s="101"/>
      <c r="G21" s="103">
        <f>'1996 (GRI)'!N38</f>
        <v>1.2644383561643837E-3</v>
      </c>
      <c r="H21" s="102">
        <f>'1996 (GRI)'!O38</f>
        <v>65</v>
      </c>
      <c r="I21" s="101"/>
      <c r="J21" s="92">
        <f>'1996 (GRI)'!W41</f>
        <v>3.0563279999999996E-3</v>
      </c>
      <c r="K21" s="89">
        <f>'1996 (GRI)'!X41</f>
        <v>20</v>
      </c>
      <c r="L21" s="91"/>
      <c r="M21" s="89"/>
      <c r="N21" s="89"/>
      <c r="O21" s="89"/>
    </row>
    <row r="22" spans="2:15">
      <c r="B22" s="93"/>
      <c r="C22" s="3" t="s">
        <v>634</v>
      </c>
      <c r="D22" s="103">
        <f>'1996 (GRI)'!D41</f>
        <v>1.1327260273972604E-2</v>
      </c>
      <c r="E22" s="102">
        <f>'1996 (GRI)'!E41</f>
        <v>2</v>
      </c>
      <c r="F22" s="101"/>
      <c r="G22" s="103">
        <f>'1996 (GRI)'!N39</f>
        <v>2.2127671232876709E-2</v>
      </c>
      <c r="H22" s="102">
        <f>'1996 (GRI)'!O39</f>
        <v>2</v>
      </c>
      <c r="I22" s="101"/>
      <c r="J22" s="92"/>
      <c r="K22" s="89"/>
      <c r="L22" s="91"/>
      <c r="M22" s="89"/>
      <c r="N22" s="89"/>
      <c r="O22" s="89"/>
    </row>
    <row r="23" spans="2:15">
      <c r="B23" s="87"/>
      <c r="C23" s="4" t="s">
        <v>91</v>
      </c>
      <c r="D23" s="99">
        <f>'1996 (GRI)'!D42</f>
        <v>7.0176328767123292E-2</v>
      </c>
      <c r="E23" s="5">
        <f>'1996 (GRI)'!E42</f>
        <v>1</v>
      </c>
      <c r="F23" s="111"/>
      <c r="G23" s="99">
        <f>'1996 (GRI)'!N40</f>
        <v>1.4699095890410961E-2</v>
      </c>
      <c r="H23" s="5">
        <f>'1996 (GRI)'!O40</f>
        <v>1</v>
      </c>
      <c r="I23" s="111"/>
      <c r="J23" s="86"/>
      <c r="K23" s="83"/>
      <c r="L23" s="85"/>
      <c r="M23" s="83"/>
      <c r="N23" s="83"/>
      <c r="O23" s="83"/>
    </row>
    <row r="24" spans="2:15">
      <c r="B24" s="110" t="s">
        <v>25</v>
      </c>
      <c r="C24" s="2" t="s">
        <v>630</v>
      </c>
      <c r="D24" s="109">
        <f>'1996 (GRI)'!D43</f>
        <v>4.3991917808219178E-2</v>
      </c>
      <c r="E24" s="50">
        <f>'1996 (GRI)'!E43</f>
        <v>24</v>
      </c>
      <c r="F24" s="108">
        <f>'1996 (GRI)'!H43</f>
        <v>1.752406191780822</v>
      </c>
      <c r="G24" s="109">
        <f>'1996 (GRI)'!N41</f>
        <v>9.6940273972602742E-3</v>
      </c>
      <c r="H24" s="50">
        <f>'1996 (GRI)'!O41</f>
        <v>24</v>
      </c>
      <c r="I24" s="108">
        <f>'1996 (GRI)'!R41</f>
        <v>0.41821298630136983</v>
      </c>
      <c r="J24" s="107"/>
      <c r="K24" s="105"/>
      <c r="L24" s="106"/>
      <c r="M24" s="105"/>
      <c r="N24" s="105"/>
      <c r="O24" s="105"/>
    </row>
    <row r="25" spans="2:15">
      <c r="B25" s="93"/>
      <c r="C25" s="3" t="s">
        <v>632</v>
      </c>
      <c r="D25" s="103">
        <f>'1996 (GRI)'!D44</f>
        <v>6.0060821917808224E-3</v>
      </c>
      <c r="E25" s="102">
        <f>'1996 (GRI)'!E44</f>
        <v>90</v>
      </c>
      <c r="F25" s="101"/>
      <c r="G25" s="103">
        <f>'1996 (GRI)'!N42</f>
        <v>1.2644383561643837E-3</v>
      </c>
      <c r="H25" s="102">
        <f>'1996 (GRI)'!O42</f>
        <v>90</v>
      </c>
      <c r="I25" s="101"/>
      <c r="J25" s="92"/>
      <c r="K25" s="89"/>
      <c r="L25" s="91"/>
      <c r="M25" s="89"/>
      <c r="N25" s="89"/>
      <c r="O25" s="89"/>
    </row>
    <row r="26" spans="2:15">
      <c r="B26" s="93"/>
      <c r="C26" s="3" t="s">
        <v>634</v>
      </c>
      <c r="D26" s="103">
        <f>'1996 (GRI)'!D45</f>
        <v>1.1327260273972604E-2</v>
      </c>
      <c r="E26" s="102">
        <f>'1996 (GRI)'!E45</f>
        <v>2</v>
      </c>
      <c r="F26" s="101"/>
      <c r="G26" s="103">
        <f>'1996 (GRI)'!N43</f>
        <v>2.2127671232876709E-2</v>
      </c>
      <c r="H26" s="102">
        <f>'1996 (GRI)'!O43</f>
        <v>2</v>
      </c>
      <c r="I26" s="101"/>
      <c r="J26" s="92"/>
      <c r="K26" s="89"/>
      <c r="L26" s="91"/>
      <c r="M26" s="89"/>
      <c r="N26" s="89"/>
      <c r="O26" s="89"/>
    </row>
    <row r="27" spans="2:15">
      <c r="B27" s="87"/>
      <c r="C27" s="4" t="s">
        <v>91</v>
      </c>
      <c r="D27" s="99">
        <f>'1996 (GRI)'!D46</f>
        <v>7.0176328767123292E-2</v>
      </c>
      <c r="E27" s="5">
        <f>'1996 (GRI)'!E46</f>
        <v>2</v>
      </c>
      <c r="F27" s="111"/>
      <c r="G27" s="99">
        <f>'1996 (GRI)'!N44</f>
        <v>1.4699095890410961E-2</v>
      </c>
      <c r="H27" s="5">
        <f>'1996 (GRI)'!O44</f>
        <v>2</v>
      </c>
      <c r="I27" s="111"/>
      <c r="J27" s="86"/>
      <c r="K27" s="83"/>
      <c r="L27" s="85"/>
      <c r="M27" s="83"/>
      <c r="N27" s="83"/>
      <c r="O27" s="83"/>
    </row>
    <row r="28" spans="2:15">
      <c r="B28" s="110" t="s">
        <v>141</v>
      </c>
      <c r="C28" s="2" t="s">
        <v>630</v>
      </c>
      <c r="D28" s="109">
        <f>'1996 (GRI)'!D47</f>
        <v>4.3991917808219178E-2</v>
      </c>
      <c r="E28" s="50">
        <f>'1996 (GRI)'!E47</f>
        <v>14</v>
      </c>
      <c r="F28" s="108">
        <f>'1996 (GRI)'!H47</f>
        <v>1.0173460273972603</v>
      </c>
      <c r="G28" s="109">
        <f>'1996 (GRI)'!N45</f>
        <v>9.6940273972602742E-3</v>
      </c>
      <c r="H28" s="50">
        <f>'1996 (GRI)'!O45</f>
        <v>12</v>
      </c>
      <c r="I28" s="108">
        <f>'1996 (GRI)'!R45</f>
        <v>0.17328073972602739</v>
      </c>
      <c r="J28" s="107"/>
      <c r="K28" s="105"/>
      <c r="L28" s="106"/>
      <c r="M28" s="105"/>
      <c r="N28" s="105"/>
      <c r="O28" s="105"/>
    </row>
    <row r="29" spans="2:15">
      <c r="B29" s="93"/>
      <c r="C29" s="3" t="s">
        <v>632</v>
      </c>
      <c r="D29" s="103">
        <f>'1996 (GRI)'!D48</f>
        <v>6.0060821917808224E-3</v>
      </c>
      <c r="E29" s="102">
        <f>'1996 (GRI)'!E48</f>
        <v>51</v>
      </c>
      <c r="F29" s="101"/>
      <c r="G29" s="103">
        <f>'1996 (GRI)'!N46</f>
        <v>1.2644383561643837E-3</v>
      </c>
      <c r="H29" s="102">
        <f>'1996 (GRI)'!O46</f>
        <v>45</v>
      </c>
      <c r="I29" s="101"/>
      <c r="J29" s="92"/>
      <c r="K29" s="89"/>
      <c r="L29" s="91"/>
      <c r="M29" s="89"/>
      <c r="N29" s="89"/>
      <c r="O29" s="89"/>
    </row>
    <row r="30" spans="2:15">
      <c r="B30" s="93"/>
      <c r="C30" s="3" t="s">
        <v>634</v>
      </c>
      <c r="D30" s="103">
        <f>'1996 (GRI)'!D49</f>
        <v>1.1327260273972604E-2</v>
      </c>
      <c r="E30" s="102">
        <f>'1996 (GRI)'!E49</f>
        <v>1</v>
      </c>
      <c r="F30" s="101"/>
      <c r="G30" s="103"/>
      <c r="H30" s="102"/>
      <c r="I30" s="101"/>
      <c r="J30" s="92"/>
      <c r="K30" s="89"/>
      <c r="L30" s="91"/>
      <c r="M30" s="89"/>
      <c r="N30" s="89"/>
      <c r="O30" s="89"/>
    </row>
    <row r="31" spans="2:15">
      <c r="B31" s="87"/>
      <c r="C31" s="4" t="s">
        <v>91</v>
      </c>
      <c r="D31" s="99">
        <f>'1996 (GRI)'!D50</f>
        <v>7.0176328767123292E-2</v>
      </c>
      <c r="E31" s="5">
        <f>'1996 (GRI)'!E50</f>
        <v>1</v>
      </c>
      <c r="F31" s="111"/>
      <c r="G31" s="99"/>
      <c r="H31" s="5"/>
      <c r="I31" s="111"/>
      <c r="J31" s="86"/>
      <c r="K31" s="83"/>
      <c r="L31" s="85"/>
      <c r="M31" s="83"/>
      <c r="N31" s="83"/>
      <c r="O31" s="83"/>
    </row>
    <row r="32" spans="2:15">
      <c r="B32" s="110" t="s">
        <v>142</v>
      </c>
      <c r="C32" s="2" t="s">
        <v>630</v>
      </c>
      <c r="D32" s="109">
        <f>'1996 (GRI)'!D51</f>
        <v>4.3991917808219178E-2</v>
      </c>
      <c r="E32" s="50">
        <f>'1996 (GRI)'!E51</f>
        <v>73</v>
      </c>
      <c r="F32" s="108">
        <f>'1996 (GRI)'!H51</f>
        <v>5.1488456712328761</v>
      </c>
      <c r="G32" s="109">
        <f>'1996 (GRI)'!N47</f>
        <v>9.6940273972602742E-3</v>
      </c>
      <c r="H32" s="50">
        <f>'1996 (GRI)'!O47</f>
        <v>12</v>
      </c>
      <c r="I32" s="108">
        <f>'1996 (GRI)'!R47</f>
        <v>0.23270934246575342</v>
      </c>
      <c r="J32" s="107"/>
      <c r="K32" s="105"/>
      <c r="L32" s="106"/>
      <c r="M32" s="105"/>
      <c r="N32" s="105"/>
      <c r="O32" s="105"/>
    </row>
    <row r="33" spans="2:15">
      <c r="B33" s="104"/>
      <c r="C33" s="3" t="s">
        <v>632</v>
      </c>
      <c r="D33" s="103">
        <f>'1996 (GRI)'!D52</f>
        <v>6.0060821917808224E-3</v>
      </c>
      <c r="E33" s="102">
        <f>'1996 (GRI)'!E52</f>
        <v>179</v>
      </c>
      <c r="F33" s="101"/>
      <c r="G33" s="103">
        <f>'1996 (GRI)'!N48</f>
        <v>1.2644383561643837E-3</v>
      </c>
      <c r="H33" s="102">
        <f>'1996 (GRI)'!O48</f>
        <v>57</v>
      </c>
      <c r="I33" s="101"/>
      <c r="J33" s="92"/>
      <c r="K33" s="89"/>
      <c r="L33" s="91"/>
      <c r="M33" s="89"/>
      <c r="N33" s="89"/>
      <c r="O33" s="89"/>
    </row>
    <row r="34" spans="2:15">
      <c r="B34" s="104"/>
      <c r="C34" s="3" t="s">
        <v>634</v>
      </c>
      <c r="D34" s="103">
        <f>'1996 (GRI)'!D53</f>
        <v>1.1327260273972604E-2</v>
      </c>
      <c r="E34" s="102">
        <f>'1996 (GRI)'!E53</f>
        <v>3</v>
      </c>
      <c r="F34" s="101"/>
      <c r="G34" s="103">
        <f>'1996 (GRI)'!N49</f>
        <v>2.2127671232876709E-2</v>
      </c>
      <c r="H34" s="102">
        <f>'1996 (GRI)'!O49</f>
        <v>2</v>
      </c>
      <c r="I34" s="101"/>
      <c r="J34" s="92"/>
      <c r="K34" s="89"/>
      <c r="L34" s="91"/>
      <c r="M34" s="89"/>
      <c r="N34" s="89"/>
      <c r="O34" s="89"/>
    </row>
    <row r="35" spans="2:15">
      <c r="B35" s="104"/>
      <c r="C35" s="3" t="s">
        <v>91</v>
      </c>
      <c r="D35" s="103">
        <f>'1996 (GRI)'!D54</f>
        <v>7.0176328767123292E-2</v>
      </c>
      <c r="E35" s="102">
        <f>'1996 (GRI)'!E54</f>
        <v>4</v>
      </c>
      <c r="F35" s="101"/>
      <c r="G35" s="103"/>
      <c r="H35" s="102"/>
      <c r="I35" s="101"/>
      <c r="J35" s="92"/>
      <c r="K35" s="89"/>
      <c r="L35" s="91"/>
      <c r="M35" s="89"/>
      <c r="N35" s="89"/>
      <c r="O35" s="89"/>
    </row>
    <row r="36" spans="2:15">
      <c r="B36" s="100"/>
      <c r="C36" s="4" t="s">
        <v>640</v>
      </c>
      <c r="D36" s="99">
        <f>'1996 (GRI)'!D55</f>
        <v>0.12486328767123289</v>
      </c>
      <c r="E36" s="5">
        <f>'1996 (GRI)'!E55</f>
        <v>4</v>
      </c>
      <c r="F36" s="97"/>
      <c r="G36" s="98"/>
      <c r="H36" s="5"/>
      <c r="I36" s="97"/>
      <c r="J36" s="86"/>
      <c r="K36" s="83"/>
      <c r="L36" s="85"/>
      <c r="M36" s="83"/>
      <c r="N36" s="83"/>
      <c r="O36" s="83"/>
    </row>
    <row r="37" spans="2:15">
      <c r="B37" s="93" t="s">
        <v>639</v>
      </c>
      <c r="C37" s="3" t="s">
        <v>630</v>
      </c>
      <c r="D37" s="94"/>
      <c r="E37" s="93"/>
      <c r="F37" s="3"/>
      <c r="G37" s="94"/>
      <c r="H37" s="93"/>
      <c r="I37" s="3"/>
      <c r="J37" s="92">
        <f>'1996 (GRI)'!W42</f>
        <v>3.6120240000000005E-2</v>
      </c>
      <c r="K37" s="89">
        <f>'1996 (GRI)'!X42</f>
        <v>5</v>
      </c>
      <c r="L37" s="96">
        <f>'1996 (GRI)'!Z42</f>
        <v>0.20908200909312002</v>
      </c>
      <c r="M37" s="90">
        <f>'1996 (GRI)'!AB42</f>
        <v>1.8817392000000001E-4</v>
      </c>
      <c r="N37" s="89">
        <f>'1996 (GRI)'!AC42</f>
        <v>5</v>
      </c>
      <c r="O37" s="95">
        <f>'1996 (GRI)'!AE42</f>
        <v>1.4762273631695997E-3</v>
      </c>
    </row>
    <row r="38" spans="2:15">
      <c r="B38" s="93"/>
      <c r="C38" s="3" t="s">
        <v>633</v>
      </c>
      <c r="D38" s="94"/>
      <c r="E38" s="93"/>
      <c r="F38" s="3"/>
      <c r="G38" s="94"/>
      <c r="H38" s="93"/>
      <c r="I38" s="3"/>
      <c r="J38" s="92">
        <f>'1996 (GRI)'!W43</f>
        <v>1.6115183999999999E-3</v>
      </c>
      <c r="K38" s="89">
        <f>'1996 (GRI)'!X43</f>
        <v>10</v>
      </c>
      <c r="L38" s="91"/>
      <c r="M38" s="90">
        <f>'1996 (GRI)'!AB43</f>
        <v>8.9810279999999991E-6</v>
      </c>
      <c r="N38" s="89">
        <f>'1996 (GRI)'!AC43</f>
        <v>10</v>
      </c>
      <c r="O38" s="89"/>
    </row>
    <row r="39" spans="2:15">
      <c r="B39" s="87"/>
      <c r="C39" s="4" t="s">
        <v>635</v>
      </c>
      <c r="D39" s="88"/>
      <c r="E39" s="87"/>
      <c r="F39" s="4"/>
      <c r="G39" s="88"/>
      <c r="H39" s="87"/>
      <c r="I39" s="4"/>
      <c r="J39" s="86">
        <f>'1996 (GRI)'!W44</f>
        <v>3.0563279999999996E-3</v>
      </c>
      <c r="K39" s="83">
        <f>'1996 (GRI)'!X44</f>
        <v>4</v>
      </c>
      <c r="L39" s="85"/>
      <c r="M39" s="84">
        <f>'1996 (GRI)'!AB44</f>
        <v>1.7106719999999999E-4</v>
      </c>
      <c r="N39" s="83">
        <f>'1996 (GRI)'!AC44</f>
        <v>4</v>
      </c>
      <c r="O39" s="83"/>
    </row>
  </sheetData>
  <mergeCells count="4">
    <mergeCell ref="D7:F7"/>
    <mergeCell ref="G7:I7"/>
    <mergeCell ref="J7:L7"/>
    <mergeCell ref="M7:O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0D117-44DD-418F-9B01-0AC91A14A8C8}">
  <sheetPr>
    <tabColor rgb="FF8C1515"/>
  </sheetPr>
  <dimension ref="A1:H23"/>
  <sheetViews>
    <sheetView workbookViewId="0">
      <selection activeCell="L29" sqref="L29"/>
    </sheetView>
  </sheetViews>
  <sheetFormatPr defaultColWidth="8.85546875" defaultRowHeight="15"/>
  <cols>
    <col min="1" max="1" width="8.85546875" style="10"/>
    <col min="2" max="2" width="15.28515625" style="10" customWidth="1"/>
    <col min="3" max="8" width="10.7109375" style="10" customWidth="1"/>
    <col min="9" max="16384" width="8.85546875" style="10"/>
  </cols>
  <sheetData>
    <row r="1" spans="1:8" s="77" customFormat="1" ht="18">
      <c r="A1" s="77" t="s">
        <v>1221</v>
      </c>
      <c r="D1" s="78"/>
    </row>
    <row r="3" spans="1:8">
      <c r="B3" s="10" t="s">
        <v>1222</v>
      </c>
    </row>
    <row r="5" spans="1:8">
      <c r="B5" s="2"/>
      <c r="C5" s="450" t="s">
        <v>559</v>
      </c>
      <c r="D5" s="450"/>
      <c r="E5" s="450"/>
      <c r="F5" s="450"/>
      <c r="G5" s="450"/>
      <c r="H5" s="450"/>
    </row>
    <row r="6" spans="1:8">
      <c r="B6" s="4"/>
      <c r="C6" s="5" t="s">
        <v>10</v>
      </c>
      <c r="D6" s="5" t="s">
        <v>515</v>
      </c>
      <c r="E6" s="5" t="s">
        <v>516</v>
      </c>
      <c r="F6" s="5" t="s">
        <v>517</v>
      </c>
      <c r="G6" s="5" t="s">
        <v>518</v>
      </c>
      <c r="H6" s="5" t="s">
        <v>519</v>
      </c>
    </row>
    <row r="7" spans="1:8">
      <c r="B7" s="3" t="s">
        <v>520</v>
      </c>
      <c r="C7" s="9">
        <f>'2015'!K18</f>
        <v>72422</v>
      </c>
      <c r="D7" s="9">
        <f>'2015'!L18</f>
        <v>108357</v>
      </c>
      <c r="E7" s="9">
        <f>'2015'!M18</f>
        <v>305</v>
      </c>
      <c r="F7" s="9">
        <f>'2015'!N18</f>
        <v>21277</v>
      </c>
      <c r="G7" s="9">
        <f>'2015'!O18</f>
        <v>7803</v>
      </c>
      <c r="H7" s="9">
        <f>'2015'!P18</f>
        <v>153</v>
      </c>
    </row>
    <row r="8" spans="1:8">
      <c r="B8" s="3" t="s">
        <v>523</v>
      </c>
      <c r="C8" s="9">
        <f>'2015'!K19</f>
        <v>74442</v>
      </c>
      <c r="D8" s="9">
        <f>'2015'!L19</f>
        <v>43996</v>
      </c>
      <c r="E8" s="9">
        <f>'2015'!M19</f>
        <v>41063</v>
      </c>
      <c r="F8" s="9">
        <f>'2015'!N19</f>
        <v>14101</v>
      </c>
      <c r="G8" s="9">
        <f>'2015'!O19</f>
        <v>135554</v>
      </c>
      <c r="H8" s="9">
        <f>'2015'!P19</f>
        <v>11429</v>
      </c>
    </row>
    <row r="9" spans="1:8">
      <c r="B9" s="3" t="s">
        <v>524</v>
      </c>
      <c r="C9" s="9">
        <f>'2015'!K20</f>
        <v>10069</v>
      </c>
      <c r="D9" s="9">
        <f>'2015'!L20</f>
        <v>38333</v>
      </c>
      <c r="E9" s="9">
        <f>'2015'!M20</f>
        <v>35029</v>
      </c>
      <c r="F9" s="9">
        <f>'2015'!N20</f>
        <v>10710</v>
      </c>
      <c r="G9" s="9">
        <f>'2015'!O20</f>
        <v>90791</v>
      </c>
      <c r="H9" s="9">
        <f>'2015'!P20</f>
        <v>8527</v>
      </c>
    </row>
    <row r="10" spans="1:8">
      <c r="B10" s="3" t="s">
        <v>525</v>
      </c>
      <c r="C10" s="9">
        <f>'2015'!K21</f>
        <v>22250</v>
      </c>
      <c r="D10" s="9">
        <f>'2015'!L21</f>
        <v>27624</v>
      </c>
      <c r="E10" s="9">
        <f>'2015'!M21</f>
        <v>13320</v>
      </c>
      <c r="F10" s="9">
        <f>'2015'!N21</f>
        <v>6853</v>
      </c>
      <c r="G10" s="9">
        <f>'2015'!O21</f>
        <v>69076</v>
      </c>
      <c r="H10" s="9">
        <f>'2015'!P21</f>
        <v>6685</v>
      </c>
    </row>
    <row r="11" spans="1:8">
      <c r="B11" s="3" t="s">
        <v>526</v>
      </c>
      <c r="C11" s="9">
        <f>'2015'!K22</f>
        <v>2190</v>
      </c>
      <c r="D11" s="9">
        <f>'2015'!L22</f>
        <v>1868</v>
      </c>
      <c r="E11" s="9">
        <f>'2015'!M22</f>
        <v>2559</v>
      </c>
      <c r="F11" s="9">
        <f>'2015'!N22</f>
        <v>357</v>
      </c>
      <c r="G11" s="9">
        <f>'2015'!O22</f>
        <v>4569</v>
      </c>
      <c r="H11" s="9">
        <f>'2015'!P22</f>
        <v>2971</v>
      </c>
    </row>
    <row r="12" spans="1:8">
      <c r="B12" s="3" t="s">
        <v>527</v>
      </c>
      <c r="C12" s="9">
        <f>'2015'!K23</f>
        <v>25906</v>
      </c>
      <c r="D12" s="9">
        <f>'2015'!L23</f>
        <v>45408</v>
      </c>
      <c r="E12" s="9">
        <f>'2015'!M23</f>
        <v>15458</v>
      </c>
      <c r="F12" s="9">
        <f>'2015'!N23</f>
        <v>9621</v>
      </c>
      <c r="G12" s="9">
        <f>'2015'!O23</f>
        <v>82792</v>
      </c>
      <c r="H12" s="9">
        <f>'2015'!P23</f>
        <v>5590</v>
      </c>
    </row>
    <row r="13" spans="1:8">
      <c r="B13" s="6"/>
      <c r="C13" s="448" t="s">
        <v>573</v>
      </c>
      <c r="D13" s="448"/>
      <c r="E13" s="448"/>
      <c r="F13" s="448"/>
      <c r="G13" s="448"/>
      <c r="H13" s="448"/>
    </row>
    <row r="14" spans="1:8">
      <c r="B14" s="3" t="s">
        <v>520</v>
      </c>
      <c r="C14" s="1">
        <f>'2015'!C27*('Conversion factors'!$B$2/1000)</f>
        <v>0.146148</v>
      </c>
      <c r="D14" s="1">
        <f>'2015'!D27*('Conversion factors'!$B$2/1000)</f>
        <v>1.9230000000000001E-2</v>
      </c>
      <c r="E14" s="1">
        <f>'2015'!E27*('Conversion factors'!$B$2/1000)</f>
        <v>0.292296</v>
      </c>
      <c r="F14" s="1">
        <f>'2015'!F27*('Conversion factors'!$B$2/1000)</f>
        <v>0.44613599999999998</v>
      </c>
      <c r="G14" s="1">
        <f>'2015'!G27*('Conversion factors'!$B$2/1000)</f>
        <v>0.18460799999999999</v>
      </c>
      <c r="H14" s="1">
        <f>'2015'!H27*('Conversion factors'!$B$2/1000)</f>
        <v>5.5017030000000009</v>
      </c>
    </row>
    <row r="15" spans="1:8">
      <c r="B15" s="3" t="s">
        <v>523</v>
      </c>
      <c r="C15" s="1">
        <f>'2015'!C28*('Conversion factors'!$B$2/1000)</f>
        <v>0.14230200000000001</v>
      </c>
      <c r="D15" s="1">
        <f>'2015'!D28*('Conversion factors'!$B$2/1000)</f>
        <v>1.7306999999999999E-2</v>
      </c>
      <c r="E15" s="1">
        <f>'2015'!E28*('Conversion factors'!$B$2/1000)</f>
        <v>0.28652700000000003</v>
      </c>
      <c r="F15" s="1">
        <f>'2015'!F28*('Conversion factors'!$B$2/1000)</f>
        <v>1.8345420000000001</v>
      </c>
      <c r="G15" s="1">
        <f>'2015'!G28*('Conversion factors'!$B$2/1000)</f>
        <v>0.18076200000000001</v>
      </c>
      <c r="H15" s="1">
        <f>'2015'!H28*('Conversion factors'!$B$2/1000)</f>
        <v>5.3882459999999996</v>
      </c>
    </row>
    <row r="16" spans="1:8">
      <c r="B16" s="3" t="s">
        <v>524</v>
      </c>
      <c r="C16" s="1">
        <f>'2015'!C29*('Conversion factors'!$B$2/1000)</f>
        <v>0.67881899999999995</v>
      </c>
      <c r="D16" s="1">
        <f>'2015'!D29*('Conversion factors'!$B$2/1000)</f>
        <v>2.3210610000000003</v>
      </c>
      <c r="E16" s="1">
        <f>'2015'!E29*('Conversion factors'!$B$2/1000)</f>
        <v>1.098033</v>
      </c>
      <c r="F16" s="1">
        <f>'2015'!F29*('Conversion factors'!$B$2/1000)</f>
        <v>1.732623</v>
      </c>
      <c r="G16" s="1">
        <f>'2015'!G29*('Conversion factors'!$B$2/1000)</f>
        <v>1.0057289999999999</v>
      </c>
      <c r="H16" s="1">
        <f>'2015'!H29*('Conversion factors'!$B$2/1000)</f>
        <v>5.092104</v>
      </c>
    </row>
    <row r="17" spans="2:8">
      <c r="B17" s="3" t="s">
        <v>525</v>
      </c>
      <c r="C17" s="1">
        <f>'2015'!C30*('Conversion factors'!$B$2/1000)</f>
        <v>0.7153560000000001</v>
      </c>
      <c r="D17" s="1">
        <f>'2015'!D30*('Conversion factors'!$B$2/1000)</f>
        <v>2.3979810000000001</v>
      </c>
      <c r="E17" s="1">
        <f>'2015'!E30*('Conversion factors'!$B$2/1000)</f>
        <v>1.1345700000000001</v>
      </c>
      <c r="F17" s="1">
        <f>'2015'!F30*('Conversion factors'!$B$2/1000)</f>
        <v>1.790313</v>
      </c>
      <c r="G17" s="1">
        <f>'2015'!G30*('Conversion factors'!$B$2/1000)</f>
        <v>1.040343</v>
      </c>
      <c r="H17" s="1">
        <f>'2015'!H30*('Conversion factors'!$B$2/1000)</f>
        <v>5.2613280000000007</v>
      </c>
    </row>
    <row r="18" spans="2:8">
      <c r="B18" s="3" t="s">
        <v>526</v>
      </c>
      <c r="C18" s="1">
        <f>'2015'!C31*('Conversion factors'!$B$2/1000)</f>
        <v>0.81727499999999997</v>
      </c>
      <c r="D18" s="1">
        <f>'2015'!D31*('Conversion factors'!$B$2/1000)</f>
        <v>2.7364290000000002</v>
      </c>
      <c r="E18" s="1">
        <f>'2015'!E31*('Conversion factors'!$B$2/1000)</f>
        <v>1.294179</v>
      </c>
      <c r="F18" s="1">
        <f>'2015'!F31*('Conversion factors'!$B$2/1000)</f>
        <v>2.044149</v>
      </c>
      <c r="G18" s="1">
        <f>'2015'!G31*('Conversion factors'!$B$2/1000)</f>
        <v>1.1864910000000002</v>
      </c>
      <c r="H18" s="1">
        <f>'2015'!H31*('Conversion factors'!$B$2/1000)</f>
        <v>6.0036059999999996</v>
      </c>
    </row>
    <row r="19" spans="2:8">
      <c r="B19" s="3" t="s">
        <v>527</v>
      </c>
      <c r="C19" s="1">
        <f>'2015'!C32*('Conversion factors'!$B$2/1000)</f>
        <v>0.15384</v>
      </c>
      <c r="D19" s="1">
        <f>'2015'!D32*('Conversion factors'!$B$2/1000)</f>
        <v>2.6268180000000001</v>
      </c>
      <c r="E19" s="1">
        <f>'2015'!E32*('Conversion factors'!$B$2/1000)</f>
        <v>1.2422579999999999</v>
      </c>
      <c r="F19" s="1">
        <f>'2015'!F32*('Conversion factors'!$B$2/1000)</f>
        <v>1.96146</v>
      </c>
      <c r="G19" s="1">
        <f>'2015'!G32*('Conversion factors'!$B$2/1000)</f>
        <v>1.1384160000000001</v>
      </c>
      <c r="H19" s="1">
        <f>'2015'!H32*('Conversion factors'!$B$2/1000)</f>
        <v>5.7651540000000008</v>
      </c>
    </row>
    <row r="20" spans="2:8">
      <c r="B20" s="6"/>
      <c r="C20" s="448" t="s">
        <v>574</v>
      </c>
      <c r="D20" s="448"/>
      <c r="E20" s="448"/>
      <c r="F20" s="448"/>
      <c r="G20" s="448"/>
      <c r="H20" s="448"/>
    </row>
    <row r="21" spans="2:8">
      <c r="B21" s="3" t="s">
        <v>238</v>
      </c>
      <c r="C21" s="1">
        <f>'2015'!K44*('Conversion factors'!$B$2/1000)</f>
        <v>0.14743000000000001</v>
      </c>
      <c r="D21" s="1">
        <f>'2015'!L44*('Conversion factors'!$B$2/1000)</f>
        <v>1.82685E-2</v>
      </c>
      <c r="E21" s="1">
        <f>'2015'!M44*('Conversion factors'!$B$2/1000)</f>
        <v>0.28941150000000004</v>
      </c>
      <c r="F21" s="1">
        <f>'2015'!N44*('Conversion factors'!$B$2/1000)</f>
        <v>0.44613599999999998</v>
      </c>
      <c r="G21" s="1">
        <f>'2015'!O44*('Conversion factors'!$B$2/1000)</f>
        <v>0.18268500000000001</v>
      </c>
      <c r="H21" s="1" t="e">
        <f>'2015'!P44*('Conversion factors'!$B$2/1000)</f>
        <v>#DIV/0!</v>
      </c>
    </row>
    <row r="22" spans="2:8">
      <c r="B22" s="3" t="s">
        <v>237</v>
      </c>
      <c r="C22" s="1">
        <f>'2015'!K45*('Conversion factors'!$B$2/1000)</f>
        <v>0.73715000000000008</v>
      </c>
      <c r="D22" s="1">
        <f>'2015'!L45*('Conversion factors'!$B$2/1000)</f>
        <v>2.5205722500000003</v>
      </c>
      <c r="E22" s="1">
        <f>'2015'!M45*('Conversion factors'!$B$2/1000)</f>
        <v>1.1922599999999999</v>
      </c>
      <c r="F22" s="1">
        <f>'2015'!N45*('Conversion factors'!$B$2/1000)</f>
        <v>1.8726174000000002</v>
      </c>
      <c r="G22" s="1">
        <f>'2015'!O45*('Conversion factors'!$B$2/1000)</f>
        <v>1.09274475</v>
      </c>
      <c r="H22" s="1">
        <f>'2015'!P45*('Conversion factors'!$B$2/1000)</f>
        <v>5.5020234999999991</v>
      </c>
    </row>
    <row r="23" spans="2:8">
      <c r="B23" s="7" t="s">
        <v>560</v>
      </c>
      <c r="C23" s="8">
        <f>'2015'!K46*('Conversion factors'!$B$2/1000)</f>
        <v>0.23979509135513002</v>
      </c>
      <c r="D23" s="8">
        <f>'2015'!L46*('Conversion factors'!$B$2/1000)</f>
        <v>1.0634988420135096</v>
      </c>
      <c r="E23" s="8">
        <f>'2015'!M46*('Conversion factors'!$B$2/1000)</f>
        <v>0.81631524925278931</v>
      </c>
      <c r="F23" s="8">
        <f>'2015'!N46*('Conversion factors'!$B$2/1000)</f>
        <v>1.3634623497830545</v>
      </c>
      <c r="G23" s="8">
        <f>'2015'!O46*('Conversion factors'!$B$2/1000)</f>
        <v>0.73937861907139291</v>
      </c>
      <c r="H23" s="8">
        <f>'2015'!P46*('Conversion factors'!$B$2/1000)</f>
        <v>5.4046187771743748</v>
      </c>
    </row>
  </sheetData>
  <mergeCells count="3">
    <mergeCell ref="C5:H5"/>
    <mergeCell ref="C13:H13"/>
    <mergeCell ref="C20:H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F4D35-5BD7-434A-8674-3779EB28B40E}">
  <sheetPr>
    <tabColor rgb="FF8C1515"/>
  </sheetPr>
  <dimension ref="A1:AN229"/>
  <sheetViews>
    <sheetView workbookViewId="0">
      <selection sqref="A1:XFD1"/>
    </sheetView>
  </sheetViews>
  <sheetFormatPr defaultRowHeight="15"/>
  <cols>
    <col min="1" max="1" width="8.85546875" style="10"/>
    <col min="2" max="2" width="19.7109375" style="10" customWidth="1"/>
    <col min="3" max="4" width="22" style="10" customWidth="1"/>
    <col min="5" max="5" width="31.140625" style="10" customWidth="1"/>
    <col min="6" max="6" width="42.140625" style="10" customWidth="1"/>
    <col min="7" max="7" width="8.85546875" style="10"/>
    <col min="9" max="10" width="8.85546875" style="10"/>
    <col min="11" max="11" width="17.85546875" customWidth="1"/>
    <col min="12" max="40" width="8.85546875" style="10"/>
  </cols>
  <sheetData>
    <row r="1" spans="1:40" s="77" customFormat="1" ht="18">
      <c r="A1" s="77" t="s">
        <v>1189</v>
      </c>
      <c r="D1" s="78"/>
    </row>
    <row r="2" spans="1:40">
      <c r="H2" s="10"/>
      <c r="K2" s="10"/>
    </row>
    <row r="3" spans="1:40" s="402" customFormat="1">
      <c r="A3" s="13"/>
      <c r="B3" s="13" t="s">
        <v>1190</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row>
    <row r="4" spans="1:40" s="402" customFormat="1">
      <c r="A4" s="13"/>
      <c r="B4" s="13" t="s">
        <v>1201</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row>
    <row r="5" spans="1:40" s="402" customFormat="1">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row>
    <row r="6" spans="1:40" s="402" customFormat="1">
      <c r="A6" s="13"/>
      <c r="B6" s="451" t="s">
        <v>136</v>
      </c>
      <c r="C6" s="450" t="s">
        <v>647</v>
      </c>
      <c r="D6" s="450"/>
      <c r="E6" s="10"/>
      <c r="F6" s="10"/>
      <c r="G6" s="10"/>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row>
    <row r="7" spans="1:40" s="402" customFormat="1">
      <c r="A7" s="13"/>
      <c r="B7" s="452"/>
      <c r="C7" s="87" t="s">
        <v>648</v>
      </c>
      <c r="D7" s="87" t="s">
        <v>649</v>
      </c>
      <c r="E7" s="10"/>
      <c r="F7" s="10"/>
      <c r="G7" s="10"/>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row>
    <row r="8" spans="1:40" s="402" customFormat="1">
      <c r="A8" s="13"/>
      <c r="B8" s="93" t="s">
        <v>651</v>
      </c>
      <c r="C8" s="140">
        <f>EPA_Emissions_Exp!L25</f>
        <v>498.9934799962341</v>
      </c>
      <c r="D8" s="140">
        <f>EPA_Emissions_Exp!M25</f>
        <v>226.16183459983705</v>
      </c>
      <c r="E8" s="401"/>
      <c r="F8" s="10"/>
      <c r="G8" s="10"/>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row>
    <row r="9" spans="1:40" s="402" customFormat="1">
      <c r="A9" s="13"/>
      <c r="B9" s="93" t="s">
        <v>653</v>
      </c>
      <c r="C9" s="140">
        <f>EPA_Emissions_Exp!L26</f>
        <v>1072.73194441449</v>
      </c>
      <c r="D9" s="140">
        <f>EPA_Emissions_Exp!M26</f>
        <v>789.48383559126103</v>
      </c>
      <c r="E9" s="401"/>
      <c r="F9" s="10"/>
      <c r="G9" s="10"/>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row>
    <row r="10" spans="1:40" s="402" customFormat="1">
      <c r="A10" s="13"/>
      <c r="B10" s="93" t="s">
        <v>656</v>
      </c>
      <c r="C10" s="140">
        <f>EPA_Emissions_Exp!L27</f>
        <v>24.719878407011336</v>
      </c>
      <c r="D10" s="140">
        <f>EPA_Emissions_Exp!M27</f>
        <v>67.729701510793021</v>
      </c>
      <c r="E10" s="401"/>
      <c r="F10" s="10"/>
      <c r="G10" s="10"/>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row>
    <row r="11" spans="1:40" s="402" customFormat="1">
      <c r="A11" s="13"/>
      <c r="B11" s="93" t="s">
        <v>659</v>
      </c>
      <c r="C11" s="140">
        <f>EPA_Emissions_Exp!L28</f>
        <v>50.966203342415163</v>
      </c>
      <c r="D11" s="140">
        <f>EPA_Emissions_Exp!M28</f>
        <v>86.686095991542828</v>
      </c>
      <c r="E11" s="10"/>
      <c r="F11" s="10"/>
      <c r="G11" s="10"/>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row>
    <row r="12" spans="1:40" s="402" customFormat="1">
      <c r="A12" s="13"/>
      <c r="B12" s="93" t="s">
        <v>661</v>
      </c>
      <c r="C12" s="140">
        <f>EPA_Emissions_Exp!L29</f>
        <v>160.06144029698439</v>
      </c>
      <c r="D12" s="140">
        <f>EPA_Emissions_Exp!M29</f>
        <v>0</v>
      </c>
      <c r="E12" s="10"/>
      <c r="F12" s="10"/>
      <c r="G12" s="10"/>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row>
    <row r="13" spans="1:40" s="402" customFormat="1">
      <c r="A13" s="13"/>
      <c r="B13" s="93" t="s">
        <v>663</v>
      </c>
      <c r="C13" s="140">
        <f>EPA_Emissions_Exp!L30</f>
        <v>265.01071213306926</v>
      </c>
      <c r="D13" s="140">
        <f>EPA_Emissions_Exp!M30</f>
        <v>93.413900100071956</v>
      </c>
      <c r="E13" s="10"/>
      <c r="F13" s="10"/>
      <c r="G13" s="10"/>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1:40" s="402" customFormat="1">
      <c r="A14" s="13"/>
      <c r="B14" s="93" t="s">
        <v>666</v>
      </c>
      <c r="C14" s="140">
        <f>EPA_Emissions_Exp!L32</f>
        <v>142.51642373776392</v>
      </c>
      <c r="D14" s="140">
        <f>EPA_Emissions_Exp!M32</f>
        <v>91.614027610980273</v>
      </c>
      <c r="E14" s="10"/>
      <c r="F14" s="10"/>
      <c r="G14" s="10"/>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row>
    <row r="15" spans="1:40" s="402" customFormat="1">
      <c r="A15" s="13"/>
      <c r="B15" s="142" t="s">
        <v>669</v>
      </c>
      <c r="C15" s="143">
        <f>SUM(C8:C14)</f>
        <v>2215.0000823279679</v>
      </c>
      <c r="D15" s="143">
        <f>SUM(D8:D14)</f>
        <v>1355.0893954044861</v>
      </c>
      <c r="E15" s="401"/>
      <c r="F15" s="10"/>
      <c r="G15" s="10"/>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row>
    <row r="16" spans="1:40" s="402" customFormat="1">
      <c r="A16" s="13"/>
      <c r="B16" s="145" t="s">
        <v>672</v>
      </c>
      <c r="C16" s="10"/>
      <c r="D16" s="10"/>
      <c r="E16" s="10"/>
      <c r="F16" s="10"/>
      <c r="G16" s="10"/>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row>
    <row r="17" spans="1:40" s="402" customFormat="1">
      <c r="A17" s="13"/>
      <c r="B17" s="145" t="s">
        <v>675</v>
      </c>
      <c r="C17" s="10"/>
      <c r="D17" s="10"/>
      <c r="E17" s="10"/>
      <c r="F17" s="10"/>
      <c r="G17" s="10"/>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row>
    <row r="18" spans="1:40" s="402" customFormat="1">
      <c r="A18" s="13"/>
      <c r="B18" s="145" t="s">
        <v>677</v>
      </c>
      <c r="C18" s="10"/>
      <c r="D18" s="10"/>
      <c r="E18" s="10"/>
      <c r="F18" s="10"/>
      <c r="G18" s="10"/>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row>
    <row r="19" spans="1:40" s="402" customFormat="1">
      <c r="A19" s="13"/>
      <c r="B19" s="145" t="s">
        <v>680</v>
      </c>
      <c r="C19" s="10"/>
      <c r="D19" s="10"/>
      <c r="E19" s="10"/>
      <c r="F19" s="10"/>
      <c r="G19" s="10"/>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row>
    <row r="20" spans="1:40" s="402" customForma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row>
    <row r="21" spans="1:40" s="402" customForma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row>
    <row r="22" spans="1:40">
      <c r="B22" s="409"/>
      <c r="C22" s="409"/>
      <c r="D22" s="409"/>
      <c r="E22" s="409"/>
      <c r="F22" s="409"/>
      <c r="G22" s="409"/>
      <c r="H22" s="409"/>
      <c r="I22" s="409"/>
      <c r="J22" s="409"/>
      <c r="K22" s="409"/>
      <c r="L22" s="409"/>
      <c r="M22" s="409"/>
    </row>
    <row r="23" spans="1:40">
      <c r="B23" s="409"/>
      <c r="C23" s="409"/>
      <c r="D23" s="409"/>
      <c r="E23" s="409"/>
      <c r="F23" s="409"/>
      <c r="G23" s="409"/>
      <c r="H23" s="409"/>
      <c r="I23" s="409"/>
      <c r="J23" s="409"/>
      <c r="K23" s="409"/>
      <c r="L23" s="409"/>
      <c r="M23" s="409"/>
    </row>
    <row r="24" spans="1:40">
      <c r="B24" s="409"/>
      <c r="C24" s="409" t="s">
        <v>716</v>
      </c>
      <c r="D24" s="409" t="s">
        <v>717</v>
      </c>
      <c r="E24" s="409" t="s">
        <v>718</v>
      </c>
      <c r="F24" s="409" t="s">
        <v>719</v>
      </c>
      <c r="G24" s="409"/>
      <c r="H24" s="409"/>
      <c r="I24" s="409"/>
      <c r="J24" s="409" t="s">
        <v>720</v>
      </c>
      <c r="K24" s="409" t="s">
        <v>721</v>
      </c>
      <c r="L24" s="409" t="s">
        <v>722</v>
      </c>
      <c r="M24" s="409" t="s">
        <v>698</v>
      </c>
    </row>
    <row r="25" spans="1:40">
      <c r="A25" s="10">
        <v>1</v>
      </c>
      <c r="B25" s="409" t="s">
        <v>631</v>
      </c>
      <c r="C25" s="409">
        <f>'Natural Gas'!D9</f>
        <v>49.057208658487589</v>
      </c>
      <c r="D25" s="409">
        <f>Petroleum!D9</f>
        <v>65.293740703945531</v>
      </c>
      <c r="E25" s="409" t="str">
        <f>'Natural Gas'!H9</f>
        <v>kg/well</v>
      </c>
      <c r="F25" s="409" t="str">
        <f>Petroleum!H9</f>
        <v>Consensus of Industry Review Panel; EFs from API Workbook 4638 (API 1996); Assume 5 valves, 10 flanges, 1 polished rod &amp; 4 connectors/well</v>
      </c>
      <c r="G25" s="409"/>
      <c r="H25" s="139" t="s">
        <v>631</v>
      </c>
      <c r="I25" s="409" t="s">
        <v>522</v>
      </c>
      <c r="J25" s="409">
        <v>1</v>
      </c>
      <c r="K25" s="139" t="s">
        <v>723</v>
      </c>
      <c r="L25" s="409">
        <f>SUMIF($A$25:$A$49,J25,$C$25:$C$49)</f>
        <v>498.9934799962341</v>
      </c>
      <c r="M25" s="409">
        <f>SUMIF($A$25:$A$49,J25,$D$25:$D$49)</f>
        <v>226.16183459983705</v>
      </c>
    </row>
    <row r="26" spans="1:40">
      <c r="A26" s="10">
        <v>1</v>
      </c>
      <c r="B26" s="409" t="s">
        <v>638</v>
      </c>
      <c r="C26" s="409">
        <f>'Natural Gas'!D10</f>
        <v>118.42901270676604</v>
      </c>
      <c r="D26" s="409">
        <f>Petroleum!D10</f>
        <v>18.960322097449712</v>
      </c>
      <c r="E26" s="409" t="str">
        <f>'Natural Gas'!H10</f>
        <v>kg/separator</v>
      </c>
      <c r="F26" s="409" t="str">
        <f>Petroleum!H10</f>
        <v>Consensus of Industry Review Panel; EFs from API Workbook 4638 (API 1996); Assume 6 valves, 12 flanges and 10 connector/separator.</v>
      </c>
      <c r="G26" s="409"/>
      <c r="H26" s="139" t="s">
        <v>638</v>
      </c>
      <c r="I26" s="409" t="s">
        <v>650</v>
      </c>
      <c r="J26" s="409">
        <v>2</v>
      </c>
      <c r="K26" s="141" t="s">
        <v>724</v>
      </c>
      <c r="L26" s="409">
        <f t="shared" ref="L26:L39" si="0">SUMIF($A$25:$A$49,J26,$C$25:$C$49)</f>
        <v>1072.73194441449</v>
      </c>
      <c r="M26" s="409">
        <f t="shared" ref="M26:M39" si="1">SUMIF($A$25:$A$49,J26,$D$25:$D$49)</f>
        <v>789.48383559126103</v>
      </c>
    </row>
    <row r="27" spans="1:40">
      <c r="A27" s="10">
        <v>1</v>
      </c>
      <c r="B27" s="409" t="s">
        <v>147</v>
      </c>
      <c r="C27" s="409">
        <f>'Natural Gas'!D11</f>
        <v>28.990256835296833</v>
      </c>
      <c r="D27" s="409">
        <f>Petroleum!D11</f>
        <v>0</v>
      </c>
      <c r="E27" s="409" t="str">
        <f>'Natural Gas'!H11</f>
        <v>kg/dehydrator</v>
      </c>
      <c r="F27" s="409" t="e">
        <f>Petroleum!H11</f>
        <v>#N/A</v>
      </c>
      <c r="G27" s="409"/>
      <c r="H27" s="139" t="s">
        <v>147</v>
      </c>
      <c r="I27" s="409" t="s">
        <v>652</v>
      </c>
      <c r="J27" s="409">
        <v>3</v>
      </c>
      <c r="K27" s="144" t="s">
        <v>725</v>
      </c>
      <c r="L27" s="409">
        <f t="shared" si="0"/>
        <v>24.719878407011336</v>
      </c>
      <c r="M27" s="409">
        <f t="shared" si="1"/>
        <v>67.729701510793021</v>
      </c>
    </row>
    <row r="28" spans="1:40">
      <c r="A28" s="10">
        <v>1</v>
      </c>
      <c r="B28" s="409" t="s">
        <v>654</v>
      </c>
      <c r="C28" s="409">
        <f>'Natural Gas'!D12</f>
        <v>73.422469090186524</v>
      </c>
      <c r="D28" s="409">
        <f>Petroleum!D12</f>
        <v>0</v>
      </c>
      <c r="E28" s="409" t="str">
        <f>'Natural Gas'!H12</f>
        <v>kg/meter</v>
      </c>
      <c r="F28" s="409" t="e">
        <f>Petroleum!H12</f>
        <v>#N/A</v>
      </c>
      <c r="G28" s="409"/>
      <c r="H28" s="139" t="s">
        <v>654</v>
      </c>
      <c r="I28" s="409" t="s">
        <v>655</v>
      </c>
      <c r="J28" s="409">
        <v>4</v>
      </c>
      <c r="K28" s="147" t="s">
        <v>726</v>
      </c>
      <c r="L28" s="409">
        <f t="shared" si="0"/>
        <v>50.966203342415163</v>
      </c>
      <c r="M28" s="409">
        <f t="shared" si="1"/>
        <v>86.686095991542828</v>
      </c>
    </row>
    <row r="29" spans="1:40">
      <c r="A29" s="10">
        <v>1</v>
      </c>
      <c r="B29" s="409" t="s">
        <v>657</v>
      </c>
      <c r="C29" s="409">
        <f>'Natural Gas'!D13</f>
        <v>73.235331837816176</v>
      </c>
      <c r="D29" s="409">
        <f>Petroleum!D13</f>
        <v>2.7766313068004611</v>
      </c>
      <c r="E29" s="409" t="str">
        <f>'Natural Gas'!H13</f>
        <v>kg/compressor</v>
      </c>
      <c r="F29" s="409" t="str">
        <f>Petroleum!H13</f>
        <v>GRI/EPA 1996</v>
      </c>
      <c r="G29" s="409"/>
      <c r="H29" s="139" t="s">
        <v>657</v>
      </c>
      <c r="I29" s="409" t="s">
        <v>658</v>
      </c>
      <c r="J29" s="409">
        <v>5</v>
      </c>
      <c r="K29" s="146" t="s">
        <v>674</v>
      </c>
      <c r="L29" s="409">
        <f t="shared" si="0"/>
        <v>160.06144029698439</v>
      </c>
      <c r="M29" s="409">
        <f t="shared" si="1"/>
        <v>0</v>
      </c>
    </row>
    <row r="30" spans="1:40">
      <c r="A30" s="10">
        <v>1</v>
      </c>
      <c r="B30" s="409" t="s">
        <v>146</v>
      </c>
      <c r="C30" s="409">
        <f>'Natural Gas'!D14</f>
        <v>13.532829221496492</v>
      </c>
      <c r="D30" s="409">
        <f>Petroleum!D14</f>
        <v>44.303151781188639</v>
      </c>
      <c r="E30" s="409" t="str">
        <f>'Natural Gas'!H14</f>
        <v>kg/heater</v>
      </c>
      <c r="F30" s="409" t="str">
        <f>Petroleum!H14</f>
        <v>Consensus of Industry Review Panel; EFs from API Workbook 4638 (API 1996); Assume 8 valves, 12 flanges and 20 connectors/heater treater.</v>
      </c>
      <c r="G30" s="409"/>
      <c r="H30" s="139" t="s">
        <v>146</v>
      </c>
      <c r="I30" s="409" t="s">
        <v>660</v>
      </c>
      <c r="J30" s="409">
        <v>6</v>
      </c>
      <c r="K30" s="148" t="s">
        <v>727</v>
      </c>
      <c r="L30" s="409">
        <f t="shared" si="0"/>
        <v>265.01071213306926</v>
      </c>
      <c r="M30" s="409">
        <f t="shared" si="1"/>
        <v>93.413900100071956</v>
      </c>
    </row>
    <row r="31" spans="1:40">
      <c r="A31" s="10">
        <v>1</v>
      </c>
      <c r="B31" s="409" t="s">
        <v>639</v>
      </c>
      <c r="C31" s="409">
        <f>'Natural Gas'!D15</f>
        <v>0</v>
      </c>
      <c r="D31" s="409">
        <f>Petroleum!D15</f>
        <v>7.9946938283332143</v>
      </c>
      <c r="E31" s="409" t="e">
        <f>'Natural Gas'!H15</f>
        <v>#N/A</v>
      </c>
      <c r="F31" s="409" t="str">
        <f>Petroleum!H15</f>
        <v>Consensus of Industry Review Panel; EFs from API Workbook 4638 (API 1996); Assume 5 valves, 10 flanges and 4 connectors/header.</v>
      </c>
      <c r="G31" s="409"/>
      <c r="H31" s="139" t="s">
        <v>639</v>
      </c>
      <c r="I31" s="409" t="s">
        <v>662</v>
      </c>
      <c r="J31" s="409"/>
      <c r="K31" s="10"/>
      <c r="L31" s="409"/>
      <c r="M31" s="409"/>
    </row>
    <row r="32" spans="1:40">
      <c r="A32" s="10">
        <v>1</v>
      </c>
      <c r="B32" s="409" t="s">
        <v>664</v>
      </c>
      <c r="C32" s="409">
        <f>'Natural Gas'!D16</f>
        <v>113.33611481088761</v>
      </c>
      <c r="D32" s="409">
        <f>Petroleum!D16</f>
        <v>86.833294882119489</v>
      </c>
      <c r="E32" s="409" t="str">
        <f>'Natural Gas'!H16</f>
        <v>kg/pump</v>
      </c>
      <c r="F32" s="409" t="str">
        <f>Petroleum!H16</f>
        <v>Calculated using RY2014 GHGRP subpart W data. Refer to EPA 2016a for additional detail.</v>
      </c>
      <c r="G32" s="409"/>
      <c r="H32" s="139" t="s">
        <v>664</v>
      </c>
      <c r="I32" s="409" t="s">
        <v>665</v>
      </c>
      <c r="J32" s="409"/>
      <c r="K32" s="10" t="s">
        <v>728</v>
      </c>
      <c r="L32" s="409">
        <f>SUM(L33:L39)</f>
        <v>142.51642373776392</v>
      </c>
      <c r="M32" s="409">
        <f>SUM(M33:M39)</f>
        <v>91.614027610980273</v>
      </c>
    </row>
    <row r="33" spans="1:13">
      <c r="A33" s="10">
        <v>2</v>
      </c>
      <c r="B33" s="409" t="s">
        <v>667</v>
      </c>
      <c r="C33" s="409">
        <f>'Natural Gas'!D17</f>
        <v>1072.73194441449</v>
      </c>
      <c r="D33" s="409">
        <f>Petroleum!D17</f>
        <v>789.48383559126103</v>
      </c>
      <c r="E33" s="409" t="str">
        <f>'Natural Gas'!H17</f>
        <v>kg/controller</v>
      </c>
      <c r="F33" s="409" t="str">
        <f>Petroleum!H17</f>
        <v>Calculated using RY2014 GHGRP subpart W data for each bleed type category. Refer to EPA 2016a for additional detail.</v>
      </c>
      <c r="G33" s="409"/>
      <c r="H33" s="141" t="s">
        <v>667</v>
      </c>
      <c r="I33" s="409" t="s">
        <v>668</v>
      </c>
      <c r="J33" s="409">
        <v>7</v>
      </c>
      <c r="K33" s="149" t="s">
        <v>729</v>
      </c>
      <c r="L33" s="409">
        <f t="shared" si="0"/>
        <v>60.744934315534849</v>
      </c>
      <c r="M33" s="409">
        <f t="shared" si="1"/>
        <v>0</v>
      </c>
    </row>
    <row r="34" spans="1:13">
      <c r="A34" s="10">
        <v>3</v>
      </c>
      <c r="B34" s="409" t="s">
        <v>670</v>
      </c>
      <c r="C34" s="409">
        <f>'Natural Gas'!D18</f>
        <v>0</v>
      </c>
      <c r="D34" s="409">
        <f>Petroleum!D18</f>
        <v>0</v>
      </c>
      <c r="E34" s="409" t="e">
        <f>'Natural Gas'!H18</f>
        <v>#N/A</v>
      </c>
      <c r="F34" s="409" t="e">
        <f>Petroleum!H18</f>
        <v>#N/A</v>
      </c>
      <c r="G34" s="409"/>
      <c r="H34" s="144" t="s">
        <v>670</v>
      </c>
      <c r="I34" s="409" t="s">
        <v>671</v>
      </c>
      <c r="J34" s="409">
        <v>8</v>
      </c>
      <c r="K34" s="149" t="s">
        <v>688</v>
      </c>
      <c r="L34" s="409">
        <f t="shared" si="0"/>
        <v>73.849661894125688</v>
      </c>
      <c r="M34" s="409">
        <f t="shared" si="1"/>
        <v>0</v>
      </c>
    </row>
    <row r="35" spans="1:13">
      <c r="A35" s="10">
        <v>5</v>
      </c>
      <c r="B35" s="409" t="s">
        <v>673</v>
      </c>
      <c r="C35" s="409">
        <f>'Natural Gas'!D19</f>
        <v>160.06144029698439</v>
      </c>
      <c r="D35" s="409">
        <f>Petroleum!D19</f>
        <v>0</v>
      </c>
      <c r="E35" s="409" t="str">
        <f>'Natural Gas'!H19</f>
        <v>kg/well</v>
      </c>
      <c r="F35" s="409" t="e">
        <f>Petroleum!H19</f>
        <v>#N/A</v>
      </c>
      <c r="G35" s="409"/>
      <c r="H35" s="146" t="s">
        <v>673</v>
      </c>
      <c r="I35" s="409" t="s">
        <v>674</v>
      </c>
      <c r="J35" s="409">
        <v>9</v>
      </c>
      <c r="K35" s="149" t="s">
        <v>730</v>
      </c>
      <c r="L35" s="409">
        <f t="shared" si="0"/>
        <v>5.5717809159382314</v>
      </c>
      <c r="M35" s="409">
        <f t="shared" si="1"/>
        <v>61.26908833068417</v>
      </c>
    </row>
    <row r="36" spans="1:13">
      <c r="A36" s="10">
        <v>4</v>
      </c>
      <c r="B36" s="409" t="s">
        <v>46</v>
      </c>
      <c r="C36" s="409">
        <f>'Natural Gas'!D20</f>
        <v>38.233528773697074</v>
      </c>
      <c r="D36" s="409">
        <f>Petroleum!D20</f>
        <v>73.976703639972271</v>
      </c>
      <c r="E36" s="409" t="str">
        <f>'Natural Gas'!H20</f>
        <v>kg/event</v>
      </c>
      <c r="F36" s="409" t="str">
        <f>Petroleum!H20</f>
        <v xml:space="preserve">2016-2018: Calculated using year-specific GHGRP subpart W data for each control category (EPA 2019b). 1990-2015: Year 2016 emission factors applied. Refer to EPA 2019a for additional detail. </v>
      </c>
      <c r="G36" s="409"/>
      <c r="H36" s="147" t="s">
        <v>46</v>
      </c>
      <c r="I36" s="409" t="s">
        <v>676</v>
      </c>
      <c r="J36" s="409">
        <v>10</v>
      </c>
      <c r="K36" s="149" t="s">
        <v>80</v>
      </c>
      <c r="L36" s="409">
        <f t="shared" si="0"/>
        <v>0</v>
      </c>
      <c r="M36" s="409">
        <f t="shared" si="1"/>
        <v>19.734109712699215</v>
      </c>
    </row>
    <row r="37" spans="1:13">
      <c r="A37" s="10">
        <v>4</v>
      </c>
      <c r="B37" s="409" t="s">
        <v>678</v>
      </c>
      <c r="C37" s="409">
        <f>'Natural Gas'!D21</f>
        <v>12.732674568718087</v>
      </c>
      <c r="D37" s="409">
        <f>Petroleum!D21</f>
        <v>12.709392351570553</v>
      </c>
      <c r="E37" s="409">
        <f>'Natural Gas'!H21</f>
        <v>0</v>
      </c>
      <c r="F37" s="409" t="str">
        <f>Petroleum!H21</f>
        <v xml:space="preserve">2016-2018: Calculated using year-specific GHGRP subpart W data for each control category (EPA 2019b). 1990-2015: Year 2016 emission factors applied. Refer to EPA 2019a for additional detail. </v>
      </c>
      <c r="G37" s="409"/>
      <c r="H37" s="147" t="s">
        <v>678</v>
      </c>
      <c r="I37" s="409" t="s">
        <v>679</v>
      </c>
      <c r="J37" s="409">
        <v>11</v>
      </c>
      <c r="K37" s="149" t="s">
        <v>697</v>
      </c>
      <c r="L37" s="409">
        <f t="shared" si="0"/>
        <v>0</v>
      </c>
      <c r="M37" s="409">
        <f t="shared" si="1"/>
        <v>1.1110542856119201</v>
      </c>
    </row>
    <row r="38" spans="1:13">
      <c r="A38" s="10">
        <v>6</v>
      </c>
      <c r="B38" s="409" t="s">
        <v>681</v>
      </c>
      <c r="C38" s="409">
        <f>'Natural Gas'!D22</f>
        <v>265.01071213306926</v>
      </c>
      <c r="D38" s="409">
        <f>Petroleum!D22</f>
        <v>93.413900100071956</v>
      </c>
      <c r="E38" s="409">
        <f>'Natural Gas'!H22</f>
        <v>0</v>
      </c>
      <c r="F38" s="409" t="str">
        <f>Petroleum!H22</f>
        <v>GRI/EPA 1996</v>
      </c>
      <c r="G38" s="409"/>
      <c r="H38" s="148" t="s">
        <v>681</v>
      </c>
      <c r="I38" s="409" t="s">
        <v>682</v>
      </c>
      <c r="J38" s="409">
        <v>12</v>
      </c>
      <c r="K38" s="149" t="s">
        <v>699</v>
      </c>
      <c r="L38" s="409">
        <f t="shared" si="0"/>
        <v>2.1705098891730952</v>
      </c>
      <c r="M38" s="409">
        <f t="shared" si="1"/>
        <v>0</v>
      </c>
    </row>
    <row r="39" spans="1:13">
      <c r="A39" s="10">
        <v>3</v>
      </c>
      <c r="B39" s="409" t="s">
        <v>683</v>
      </c>
      <c r="C39" s="409">
        <f>'Natural Gas'!D23</f>
        <v>24.719878407011336</v>
      </c>
      <c r="D39" s="409">
        <f>Petroleum!D23</f>
        <v>67.729701510793021</v>
      </c>
      <c r="E39" s="409">
        <f>'Natural Gas'!H23</f>
        <v>0</v>
      </c>
      <c r="F39" s="409" t="str">
        <f>Petroleum!H23</f>
        <v>2015-2018: Calculated using year-specific GHGRP subpart W data for each tank category (EPA 2019b). 1990-2014: Year 2015 emission factors. Refer to EPA 2017a for additional detail.</v>
      </c>
      <c r="G39" s="409"/>
      <c r="H39" s="144" t="s">
        <v>683</v>
      </c>
      <c r="I39" s="409" t="s">
        <v>684</v>
      </c>
      <c r="J39" s="409">
        <v>13</v>
      </c>
      <c r="K39" s="149" t="s">
        <v>701</v>
      </c>
      <c r="L39" s="409">
        <f t="shared" si="0"/>
        <v>0.17953672299203485</v>
      </c>
      <c r="M39" s="409">
        <f t="shared" si="1"/>
        <v>9.4997752819849755</v>
      </c>
    </row>
    <row r="40" spans="1:13">
      <c r="B40" s="409" t="s">
        <v>685</v>
      </c>
      <c r="C40" s="409">
        <f>'Natural Gas'!D25</f>
        <v>0</v>
      </c>
      <c r="D40" s="409">
        <f>Petroleum!D24</f>
        <v>0</v>
      </c>
      <c r="E40" s="409" t="e">
        <f>'Natural Gas'!H25</f>
        <v>#N/A</v>
      </c>
      <c r="F40" s="409" t="e">
        <f>Petroleum!H24</f>
        <v>#N/A</v>
      </c>
      <c r="G40" s="409"/>
      <c r="H40" t="s">
        <v>685</v>
      </c>
      <c r="I40" s="409"/>
      <c r="J40" s="409"/>
      <c r="K40" s="409"/>
      <c r="L40" s="409"/>
      <c r="M40" s="409"/>
    </row>
    <row r="41" spans="1:13">
      <c r="A41" s="10">
        <v>7</v>
      </c>
      <c r="B41" s="409" t="s">
        <v>686</v>
      </c>
      <c r="C41" s="409">
        <f>'Natural Gas'!D26</f>
        <v>60.744934315534849</v>
      </c>
      <c r="D41" s="409">
        <f>Petroleum!D25</f>
        <v>0</v>
      </c>
      <c r="E41" s="409" t="str">
        <f>'Natural Gas'!H26</f>
        <v>kg/MMgal produced water</v>
      </c>
      <c r="F41" s="409" t="e">
        <f>Petroleum!H25</f>
        <v>#N/A</v>
      </c>
      <c r="G41" s="409"/>
      <c r="H41" s="149" t="s">
        <v>686</v>
      </c>
      <c r="I41" s="409" t="s">
        <v>687</v>
      </c>
      <c r="J41" s="409"/>
      <c r="K41" s="409" t="s">
        <v>721</v>
      </c>
      <c r="L41" s="409">
        <f>SUM(L25:L30)</f>
        <v>2072.483658590204</v>
      </c>
      <c r="M41" s="409">
        <f>SUM(M25:M30)</f>
        <v>1263.4753677935059</v>
      </c>
    </row>
    <row r="42" spans="1:13">
      <c r="A42" s="10">
        <v>8</v>
      </c>
      <c r="B42" s="409" t="s">
        <v>688</v>
      </c>
      <c r="C42" s="409">
        <f>'Natural Gas'!D27</f>
        <v>73.849661894125688</v>
      </c>
      <c r="D42" s="409">
        <f>Petroleum!D26</f>
        <v>0</v>
      </c>
      <c r="E42" s="409" t="str">
        <f>'Natural Gas'!H27</f>
        <v>kg/MMscf</v>
      </c>
      <c r="F42" s="409" t="e">
        <f>Petroleum!H26</f>
        <v>#N/A</v>
      </c>
      <c r="G42" s="409"/>
      <c r="H42" s="149" t="s">
        <v>688</v>
      </c>
      <c r="I42" s="409" t="s">
        <v>689</v>
      </c>
      <c r="J42" s="409"/>
      <c r="K42" s="409" t="s">
        <v>731</v>
      </c>
      <c r="L42" s="409">
        <f>SUM(L33:L39)</f>
        <v>142.51642373776392</v>
      </c>
      <c r="M42" s="409">
        <f>SUM(M33:M39)</f>
        <v>91.614027610980273</v>
      </c>
    </row>
    <row r="43" spans="1:13">
      <c r="A43" s="10">
        <v>1</v>
      </c>
      <c r="B43" s="409" t="s">
        <v>690</v>
      </c>
      <c r="C43" s="409">
        <f>'Natural Gas'!D28</f>
        <v>28.990256835296833</v>
      </c>
      <c r="D43" s="409">
        <f>Petroleum!D27</f>
        <v>0</v>
      </c>
      <c r="E43" s="409" t="str">
        <f>'Natural Gas'!H28</f>
        <v>kg/dehydrator</v>
      </c>
      <c r="F43" s="409" t="e">
        <f>Petroleum!H27</f>
        <v>#N/A</v>
      </c>
      <c r="G43" s="409"/>
      <c r="H43" s="139" t="s">
        <v>690</v>
      </c>
      <c r="I43" s="409" t="s">
        <v>652</v>
      </c>
      <c r="J43" s="409"/>
      <c r="K43" s="409" t="s">
        <v>669</v>
      </c>
      <c r="L43" s="409">
        <f>SUM(L41:L42)</f>
        <v>2215.0000823279679</v>
      </c>
      <c r="M43" s="409">
        <f>SUM(M41:M42)</f>
        <v>1355.0893954044861</v>
      </c>
    </row>
    <row r="44" spans="1:13">
      <c r="A44" s="10">
        <v>9</v>
      </c>
      <c r="B44" s="409" t="s">
        <v>691</v>
      </c>
      <c r="C44" s="409">
        <f>'Natural Gas'!D29</f>
        <v>5.5717809159382314</v>
      </c>
      <c r="D44" s="409">
        <f>Petroleum!D28</f>
        <v>0</v>
      </c>
      <c r="E44" s="409" t="str">
        <f>'Natural Gas'!H29</f>
        <v>kg/MMscf</v>
      </c>
      <c r="F44" s="409" t="e">
        <f>Petroleum!H28</f>
        <v>#N/A</v>
      </c>
      <c r="G44" s="409"/>
      <c r="H44" s="149" t="s">
        <v>691</v>
      </c>
      <c r="I44" s="409" t="s">
        <v>692</v>
      </c>
      <c r="J44" s="409"/>
      <c r="K44" s="409" t="s">
        <v>732</v>
      </c>
      <c r="L44" s="409">
        <f>L42/L43</f>
        <v>6.4341498167340458E-2</v>
      </c>
      <c r="M44" s="409">
        <f>M42/M43</f>
        <v>6.7607368135025533E-2</v>
      </c>
    </row>
    <row r="45" spans="1:13">
      <c r="A45" s="10">
        <v>9</v>
      </c>
      <c r="B45" s="409" t="s">
        <v>693</v>
      </c>
      <c r="C45" s="409">
        <f>'Natural Gas'!D30</f>
        <v>0</v>
      </c>
      <c r="D45" s="409">
        <f>Petroleum!D29</f>
        <v>61.26908833068417</v>
      </c>
      <c r="E45" s="409" t="e">
        <f>'Natural Gas'!H30</f>
        <v>#N/A</v>
      </c>
      <c r="F45" s="409">
        <f>Petroleum!H29</f>
        <v>0</v>
      </c>
      <c r="G45" s="409"/>
      <c r="H45" s="149" t="s">
        <v>693</v>
      </c>
      <c r="I45" s="409" t="s">
        <v>694</v>
      </c>
      <c r="J45" s="409"/>
      <c r="K45" s="409"/>
      <c r="L45" s="409"/>
      <c r="M45" s="409"/>
    </row>
    <row r="46" spans="1:13">
      <c r="A46" s="10">
        <v>10</v>
      </c>
      <c r="B46" s="409" t="s">
        <v>695</v>
      </c>
      <c r="C46" s="409">
        <f>'Natural Gas'!D31</f>
        <v>0</v>
      </c>
      <c r="D46" s="409">
        <f>Petroleum!D30</f>
        <v>19.734109712699215</v>
      </c>
      <c r="E46" s="409" t="e">
        <f>'Natural Gas'!H31</f>
        <v>#N/A</v>
      </c>
      <c r="F46" s="409">
        <f>Petroleum!H30</f>
        <v>0</v>
      </c>
      <c r="G46" s="409"/>
      <c r="H46" s="149" t="s">
        <v>695</v>
      </c>
      <c r="I46" s="409" t="s">
        <v>696</v>
      </c>
      <c r="J46" s="409"/>
      <c r="K46" s="409"/>
      <c r="L46" s="409"/>
      <c r="M46" s="409"/>
    </row>
    <row r="47" spans="1:13">
      <c r="A47" s="10">
        <v>11</v>
      </c>
      <c r="B47" s="409" t="s">
        <v>697</v>
      </c>
      <c r="C47" s="409">
        <f>'Natural Gas'!D32</f>
        <v>0</v>
      </c>
      <c r="D47" s="409">
        <f>Petroleum!D31</f>
        <v>1.1110542856119201</v>
      </c>
      <c r="E47" s="409" t="e">
        <f>'Natural Gas'!H32</f>
        <v>#N/A</v>
      </c>
      <c r="F47" s="409" t="str">
        <f>Petroleum!H31</f>
        <v>GRI/EPA 1996</v>
      </c>
      <c r="G47" s="409"/>
      <c r="H47" s="149" t="s">
        <v>697</v>
      </c>
      <c r="I47" s="409" t="s">
        <v>698</v>
      </c>
      <c r="J47" s="409"/>
      <c r="K47" s="409"/>
      <c r="L47" s="409"/>
      <c r="M47" s="409"/>
    </row>
    <row r="48" spans="1:13">
      <c r="A48" s="10">
        <v>12</v>
      </c>
      <c r="B48" s="409" t="s">
        <v>699</v>
      </c>
      <c r="C48" s="409">
        <f>'Natural Gas'!D33</f>
        <v>2.1705098891730952</v>
      </c>
      <c r="D48" s="409">
        <f>Petroleum!D32</f>
        <v>0</v>
      </c>
      <c r="E48" s="409">
        <f>'Natural Gas'!H33</f>
        <v>0</v>
      </c>
      <c r="F48" s="409" t="str">
        <f>Petroleum!H32</f>
        <v>Assumed to be zero due to lack of data</v>
      </c>
      <c r="G48" s="409"/>
      <c r="H48" s="149" t="s">
        <v>699</v>
      </c>
      <c r="I48" s="409" t="s">
        <v>700</v>
      </c>
      <c r="J48" s="409"/>
      <c r="K48" s="409"/>
      <c r="L48" s="409"/>
      <c r="M48" s="409"/>
    </row>
    <row r="49" spans="1:13">
      <c r="A49" s="10">
        <v>13</v>
      </c>
      <c r="B49" s="409" t="s">
        <v>701</v>
      </c>
      <c r="C49" s="409">
        <f>'Natural Gas'!D34</f>
        <v>0.17953672299203485</v>
      </c>
      <c r="D49" s="409">
        <f>Petroleum!D33</f>
        <v>9.4997752819849755</v>
      </c>
      <c r="E49" s="409">
        <f>'Natural Gas'!H34</f>
        <v>0</v>
      </c>
      <c r="F49" s="409" t="str">
        <f>Petroleum!H33</f>
        <v>2015-2018: Calculated using year-specific GHGRP subpart W data for each control category (EPA 2019b). 1990-2014: Year 2015 emission factors. Refer to EPA 2018b for additional detail.</v>
      </c>
      <c r="G49" s="409"/>
      <c r="H49" s="149" t="s">
        <v>701</v>
      </c>
      <c r="I49" s="409" t="s">
        <v>702</v>
      </c>
      <c r="J49" s="409"/>
      <c r="K49" s="409"/>
      <c r="L49" s="409"/>
      <c r="M49" s="409"/>
    </row>
    <row r="50" spans="1:13">
      <c r="B50" s="409"/>
      <c r="C50" s="409"/>
      <c r="D50" s="409"/>
      <c r="E50" s="409"/>
      <c r="F50" s="409"/>
      <c r="G50" s="409"/>
      <c r="H50" s="409"/>
      <c r="I50" s="409"/>
      <c r="J50" s="409"/>
      <c r="K50" s="409"/>
      <c r="L50" s="409"/>
      <c r="M50" s="409"/>
    </row>
    <row r="51" spans="1:13">
      <c r="B51" s="409"/>
      <c r="C51" s="409"/>
      <c r="D51" s="409"/>
      <c r="E51" s="409"/>
      <c r="F51" s="409"/>
      <c r="G51" s="409"/>
      <c r="H51" s="409"/>
      <c r="I51" s="409"/>
      <c r="J51" s="409"/>
      <c r="K51" s="409"/>
      <c r="L51" s="409"/>
      <c r="M51" s="409"/>
    </row>
    <row r="52" spans="1:13">
      <c r="B52" s="409"/>
      <c r="C52" s="409"/>
      <c r="D52" s="409"/>
      <c r="E52" s="409"/>
      <c r="F52" s="409"/>
      <c r="G52" s="409"/>
      <c r="H52" s="409"/>
      <c r="I52" s="409"/>
      <c r="J52" s="409"/>
      <c r="K52" s="409"/>
      <c r="L52" s="409"/>
      <c r="M52" s="409"/>
    </row>
    <row r="53" spans="1:13">
      <c r="B53" s="409"/>
      <c r="C53" s="409"/>
      <c r="D53" s="409"/>
      <c r="E53" s="409"/>
      <c r="F53" s="409"/>
      <c r="G53" s="409"/>
      <c r="H53" s="409"/>
      <c r="I53" s="409"/>
      <c r="J53" s="409"/>
      <c r="K53" s="409"/>
      <c r="L53" s="409"/>
      <c r="M53" s="409"/>
    </row>
    <row r="54" spans="1:13">
      <c r="B54" s="409"/>
      <c r="C54" s="409"/>
      <c r="D54" s="409"/>
      <c r="E54" s="409"/>
      <c r="F54" s="409"/>
      <c r="G54" s="409"/>
      <c r="H54" s="409"/>
      <c r="I54" s="409"/>
      <c r="J54" s="409"/>
      <c r="K54" s="409"/>
      <c r="L54" s="409"/>
      <c r="M54" s="409"/>
    </row>
    <row r="55" spans="1:13">
      <c r="B55" s="409"/>
      <c r="C55" s="409"/>
      <c r="D55" s="409"/>
      <c r="E55" s="409"/>
      <c r="F55" s="409"/>
      <c r="G55" s="409"/>
      <c r="H55" s="409"/>
      <c r="I55" s="409"/>
      <c r="J55" s="409"/>
      <c r="K55" s="409"/>
      <c r="L55" s="409"/>
      <c r="M55" s="409"/>
    </row>
    <row r="56" spans="1:13">
      <c r="B56" s="409"/>
      <c r="C56" s="409"/>
      <c r="D56" s="409"/>
      <c r="E56" s="409"/>
      <c r="F56" s="409"/>
      <c r="G56" s="409"/>
      <c r="H56" s="409"/>
      <c r="I56" s="409"/>
      <c r="J56" s="409"/>
      <c r="K56" s="409"/>
      <c r="L56" s="409"/>
      <c r="M56" s="409"/>
    </row>
    <row r="57" spans="1:13">
      <c r="B57" s="409"/>
      <c r="C57" s="409"/>
      <c r="D57" s="409"/>
      <c r="E57" s="409"/>
      <c r="F57" s="409"/>
      <c r="G57" s="409"/>
      <c r="H57" s="409"/>
      <c r="I57" s="409"/>
      <c r="J57" s="409"/>
      <c r="K57" s="409"/>
      <c r="L57" s="409"/>
      <c r="M57" s="409"/>
    </row>
    <row r="58" spans="1:13">
      <c r="B58" s="409"/>
      <c r="C58" s="409"/>
      <c r="D58" s="409"/>
      <c r="E58" s="409"/>
      <c r="F58" s="409"/>
      <c r="G58" s="409"/>
      <c r="H58" s="409"/>
      <c r="I58" s="409"/>
      <c r="J58" s="409"/>
      <c r="K58" s="409"/>
      <c r="L58" s="409"/>
      <c r="M58" s="409"/>
    </row>
    <row r="59" spans="1:13">
      <c r="H59" s="10"/>
      <c r="K59" s="10"/>
    </row>
    <row r="60" spans="1:13">
      <c r="H60" s="10"/>
      <c r="K60" s="10"/>
    </row>
    <row r="61" spans="1:13">
      <c r="H61" s="10"/>
      <c r="K61" s="10"/>
    </row>
    <row r="62" spans="1:13">
      <c r="H62" s="10"/>
      <c r="K62" s="10"/>
    </row>
    <row r="63" spans="1:13">
      <c r="H63" s="10"/>
      <c r="K63" s="10"/>
    </row>
    <row r="64" spans="1:13">
      <c r="H64" s="10"/>
      <c r="K64" s="10"/>
    </row>
    <row r="65" spans="8:11">
      <c r="H65" s="10"/>
      <c r="K65" s="10"/>
    </row>
    <row r="66" spans="8:11">
      <c r="H66" s="10"/>
      <c r="K66" s="10"/>
    </row>
    <row r="67" spans="8:11">
      <c r="H67" s="10"/>
      <c r="K67" s="10"/>
    </row>
    <row r="68" spans="8:11">
      <c r="H68" s="10"/>
      <c r="K68" s="10"/>
    </row>
    <row r="69" spans="8:11">
      <c r="H69" s="10"/>
      <c r="K69" s="10"/>
    </row>
    <row r="70" spans="8:11">
      <c r="H70" s="10"/>
      <c r="K70" s="10"/>
    </row>
    <row r="71" spans="8:11">
      <c r="H71" s="10"/>
      <c r="K71" s="10"/>
    </row>
    <row r="72" spans="8:11">
      <c r="H72" s="10"/>
      <c r="K72" s="10"/>
    </row>
    <row r="73" spans="8:11">
      <c r="H73" s="10"/>
      <c r="K73" s="10"/>
    </row>
    <row r="74" spans="8:11">
      <c r="H74" s="10"/>
      <c r="K74" s="10"/>
    </row>
    <row r="75" spans="8:11">
      <c r="H75" s="10"/>
      <c r="K75" s="10"/>
    </row>
    <row r="76" spans="8:11">
      <c r="H76" s="10"/>
      <c r="K76" s="10"/>
    </row>
    <row r="77" spans="8:11">
      <c r="H77" s="10"/>
      <c r="K77" s="10"/>
    </row>
    <row r="78" spans="8:11">
      <c r="H78" s="10"/>
      <c r="K78" s="10"/>
    </row>
    <row r="79" spans="8:11">
      <c r="H79" s="10"/>
      <c r="K79" s="10"/>
    </row>
    <row r="80" spans="8:11">
      <c r="H80" s="10"/>
      <c r="K80" s="10"/>
    </row>
    <row r="81" spans="8:11">
      <c r="H81" s="10"/>
      <c r="K81" s="10"/>
    </row>
    <row r="82" spans="8:11">
      <c r="H82" s="10"/>
      <c r="K82" s="10"/>
    </row>
    <row r="83" spans="8:11">
      <c r="H83" s="10"/>
      <c r="K83" s="10"/>
    </row>
    <row r="84" spans="8:11">
      <c r="H84" s="10"/>
      <c r="K84" s="10"/>
    </row>
    <row r="85" spans="8:11">
      <c r="H85" s="10"/>
      <c r="K85" s="10"/>
    </row>
    <row r="86" spans="8:11">
      <c r="H86" s="10"/>
      <c r="K86" s="10"/>
    </row>
    <row r="87" spans="8:11">
      <c r="H87" s="10"/>
      <c r="K87" s="10"/>
    </row>
    <row r="88" spans="8:11">
      <c r="H88" s="10"/>
      <c r="K88" s="10"/>
    </row>
    <row r="89" spans="8:11">
      <c r="H89" s="10"/>
      <c r="K89" s="10"/>
    </row>
    <row r="90" spans="8:11">
      <c r="H90" s="10"/>
      <c r="K90" s="10"/>
    </row>
    <row r="91" spans="8:11">
      <c r="H91" s="10"/>
      <c r="K91" s="10"/>
    </row>
    <row r="92" spans="8:11">
      <c r="H92" s="10"/>
      <c r="K92" s="10"/>
    </row>
    <row r="93" spans="8:11">
      <c r="H93" s="10"/>
      <c r="K93" s="10"/>
    </row>
    <row r="94" spans="8:11">
      <c r="H94" s="10"/>
      <c r="K94" s="10"/>
    </row>
    <row r="95" spans="8:11">
      <c r="H95" s="10"/>
      <c r="K95" s="10"/>
    </row>
    <row r="96" spans="8:11">
      <c r="H96" s="10"/>
      <c r="K96" s="10"/>
    </row>
    <row r="97" spans="8:11">
      <c r="H97" s="10"/>
      <c r="K97" s="10"/>
    </row>
    <row r="98" spans="8:11">
      <c r="H98" s="10"/>
      <c r="K98" s="10"/>
    </row>
    <row r="99" spans="8:11">
      <c r="H99" s="10"/>
      <c r="K99" s="10"/>
    </row>
    <row r="100" spans="8:11">
      <c r="H100" s="10"/>
      <c r="K100" s="10"/>
    </row>
    <row r="101" spans="8:11">
      <c r="H101" s="10"/>
      <c r="K101" s="10"/>
    </row>
    <row r="102" spans="8:11">
      <c r="H102" s="10"/>
      <c r="K102" s="10"/>
    </row>
    <row r="103" spans="8:11">
      <c r="H103" s="10"/>
      <c r="K103" s="10"/>
    </row>
    <row r="104" spans="8:11">
      <c r="H104" s="10"/>
      <c r="K104" s="10"/>
    </row>
    <row r="105" spans="8:11">
      <c r="H105" s="10"/>
      <c r="K105" s="10"/>
    </row>
    <row r="106" spans="8:11">
      <c r="H106" s="10"/>
      <c r="K106" s="10"/>
    </row>
    <row r="107" spans="8:11">
      <c r="H107" s="10"/>
      <c r="K107" s="10"/>
    </row>
    <row r="108" spans="8:11">
      <c r="H108" s="10"/>
      <c r="K108" s="10"/>
    </row>
    <row r="109" spans="8:11">
      <c r="H109" s="10"/>
      <c r="K109" s="10"/>
    </row>
    <row r="110" spans="8:11">
      <c r="H110" s="10"/>
      <c r="K110" s="10"/>
    </row>
    <row r="111" spans="8:11">
      <c r="H111" s="10"/>
      <c r="K111" s="10"/>
    </row>
    <row r="112" spans="8:11">
      <c r="H112" s="10"/>
      <c r="K112" s="10"/>
    </row>
    <row r="113" spans="8:11">
      <c r="H113" s="10"/>
      <c r="K113" s="10"/>
    </row>
    <row r="114" spans="8:11">
      <c r="H114" s="10"/>
      <c r="K114" s="10"/>
    </row>
    <row r="115" spans="8:11">
      <c r="H115" s="10"/>
      <c r="K115" s="10"/>
    </row>
    <row r="116" spans="8:11">
      <c r="H116" s="10"/>
      <c r="K116" s="10"/>
    </row>
    <row r="117" spans="8:11">
      <c r="H117" s="10"/>
      <c r="K117" s="10"/>
    </row>
    <row r="118" spans="8:11">
      <c r="H118" s="10"/>
      <c r="K118" s="10"/>
    </row>
    <row r="119" spans="8:11">
      <c r="H119" s="10"/>
      <c r="K119" s="10"/>
    </row>
    <row r="120" spans="8:11">
      <c r="H120" s="10"/>
      <c r="K120" s="10"/>
    </row>
    <row r="121" spans="8:11">
      <c r="H121" s="10"/>
      <c r="K121" s="10"/>
    </row>
    <row r="122" spans="8:11">
      <c r="H122" s="10"/>
      <c r="K122" s="10"/>
    </row>
    <row r="123" spans="8:11">
      <c r="H123" s="10"/>
      <c r="K123" s="10"/>
    </row>
    <row r="124" spans="8:11">
      <c r="H124" s="10"/>
      <c r="K124" s="10"/>
    </row>
    <row r="125" spans="8:11">
      <c r="H125" s="10"/>
      <c r="K125" s="10"/>
    </row>
    <row r="126" spans="8:11">
      <c r="H126" s="10"/>
      <c r="K126" s="10"/>
    </row>
    <row r="127" spans="8:11">
      <c r="H127" s="10"/>
      <c r="K127" s="10"/>
    </row>
    <row r="128" spans="8:11">
      <c r="H128" s="10"/>
      <c r="K128" s="10"/>
    </row>
    <row r="129" spans="8:11">
      <c r="H129" s="10"/>
      <c r="K129" s="10"/>
    </row>
    <row r="130" spans="8:11">
      <c r="H130" s="10"/>
      <c r="K130" s="10"/>
    </row>
    <row r="131" spans="8:11">
      <c r="H131" s="10"/>
      <c r="K131" s="10"/>
    </row>
    <row r="132" spans="8:11">
      <c r="H132" s="10"/>
      <c r="K132" s="10"/>
    </row>
    <row r="133" spans="8:11">
      <c r="H133" s="10"/>
      <c r="K133" s="10"/>
    </row>
    <row r="134" spans="8:11">
      <c r="H134" s="10"/>
      <c r="K134" s="10"/>
    </row>
    <row r="135" spans="8:11">
      <c r="H135" s="10"/>
      <c r="K135" s="10"/>
    </row>
    <row r="136" spans="8:11">
      <c r="H136" s="10"/>
      <c r="K136" s="10"/>
    </row>
    <row r="137" spans="8:11">
      <c r="H137" s="10"/>
      <c r="K137" s="10"/>
    </row>
    <row r="138" spans="8:11">
      <c r="H138" s="10"/>
      <c r="K138" s="10"/>
    </row>
    <row r="139" spans="8:11">
      <c r="H139" s="10"/>
      <c r="K139" s="10"/>
    </row>
    <row r="140" spans="8:11">
      <c r="H140" s="10"/>
      <c r="K140" s="10"/>
    </row>
    <row r="141" spans="8:11">
      <c r="H141" s="10"/>
      <c r="K141" s="10"/>
    </row>
    <row r="142" spans="8:11">
      <c r="H142" s="10"/>
      <c r="K142" s="10"/>
    </row>
    <row r="143" spans="8:11">
      <c r="H143" s="10"/>
      <c r="K143" s="10"/>
    </row>
    <row r="144" spans="8:11">
      <c r="H144" s="10"/>
      <c r="K144" s="10"/>
    </row>
    <row r="145" spans="8:11">
      <c r="H145" s="10"/>
      <c r="K145" s="10"/>
    </row>
    <row r="146" spans="8:11">
      <c r="H146" s="10"/>
      <c r="K146" s="10"/>
    </row>
    <row r="147" spans="8:11">
      <c r="H147" s="10"/>
      <c r="K147" s="10"/>
    </row>
    <row r="148" spans="8:11">
      <c r="H148" s="10"/>
      <c r="K148" s="10"/>
    </row>
    <row r="149" spans="8:11">
      <c r="H149" s="10"/>
      <c r="K149" s="10"/>
    </row>
    <row r="150" spans="8:11">
      <c r="H150" s="10"/>
      <c r="K150" s="10"/>
    </row>
    <row r="151" spans="8:11">
      <c r="H151" s="10"/>
      <c r="K151" s="10"/>
    </row>
    <row r="152" spans="8:11">
      <c r="H152" s="10"/>
      <c r="K152" s="10"/>
    </row>
    <row r="153" spans="8:11">
      <c r="H153" s="10"/>
      <c r="K153" s="10"/>
    </row>
    <row r="154" spans="8:11">
      <c r="H154" s="10"/>
      <c r="K154" s="10"/>
    </row>
    <row r="155" spans="8:11">
      <c r="H155" s="10"/>
      <c r="K155" s="10"/>
    </row>
    <row r="156" spans="8:11">
      <c r="H156" s="10"/>
      <c r="K156" s="10"/>
    </row>
    <row r="157" spans="8:11">
      <c r="H157" s="10"/>
      <c r="K157" s="10"/>
    </row>
    <row r="158" spans="8:11">
      <c r="H158" s="10"/>
      <c r="K158" s="10"/>
    </row>
    <row r="159" spans="8:11">
      <c r="H159" s="10"/>
      <c r="K159" s="10"/>
    </row>
    <row r="160" spans="8:11">
      <c r="H160" s="10"/>
      <c r="K160" s="10"/>
    </row>
    <row r="161" spans="8:11">
      <c r="H161" s="10"/>
      <c r="K161" s="10"/>
    </row>
    <row r="162" spans="8:11">
      <c r="H162" s="10"/>
      <c r="K162" s="10"/>
    </row>
    <row r="163" spans="8:11">
      <c r="H163" s="10"/>
      <c r="K163" s="10"/>
    </row>
    <row r="164" spans="8:11">
      <c r="H164" s="10"/>
      <c r="K164" s="10"/>
    </row>
    <row r="165" spans="8:11">
      <c r="H165" s="10"/>
      <c r="K165" s="10"/>
    </row>
    <row r="166" spans="8:11">
      <c r="H166" s="10"/>
      <c r="K166" s="10"/>
    </row>
    <row r="167" spans="8:11">
      <c r="H167" s="10"/>
      <c r="K167" s="10"/>
    </row>
    <row r="168" spans="8:11">
      <c r="H168" s="10"/>
      <c r="K168" s="10"/>
    </row>
    <row r="169" spans="8:11">
      <c r="H169" s="10"/>
      <c r="K169" s="10"/>
    </row>
    <row r="170" spans="8:11">
      <c r="H170" s="10"/>
      <c r="K170" s="10"/>
    </row>
    <row r="171" spans="8:11">
      <c r="H171" s="10"/>
      <c r="K171" s="10"/>
    </row>
    <row r="172" spans="8:11">
      <c r="H172" s="10"/>
      <c r="K172" s="10"/>
    </row>
    <row r="173" spans="8:11">
      <c r="H173" s="10"/>
      <c r="K173" s="10"/>
    </row>
    <row r="174" spans="8:11">
      <c r="H174" s="10"/>
      <c r="K174" s="10"/>
    </row>
    <row r="175" spans="8:11">
      <c r="H175" s="10"/>
      <c r="K175" s="10"/>
    </row>
    <row r="176" spans="8:11">
      <c r="H176" s="10"/>
      <c r="K176" s="10"/>
    </row>
    <row r="177" spans="8:11">
      <c r="H177" s="10"/>
      <c r="K177" s="10"/>
    </row>
    <row r="178" spans="8:11">
      <c r="H178" s="10"/>
      <c r="K178" s="10"/>
    </row>
    <row r="179" spans="8:11">
      <c r="H179" s="10"/>
      <c r="K179" s="10"/>
    </row>
    <row r="180" spans="8:11">
      <c r="H180" s="10"/>
      <c r="K180" s="10"/>
    </row>
    <row r="181" spans="8:11">
      <c r="H181" s="10"/>
      <c r="K181" s="10"/>
    </row>
    <row r="182" spans="8:11">
      <c r="H182" s="10"/>
      <c r="K182" s="10"/>
    </row>
    <row r="183" spans="8:11">
      <c r="H183" s="10"/>
      <c r="K183" s="10"/>
    </row>
    <row r="184" spans="8:11">
      <c r="H184" s="10"/>
      <c r="K184" s="10"/>
    </row>
    <row r="185" spans="8:11">
      <c r="H185" s="10"/>
      <c r="K185" s="10"/>
    </row>
    <row r="186" spans="8:11">
      <c r="H186" s="10"/>
      <c r="K186" s="10"/>
    </row>
    <row r="187" spans="8:11">
      <c r="H187" s="10"/>
      <c r="K187" s="10"/>
    </row>
    <row r="188" spans="8:11">
      <c r="H188" s="10"/>
      <c r="K188" s="10"/>
    </row>
    <row r="189" spans="8:11">
      <c r="H189" s="10"/>
      <c r="K189" s="10"/>
    </row>
    <row r="190" spans="8:11">
      <c r="H190" s="10"/>
      <c r="K190" s="10"/>
    </row>
    <row r="191" spans="8:11">
      <c r="H191" s="10"/>
      <c r="K191" s="10"/>
    </row>
    <row r="192" spans="8:11">
      <c r="H192" s="10"/>
      <c r="K192" s="10"/>
    </row>
    <row r="193" spans="8:11">
      <c r="H193" s="10"/>
      <c r="K193" s="10"/>
    </row>
    <row r="194" spans="8:11">
      <c r="H194" s="10"/>
      <c r="K194" s="10"/>
    </row>
    <row r="195" spans="8:11">
      <c r="H195" s="10"/>
      <c r="K195" s="10"/>
    </row>
    <row r="196" spans="8:11">
      <c r="H196" s="10"/>
      <c r="K196" s="10"/>
    </row>
    <row r="197" spans="8:11">
      <c r="H197" s="10"/>
      <c r="K197" s="10"/>
    </row>
    <row r="198" spans="8:11">
      <c r="H198" s="10"/>
      <c r="K198" s="10"/>
    </row>
    <row r="199" spans="8:11">
      <c r="H199" s="10"/>
      <c r="K199" s="10"/>
    </row>
    <row r="200" spans="8:11">
      <c r="H200" s="10"/>
      <c r="K200" s="10"/>
    </row>
    <row r="201" spans="8:11">
      <c r="H201" s="10"/>
      <c r="K201" s="10"/>
    </row>
    <row r="202" spans="8:11">
      <c r="H202" s="10"/>
      <c r="K202" s="10"/>
    </row>
    <row r="203" spans="8:11">
      <c r="H203" s="10"/>
      <c r="K203" s="10"/>
    </row>
    <row r="204" spans="8:11">
      <c r="H204" s="10"/>
      <c r="K204" s="10"/>
    </row>
    <row r="205" spans="8:11">
      <c r="H205" s="10"/>
      <c r="K205" s="10"/>
    </row>
    <row r="206" spans="8:11">
      <c r="H206" s="10"/>
      <c r="K206" s="10"/>
    </row>
    <row r="207" spans="8:11">
      <c r="H207" s="10"/>
      <c r="K207" s="10"/>
    </row>
    <row r="208" spans="8:11">
      <c r="H208" s="10"/>
      <c r="K208" s="10"/>
    </row>
    <row r="209" spans="8:11">
      <c r="H209" s="10"/>
      <c r="K209" s="10"/>
    </row>
    <row r="210" spans="8:11">
      <c r="H210" s="10"/>
      <c r="K210" s="10"/>
    </row>
    <row r="211" spans="8:11">
      <c r="H211" s="10"/>
      <c r="K211" s="10"/>
    </row>
    <row r="212" spans="8:11">
      <c r="H212" s="10"/>
      <c r="K212" s="10"/>
    </row>
    <row r="213" spans="8:11">
      <c r="H213" s="10"/>
      <c r="K213" s="10"/>
    </row>
    <row r="214" spans="8:11">
      <c r="H214" s="10"/>
      <c r="K214" s="10"/>
    </row>
    <row r="215" spans="8:11">
      <c r="H215" s="10"/>
      <c r="K215" s="10"/>
    </row>
    <row r="216" spans="8:11">
      <c r="H216" s="10"/>
      <c r="K216" s="10"/>
    </row>
    <row r="217" spans="8:11">
      <c r="H217" s="10"/>
      <c r="K217" s="10"/>
    </row>
    <row r="218" spans="8:11">
      <c r="H218" s="10"/>
      <c r="K218" s="10"/>
    </row>
    <row r="219" spans="8:11">
      <c r="H219" s="10"/>
      <c r="K219" s="10"/>
    </row>
    <row r="220" spans="8:11">
      <c r="H220" s="10"/>
      <c r="K220" s="10"/>
    </row>
    <row r="221" spans="8:11">
      <c r="H221" s="10"/>
      <c r="K221" s="10"/>
    </row>
    <row r="222" spans="8:11">
      <c r="H222" s="10"/>
      <c r="K222" s="10"/>
    </row>
    <row r="223" spans="8:11">
      <c r="H223" s="10"/>
      <c r="K223" s="10"/>
    </row>
    <row r="224" spans="8:11">
      <c r="H224" s="10"/>
      <c r="K224" s="10"/>
    </row>
    <row r="225" spans="8:11">
      <c r="H225" s="10"/>
      <c r="K225" s="10"/>
    </row>
    <row r="226" spans="8:11">
      <c r="H226" s="10"/>
      <c r="K226" s="10"/>
    </row>
    <row r="227" spans="8:11">
      <c r="H227" s="10"/>
      <c r="K227" s="10"/>
    </row>
    <row r="228" spans="8:11">
      <c r="H228" s="10"/>
      <c r="K228" s="10"/>
    </row>
    <row r="229" spans="8:11">
      <c r="H229" s="10"/>
    </row>
  </sheetData>
  <mergeCells count="2">
    <mergeCell ref="B6:B7"/>
    <mergeCell ref="C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7432-1E14-4760-9268-107FC67C66A8}">
  <sheetPr>
    <tabColor rgb="FF8C1515"/>
  </sheetPr>
  <dimension ref="A1:AD27"/>
  <sheetViews>
    <sheetView workbookViewId="0">
      <selection activeCell="AA7" sqref="AA7:AA13"/>
    </sheetView>
  </sheetViews>
  <sheetFormatPr defaultColWidth="8.85546875" defaultRowHeight="15"/>
  <cols>
    <col min="1" max="1" width="23.5703125" style="10" customWidth="1"/>
    <col min="2" max="2" width="11" style="10" bestFit="1" customWidth="1"/>
    <col min="3" max="16384" width="8.85546875" style="10"/>
  </cols>
  <sheetData>
    <row r="1" spans="1:30" s="77" customFormat="1" ht="18">
      <c r="A1" s="77" t="s">
        <v>1242</v>
      </c>
      <c r="D1" s="78"/>
    </row>
    <row r="3" spans="1:30">
      <c r="B3" s="10" t="s">
        <v>1223</v>
      </c>
    </row>
    <row r="4" spans="1:30">
      <c r="B4" s="10" t="s">
        <v>1224</v>
      </c>
    </row>
    <row r="6" spans="1:30" s="55" customFormat="1">
      <c r="B6" s="219">
        <v>1990</v>
      </c>
      <c r="C6" s="219">
        <v>1991</v>
      </c>
      <c r="D6" s="219">
        <v>1992</v>
      </c>
      <c r="E6" s="219">
        <v>1993</v>
      </c>
      <c r="F6" s="219">
        <v>1994</v>
      </c>
      <c r="G6" s="219">
        <v>1995</v>
      </c>
      <c r="H6" s="219">
        <v>1996</v>
      </c>
      <c r="I6" s="219">
        <v>1997</v>
      </c>
      <c r="J6" s="219">
        <v>1998</v>
      </c>
      <c r="K6" s="219">
        <v>1999</v>
      </c>
      <c r="L6" s="219">
        <v>2000</v>
      </c>
      <c r="M6" s="219">
        <v>2001</v>
      </c>
      <c r="N6" s="219">
        <v>2002</v>
      </c>
      <c r="O6" s="219">
        <v>2003</v>
      </c>
      <c r="P6" s="219">
        <v>2004</v>
      </c>
      <c r="Q6" s="219">
        <v>2005</v>
      </c>
      <c r="R6" s="219">
        <v>2006</v>
      </c>
      <c r="S6" s="219">
        <v>2007</v>
      </c>
      <c r="T6" s="219">
        <v>2008</v>
      </c>
      <c r="U6" s="219">
        <v>2009</v>
      </c>
      <c r="V6" s="219">
        <v>2010</v>
      </c>
      <c r="W6" s="219">
        <v>2011</v>
      </c>
      <c r="X6" s="219">
        <v>2012</v>
      </c>
      <c r="Y6" s="219">
        <v>2013</v>
      </c>
      <c r="Z6" s="219">
        <v>2014</v>
      </c>
      <c r="AA6" s="219">
        <v>2015</v>
      </c>
      <c r="AB6" s="219">
        <v>2016</v>
      </c>
      <c r="AC6" s="219">
        <v>2017</v>
      </c>
      <c r="AD6" s="219">
        <v>2018</v>
      </c>
    </row>
    <row r="7" spans="1:30" s="55" customFormat="1">
      <c r="A7" s="419" t="s">
        <v>703</v>
      </c>
      <c r="B7" s="432">
        <f>'2020 NG (Tots)'!B10+'2020 NG (Tots)'!B24-SUM('2020 NG (Tots)'!B84:B101)</f>
        <v>1721.7015944092086</v>
      </c>
      <c r="C7" s="432">
        <f>'2020 NG (Tots)'!C10+'2020 NG (Tots)'!C24-SUM('2020 NG (Tots)'!C84:C101)</f>
        <v>1828.0167805766991</v>
      </c>
      <c r="D7" s="432">
        <f>'2020 NG (Tots)'!D10+'2020 NG (Tots)'!D24-SUM('2020 NG (Tots)'!D84:D101)</f>
        <v>1778.2001073767274</v>
      </c>
      <c r="E7" s="432">
        <f>'2020 NG (Tots)'!E10+'2020 NG (Tots)'!E24-SUM('2020 NG (Tots)'!E84:E101)</f>
        <v>1869.1601151670789</v>
      </c>
      <c r="F7" s="432">
        <f>'2020 NG (Tots)'!F10+'2020 NG (Tots)'!F24-SUM('2020 NG (Tots)'!F84:F101)</f>
        <v>1914.4676821224989</v>
      </c>
      <c r="G7" s="432">
        <f>'2020 NG (Tots)'!G10+'2020 NG (Tots)'!G24-SUM('2020 NG (Tots)'!G84:G101)</f>
        <v>1894.3080646730227</v>
      </c>
      <c r="H7" s="432">
        <f>'2020 NG (Tots)'!H10+'2020 NG (Tots)'!H24-SUM('2020 NG (Tots)'!H84:H101)</f>
        <v>1998.7071061751114</v>
      </c>
      <c r="I7" s="432">
        <f>'2020 NG (Tots)'!I10+'2020 NG (Tots)'!I24-SUM('2020 NG (Tots)'!I84:I101)</f>
        <v>2072.9383546120771</v>
      </c>
      <c r="J7" s="432">
        <f>'2020 NG (Tots)'!J10+'2020 NG (Tots)'!J24-SUM('2020 NG (Tots)'!J84:J101)</f>
        <v>2069.0662347784887</v>
      </c>
      <c r="K7" s="432">
        <f>'2020 NG (Tots)'!K10+'2020 NG (Tots)'!K24-SUM('2020 NG (Tots)'!K84:K101)</f>
        <v>2006.7611044624532</v>
      </c>
      <c r="L7" s="432">
        <f>'2020 NG (Tots)'!L10+'2020 NG (Tots)'!L24-SUM('2020 NG (Tots)'!L84:L101)</f>
        <v>2097.1998195877727</v>
      </c>
      <c r="M7" s="432">
        <f>'2020 NG (Tots)'!M10+'2020 NG (Tots)'!M24-SUM('2020 NG (Tots)'!M84:M101)</f>
        <v>2322.9354826159579</v>
      </c>
      <c r="N7" s="432">
        <f>'2020 NG (Tots)'!N10+'2020 NG (Tots)'!N24-SUM('2020 NG (Tots)'!N84:N101)</f>
        <v>2322.982326663845</v>
      </c>
      <c r="O7" s="432">
        <f>'2020 NG (Tots)'!O10+'2020 NG (Tots)'!O24-SUM('2020 NG (Tots)'!O84:O101)</f>
        <v>2423.5211540361674</v>
      </c>
      <c r="P7" s="432">
        <f>'2020 NG (Tots)'!P10+'2020 NG (Tots)'!P24-SUM('2020 NG (Tots)'!P84:P101)</f>
        <v>2495.7894300144631</v>
      </c>
      <c r="Q7" s="432">
        <f>'2020 NG (Tots)'!Q10+'2020 NG (Tots)'!Q24-SUM('2020 NG (Tots)'!Q84:Q101)</f>
        <v>2540.913619819793</v>
      </c>
      <c r="R7" s="432">
        <f>'2020 NG (Tots)'!R10+'2020 NG (Tots)'!R24-SUM('2020 NG (Tots)'!R84:R101)</f>
        <v>2791.4561561773598</v>
      </c>
      <c r="S7" s="432">
        <f>'2020 NG (Tots)'!S10+'2020 NG (Tots)'!S24-SUM('2020 NG (Tots)'!S84:S101)</f>
        <v>2797.6455973732509</v>
      </c>
      <c r="T7" s="432">
        <f>'2020 NG (Tots)'!T10+'2020 NG (Tots)'!T24-SUM('2020 NG (Tots)'!T84:T101)</f>
        <v>2915.2194439763671</v>
      </c>
      <c r="U7" s="432">
        <f>'2020 NG (Tots)'!U10+'2020 NG (Tots)'!U24-SUM('2020 NG (Tots)'!U84:U101)</f>
        <v>2667.8989520377518</v>
      </c>
      <c r="V7" s="432">
        <f>'2020 NG (Tots)'!V10+'2020 NG (Tots)'!V24-SUM('2020 NG (Tots)'!V84:V101)</f>
        <v>2541.3850751297632</v>
      </c>
      <c r="W7" s="432">
        <f>'2020 NG (Tots)'!W10+'2020 NG (Tots)'!W24-SUM('2020 NG (Tots)'!W84:W101)</f>
        <v>2480.7525889996678</v>
      </c>
      <c r="X7" s="432">
        <f>'2020 NG (Tots)'!X10+'2020 NG (Tots)'!X24-SUM('2020 NG (Tots)'!X84:X101)</f>
        <v>2293.4767837456538</v>
      </c>
      <c r="Y7" s="432">
        <f>'2020 NG (Tots)'!Y10+'2020 NG (Tots)'!Y24-SUM('2020 NG (Tots)'!Y84:Y101)</f>
        <v>2290.6978920835231</v>
      </c>
      <c r="Z7" s="432">
        <f>'2020 NG (Tots)'!Z10+'2020 NG (Tots)'!Z24-SUM('2020 NG (Tots)'!Z84:Z101)</f>
        <v>2038.0334959499419</v>
      </c>
      <c r="AA7" s="432">
        <f>'2020 NG (Tots)'!AA10+'2020 NG (Tots)'!AA24-SUM('2020 NG (Tots)'!AA84:AA101)</f>
        <v>1942.0635164051364</v>
      </c>
      <c r="AB7" s="432">
        <f>'2020 NG (Tots)'!AB10+'2020 NG (Tots)'!AB24-SUM('2020 NG (Tots)'!AB84:AB101)</f>
        <v>1864.8998091843728</v>
      </c>
      <c r="AC7" s="432">
        <f>'2020 NG (Tots)'!AC10+'2020 NG (Tots)'!AC24-SUM('2020 NG (Tots)'!AC84:AC101)</f>
        <v>1896.7134149632668</v>
      </c>
      <c r="AD7" s="432">
        <f>'2020 NG (Tots)'!AD10+'2020 NG (Tots)'!AD24-SUM('2020 NG (Tots)'!AD84:AD101)</f>
        <v>1891.5482235874515</v>
      </c>
    </row>
    <row r="8" spans="1:30" s="55" customFormat="1">
      <c r="A8" s="419" t="s">
        <v>1243</v>
      </c>
      <c r="B8" s="432">
        <f>SUM('2020 NG (Tots)'!B84:B101)</f>
        <v>728.95892662881397</v>
      </c>
      <c r="C8" s="432">
        <f>SUM('2020 NG (Tots)'!C84:C101)</f>
        <v>754.05874958098002</v>
      </c>
      <c r="D8" s="432">
        <f>SUM('2020 NG (Tots)'!D84:D101)</f>
        <v>771.92672506283009</v>
      </c>
      <c r="E8" s="432">
        <f>SUM('2020 NG (Tots)'!E84:E101)</f>
        <v>788.14366106985142</v>
      </c>
      <c r="F8" s="432">
        <f>SUM('2020 NG (Tots)'!F84:F101)</f>
        <v>815.25003814887634</v>
      </c>
      <c r="G8" s="432">
        <f>SUM('2020 NG (Tots)'!G84:G101)</f>
        <v>824.1596496876341</v>
      </c>
      <c r="H8" s="432">
        <f>SUM('2020 NG (Tots)'!H84:H101)</f>
        <v>845.64034703236007</v>
      </c>
      <c r="I8" s="432">
        <f>SUM('2020 NG (Tots)'!I84:I101)</f>
        <v>849.85549764830512</v>
      </c>
      <c r="J8" s="432">
        <f>SUM('2020 NG (Tots)'!J84:J101)</f>
        <v>849.03844306441886</v>
      </c>
      <c r="K8" s="432">
        <f>SUM('2020 NG (Tots)'!K84:K101)</f>
        <v>847.45921747187015</v>
      </c>
      <c r="L8" s="432">
        <f>SUM('2020 NG (Tots)'!L84:L101)</f>
        <v>876.50483192058539</v>
      </c>
      <c r="M8" s="432">
        <f>SUM('2020 NG (Tots)'!M84:M101)</f>
        <v>888.19181280274529</v>
      </c>
      <c r="N8" s="432">
        <f>SUM('2020 NG (Tots)'!N84:N101)</f>
        <v>887.58733632123779</v>
      </c>
      <c r="O8" s="432">
        <f>SUM('2020 NG (Tots)'!O84:O101)</f>
        <v>906.17583889443813</v>
      </c>
      <c r="P8" s="432">
        <f>SUM('2020 NG (Tots)'!P84:P101)</f>
        <v>933.78402553433864</v>
      </c>
      <c r="Q8" s="432">
        <f>SUM('2020 NG (Tots)'!Q84:Q101)</f>
        <v>946.08560026854002</v>
      </c>
      <c r="R8" s="432">
        <f>SUM('2020 NG (Tots)'!R84:R101)</f>
        <v>969.44661081215213</v>
      </c>
      <c r="S8" s="432">
        <f>SUM('2020 NG (Tots)'!S84:S101)</f>
        <v>1023.7032007195769</v>
      </c>
      <c r="T8" s="432">
        <f>SUM('2020 NG (Tots)'!T84:T101)</f>
        <v>1095.181554229752</v>
      </c>
      <c r="U8" s="432">
        <f>SUM('2020 NG (Tots)'!U84:U101)</f>
        <v>1112.7851690743794</v>
      </c>
      <c r="V8" s="432">
        <f>SUM('2020 NG (Tots)'!V84:V101)</f>
        <v>1149.9276501909872</v>
      </c>
      <c r="W8" s="432">
        <f>SUM('2020 NG (Tots)'!W84:W101)</f>
        <v>1242.0423003609264</v>
      </c>
      <c r="X8" s="432">
        <f>SUM('2020 NG (Tots)'!X84:X101)</f>
        <v>1295.8904312677312</v>
      </c>
      <c r="Y8" s="432">
        <f>SUM('2020 NG (Tots)'!Y84:Y101)</f>
        <v>1320.1956750471768</v>
      </c>
      <c r="Z8" s="432">
        <f>SUM('2020 NG (Tots)'!Z84:Z101)</f>
        <v>1385.7447733738336</v>
      </c>
      <c r="AA8" s="432">
        <f>SUM('2020 NG (Tots)'!AA84:AA101)</f>
        <v>1445.4172356920139</v>
      </c>
      <c r="AB8" s="432">
        <f>SUM('2020 NG (Tots)'!AB84:AB101)</f>
        <v>1435.0840624826533</v>
      </c>
      <c r="AC8" s="432">
        <f>SUM('2020 NG (Tots)'!AC84:AC101)</f>
        <v>1442.9509218310093</v>
      </c>
      <c r="AD8" s="432">
        <f>SUM('2020 NG (Tots)'!AD84:AD101)</f>
        <v>1390.5657573621738</v>
      </c>
    </row>
    <row r="9" spans="1:30" ht="15.75" customHeight="1">
      <c r="A9" s="418" t="s">
        <v>704</v>
      </c>
      <c r="B9" s="10">
        <f>'2020 NG (Tots)'!B103</f>
        <v>853.24452172210408</v>
      </c>
      <c r="C9" s="10">
        <f>'2020 NG (Tots)'!C103</f>
        <v>842.7844950258833</v>
      </c>
      <c r="D9" s="10">
        <f>'2020 NG (Tots)'!D103</f>
        <v>848.20430650808885</v>
      </c>
      <c r="E9" s="10">
        <f>'2020 NG (Tots)'!E103</f>
        <v>822.2052770184207</v>
      </c>
      <c r="F9" s="10">
        <f>'2020 NG (Tots)'!F103</f>
        <v>802.05246258565421</v>
      </c>
      <c r="G9" s="10">
        <f>'2020 NG (Tots)'!G103</f>
        <v>729.02994421831477</v>
      </c>
      <c r="H9" s="10">
        <f>'2020 NG (Tots)'!H103</f>
        <v>656.52329661462545</v>
      </c>
      <c r="I9" s="10">
        <f>'2020 NG (Tots)'!I103</f>
        <v>631.95835928129509</v>
      </c>
      <c r="J9" s="10">
        <f>'2020 NG (Tots)'!J103</f>
        <v>558.74753641975371</v>
      </c>
      <c r="K9" s="10">
        <f>'2020 NG (Tots)'!K103</f>
        <v>566.53587373421681</v>
      </c>
      <c r="L9" s="10">
        <f>'2020 NG (Tots)'!L103</f>
        <v>555.08887812414878</v>
      </c>
      <c r="M9" s="10">
        <f>'2020 NG (Tots)'!M103</f>
        <v>525.90193871478345</v>
      </c>
      <c r="N9" s="10">
        <f>'2020 NG (Tots)'!N103</f>
        <v>528.87604912779659</v>
      </c>
      <c r="O9" s="10">
        <f>'2020 NG (Tots)'!O103</f>
        <v>499.47481695544582</v>
      </c>
      <c r="P9" s="10">
        <f>'2020 NG (Tots)'!P103</f>
        <v>482.72812553657485</v>
      </c>
      <c r="Q9" s="10">
        <f>'2020 NG (Tots)'!Q103</f>
        <v>462.81559213557694</v>
      </c>
      <c r="R9" s="10">
        <f>'2020 NG (Tots)'!R103</f>
        <v>451.92394294863561</v>
      </c>
      <c r="S9" s="10">
        <f>'2020 NG (Tots)'!S103</f>
        <v>439.23949359515922</v>
      </c>
      <c r="T9" s="10">
        <f>'2020 NG (Tots)'!T103</f>
        <v>426.39763486007934</v>
      </c>
      <c r="U9" s="10">
        <f>'2020 NG (Tots)'!U103</f>
        <v>412.68561093866595</v>
      </c>
      <c r="V9" s="10">
        <f>'2020 NG (Tots)'!V103</f>
        <v>401.61473106070105</v>
      </c>
      <c r="W9" s="10">
        <f>'2020 NG (Tots)'!W103</f>
        <v>400.1333225824614</v>
      </c>
      <c r="X9" s="10">
        <f>'2020 NG (Tots)'!X103</f>
        <v>400.1333225824614</v>
      </c>
      <c r="Y9" s="10">
        <f>'2020 NG (Tots)'!Y103</f>
        <v>429.185907060396</v>
      </c>
      <c r="Z9" s="10">
        <f>'2020 NG (Tots)'!Z103</f>
        <v>440.41076924505234</v>
      </c>
      <c r="AA9" s="10">
        <f>'2020 NG (Tots)'!AA103</f>
        <v>440.41076924505234</v>
      </c>
      <c r="AB9" s="10">
        <f>'2020 NG (Tots)'!AB103</f>
        <v>447.55938585047051</v>
      </c>
      <c r="AC9" s="10">
        <f>'2020 NG (Tots)'!AC103</f>
        <v>460.99180760007192</v>
      </c>
      <c r="AD9" s="10">
        <f>'2020 NG (Tots)'!AD103</f>
        <v>487.85412753610564</v>
      </c>
    </row>
    <row r="10" spans="1:30" ht="15.75" customHeight="1">
      <c r="A10" s="418" t="s">
        <v>705</v>
      </c>
      <c r="B10" s="10">
        <f>'2020 NG (Tots)'!B121</f>
        <v>2287.5560380516158</v>
      </c>
      <c r="C10" s="10">
        <f>'2020 NG (Tots)'!C121</f>
        <v>2316.4183293474048</v>
      </c>
      <c r="D10" s="10">
        <f>'2020 NG (Tots)'!D121</f>
        <v>2319.8595035333947</v>
      </c>
      <c r="E10" s="10">
        <f>'2020 NG (Tots)'!E121</f>
        <v>2265.2981242217252</v>
      </c>
      <c r="F10" s="10">
        <f>'2020 NG (Tots)'!F121</f>
        <v>2215.1637220823027</v>
      </c>
      <c r="G10" s="10">
        <f>'2020 NG (Tots)'!G121</f>
        <v>2154.7985302721427</v>
      </c>
      <c r="H10" s="10">
        <f>'2020 NG (Tots)'!H121</f>
        <v>2088.6314473953084</v>
      </c>
      <c r="I10" s="10">
        <f>'2020 NG (Tots)'!I121</f>
        <v>2019.0657694822512</v>
      </c>
      <c r="J10" s="10">
        <f>'2020 NG (Tots)'!J121</f>
        <v>1922.9393951029811</v>
      </c>
      <c r="K10" s="10">
        <f>'2020 NG (Tots)'!K121</f>
        <v>1845.8331238495682</v>
      </c>
      <c r="L10" s="10">
        <f>'2020 NG (Tots)'!L121</f>
        <v>1785.3252743608671</v>
      </c>
      <c r="M10" s="10">
        <f>'2020 NG (Tots)'!M121</f>
        <v>1680.0281352314958</v>
      </c>
      <c r="N10" s="10">
        <f>'2020 NG (Tots)'!N121</f>
        <v>1621.811597491987</v>
      </c>
      <c r="O10" s="10">
        <f>'2020 NG (Tots)'!O121</f>
        <v>1557.0479219148581</v>
      </c>
      <c r="P10" s="10">
        <f>'2020 NG (Tots)'!P121</f>
        <v>1499.80676568432</v>
      </c>
      <c r="Q10" s="10">
        <f>'2020 NG (Tots)'!Q121</f>
        <v>1442.3638386287007</v>
      </c>
      <c r="R10" s="10">
        <f>'2020 NG (Tots)'!R121</f>
        <v>1365.5621951904366</v>
      </c>
      <c r="S10" s="10">
        <f>'2020 NG (Tots)'!S121</f>
        <v>1347.2953765035577</v>
      </c>
      <c r="T10" s="10">
        <f>'2020 NG (Tots)'!T121</f>
        <v>1274.8825161836967</v>
      </c>
      <c r="U10" s="10">
        <f>'2020 NG (Tots)'!U121</f>
        <v>1239.661260791994</v>
      </c>
      <c r="V10" s="10">
        <f>'2020 NG (Tots)'!V121</f>
        <v>1210.5908077232209</v>
      </c>
      <c r="W10" s="10">
        <f>'2020 NG (Tots)'!W121</f>
        <v>1169.8563888984752</v>
      </c>
      <c r="X10" s="10">
        <f>'2020 NG (Tots)'!X121</f>
        <v>1166.0740901143058</v>
      </c>
      <c r="Y10" s="10">
        <f>'2020 NG (Tots)'!Y121</f>
        <v>1236.7902428955906</v>
      </c>
      <c r="Z10" s="10">
        <f>'2020 NG (Tots)'!Z121</f>
        <v>1291.9587303621149</v>
      </c>
      <c r="AA10" s="10">
        <f>'2020 NG (Tots)'!AA121</f>
        <v>1365.0696669381259</v>
      </c>
      <c r="AB10" s="10">
        <f>'2020 NG (Tots)'!AB121</f>
        <v>1205.0244104660728</v>
      </c>
      <c r="AC10" s="10">
        <f>'2020 NG (Tots)'!AC121</f>
        <v>1293.5260139111022</v>
      </c>
      <c r="AD10" s="10">
        <f>'2020 NG (Tots)'!AD121</f>
        <v>1355.2795656259166</v>
      </c>
    </row>
    <row r="11" spans="1:30" ht="15.75" customHeight="1">
      <c r="A11" s="418" t="s">
        <v>706</v>
      </c>
      <c r="B11" s="10">
        <f>'2020 NG (Tots)'!B177</f>
        <v>1740.7274215391083</v>
      </c>
      <c r="C11" s="10">
        <f>'2020 NG (Tots)'!C177</f>
        <v>1714.7743343017632</v>
      </c>
      <c r="D11" s="10">
        <f>'2020 NG (Tots)'!D177</f>
        <v>1670.7703432682997</v>
      </c>
      <c r="E11" s="10">
        <f>'2020 NG (Tots)'!E177</f>
        <v>1652.037296019819</v>
      </c>
      <c r="F11" s="10">
        <f>'2020 NG (Tots)'!F177</f>
        <v>1665.0074239609266</v>
      </c>
      <c r="G11" s="10">
        <f>'2020 NG (Tots)'!G177</f>
        <v>1536.4233296591485</v>
      </c>
      <c r="H11" s="10">
        <f>'2020 NG (Tots)'!H177</f>
        <v>1448.4137379966496</v>
      </c>
      <c r="I11" s="10">
        <f>'2020 NG (Tots)'!I177</f>
        <v>1406.2012237843503</v>
      </c>
      <c r="J11" s="10">
        <f>'2020 NG (Tots)'!J177</f>
        <v>1356.5420273183856</v>
      </c>
      <c r="K11" s="10">
        <f>'2020 NG (Tots)'!K177</f>
        <v>1275.6878639030886</v>
      </c>
      <c r="L11" s="10">
        <f>'2020 NG (Tots)'!L177</f>
        <v>1218.7970792069452</v>
      </c>
      <c r="M11" s="10">
        <f>'2020 NG (Tots)'!M177</f>
        <v>1169.0181994220302</v>
      </c>
      <c r="N11" s="10">
        <f>'2020 NG (Tots)'!N177</f>
        <v>1110.669644414724</v>
      </c>
      <c r="O11" s="10">
        <f>'2020 NG (Tots)'!O177</f>
        <v>1023.4756296508797</v>
      </c>
      <c r="P11" s="10">
        <f>'2020 NG (Tots)'!P177</f>
        <v>981.75285305822376</v>
      </c>
      <c r="Q11" s="10">
        <f>'2020 NG (Tots)'!Q177</f>
        <v>931.91499265874893</v>
      </c>
      <c r="R11" s="10">
        <f>'2020 NG (Tots)'!R177</f>
        <v>881.0654006967967</v>
      </c>
      <c r="S11" s="10">
        <f>'2020 NG (Tots)'!S177</f>
        <v>726.80721563101315</v>
      </c>
      <c r="T11" s="10">
        <f>'2020 NG (Tots)'!T177</f>
        <v>681.68879076735527</v>
      </c>
      <c r="U11" s="10">
        <f>'2020 NG (Tots)'!U177</f>
        <v>620.18200230291905</v>
      </c>
      <c r="V11" s="10">
        <f>'2020 NG (Tots)'!V177</f>
        <v>554.13919149648837</v>
      </c>
      <c r="W11" s="10">
        <f>'2020 NG (Tots)'!W177</f>
        <v>504.43831079770769</v>
      </c>
      <c r="X11" s="10">
        <f>'2020 NG (Tots)'!X177</f>
        <v>500.11322257400178</v>
      </c>
      <c r="Y11" s="10">
        <f>'2020 NG (Tots)'!Y177</f>
        <v>493.92555254401464</v>
      </c>
      <c r="Z11" s="10">
        <f>'2020 NG (Tots)'!Z177</f>
        <v>487.34642101205452</v>
      </c>
      <c r="AA11" s="10">
        <f>'2020 NG (Tots)'!AA177</f>
        <v>481.25142717962717</v>
      </c>
      <c r="AB11" s="10">
        <f>'2020 NG (Tots)'!AB177</f>
        <v>480.33050505233319</v>
      </c>
      <c r="AC11" s="10">
        <f>'2020 NG (Tots)'!AC177</f>
        <v>475.94251451105544</v>
      </c>
      <c r="AD11" s="10">
        <f>'2020 NG (Tots)'!AD177</f>
        <v>472.86949783664733</v>
      </c>
    </row>
    <row r="12" spans="1:30" ht="15.75" customHeight="1">
      <c r="A12" s="418"/>
    </row>
    <row r="13" spans="1:30" ht="15.75" customHeight="1">
      <c r="A13" s="419" t="s">
        <v>707</v>
      </c>
      <c r="B13" s="10">
        <f>'2020 Pet (Tots)'!B7+'2020 Pet (Tots)'!B17</f>
        <v>1810.2001374103836</v>
      </c>
      <c r="C13" s="10">
        <f>'2020 Pet (Tots)'!C7+'2020 Pet (Tots)'!C17</f>
        <v>1805.9547834719315</v>
      </c>
      <c r="D13" s="10">
        <f>'2020 Pet (Tots)'!D7+'2020 Pet (Tots)'!D17</f>
        <v>1757.3399422048699</v>
      </c>
      <c r="E13" s="10">
        <f>'2020 Pet (Tots)'!E7+'2020 Pet (Tots)'!E17</f>
        <v>1705.9085426208349</v>
      </c>
      <c r="F13" s="10">
        <f>'2020 Pet (Tots)'!F7+'2020 Pet (Tots)'!F17</f>
        <v>1691.0194107976847</v>
      </c>
      <c r="G13" s="10">
        <f>'2020 Pet (Tots)'!G7+'2020 Pet (Tots)'!G17</f>
        <v>1675.3192414942268</v>
      </c>
      <c r="H13" s="10">
        <f>'2020 Pet (Tots)'!H7+'2020 Pet (Tots)'!H17</f>
        <v>1690.4092576483822</v>
      </c>
      <c r="I13" s="10">
        <f>'2020 Pet (Tots)'!I7+'2020 Pet (Tots)'!I17</f>
        <v>1700.8398159742896</v>
      </c>
      <c r="J13" s="10">
        <f>'2020 Pet (Tots)'!J7+'2020 Pet (Tots)'!J17</f>
        <v>1625.6529683282081</v>
      </c>
      <c r="K13" s="10">
        <f>'2020 Pet (Tots)'!K7+'2020 Pet (Tots)'!K17</f>
        <v>1556.7886816507139</v>
      </c>
      <c r="L13" s="10">
        <f>'2020 Pet (Tots)'!L7+'2020 Pet (Tots)'!L17</f>
        <v>1567.0079059724135</v>
      </c>
      <c r="M13" s="10">
        <f>'2020 Pet (Tots)'!M7+'2020 Pet (Tots)'!M17</f>
        <v>1584.2258787313808</v>
      </c>
      <c r="N13" s="10">
        <f>'2020 Pet (Tots)'!N7+'2020 Pet (Tots)'!N17</f>
        <v>1553.1360329739034</v>
      </c>
      <c r="O13" s="10">
        <f>'2020 Pet (Tots)'!O7+'2020 Pet (Tots)'!O17</f>
        <v>1584.4996783379631</v>
      </c>
      <c r="P13" s="10">
        <f>'2020 Pet (Tots)'!P7+'2020 Pet (Tots)'!P17</f>
        <v>1591.0043704412826</v>
      </c>
      <c r="Q13" s="10">
        <f>'2020 Pet (Tots)'!Q7+'2020 Pet (Tots)'!Q17</f>
        <v>1517.1717027834632</v>
      </c>
      <c r="R13" s="10">
        <f>'2020 Pet (Tots)'!R7+'2020 Pet (Tots)'!R17</f>
        <v>1643.4151068697774</v>
      </c>
      <c r="S13" s="10">
        <f>'2020 Pet (Tots)'!S7+'2020 Pet (Tots)'!S17</f>
        <v>1639.7768123699589</v>
      </c>
      <c r="T13" s="10">
        <f>'2020 Pet (Tots)'!T7+'2020 Pet (Tots)'!T17</f>
        <v>1675.6566776285035</v>
      </c>
      <c r="U13" s="10">
        <f>'2020 Pet (Tots)'!U7+'2020 Pet (Tots)'!U17</f>
        <v>1503.3674420435962</v>
      </c>
      <c r="V13" s="10">
        <f>'2020 Pet (Tots)'!V7+'2020 Pet (Tots)'!V17</f>
        <v>1534.9966088659721</v>
      </c>
      <c r="W13" s="10">
        <f>'2020 Pet (Tots)'!W7+'2020 Pet (Tots)'!W17</f>
        <v>1600.548694748137</v>
      </c>
      <c r="X13" s="10">
        <f>'2020 Pet (Tots)'!X7+'2020 Pet (Tots)'!X17</f>
        <v>1594.6872066541166</v>
      </c>
      <c r="Y13" s="10">
        <f>'2020 Pet (Tots)'!Y7+'2020 Pet (Tots)'!Y17</f>
        <v>1691.7893368612831</v>
      </c>
      <c r="Z13" s="10">
        <f>'2020 Pet (Tots)'!Z7+'2020 Pet (Tots)'!Z17</f>
        <v>1700.1175925630037</v>
      </c>
      <c r="AA13" s="10">
        <f>'2020 Pet (Tots)'!AA7+'2020 Pet (Tots)'!AA17</f>
        <v>1580.6797085974192</v>
      </c>
      <c r="AB13" s="10">
        <f>'2020 Pet (Tots)'!AB7+'2020 Pet (Tots)'!AB17</f>
        <v>1518.0216390728281</v>
      </c>
      <c r="AC13" s="10">
        <f>'2020 Pet (Tots)'!AC7+'2020 Pet (Tots)'!AC17</f>
        <v>1507.0005649895011</v>
      </c>
      <c r="AD13" s="10">
        <f>'2020 Pet (Tots)'!AD7+'2020 Pet (Tots)'!AD17</f>
        <v>1409.4765621772351</v>
      </c>
    </row>
    <row r="14" spans="1:30" s="409" customFormat="1" ht="15.75" customHeight="1">
      <c r="A14" s="422" t="s">
        <v>708</v>
      </c>
      <c r="B14" s="409">
        <f>'2020 Pet (Tots)'!B80</f>
        <v>6.5504311947334779</v>
      </c>
      <c r="C14" s="409">
        <f>'2020 Pet (Tots)'!C80</f>
        <v>6.5088575707022951</v>
      </c>
      <c r="D14" s="409">
        <f>'2020 Pet (Tots)'!D80</f>
        <v>6.2950776381449298</v>
      </c>
      <c r="E14" s="409">
        <f>'2020 Pet (Tots)'!E80</f>
        <v>6.1873466047388321</v>
      </c>
      <c r="F14" s="409">
        <f>'2020 Pet (Tots)'!F80</f>
        <v>6.0742506067086746</v>
      </c>
      <c r="G14" s="409">
        <f>'2020 Pet (Tots)'!G80</f>
        <v>5.9695095716965252</v>
      </c>
      <c r="H14" s="409">
        <f>'2020 Pet (Tots)'!H80</f>
        <v>5.9238555665581289</v>
      </c>
      <c r="I14" s="409">
        <f>'2020 Pet (Tots)'!I80</f>
        <v>5.8941940148988481</v>
      </c>
      <c r="J14" s="409">
        <f>'2020 Pet (Tots)'!J80</f>
        <v>5.9457534101016343</v>
      </c>
      <c r="K14" s="409">
        <f>'2020 Pet (Tots)'!K80</f>
        <v>5.5362710349355426</v>
      </c>
      <c r="L14" s="409">
        <f>'2020 Pet (Tots)'!L80</f>
        <v>5.1952526026801591</v>
      </c>
      <c r="M14" s="409">
        <f>'2020 Pet (Tots)'!M80</f>
        <v>5.1590578837734906</v>
      </c>
      <c r="N14" s="409">
        <f>'2020 Pet (Tots)'!N80</f>
        <v>5.1798588306128774</v>
      </c>
      <c r="O14" s="409">
        <f>'2020 Pet (Tots)'!O80</f>
        <v>5.2698014465865599</v>
      </c>
      <c r="P14" s="409">
        <f>'2020 Pet (Tots)'!P80</f>
        <v>5.2123450530470237</v>
      </c>
      <c r="Q14" s="409">
        <f>'2020 Pet (Tots)'!Q80</f>
        <v>5.122682426600953</v>
      </c>
      <c r="R14" s="409">
        <f>'2020 Pet (Tots)'!R80</f>
        <v>5.0336019755319192</v>
      </c>
      <c r="S14" s="409">
        <f>'2020 Pet (Tots)'!S80</f>
        <v>5.111267687259776</v>
      </c>
      <c r="T14" s="409">
        <f>'2020 Pet (Tots)'!T80</f>
        <v>5.0496832077239375</v>
      </c>
      <c r="U14" s="409">
        <f>'2020 Pet (Tots)'!U80</f>
        <v>4.9401613635890902</v>
      </c>
      <c r="V14" s="409">
        <f>'2020 Pet (Tots)'!V80</f>
        <v>4.9908631003690536</v>
      </c>
      <c r="W14" s="409">
        <f>'2020 Pet (Tots)'!W80</f>
        <v>5.2436570207985111</v>
      </c>
      <c r="X14" s="409">
        <f>'2020 Pet (Tots)'!X80</f>
        <v>6.1653547741648147</v>
      </c>
      <c r="Y14" s="409">
        <f>'2020 Pet (Tots)'!Y80</f>
        <v>7.1717744087458586</v>
      </c>
      <c r="Z14" s="409">
        <f>'2020 Pet (Tots)'!Z80</f>
        <v>8.2137889801100776</v>
      </c>
      <c r="AA14" s="409">
        <f>'2020 Pet (Tots)'!AA80</f>
        <v>8.3565791394899147</v>
      </c>
      <c r="AB14" s="409">
        <f>'2020 Pet (Tots)'!AB80</f>
        <v>8.0437579030292436</v>
      </c>
      <c r="AC14" s="409">
        <f>'2020 Pet (Tots)'!AC80</f>
        <v>7.6795416332986832</v>
      </c>
      <c r="AD14" s="409">
        <f>'2020 Pet (Tots)'!AD80</f>
        <v>8.4224813805796419</v>
      </c>
    </row>
    <row r="15" spans="1:30" s="409" customFormat="1" ht="15.75" customHeight="1">
      <c r="A15" s="422" t="s">
        <v>709</v>
      </c>
      <c r="B15" s="409">
        <f>'2020 Pet (Tots)'!B92</f>
        <v>27.171592844703486</v>
      </c>
      <c r="C15" s="409">
        <f>'2020 Pet (Tots)'!C92</f>
        <v>26.953065548565192</v>
      </c>
      <c r="D15" s="409">
        <f>'2020 Pet (Tots)'!D92</f>
        <v>27.250558682171953</v>
      </c>
      <c r="E15" s="409">
        <f>'2020 Pet (Tots)'!E92</f>
        <v>27.583865132532726</v>
      </c>
      <c r="F15" s="409">
        <f>'2020 Pet (Tots)'!F92</f>
        <v>28.097220798358713</v>
      </c>
      <c r="G15" s="409">
        <f>'2020 Pet (Tots)'!G92</f>
        <v>28.314876494631815</v>
      </c>
      <c r="H15" s="409">
        <f>'2020 Pet (Tots)'!H92</f>
        <v>28.841989004190005</v>
      </c>
      <c r="I15" s="409">
        <f>'2020 Pet (Tots)'!I92</f>
        <v>29.709153147779116</v>
      </c>
      <c r="J15" s="409">
        <f>'2020 Pet (Tots)'!J92</f>
        <v>30.169474460024091</v>
      </c>
      <c r="K15" s="409">
        <f>'2020 Pet (Tots)'!K92</f>
        <v>29.997747080214481</v>
      </c>
      <c r="L15" s="409">
        <f>'2020 Pet (Tots)'!L92</f>
        <v>30.613668398967199</v>
      </c>
      <c r="M15" s="409">
        <f>'2020 Pet (Tots)'!M92</f>
        <v>30.65387302459618</v>
      </c>
      <c r="N15" s="409">
        <f>'2020 Pet (Tots)'!N92</f>
        <v>30.286873965433653</v>
      </c>
      <c r="O15" s="409">
        <f>'2020 Pet (Tots)'!O92</f>
        <v>31.010496159248824</v>
      </c>
      <c r="P15" s="409">
        <f>'2020 Pet (Tots)'!P92</f>
        <v>31.443442573816853</v>
      </c>
      <c r="Q15" s="409">
        <f>'2020 Pet (Tots)'!Q92</f>
        <v>30.840933900123453</v>
      </c>
      <c r="R15" s="409">
        <f>'2020 Pet (Tots)'!R92</f>
        <v>30.885468767120923</v>
      </c>
      <c r="S15" s="409">
        <f>'2020 Pet (Tots)'!S92</f>
        <v>30.711942671665931</v>
      </c>
      <c r="T15" s="409">
        <f>'2020 Pet (Tots)'!T92</f>
        <v>29.763675327881604</v>
      </c>
      <c r="U15" s="409">
        <f>'2020 Pet (Tots)'!U92</f>
        <v>29.049568561894116</v>
      </c>
      <c r="V15" s="409">
        <f>'2020 Pet (Tots)'!V92</f>
        <v>29.083893298656562</v>
      </c>
      <c r="W15" s="409">
        <f>'2020 Pet (Tots)'!W92</f>
        <v>31.419570038573948</v>
      </c>
      <c r="X15" s="409">
        <f>'2020 Pet (Tots)'!X92</f>
        <v>30.472264790317425</v>
      </c>
      <c r="Y15" s="409">
        <f>'2020 Pet (Tots)'!Y92</f>
        <v>30.365201836753737</v>
      </c>
      <c r="Z15" s="409">
        <f>'2020 Pet (Tots)'!Z92</f>
        <v>30.595135116017378</v>
      </c>
      <c r="AA15" s="409">
        <f>'2020 Pet (Tots)'!AA92</f>
        <v>32.741559250863105</v>
      </c>
      <c r="AB15" s="409">
        <f>'2020 Pet (Tots)'!AB92</f>
        <v>33.032073303813334</v>
      </c>
      <c r="AC15" s="409">
        <f>'2020 Pet (Tots)'!AC92</f>
        <v>33.133665631295415</v>
      </c>
      <c r="AD15" s="409">
        <f>'2020 Pet (Tots)'!AD92</f>
        <v>30.938408776920976</v>
      </c>
    </row>
    <row r="16" spans="1:30" s="409" customFormat="1" ht="15.75" customHeight="1">
      <c r="A16" s="422"/>
    </row>
    <row r="17" spans="1:30" s="409" customFormat="1">
      <c r="B17" s="409">
        <f t="shared" ref="B17:AD17" si="0">SUM(B7:B15)</f>
        <v>9176.1106638006713</v>
      </c>
      <c r="C17" s="409">
        <f t="shared" si="0"/>
        <v>9295.4693954239283</v>
      </c>
      <c r="D17" s="409">
        <f t="shared" si="0"/>
        <v>9179.8465642745268</v>
      </c>
      <c r="E17" s="409">
        <f t="shared" si="0"/>
        <v>9136.5242278550013</v>
      </c>
      <c r="F17" s="409">
        <f t="shared" si="0"/>
        <v>9137.1322111030113</v>
      </c>
      <c r="G17" s="409">
        <f t="shared" si="0"/>
        <v>8848.3231460708175</v>
      </c>
      <c r="H17" s="409">
        <f t="shared" si="0"/>
        <v>8763.0910374331852</v>
      </c>
      <c r="I17" s="409">
        <f t="shared" si="0"/>
        <v>8716.462367945247</v>
      </c>
      <c r="J17" s="409">
        <f t="shared" si="0"/>
        <v>8418.1018328823629</v>
      </c>
      <c r="K17" s="409">
        <f t="shared" si="0"/>
        <v>8134.5998831870602</v>
      </c>
      <c r="L17" s="409">
        <f t="shared" si="0"/>
        <v>8135.7327101743804</v>
      </c>
      <c r="M17" s="409">
        <f t="shared" si="0"/>
        <v>8206.1143784267624</v>
      </c>
      <c r="N17" s="409">
        <f t="shared" si="0"/>
        <v>8060.5297197895406</v>
      </c>
      <c r="O17" s="409">
        <f t="shared" si="0"/>
        <v>8030.4753373955873</v>
      </c>
      <c r="P17" s="409">
        <f t="shared" si="0"/>
        <v>8021.5213578960675</v>
      </c>
      <c r="Q17" s="409">
        <f t="shared" si="0"/>
        <v>7877.2289626215479</v>
      </c>
      <c r="R17" s="409">
        <f t="shared" si="0"/>
        <v>8138.7884834378128</v>
      </c>
      <c r="S17" s="409">
        <f t="shared" si="0"/>
        <v>8010.2909065514423</v>
      </c>
      <c r="T17" s="409">
        <f t="shared" si="0"/>
        <v>8103.8399761813589</v>
      </c>
      <c r="U17" s="409">
        <f t="shared" si="0"/>
        <v>7590.5701671147899</v>
      </c>
      <c r="V17" s="409">
        <f t="shared" si="0"/>
        <v>7426.7288208661575</v>
      </c>
      <c r="W17" s="409">
        <f t="shared" si="0"/>
        <v>7434.4348334467468</v>
      </c>
      <c r="X17" s="409">
        <f t="shared" si="0"/>
        <v>7287.0126765027526</v>
      </c>
      <c r="Y17" s="409">
        <f t="shared" si="0"/>
        <v>7500.1215827374835</v>
      </c>
      <c r="Z17" s="409">
        <f t="shared" si="0"/>
        <v>7382.4207066021281</v>
      </c>
      <c r="AA17" s="409">
        <f t="shared" si="0"/>
        <v>7295.9904624477294</v>
      </c>
      <c r="AB17" s="409">
        <f t="shared" si="0"/>
        <v>6991.995643315573</v>
      </c>
      <c r="AC17" s="409">
        <f t="shared" si="0"/>
        <v>7117.9384450706002</v>
      </c>
      <c r="AD17" s="409">
        <f t="shared" si="0"/>
        <v>7046.9546242830311</v>
      </c>
    </row>
    <row r="19" spans="1:30">
      <c r="A19" s="10" t="s">
        <v>710</v>
      </c>
      <c r="B19" s="10">
        <v>21522622</v>
      </c>
      <c r="C19" s="10">
        <v>21750108</v>
      </c>
      <c r="D19" s="10">
        <v>22132249</v>
      </c>
      <c r="E19" s="10">
        <v>22725642</v>
      </c>
      <c r="F19" s="10">
        <v>23580706</v>
      </c>
      <c r="G19" s="10">
        <v>23743628</v>
      </c>
      <c r="H19" s="10">
        <v>24113536</v>
      </c>
      <c r="I19" s="10">
        <v>24212677</v>
      </c>
      <c r="J19" s="10">
        <v>24108128</v>
      </c>
      <c r="K19" s="10">
        <v>23822711</v>
      </c>
      <c r="L19" s="10">
        <v>24173875</v>
      </c>
      <c r="M19" s="10">
        <v>24500779</v>
      </c>
      <c r="N19" s="10">
        <v>23941279</v>
      </c>
      <c r="O19" s="10">
        <v>24118978</v>
      </c>
      <c r="P19" s="10">
        <v>23969678</v>
      </c>
      <c r="Q19" s="10">
        <v>23456822</v>
      </c>
      <c r="R19" s="10">
        <v>23535018</v>
      </c>
      <c r="S19" s="10">
        <v>24663656</v>
      </c>
      <c r="T19" s="10">
        <v>25636257</v>
      </c>
      <c r="U19" s="10">
        <v>26056893</v>
      </c>
      <c r="V19" s="10">
        <v>26816085</v>
      </c>
      <c r="W19" s="10">
        <v>28479026</v>
      </c>
      <c r="X19" s="10">
        <v>29542313</v>
      </c>
      <c r="Y19" s="10">
        <v>29522551</v>
      </c>
      <c r="Z19" s="10">
        <v>31405381</v>
      </c>
      <c r="AA19" s="10">
        <v>32914647</v>
      </c>
      <c r="AB19" s="10">
        <v>32591578</v>
      </c>
      <c r="AC19" s="10">
        <v>33292113</v>
      </c>
      <c r="AD19" s="10">
        <v>37129374</v>
      </c>
    </row>
    <row r="20" spans="1:30">
      <c r="A20" s="10" t="s">
        <v>711</v>
      </c>
      <c r="B20" s="10">
        <f>(B19*0.822*16.6*1.2)/1000000</f>
        <v>352.41657805727999</v>
      </c>
      <c r="C20" s="10">
        <f t="shared" ref="C20:AD20" si="1">(C19*0.822*16.6*1.2)/1000000</f>
        <v>356.14148841792007</v>
      </c>
      <c r="D20" s="10">
        <f t="shared" si="1"/>
        <v>362.39875686576005</v>
      </c>
      <c r="E20" s="10">
        <f t="shared" si="1"/>
        <v>372.11511626207999</v>
      </c>
      <c r="F20" s="10">
        <f t="shared" si="1"/>
        <v>386.11613941344001</v>
      </c>
      <c r="G20" s="10">
        <f t="shared" si="1"/>
        <v>388.78386334272</v>
      </c>
      <c r="H20" s="10">
        <f t="shared" si="1"/>
        <v>394.84082571263997</v>
      </c>
      <c r="I20" s="10">
        <f t="shared" si="1"/>
        <v>396.46418424047999</v>
      </c>
      <c r="J20" s="10">
        <f t="shared" si="1"/>
        <v>394.75227382271999</v>
      </c>
      <c r="K20" s="10">
        <f t="shared" si="1"/>
        <v>390.07878736463999</v>
      </c>
      <c r="L20" s="10">
        <f t="shared" si="1"/>
        <v>395.82883098000002</v>
      </c>
      <c r="M20" s="10">
        <f t="shared" si="1"/>
        <v>401.18163553296</v>
      </c>
      <c r="N20" s="10">
        <f t="shared" si="1"/>
        <v>392.02024825295996</v>
      </c>
      <c r="O20" s="10">
        <f t="shared" si="1"/>
        <v>394.92993432672</v>
      </c>
      <c r="P20" s="10">
        <f t="shared" si="1"/>
        <v>392.48526029472004</v>
      </c>
      <c r="Q20" s="10">
        <f t="shared" si="1"/>
        <v>384.08763306528004</v>
      </c>
      <c r="R20" s="10">
        <f t="shared" si="1"/>
        <v>385.36803313631998</v>
      </c>
      <c r="S20" s="10">
        <f t="shared" si="1"/>
        <v>403.84862262143997</v>
      </c>
      <c r="T20" s="10">
        <f t="shared" si="1"/>
        <v>419.77422481968006</v>
      </c>
      <c r="U20" s="10">
        <f t="shared" si="1"/>
        <v>426.66181963631999</v>
      </c>
      <c r="V20" s="10">
        <f t="shared" si="1"/>
        <v>439.0930116504</v>
      </c>
      <c r="W20" s="10">
        <f t="shared" si="1"/>
        <v>466.32240669024003</v>
      </c>
      <c r="X20" s="10">
        <f t="shared" si="1"/>
        <v>483.73292321711995</v>
      </c>
      <c r="Y20" s="10">
        <f t="shared" si="1"/>
        <v>483.40933548623997</v>
      </c>
      <c r="Z20" s="10">
        <f t="shared" si="1"/>
        <v>514.23924578543995</v>
      </c>
      <c r="AA20" s="10">
        <f t="shared" si="1"/>
        <v>538.9523294932801</v>
      </c>
      <c r="AB20" s="10">
        <f t="shared" si="1"/>
        <v>533.66232015071989</v>
      </c>
      <c r="AC20" s="10">
        <f t="shared" si="1"/>
        <v>545.13304836912005</v>
      </c>
      <c r="AD20" s="10">
        <f t="shared" si="1"/>
        <v>607.96528092576</v>
      </c>
    </row>
    <row r="21" spans="1:30">
      <c r="A21" s="10" t="s">
        <v>712</v>
      </c>
      <c r="B21" s="10">
        <f>B23/B20</f>
        <v>2.5941993677366895E-2</v>
      </c>
      <c r="C21" s="10">
        <f t="shared" ref="C21:AD21" si="2">C23/C20</f>
        <v>2.6006538899607242E-2</v>
      </c>
      <c r="D21" s="10">
        <f t="shared" si="2"/>
        <v>2.5238223792644485E-2</v>
      </c>
      <c r="E21" s="10">
        <f t="shared" si="2"/>
        <v>2.4462196289028685E-2</v>
      </c>
      <c r="F21" s="10">
        <f t="shared" si="2"/>
        <v>2.3575706401515642E-2</v>
      </c>
      <c r="G21" s="10">
        <f t="shared" si="2"/>
        <v>2.2670793700701398E-2</v>
      </c>
      <c r="H21" s="10">
        <f t="shared" si="2"/>
        <v>2.2105933896548982E-2</v>
      </c>
      <c r="I21" s="10">
        <f t="shared" si="2"/>
        <v>2.1895695414234674E-2</v>
      </c>
      <c r="J21" s="10">
        <f t="shared" si="2"/>
        <v>2.1233535968880876E-2</v>
      </c>
      <c r="K21" s="10">
        <f t="shared" si="2"/>
        <v>2.0762641105887721E-2</v>
      </c>
      <c r="L21" s="10">
        <f t="shared" si="2"/>
        <v>2.0463198118031975E-2</v>
      </c>
      <c r="M21" s="10">
        <f t="shared" si="2"/>
        <v>2.0365591851342717E-2</v>
      </c>
      <c r="N21" s="10">
        <f t="shared" si="2"/>
        <v>2.0471042051417556E-2</v>
      </c>
      <c r="O21" s="10">
        <f t="shared" si="2"/>
        <v>2.0242059020971214E-2</v>
      </c>
      <c r="P21" s="10">
        <f t="shared" si="2"/>
        <v>2.034437054852279E-2</v>
      </c>
      <c r="Q21" s="10">
        <f t="shared" si="2"/>
        <v>2.0415302840438267E-2</v>
      </c>
      <c r="R21" s="10">
        <f t="shared" si="2"/>
        <v>2.1026314369538932E-2</v>
      </c>
      <c r="S21" s="10">
        <f t="shared" si="2"/>
        <v>1.9746180250483684E-2</v>
      </c>
      <c r="T21" s="10">
        <f t="shared" si="2"/>
        <v>1.9222301276625355E-2</v>
      </c>
      <c r="U21" s="10">
        <f t="shared" si="2"/>
        <v>1.7710936599929238E-2</v>
      </c>
      <c r="V21" s="10">
        <f t="shared" si="2"/>
        <v>1.6836191577453447E-2</v>
      </c>
      <c r="W21" s="10">
        <f t="shared" si="2"/>
        <v>1.5864070652091632E-2</v>
      </c>
      <c r="X21" s="10">
        <f t="shared" si="2"/>
        <v>1.4988384517470591E-2</v>
      </c>
      <c r="Y21" s="10">
        <f t="shared" si="2"/>
        <v>1.543740275306372E-2</v>
      </c>
      <c r="Z21" s="10">
        <f t="shared" si="2"/>
        <v>1.428053545638956E-2</v>
      </c>
      <c r="AA21" s="10">
        <f t="shared" si="2"/>
        <v>1.3461102080917589E-2</v>
      </c>
      <c r="AB21" s="10">
        <f t="shared" si="2"/>
        <v>1.3024940209654699E-2</v>
      </c>
      <c r="AC21" s="10">
        <f t="shared" si="2"/>
        <v>1.2982381565342099E-2</v>
      </c>
      <c r="AD21" s="10">
        <f t="shared" si="2"/>
        <v>1.1526305784196981E-2</v>
      </c>
    </row>
    <row r="23" spans="1:30">
      <c r="A23" s="10" t="s">
        <v>713</v>
      </c>
      <c r="B23" s="10">
        <f t="shared" ref="B23:AD23" si="3">SUM(B7:B13)/1000</f>
        <v>9.1423886397612346</v>
      </c>
      <c r="C23" s="10">
        <f t="shared" si="3"/>
        <v>9.2620074723046599</v>
      </c>
      <c r="D23" s="10">
        <f t="shared" si="3"/>
        <v>9.1463009279542096</v>
      </c>
      <c r="E23" s="10">
        <f t="shared" si="3"/>
        <v>9.102753016117731</v>
      </c>
      <c r="F23" s="10">
        <f t="shared" si="3"/>
        <v>9.1029607396979433</v>
      </c>
      <c r="G23" s="10">
        <f t="shared" si="3"/>
        <v>8.8140387600044896</v>
      </c>
      <c r="H23" s="10">
        <f t="shared" si="3"/>
        <v>8.728325192862437</v>
      </c>
      <c r="I23" s="10">
        <f t="shared" si="3"/>
        <v>8.6808590207825684</v>
      </c>
      <c r="J23" s="10">
        <f t="shared" si="3"/>
        <v>8.3819866050122371</v>
      </c>
      <c r="K23" s="10">
        <f t="shared" si="3"/>
        <v>8.0990658650719105</v>
      </c>
      <c r="L23" s="10">
        <f t="shared" si="3"/>
        <v>8.0999237891727329</v>
      </c>
      <c r="M23" s="10">
        <f t="shared" si="3"/>
        <v>8.1703014475183942</v>
      </c>
      <c r="N23" s="10">
        <f t="shared" si="3"/>
        <v>8.0250629869934933</v>
      </c>
      <c r="O23" s="10">
        <f t="shared" si="3"/>
        <v>7.9941950397897514</v>
      </c>
      <c r="P23" s="10">
        <f t="shared" si="3"/>
        <v>7.9848655702692035</v>
      </c>
      <c r="Q23" s="10">
        <f t="shared" si="3"/>
        <v>7.841265346294823</v>
      </c>
      <c r="R23" s="10">
        <f t="shared" si="3"/>
        <v>8.1028694126951599</v>
      </c>
      <c r="S23" s="10">
        <f t="shared" si="3"/>
        <v>7.9744676961925158</v>
      </c>
      <c r="T23" s="10">
        <f t="shared" si="3"/>
        <v>8.0690266176457541</v>
      </c>
      <c r="U23" s="10">
        <f t="shared" si="3"/>
        <v>7.5565804371893064</v>
      </c>
      <c r="V23" s="10">
        <f t="shared" si="3"/>
        <v>7.3926540644671324</v>
      </c>
      <c r="W23" s="10">
        <f t="shared" si="3"/>
        <v>7.3977716063873746</v>
      </c>
      <c r="X23" s="10">
        <f t="shared" si="3"/>
        <v>7.250375056938271</v>
      </c>
      <c r="Y23" s="10">
        <f t="shared" si="3"/>
        <v>7.4625846064919843</v>
      </c>
      <c r="Z23" s="10">
        <f t="shared" si="3"/>
        <v>7.3436117825060006</v>
      </c>
      <c r="AA23" s="10">
        <f t="shared" si="3"/>
        <v>7.2548923240573755</v>
      </c>
      <c r="AB23" s="10">
        <f t="shared" si="3"/>
        <v>6.9509198121087303</v>
      </c>
      <c r="AC23" s="10">
        <f t="shared" si="3"/>
        <v>7.0771252378060066</v>
      </c>
      <c r="AD23" s="10">
        <f t="shared" si="3"/>
        <v>7.0075937341255301</v>
      </c>
    </row>
    <row r="26" spans="1:30">
      <c r="A26" s="10" t="s">
        <v>714</v>
      </c>
    </row>
    <row r="27" spans="1:30">
      <c r="A27" s="421" t="s">
        <v>715</v>
      </c>
    </row>
  </sheetData>
  <hyperlinks>
    <hyperlink ref="A27" r:id="rId1" xr:uid="{A2B15038-A595-4C55-9E84-E43780A9069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C1515"/>
  </sheetPr>
  <dimension ref="A1:V36"/>
  <sheetViews>
    <sheetView workbookViewId="0">
      <selection sqref="A1:XFD1"/>
    </sheetView>
  </sheetViews>
  <sheetFormatPr defaultColWidth="8.85546875" defaultRowHeight="15"/>
  <cols>
    <col min="1" max="1" width="8.85546875" style="55"/>
    <col min="2" max="2" width="18.5703125" style="55" customWidth="1"/>
    <col min="3" max="3" width="13.42578125" style="55" customWidth="1"/>
    <col min="4" max="4" width="9.42578125" style="55" customWidth="1"/>
    <col min="5" max="15" width="12.5703125" style="55" bestFit="1" customWidth="1"/>
    <col min="16" max="16" width="27.85546875" style="55" customWidth="1"/>
    <col min="17" max="17" width="8.85546875" style="55"/>
    <col min="18" max="18" width="9.7109375" style="55" customWidth="1"/>
    <col min="19" max="21" width="9.5703125" style="55" bestFit="1" customWidth="1"/>
    <col min="22" max="22" width="9" style="55" bestFit="1" customWidth="1"/>
    <col min="23" max="16384" width="8.85546875" style="55"/>
  </cols>
  <sheetData>
    <row r="1" spans="1:22" s="77" customFormat="1" ht="18">
      <c r="A1" s="77" t="s">
        <v>1225</v>
      </c>
      <c r="D1" s="78"/>
    </row>
    <row r="3" spans="1:22">
      <c r="B3" s="55" t="s">
        <v>594</v>
      </c>
    </row>
    <row r="4" spans="1:22">
      <c r="B4" s="55" t="s">
        <v>597</v>
      </c>
    </row>
    <row r="5" spans="1:22">
      <c r="B5" s="55" t="s">
        <v>604</v>
      </c>
    </row>
    <row r="6" spans="1:22">
      <c r="B6" s="55" t="s">
        <v>605</v>
      </c>
      <c r="R6" s="56"/>
      <c r="S6" s="56"/>
      <c r="T6" s="56"/>
    </row>
    <row r="7" spans="1:22">
      <c r="B7" s="55" t="s">
        <v>596</v>
      </c>
      <c r="Q7" s="73" t="s">
        <v>236</v>
      </c>
      <c r="R7" s="73"/>
      <c r="S7" s="73"/>
      <c r="T7" s="73"/>
      <c r="U7" s="62" t="s">
        <v>557</v>
      </c>
      <c r="V7" s="62" t="s">
        <v>558</v>
      </c>
    </row>
    <row r="8" spans="1:22">
      <c r="B8" s="65" t="s">
        <v>592</v>
      </c>
      <c r="C8" s="66" t="s">
        <v>595</v>
      </c>
      <c r="D8" s="67" t="s">
        <v>149</v>
      </c>
      <c r="E8" s="67" t="s">
        <v>150</v>
      </c>
      <c r="F8" s="67" t="s">
        <v>151</v>
      </c>
      <c r="G8" s="67" t="s">
        <v>152</v>
      </c>
      <c r="H8" s="67" t="s">
        <v>153</v>
      </c>
      <c r="I8" s="67" t="s">
        <v>154</v>
      </c>
      <c r="J8" s="67" t="s">
        <v>155</v>
      </c>
      <c r="K8" s="67" t="s">
        <v>156</v>
      </c>
      <c r="L8" s="67" t="s">
        <v>157</v>
      </c>
      <c r="M8" s="67" t="s">
        <v>158</v>
      </c>
      <c r="N8" s="67" t="s">
        <v>159</v>
      </c>
      <c r="O8" s="67" t="s">
        <v>554</v>
      </c>
      <c r="Q8" s="73" t="s">
        <v>575</v>
      </c>
      <c r="R8" s="62" t="s">
        <v>157</v>
      </c>
      <c r="S8" s="62" t="s">
        <v>158</v>
      </c>
      <c r="T8" s="62" t="s">
        <v>159</v>
      </c>
      <c r="U8" s="62" t="s">
        <v>554</v>
      </c>
      <c r="V8" s="62" t="s">
        <v>554</v>
      </c>
    </row>
    <row r="9" spans="1:22">
      <c r="B9" s="63" t="s">
        <v>593</v>
      </c>
      <c r="C9" s="64"/>
      <c r="D9" s="64">
        <v>2007</v>
      </c>
      <c r="E9" s="64">
        <v>2008</v>
      </c>
      <c r="F9" s="64">
        <v>2009</v>
      </c>
      <c r="G9" s="64">
        <v>2010</v>
      </c>
      <c r="H9" s="64">
        <v>2011</v>
      </c>
      <c r="I9" s="64">
        <v>2012</v>
      </c>
      <c r="J9" s="64">
        <v>2013</v>
      </c>
      <c r="K9" s="64">
        <v>2014</v>
      </c>
      <c r="L9" s="64">
        <v>2015</v>
      </c>
      <c r="M9" s="64">
        <v>2016</v>
      </c>
      <c r="N9" s="64">
        <v>2017</v>
      </c>
      <c r="O9" s="64">
        <v>2018</v>
      </c>
      <c r="Q9" s="73" t="s">
        <v>576</v>
      </c>
      <c r="R9" s="74">
        <v>2015</v>
      </c>
      <c r="S9" s="74">
        <v>2016</v>
      </c>
      <c r="T9" s="74">
        <v>2017</v>
      </c>
      <c r="U9" s="74">
        <v>2018</v>
      </c>
      <c r="V9" s="62"/>
    </row>
    <row r="10" spans="1:22">
      <c r="B10" s="65" t="s">
        <v>145</v>
      </c>
      <c r="C10" s="68">
        <f>(('1996 (GRI)'!C8*'1996 (GRI)'!$J8)+('1996 (GRI)'!C19*'1996 (GRI)'!$I8))*('Conversion factors'!$B$2/1000)</f>
        <v>0.43288687217073585</v>
      </c>
      <c r="D10" s="68">
        <f>'2009'!E7*('Conversion factors'!$B$2/1000)</f>
        <v>0.31465768069064654</v>
      </c>
      <c r="E10" s="68">
        <f>'2010'!E7*('Conversion factors'!$B$2/1000)</f>
        <v>0.37490628872139775</v>
      </c>
      <c r="F10" s="68">
        <f>'2011'!E7*('Conversion factors'!$B$2/1000)</f>
        <v>0.38762556849239038</v>
      </c>
      <c r="G10" s="68">
        <f>'2012'!E7*('Conversion factors'!$B$2/1000)</f>
        <v>0.26415409492426806</v>
      </c>
      <c r="H10" s="68">
        <f>'2013'!E7*('Conversion factors'!$B$2/1000)</f>
        <v>0.24242134333079693</v>
      </c>
      <c r="I10" s="68">
        <f>'2014'!E7*('Conversion factors'!$B$2/1000)</f>
        <v>0.20562874355875924</v>
      </c>
      <c r="J10" s="68">
        <f>'2015'!E7*('Conversion factors'!$B$2/1000)</f>
        <v>0.23979509135513002</v>
      </c>
      <c r="K10" s="68">
        <f>'2016'!E6*('Conversion factors'!$B$2/1000)</f>
        <v>0.25512422603013335</v>
      </c>
      <c r="L10" s="68">
        <f t="shared" ref="L10:O15" si="0">R10/365</f>
        <v>0.24331402039713718</v>
      </c>
      <c r="M10" s="68">
        <f>S10/365</f>
        <v>0.23379645310977312</v>
      </c>
      <c r="N10" s="68">
        <f t="shared" si="0"/>
        <v>0.22964485358895859</v>
      </c>
      <c r="O10" s="68">
        <f t="shared" si="0"/>
        <v>0.24480068508975455</v>
      </c>
      <c r="Q10" s="73"/>
      <c r="R10" s="75">
        <v>88.809617444955066</v>
      </c>
      <c r="S10" s="75">
        <v>85.335705385067186</v>
      </c>
      <c r="T10" s="75">
        <v>83.820371559969885</v>
      </c>
      <c r="U10" s="75">
        <v>89.352250057760415</v>
      </c>
      <c r="V10" s="75">
        <v>116.90798295674882</v>
      </c>
    </row>
    <row r="11" spans="1:22">
      <c r="B11" s="58" t="s">
        <v>22</v>
      </c>
      <c r="C11" s="69">
        <f>(('1996 (GRI)'!C9*'1996 (GRI)'!$J9)+('1996 (GRI)'!C20*'1996 (GRI)'!$I9))*('Conversion factors'!$B$2/1000)</f>
        <v>1.0628421072212793</v>
      </c>
      <c r="D11" s="69">
        <f>'2009'!E8*('Conversion factors'!$B$2/1000)</f>
        <v>0.71545373213012209</v>
      </c>
      <c r="E11" s="69">
        <f>'2010'!E8*('Conversion factors'!$B$2/1000)</f>
        <v>1.0341338819305768</v>
      </c>
      <c r="F11" s="69">
        <f>'2011'!E8*('Conversion factors'!$B$2/1000)</f>
        <v>1.0557129373693031</v>
      </c>
      <c r="G11" s="69">
        <f>'2012'!E8*('Conversion factors'!$B$2/1000)</f>
        <v>1.0141572378536898</v>
      </c>
      <c r="H11" s="69">
        <f>'2013'!E8*('Conversion factors'!$B$2/1000)</f>
        <v>1.1040755857368014</v>
      </c>
      <c r="I11" s="69">
        <f>'2014'!E8*('Conversion factors'!$B$2/1000)</f>
        <v>1.0547439902140552</v>
      </c>
      <c r="J11" s="69">
        <f>'2015'!E8*('Conversion factors'!$B$2/1000)</f>
        <v>1.0634988420135096</v>
      </c>
      <c r="K11" s="69">
        <f>'2016'!E7*('Conversion factors'!$B$2/1000)</f>
        <v>1.1768041392916044</v>
      </c>
      <c r="L11" s="69">
        <f t="shared" si="0"/>
        <v>1.1089433932919537</v>
      </c>
      <c r="M11" s="69">
        <f t="shared" si="0"/>
        <v>1.0749064551228167</v>
      </c>
      <c r="N11" s="69">
        <f t="shared" si="0"/>
        <v>1.0658629107328776</v>
      </c>
      <c r="O11" s="69">
        <f t="shared" si="0"/>
        <v>1.0751120860270285</v>
      </c>
      <c r="P11" s="57"/>
      <c r="Q11" s="73"/>
      <c r="R11" s="75">
        <v>404.76433855156313</v>
      </c>
      <c r="S11" s="75">
        <v>392.34085611982812</v>
      </c>
      <c r="T11" s="75">
        <v>389.03996241750031</v>
      </c>
      <c r="U11" s="75">
        <v>392.41591139986542</v>
      </c>
      <c r="V11" s="75">
        <v>97.382726080986245</v>
      </c>
    </row>
    <row r="12" spans="1:22">
      <c r="B12" s="58" t="s">
        <v>146</v>
      </c>
      <c r="C12" s="69">
        <f>(('1996 (GRI)'!C10*'1996 (GRI)'!$J10)+('1996 (GRI)'!C21*'1996 (GRI)'!$I10))*('Conversion factors'!$B$2/1000)</f>
        <v>1.1055960975342465</v>
      </c>
      <c r="D12" s="69">
        <f>'2009'!E9*('Conversion factors'!$B$2/1000)</f>
        <v>0.69703668531833629</v>
      </c>
      <c r="E12" s="69">
        <f>'2010'!E9*('Conversion factors'!$B$2/1000)</f>
        <v>0.86489632333883137</v>
      </c>
      <c r="F12" s="69">
        <f>'2011'!E9*('Conversion factors'!$B$2/1000)</f>
        <v>0.86905813432920764</v>
      </c>
      <c r="G12" s="69">
        <f>'2012'!E9*('Conversion factors'!$B$2/1000)</f>
        <v>0.84813073771008995</v>
      </c>
      <c r="H12" s="69">
        <f>'2013'!E9*('Conversion factors'!$B$2/1000)</f>
        <v>0.84803247756754707</v>
      </c>
      <c r="I12" s="69">
        <f>'2014'!E9*('Conversion factors'!$B$2/1000)</f>
        <v>0.80697498431808934</v>
      </c>
      <c r="J12" s="69">
        <f>'2015'!E9*('Conversion factors'!$B$2/1000)</f>
        <v>0.81631524925278931</v>
      </c>
      <c r="K12" s="69">
        <f>'2016'!E8*('Conversion factors'!$B$2/1000)</f>
        <v>0.90691801166762587</v>
      </c>
      <c r="L12" s="69">
        <f t="shared" si="0"/>
        <v>0.68292450215025424</v>
      </c>
      <c r="M12" s="69">
        <f t="shared" si="0"/>
        <v>0.67091566432162042</v>
      </c>
      <c r="N12" s="69">
        <f t="shared" si="0"/>
        <v>0.66580576573137784</v>
      </c>
      <c r="O12" s="69">
        <f t="shared" si="0"/>
        <v>0.66905495499279222</v>
      </c>
      <c r="P12" s="57"/>
      <c r="Q12" s="73"/>
      <c r="R12" s="75">
        <v>249.26744328484281</v>
      </c>
      <c r="S12" s="75">
        <v>244.88421747739145</v>
      </c>
      <c r="T12" s="75">
        <v>243.01910449195293</v>
      </c>
      <c r="U12" s="75">
        <v>244.20505857236915</v>
      </c>
      <c r="V12" s="75"/>
    </row>
    <row r="13" spans="1:22">
      <c r="B13" s="58" t="s">
        <v>147</v>
      </c>
      <c r="C13" s="69">
        <f>(('1996 (GRI)'!C11*'1996 (GRI)'!$J11)+('1996 (GRI)'!C22*'1996 (GRI)'!$I11))*('Conversion factors'!$B$2/1000)</f>
        <v>1.7154746063816841</v>
      </c>
      <c r="D13" s="69">
        <f>'2009'!E10*('Conversion factors'!$B$2/1000)</f>
        <v>1.6975307361026226</v>
      </c>
      <c r="E13" s="69">
        <f>'2010'!E10*('Conversion factors'!$B$2/1000)</f>
        <v>1.7994458374142996</v>
      </c>
      <c r="F13" s="69">
        <f>'2011'!E10*('Conversion factors'!$B$2/1000)</f>
        <v>1.8032030339166445</v>
      </c>
      <c r="G13" s="69">
        <f>'2012'!E10*('Conversion factors'!$B$2/1000)</f>
        <v>1.7963770982803464</v>
      </c>
      <c r="H13" s="69">
        <f>'2013'!E10*('Conversion factors'!$B$2/1000)</f>
        <v>1.3677041041102047</v>
      </c>
      <c r="I13" s="69">
        <f>'2014'!E10*('Conversion factors'!$B$2/1000)</f>
        <v>1.3665086792317183</v>
      </c>
      <c r="J13" s="69">
        <f>'2015'!E10*('Conversion factors'!$B$2/1000)</f>
        <v>1.3634623497830545</v>
      </c>
      <c r="K13" s="69">
        <f>'2016'!E9*('Conversion factors'!$B$2/1000)</f>
        <v>1.5029906135316837</v>
      </c>
      <c r="L13" s="69">
        <f t="shared" si="0"/>
        <v>1.3339756912800405</v>
      </c>
      <c r="M13" s="69">
        <f t="shared" si="0"/>
        <v>1.2890338793224085</v>
      </c>
      <c r="N13" s="69">
        <f t="shared" si="0"/>
        <v>1.2909886081349373</v>
      </c>
      <c r="O13" s="69">
        <f t="shared" si="0"/>
        <v>1.2891171661009855</v>
      </c>
      <c r="P13" s="57"/>
      <c r="Q13" s="73"/>
      <c r="R13" s="75">
        <v>486.90112731721479</v>
      </c>
      <c r="S13" s="75">
        <v>470.4973659526791</v>
      </c>
      <c r="T13" s="75">
        <v>471.2108419692521</v>
      </c>
      <c r="U13" s="75">
        <v>470.52776562685966</v>
      </c>
      <c r="V13" s="75"/>
    </row>
    <row r="14" spans="1:22">
      <c r="B14" s="58" t="s">
        <v>148</v>
      </c>
      <c r="C14" s="69">
        <f>(('1996 (GRI)'!C12*'1996 (GRI)'!$J12)+('1996 (GRI)'!C23*'1996 (GRI)'!$I12))*('Conversion factors'!$B$2/1000)</f>
        <v>0.84680298510630292</v>
      </c>
      <c r="D14" s="69">
        <f>'2009'!E11*('Conversion factors'!$B$2/1000)</f>
        <v>0.62096150123490135</v>
      </c>
      <c r="E14" s="69">
        <f>'2010'!E11*('Conversion factors'!$B$2/1000)</f>
        <v>0.75866931794185977</v>
      </c>
      <c r="F14" s="69">
        <f>'2011'!E11*('Conversion factors'!$B$2/1000)</f>
        <v>0.77069743456140904</v>
      </c>
      <c r="G14" s="69">
        <f>'2012'!E11*('Conversion factors'!$B$2/1000)</f>
        <v>0.75557112273421689</v>
      </c>
      <c r="H14" s="69">
        <f>'2013'!E11*('Conversion factors'!$B$2/1000)</f>
        <v>0.76212317428003318</v>
      </c>
      <c r="I14" s="69">
        <f>'2014'!E11*('Conversion factors'!$B$2/1000)</f>
        <v>0.72882220421986554</v>
      </c>
      <c r="J14" s="69">
        <f>'2015'!E11*('Conversion factors'!$B$2/1000)</f>
        <v>0.73937861907139291</v>
      </c>
      <c r="K14" s="69">
        <f>'2016'!E10*('Conversion factors'!$B$2/1000)</f>
        <v>0.81732507327854387</v>
      </c>
      <c r="L14" s="69">
        <f t="shared" si="0"/>
        <v>0.57984618472178184</v>
      </c>
      <c r="M14" s="69">
        <f t="shared" si="0"/>
        <v>0.56764627670372558</v>
      </c>
      <c r="N14" s="69">
        <f t="shared" si="0"/>
        <v>0.56320482426967478</v>
      </c>
      <c r="O14" s="69">
        <f t="shared" si="0"/>
        <v>0.56651121299009111</v>
      </c>
      <c r="P14" s="57"/>
      <c r="Q14" s="73"/>
      <c r="R14" s="75">
        <v>211.64385742345038</v>
      </c>
      <c r="S14" s="75">
        <v>207.19089099685985</v>
      </c>
      <c r="T14" s="75">
        <v>205.56976085843129</v>
      </c>
      <c r="U14" s="75">
        <v>206.77659274138324</v>
      </c>
      <c r="V14" s="75"/>
    </row>
    <row r="15" spans="1:22">
      <c r="B15" s="70" t="s">
        <v>553</v>
      </c>
      <c r="C15" s="71">
        <f>(('1996 (GRI)'!C13*'1996 (GRI)'!$J13)+('1996 (GRI)'!C24*'1996 (GRI)'!$I13))*('Conversion factors'!$B$2/1000)</f>
        <v>5.1116371763718726</v>
      </c>
      <c r="D15" s="71">
        <f>'2009'!E12*('Conversion factors'!$B$2/1000)</f>
        <v>5.0798578392259266</v>
      </c>
      <c r="E15" s="71">
        <f>'2010'!E12*('Conversion factors'!$B$2/1000)</f>
        <v>5.4077720580450288</v>
      </c>
      <c r="F15" s="71">
        <f>'2011'!E12*('Conversion factors'!$B$2/1000)</f>
        <v>5.4126280213875315</v>
      </c>
      <c r="G15" s="71">
        <f>'2012'!E12*('Conversion factors'!$B$2/1000)</f>
        <v>5.3879051750052058</v>
      </c>
      <c r="H15" s="71">
        <f>'2013'!E12*('Conversion factors'!$B$2/1000)</f>
        <v>5.4561670848056547</v>
      </c>
      <c r="I15" s="71">
        <f>'2014'!E12*('Conversion factors'!$B$2/1000)</f>
        <v>5.3967805608711394</v>
      </c>
      <c r="J15" s="71">
        <f>'2015'!E12*('Conversion factors'!$B$2/1000)</f>
        <v>5.4046187771743748</v>
      </c>
      <c r="K15" s="71">
        <f>'2016'!E11*('Conversion factors'!$B$2/1000)</f>
        <v>6.0034137000000003</v>
      </c>
      <c r="L15" s="71">
        <f t="shared" si="0"/>
        <v>5.4863004524386518</v>
      </c>
      <c r="M15" s="71">
        <f t="shared" si="0"/>
        <v>5.4904651486866376</v>
      </c>
      <c r="N15" s="71">
        <f t="shared" si="0"/>
        <v>5.4545792145007121</v>
      </c>
      <c r="O15" s="71">
        <f t="shared" si="0"/>
        <v>5.4531760217214771</v>
      </c>
      <c r="P15" s="57"/>
      <c r="Q15" s="73"/>
      <c r="R15" s="75">
        <v>2002.4996651401079</v>
      </c>
      <c r="S15" s="75">
        <v>2004.0197792706226</v>
      </c>
      <c r="T15" s="75">
        <v>1990.92141329276</v>
      </c>
      <c r="U15" s="75">
        <v>1990.4092479283393</v>
      </c>
      <c r="V15" s="75"/>
    </row>
    <row r="16" spans="1:22" ht="15.6" customHeight="1">
      <c r="C16" s="59"/>
      <c r="D16" s="59"/>
      <c r="E16" s="59"/>
      <c r="F16" s="59"/>
      <c r="G16" s="59"/>
      <c r="H16" s="59"/>
      <c r="I16" s="59"/>
      <c r="J16" s="59"/>
      <c r="K16" s="59"/>
      <c r="L16" s="59"/>
      <c r="M16" s="59"/>
      <c r="N16" s="59"/>
      <c r="O16" s="59"/>
      <c r="P16" s="57"/>
    </row>
    <row r="17" spans="3:15">
      <c r="C17" s="59"/>
      <c r="D17" s="59"/>
      <c r="E17" s="59"/>
      <c r="F17" s="59"/>
      <c r="G17" s="59"/>
      <c r="H17" s="59"/>
      <c r="I17" s="59"/>
      <c r="J17" s="59"/>
      <c r="K17" s="59"/>
      <c r="L17" s="59"/>
      <c r="M17" s="59"/>
      <c r="N17" s="59"/>
      <c r="O17" s="59"/>
    </row>
    <row r="18" spans="3:15">
      <c r="C18" s="60" t="s">
        <v>591</v>
      </c>
      <c r="D18" s="61"/>
      <c r="E18" s="61"/>
      <c r="F18" s="61"/>
      <c r="G18" s="61"/>
      <c r="H18" s="61"/>
      <c r="I18" s="61"/>
      <c r="J18" s="61"/>
      <c r="K18" s="61"/>
      <c r="L18" s="61"/>
      <c r="M18" s="61"/>
      <c r="N18" s="61"/>
      <c r="O18" s="61"/>
    </row>
    <row r="19" spans="3:15">
      <c r="C19" s="62"/>
      <c r="D19" s="62"/>
      <c r="E19" s="62"/>
      <c r="F19" s="62"/>
      <c r="G19" s="62"/>
      <c r="H19" s="62"/>
      <c r="I19" s="62"/>
      <c r="J19" s="62"/>
      <c r="K19" s="62"/>
      <c r="L19" s="62"/>
      <c r="M19" s="62"/>
      <c r="N19" s="62"/>
      <c r="O19" s="62"/>
    </row>
    <row r="20" spans="3:15">
      <c r="C20" s="61">
        <f t="shared" ref="C20:C25" si="1">C10</f>
        <v>0.43288687217073585</v>
      </c>
      <c r="D20" s="61">
        <f t="shared" ref="D20:D25" si="2">C10</f>
        <v>0.43288687217073585</v>
      </c>
      <c r="E20" s="61">
        <v>0.43288687217073601</v>
      </c>
      <c r="F20" s="61">
        <v>0.43288687217073585</v>
      </c>
      <c r="G20" s="61">
        <v>0.43288687217073585</v>
      </c>
      <c r="H20" s="61">
        <v>0.43288687217073585</v>
      </c>
      <c r="I20" s="61">
        <v>0.43288687217073585</v>
      </c>
      <c r="J20" s="61">
        <v>0.43288687217073585</v>
      </c>
      <c r="K20" s="61">
        <v>0.43288687217073585</v>
      </c>
      <c r="L20" s="61">
        <v>0.43288687217073585</v>
      </c>
      <c r="M20" s="61">
        <v>0.43288687217073585</v>
      </c>
      <c r="N20" s="61">
        <v>0.43288687217073585</v>
      </c>
      <c r="O20" s="61">
        <v>0.43288687217073585</v>
      </c>
    </row>
    <row r="21" spans="3:15">
      <c r="C21" s="61">
        <f t="shared" si="1"/>
        <v>1.0628421072212793</v>
      </c>
      <c r="D21" s="61">
        <f t="shared" si="2"/>
        <v>1.0628421072212793</v>
      </c>
      <c r="E21" s="61">
        <v>1.0628421072212793</v>
      </c>
      <c r="F21" s="61">
        <v>1.0628421072212793</v>
      </c>
      <c r="G21" s="61">
        <v>1.0628421072212793</v>
      </c>
      <c r="H21" s="61">
        <v>1.0628421072212793</v>
      </c>
      <c r="I21" s="61">
        <v>1.0628421072212793</v>
      </c>
      <c r="J21" s="61">
        <v>1.0628421072212793</v>
      </c>
      <c r="K21" s="61">
        <v>1.0628421072212793</v>
      </c>
      <c r="L21" s="61">
        <v>1.0628421072212793</v>
      </c>
      <c r="M21" s="61">
        <v>1.0628421072212793</v>
      </c>
      <c r="N21" s="61">
        <v>1.0628421072212793</v>
      </c>
      <c r="O21" s="61">
        <v>1.0628421072212793</v>
      </c>
    </row>
    <row r="22" spans="3:15">
      <c r="C22" s="61">
        <f t="shared" si="1"/>
        <v>1.1055960975342465</v>
      </c>
      <c r="D22" s="61">
        <f t="shared" si="2"/>
        <v>1.1055960975342465</v>
      </c>
      <c r="E22" s="61">
        <v>1.1055960975342465</v>
      </c>
      <c r="F22" s="61">
        <v>1.1055960975342465</v>
      </c>
      <c r="G22" s="61">
        <v>1.1055960975342465</v>
      </c>
      <c r="H22" s="61">
        <v>1.1055960975342465</v>
      </c>
      <c r="I22" s="61">
        <v>1.1055960975342465</v>
      </c>
      <c r="J22" s="61">
        <v>1.1055960975342465</v>
      </c>
      <c r="K22" s="61">
        <v>1.1055960975342465</v>
      </c>
      <c r="L22" s="61">
        <v>1.1055960975342465</v>
      </c>
      <c r="M22" s="61">
        <v>1.1055960975342465</v>
      </c>
      <c r="N22" s="61">
        <v>1.1055960975342465</v>
      </c>
      <c r="O22" s="61">
        <v>1.1055960975342465</v>
      </c>
    </row>
    <row r="23" spans="3:15">
      <c r="C23" s="61">
        <f t="shared" si="1"/>
        <v>1.7154746063816841</v>
      </c>
      <c r="D23" s="61">
        <f t="shared" si="2"/>
        <v>1.7154746063816841</v>
      </c>
      <c r="E23" s="61">
        <v>1.7154746063816841</v>
      </c>
      <c r="F23" s="61">
        <v>1.7154746063816841</v>
      </c>
      <c r="G23" s="61">
        <v>1.7154746063816841</v>
      </c>
      <c r="H23" s="61">
        <v>1.7154746063816841</v>
      </c>
      <c r="I23" s="61">
        <v>1.7154746063816841</v>
      </c>
      <c r="J23" s="61">
        <v>1.7154746063816799</v>
      </c>
      <c r="K23" s="61">
        <v>1.7154746063816841</v>
      </c>
      <c r="L23" s="61">
        <v>1.7154746063816841</v>
      </c>
      <c r="M23" s="61">
        <v>1.7154746063816841</v>
      </c>
      <c r="N23" s="61">
        <v>1.7154746063816841</v>
      </c>
      <c r="O23" s="61">
        <v>1.7154746063816841</v>
      </c>
    </row>
    <row r="24" spans="3:15">
      <c r="C24" s="61">
        <f t="shared" si="1"/>
        <v>0.84680298510630292</v>
      </c>
      <c r="D24" s="61">
        <f t="shared" si="2"/>
        <v>0.84680298510630292</v>
      </c>
      <c r="E24" s="61">
        <v>0.84680298510630292</v>
      </c>
      <c r="F24" s="61">
        <v>0.84680298510630292</v>
      </c>
      <c r="G24" s="61">
        <v>0.84680298510630292</v>
      </c>
      <c r="H24" s="61">
        <v>0.84680298510630292</v>
      </c>
      <c r="I24" s="61">
        <v>0.84680298510630292</v>
      </c>
      <c r="J24" s="61">
        <v>0.84680298510630292</v>
      </c>
      <c r="K24" s="61">
        <v>0.84680298510630292</v>
      </c>
      <c r="L24" s="61">
        <v>0.84680298510630292</v>
      </c>
      <c r="M24" s="61">
        <v>0.84680298510630292</v>
      </c>
      <c r="N24" s="61">
        <v>0.84680298510630292</v>
      </c>
      <c r="O24" s="61">
        <v>0.84680298510630292</v>
      </c>
    </row>
    <row r="25" spans="3:15">
      <c r="C25" s="61">
        <f t="shared" si="1"/>
        <v>5.1116371763718726</v>
      </c>
      <c r="D25" s="61">
        <f t="shared" si="2"/>
        <v>5.1116371763718726</v>
      </c>
      <c r="E25" s="61">
        <v>5.1116371763718726</v>
      </c>
      <c r="F25" s="61">
        <v>5.1116371763718726</v>
      </c>
      <c r="G25" s="61">
        <v>5.1116371763718726</v>
      </c>
      <c r="H25" s="61">
        <v>5.1116371763718726</v>
      </c>
      <c r="I25" s="61">
        <v>5.1116371763718726</v>
      </c>
      <c r="J25" s="61">
        <v>5.1116371763718726</v>
      </c>
      <c r="K25" s="61">
        <v>5.1116371763718726</v>
      </c>
      <c r="L25" s="61">
        <v>5.1116371763718726</v>
      </c>
      <c r="M25" s="61">
        <v>5.1116371763718726</v>
      </c>
      <c r="N25" s="61">
        <v>5.1116371763718726</v>
      </c>
      <c r="O25" s="61">
        <v>5.1116371763718726</v>
      </c>
    </row>
    <row r="36" spans="6:12">
      <c r="F36" s="58"/>
      <c r="G36" s="58"/>
      <c r="H36" s="58"/>
      <c r="I36" s="58"/>
      <c r="J36" s="58"/>
      <c r="K36" s="58"/>
      <c r="L36" s="58"/>
    </row>
  </sheetData>
  <phoneticPr fontId="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507A3-DB4D-4B12-8B3F-2DDD002094DA}">
  <sheetPr>
    <tabColor rgb="FF919191"/>
  </sheetPr>
  <dimension ref="A1:P78"/>
  <sheetViews>
    <sheetView workbookViewId="0">
      <selection activeCell="B3" sqref="B3"/>
    </sheetView>
  </sheetViews>
  <sheetFormatPr defaultColWidth="8.85546875" defaultRowHeight="15"/>
  <cols>
    <col min="1" max="1" width="8.85546875" style="10"/>
    <col min="2" max="2" width="15.28515625" style="10" customWidth="1"/>
    <col min="3" max="3" width="8.85546875" style="10"/>
    <col min="4" max="4" width="9.5703125" style="10" bestFit="1" customWidth="1"/>
    <col min="5" max="6" width="8.85546875" style="10"/>
    <col min="7" max="7" width="15.7109375" style="10" customWidth="1"/>
    <col min="8" max="8" width="8.85546875" style="10"/>
    <col min="9" max="9" width="18.5703125" style="10" customWidth="1"/>
    <col min="10" max="10" width="39.85546875" style="10" customWidth="1"/>
    <col min="11" max="11" width="8.85546875" style="10"/>
    <col min="12" max="12" width="9.5703125" style="10" bestFit="1" customWidth="1"/>
    <col min="13" max="13" width="13.7109375" style="10" bestFit="1" customWidth="1"/>
    <col min="14" max="14" width="12.42578125" style="10" customWidth="1"/>
    <col min="15" max="15" width="20.140625" style="10" customWidth="1"/>
    <col min="16" max="16" width="162.85546875" style="10" customWidth="1"/>
    <col min="17" max="17" width="8.85546875" style="10"/>
    <col min="18" max="18" width="18.5703125" style="10" customWidth="1"/>
    <col min="19" max="16384" width="8.85546875" style="10"/>
  </cols>
  <sheetData>
    <row r="1" spans="1:16" s="77" customFormat="1" ht="18">
      <c r="A1" s="77" t="s">
        <v>1226</v>
      </c>
      <c r="D1" s="78"/>
    </row>
    <row r="3" spans="1:16">
      <c r="B3" s="10" t="s">
        <v>1228</v>
      </c>
    </row>
    <row r="5" spans="1:16">
      <c r="B5" s="10" t="s">
        <v>1199</v>
      </c>
      <c r="J5" s="10" t="s">
        <v>1200</v>
      </c>
    </row>
    <row r="7" spans="1:16">
      <c r="B7" s="19" t="s">
        <v>1192</v>
      </c>
      <c r="C7" s="19" t="s">
        <v>1193</v>
      </c>
      <c r="D7" s="19" t="s">
        <v>1191</v>
      </c>
      <c r="E7" s="19" t="s">
        <v>1177</v>
      </c>
      <c r="F7" s="19" t="s">
        <v>1178</v>
      </c>
      <c r="G7" s="19" t="s">
        <v>1179</v>
      </c>
      <c r="H7" s="19" t="s">
        <v>1180</v>
      </c>
      <c r="J7" s="19" t="s">
        <v>1197</v>
      </c>
      <c r="K7" s="19" t="s">
        <v>1193</v>
      </c>
      <c r="L7" s="19" t="s">
        <v>1198</v>
      </c>
      <c r="M7" s="19" t="s">
        <v>1177</v>
      </c>
      <c r="N7" s="19" t="s">
        <v>1178</v>
      </c>
      <c r="O7" s="19" t="s">
        <v>1179</v>
      </c>
      <c r="P7" s="19" t="s">
        <v>1180</v>
      </c>
    </row>
    <row r="8" spans="1:16">
      <c r="B8" s="405" t="s">
        <v>1194</v>
      </c>
      <c r="C8" s="403"/>
      <c r="D8" s="403"/>
      <c r="E8" s="403"/>
      <c r="F8" s="403"/>
      <c r="G8" s="403"/>
      <c r="H8" s="403"/>
      <c r="J8" s="403" t="s">
        <v>739</v>
      </c>
      <c r="K8" s="410"/>
      <c r="L8" s="411">
        <f>'2020 NG (Tots)'!AA10</f>
        <v>40.583575385862211</v>
      </c>
      <c r="M8" s="410"/>
      <c r="N8" s="410"/>
      <c r="O8" s="410"/>
      <c r="P8" s="403">
        <f>'2020 NG (Srcs)'!C4</f>
        <v>0</v>
      </c>
    </row>
    <row r="9" spans="1:16">
      <c r="B9" s="13" t="s">
        <v>631</v>
      </c>
      <c r="C9" s="13" t="s">
        <v>522</v>
      </c>
      <c r="D9" s="15">
        <f>SUMIF('Natural Gas'!$K$8:$K$78,'Natural Gas'!C9,'Natural Gas'!$L$8:$L$78)</f>
        <v>49.057208658487589</v>
      </c>
      <c r="E9" s="15">
        <f>SUMPRODUCT('Natural Gas'!M24:M25,'Natural Gas'!N24:N25)/SUM('Natural Gas'!N24:N25)</f>
        <v>116.88859606208264</v>
      </c>
      <c r="F9" s="22">
        <f>SUM('Natural Gas'!N24:N25)</f>
        <v>419692</v>
      </c>
      <c r="G9" s="22" t="str">
        <f>'Natural Gas'!O24</f>
        <v>kg/well</v>
      </c>
      <c r="H9" s="13" t="str">
        <f>VLOOKUP(C9,'Natural Gas'!$K$9:$P$78,5,FALSE)</f>
        <v>kg/well</v>
      </c>
      <c r="J9" s="13" t="s">
        <v>741</v>
      </c>
      <c r="K9" s="14" t="s">
        <v>700</v>
      </c>
      <c r="L9" s="15">
        <f>'2020 NG (Tots)'!AA11</f>
        <v>2.1238822158969213</v>
      </c>
      <c r="M9" s="14"/>
      <c r="N9" s="14"/>
      <c r="O9" s="14"/>
      <c r="P9" s="13" t="str">
        <f>'2020 NG (Srcs)'!C5</f>
        <v>2015-2018: Calculated using year-specific GHGRP subpart W data for each control category (EPA 2019d). 1990-2014: Year 2015 emission factors. Refer to EPA 2018b for additional detail.</v>
      </c>
    </row>
    <row r="10" spans="1:16">
      <c r="B10" s="13" t="s">
        <v>638</v>
      </c>
      <c r="C10" s="13" t="s">
        <v>650</v>
      </c>
      <c r="D10" s="15">
        <f>SUMIF('Natural Gas'!$K$8:$K$78,'Natural Gas'!C10,'Natural Gas'!$L$8:$L$78)</f>
        <v>118.42901270676604</v>
      </c>
      <c r="E10" s="15">
        <f>SUMIF('Natural Gas'!$K$8:$K$78,'Natural Gas'!C10,'Natural Gas'!$M$8:$M$78)</f>
        <v>397.2688693094866</v>
      </c>
      <c r="F10" s="22">
        <f>'Natural Gas'!N28</f>
        <v>298107.96127220738</v>
      </c>
      <c r="G10" s="22" t="str">
        <f>'Natural Gas'!O28</f>
        <v>kg/separator</v>
      </c>
      <c r="H10" s="13" t="str">
        <f>VLOOKUP(C10,'Natural Gas'!$K$9:$P$78,5,FALSE)</f>
        <v>kg/separator</v>
      </c>
      <c r="J10" s="13" t="s">
        <v>742</v>
      </c>
      <c r="K10" s="14" t="s">
        <v>700</v>
      </c>
      <c r="L10" s="15">
        <f>'2020 NG (Tots)'!AA12</f>
        <v>4.6627673276173731E-2</v>
      </c>
      <c r="M10" s="14"/>
      <c r="N10" s="14"/>
      <c r="O10" s="14"/>
      <c r="P10" s="13">
        <f>'2020 NG (Srcs)'!C6</f>
        <v>0</v>
      </c>
    </row>
    <row r="11" spans="1:16">
      <c r="B11" s="13" t="s">
        <v>147</v>
      </c>
      <c r="C11" s="13" t="s">
        <v>652</v>
      </c>
      <c r="D11" s="15">
        <f>SUMIF('Natural Gas'!$K$8:$K$78,'Natural Gas'!C11,'Natural Gas'!$L$8:$L$78)</f>
        <v>28.990256835296833</v>
      </c>
      <c r="E11" s="15">
        <f>SUMIF('Natural Gas'!$K$8:$K$78,'Natural Gas'!C11,'Natural Gas'!$M$8:$M$78)</f>
        <v>484.08949693336729</v>
      </c>
      <c r="F11" s="22">
        <f>'Natural Gas'!N29</f>
        <v>12463.195528123906</v>
      </c>
      <c r="G11" s="22" t="str">
        <f>'Natural Gas'!O29</f>
        <v>kg/dehydrator</v>
      </c>
      <c r="H11" s="13" t="str">
        <f>VLOOKUP(C11,'Natural Gas'!$K$9:$P$78,5,FALSE)</f>
        <v>kg/dehydrator</v>
      </c>
      <c r="J11" s="13" t="s">
        <v>743</v>
      </c>
      <c r="K11" s="14" t="s">
        <v>676</v>
      </c>
      <c r="L11" s="15">
        <f>'2020 NG (Tots)'!AA13</f>
        <v>0.92387949606033792</v>
      </c>
      <c r="M11" s="15">
        <f>'2020 NG (EFs)'!AB28</f>
        <v>8790.5185185185201</v>
      </c>
      <c r="N11" s="412">
        <f>'2020 NG (AFs)'!AB10</f>
        <v>105.0995449374289</v>
      </c>
      <c r="O11" s="412" t="str">
        <f>'2020 NG (EFs)'!B28</f>
        <v>kg/event</v>
      </c>
      <c r="P11" s="13" t="str">
        <f>'2020 NG (Srcs)'!C7</f>
        <v xml:space="preserve">2011-2018: Calculated using year-specific GHGRP subpart W data for each control category (EPA 2019d). 1990-2014: Year 2011 emission factors. Refer to EPA 2013 and EPA 2018b for additional detail. </v>
      </c>
    </row>
    <row r="12" spans="1:16">
      <c r="B12" s="13" t="s">
        <v>654</v>
      </c>
      <c r="C12" s="13" t="s">
        <v>655</v>
      </c>
      <c r="D12" s="15">
        <f>SUMIF('Natural Gas'!$K$8:$K$78,'Natural Gas'!C12,'Natural Gas'!$L$8:$L$78)</f>
        <v>73.422469090186524</v>
      </c>
      <c r="E12" s="15">
        <f>SUMIF('Natural Gas'!$K$8:$K$78,'Natural Gas'!C12,'Natural Gas'!$M$8:$M$78)</f>
        <v>208.66558455309229</v>
      </c>
      <c r="F12" s="22">
        <f>'Natural Gas'!N30</f>
        <v>351866.69257145812</v>
      </c>
      <c r="G12" s="22" t="str">
        <f>'Natural Gas'!O30</f>
        <v>kg/meter</v>
      </c>
      <c r="H12" s="13" t="str">
        <f>VLOOKUP(C12,'Natural Gas'!$K$9:$P$78,5,FALSE)</f>
        <v>kg/meter</v>
      </c>
      <c r="J12" s="13" t="s">
        <v>744</v>
      </c>
      <c r="K12" s="14" t="s">
        <v>676</v>
      </c>
      <c r="L12" s="15">
        <f>'2020 NG (Tots)'!AA14</f>
        <v>0.39413084828990391</v>
      </c>
      <c r="M12" s="15">
        <f>'2020 NG (EFs)'!AB29</f>
        <v>1207.8452380952385</v>
      </c>
      <c r="N12" s="412">
        <f>'2020 NG (AFs)'!AB11</f>
        <v>326.30906332954117</v>
      </c>
      <c r="O12" s="412" t="str">
        <f>'2020 NG (EFs)'!B29</f>
        <v>kg/event</v>
      </c>
      <c r="P12" s="13">
        <f>'2020 NG (Srcs)'!C8</f>
        <v>0</v>
      </c>
    </row>
    <row r="13" spans="1:16">
      <c r="B13" s="13" t="s">
        <v>657</v>
      </c>
      <c r="C13" s="13" t="s">
        <v>658</v>
      </c>
      <c r="D13" s="15">
        <f>SUMIF('Natural Gas'!$K$8:$K$78,'Natural Gas'!C13,'Natural Gas'!$L$8:$L$78)</f>
        <v>73.235331837816176</v>
      </c>
      <c r="E13" s="15">
        <f>SUMIF('Natural Gas'!$K$8:$K$78,'Natural Gas'!C13,'Natural Gas'!$M$8:$M$78)</f>
        <v>1994.4254514212355</v>
      </c>
      <c r="F13" s="22">
        <f>'Natural Gas'!N27</f>
        <v>54976.540274057676</v>
      </c>
      <c r="G13" s="22" t="str">
        <f>'Natural Gas'!O31</f>
        <v>kg/compressor</v>
      </c>
      <c r="H13" s="13" t="str">
        <f>VLOOKUP(C13,'Natural Gas'!$K$9:$P$78,5,FALSE)</f>
        <v>kg/compressor</v>
      </c>
      <c r="J13" s="13" t="s">
        <v>745</v>
      </c>
      <c r="K13" s="14" t="s">
        <v>676</v>
      </c>
      <c r="L13" s="15">
        <f>'2020 NG (Tots)'!AA15</f>
        <v>14.462410054788343</v>
      </c>
      <c r="M13" s="15">
        <f>'2020 NG (EFs)'!AB30</f>
        <v>4737.2826217678912</v>
      </c>
      <c r="N13" s="412">
        <f>'2020 NG (AFs)'!AB12</f>
        <v>3052.8915434205537</v>
      </c>
      <c r="O13" s="412" t="str">
        <f>'2020 NG (EFs)'!B30</f>
        <v>kg/event</v>
      </c>
      <c r="P13" s="13">
        <f>'2020 NG (Srcs)'!C9</f>
        <v>0</v>
      </c>
    </row>
    <row r="14" spans="1:16">
      <c r="B14" s="13" t="s">
        <v>146</v>
      </c>
      <c r="C14" s="13" t="s">
        <v>660</v>
      </c>
      <c r="D14" s="15">
        <f>SUMIF('Natural Gas'!$K$8:$K$78,'Natural Gas'!C14,'Natural Gas'!$L$8:$L$78)</f>
        <v>13.532829221496492</v>
      </c>
      <c r="E14" s="15">
        <f>SUMIF('Natural Gas'!$K$8:$K$78,'Natural Gas'!C14,'Natural Gas'!$M$8:$M$78)</f>
        <v>246.1564360731947</v>
      </c>
      <c r="F14" s="22">
        <f>'Natural Gas'!N32</f>
        <v>0</v>
      </c>
      <c r="G14" s="22" t="str">
        <f>'Natural Gas'!O27</f>
        <v>kg/heater</v>
      </c>
      <c r="H14" s="13" t="str">
        <f>VLOOKUP(C14,'Natural Gas'!$K$9:$P$78,5,FALSE)</f>
        <v>kg/heater</v>
      </c>
      <c r="J14" s="13" t="s">
        <v>746</v>
      </c>
      <c r="K14" s="14" t="s">
        <v>676</v>
      </c>
      <c r="L14" s="15">
        <f>'2020 NG (Tots)'!AA16</f>
        <v>8.7857156308611337</v>
      </c>
      <c r="M14" s="15">
        <f>'2020 NG (EFs)'!AB31</f>
        <v>4895.3676789587853</v>
      </c>
      <c r="N14" s="412">
        <f>'2020 NG (AFs)'!AB13</f>
        <v>1794.6998483124762</v>
      </c>
      <c r="O14" s="412" t="str">
        <f>'2020 NG (EFs)'!B31</f>
        <v>kg/event</v>
      </c>
      <c r="P14" s="13">
        <f>'2020 NG (Srcs)'!C10</f>
        <v>0</v>
      </c>
    </row>
    <row r="15" spans="1:16">
      <c r="B15" s="13" t="s">
        <v>639</v>
      </c>
      <c r="C15" s="13" t="s">
        <v>662</v>
      </c>
      <c r="D15" s="15">
        <f>SUMIF('Natural Gas'!$K$8:$K$78,'Natural Gas'!C15,'Natural Gas'!$L$8:$L$78)</f>
        <v>0</v>
      </c>
      <c r="E15" s="15">
        <f>SUMIF('Natural Gas'!$K$8:$K$78,'Natural Gas'!C15,'Natural Gas'!$M$8:$M$78)</f>
        <v>0</v>
      </c>
      <c r="F15" s="13">
        <f>SUMIF('Natural Gas'!$K$8:$K$78,'Natural Gas'!C15,'Natural Gas'!$N$8:$N$78)</f>
        <v>0</v>
      </c>
      <c r="G15" s="13"/>
      <c r="H15" s="13" t="e">
        <f>VLOOKUP(C15,'Natural Gas'!$K$9:$P$78,5,FALSE)</f>
        <v>#N/A</v>
      </c>
      <c r="J15" s="13" t="s">
        <v>747</v>
      </c>
      <c r="K15" s="14" t="s">
        <v>676</v>
      </c>
      <c r="L15" s="15">
        <f>'2020 NG (Tots)'!AA17</f>
        <v>13.631162862802611</v>
      </c>
      <c r="M15" s="15">
        <f>'2020 NG (EFs)'!AB32</f>
        <v>72.816973355778643</v>
      </c>
      <c r="N15" s="412">
        <f>'2020 NG (AFs)'!AB14</f>
        <v>601.65668552699913</v>
      </c>
      <c r="O15" s="412" t="str">
        <f>'2020 NG (EFs)'!B32</f>
        <v>kg/event</v>
      </c>
      <c r="P15" s="13" t="str">
        <f>'2020 NG (Srcs)'!C11</f>
        <v>2015-2018: Calculated using year-specific GHGRP subpart W data for each control category (EPA 2019d). 1990-2014: Year 2015 emission factors. Refer to EPA 2018b for additional detail.</v>
      </c>
    </row>
    <row r="16" spans="1:16">
      <c r="B16" s="13" t="s">
        <v>664</v>
      </c>
      <c r="C16" s="13" t="s">
        <v>665</v>
      </c>
      <c r="D16" s="15">
        <f>SUMIF('Natural Gas'!$K$8:$K$78,'Natural Gas'!C16,'Natural Gas'!$L$8:$L$78)</f>
        <v>113.33611481088761</v>
      </c>
      <c r="E16" s="15">
        <f>SUMIF('Natural Gas'!$K$8:$K$78,'Natural Gas'!C16,'Natural Gas'!$M$8:$M$78)</f>
        <v>1521.1617781449897</v>
      </c>
      <c r="F16" s="13">
        <f>SUMIF('Natural Gas'!$K$8:$K$78,'Natural Gas'!C16,'Natural Gas'!$N$8:$N$78)</f>
        <v>74506.286207833546</v>
      </c>
      <c r="G16" s="22" t="str">
        <f>'Natural Gas'!O47</f>
        <v>kg/pump</v>
      </c>
      <c r="H16" s="13" t="str">
        <f>VLOOKUP(C16,'Natural Gas'!$K$9:$P$78,5,FALSE)</f>
        <v>kg/pump</v>
      </c>
      <c r="J16" s="13" t="s">
        <v>748</v>
      </c>
      <c r="K16" s="14" t="s">
        <v>676</v>
      </c>
      <c r="L16" s="15">
        <f>'2020 NG (Tots)'!AA18</f>
        <v>3.622988089474629E-2</v>
      </c>
      <c r="M16" s="15">
        <f>'2020 NG (EFs)'!AB33</f>
        <v>72.831310679611647</v>
      </c>
      <c r="N16" s="412">
        <f>'2020 NG (AFs)'!AB15</f>
        <v>188.47076896026482</v>
      </c>
      <c r="O16" s="412" t="str">
        <f>'2020 NG (EFs)'!B33</f>
        <v>kg/event</v>
      </c>
      <c r="P16" s="13">
        <f>'2020 NG (Srcs)'!C12</f>
        <v>0</v>
      </c>
    </row>
    <row r="17" spans="2:16">
      <c r="B17" s="13" t="s">
        <v>667</v>
      </c>
      <c r="C17" s="13" t="s">
        <v>668</v>
      </c>
      <c r="D17" s="15">
        <f>SUMIF('Natural Gas'!$K$8:$K$78,'Natural Gas'!C17,'Natural Gas'!$L$8:$L$78)</f>
        <v>1072.73194441449</v>
      </c>
      <c r="E17" s="15">
        <f>SUMPRODUCT('Natural Gas'!M44:M46,'Natural Gas'!N44:N46)/SUM('Natural Gas'!N44:N46)</f>
        <v>1287.450280761499</v>
      </c>
      <c r="F17" s="13">
        <f>SUMIF('Natural Gas'!$K$8:$K$78,'Natural Gas'!C17,'Natural Gas'!$N$8:$N$78)</f>
        <v>833222.03617835429</v>
      </c>
      <c r="G17" s="22" t="str">
        <f>'Natural Gas'!O44</f>
        <v>kg/controller</v>
      </c>
      <c r="H17" s="13" t="str">
        <f>VLOOKUP(C17,'Natural Gas'!$K$9:$P$78,5,FALSE)</f>
        <v>kg/controller</v>
      </c>
      <c r="J17" s="13" t="s">
        <v>49</v>
      </c>
      <c r="K17" s="14" t="s">
        <v>702</v>
      </c>
      <c r="L17" s="15">
        <f>'2020 NG (Tots)'!AA19</f>
        <v>0.17953672299203485</v>
      </c>
      <c r="M17" s="14"/>
      <c r="N17" s="14"/>
      <c r="O17" s="14"/>
      <c r="P17" s="13" t="str">
        <f>'2020 NG (Srcs)'!C13</f>
        <v>Radian/API 1992</v>
      </c>
    </row>
    <row r="18" spans="2:16">
      <c r="B18" s="13" t="s">
        <v>670</v>
      </c>
      <c r="C18" s="13" t="s">
        <v>671</v>
      </c>
      <c r="D18" s="15">
        <f>SUMIF('Natural Gas'!$K$8:$K$78,'Natural Gas'!C18,'Natural Gas'!$L$8:$L$78)</f>
        <v>0</v>
      </c>
      <c r="E18" s="15"/>
      <c r="F18" s="13">
        <f>SUMIF('Natural Gas'!$K$8:$K$78,'Natural Gas'!C18,'Natural Gas'!$N$8:$N$78)</f>
        <v>0</v>
      </c>
      <c r="G18" s="13"/>
      <c r="H18" s="13" t="e">
        <f>VLOOKUP(C18,'Natural Gas'!$K$9:$P$78,5,FALSE)</f>
        <v>#N/A</v>
      </c>
      <c r="J18" s="13" t="s">
        <v>749</v>
      </c>
      <c r="K18" s="14"/>
      <c r="L18" s="15">
        <f>'2020 NG (Tots)'!AA20</f>
        <v>0</v>
      </c>
      <c r="M18" s="14"/>
      <c r="N18" s="14"/>
      <c r="O18" s="14"/>
      <c r="P18" s="13">
        <f>'2020 NG (Srcs)'!C14</f>
        <v>0</v>
      </c>
    </row>
    <row r="19" spans="2:16">
      <c r="B19" s="13" t="s">
        <v>673</v>
      </c>
      <c r="C19" s="13" t="s">
        <v>674</v>
      </c>
      <c r="D19" s="15">
        <f>SUMIF('Natural Gas'!$K$8:$K$78,'Natural Gas'!C19,'Natural Gas'!$L$8:$L$78)</f>
        <v>160.06144029698439</v>
      </c>
      <c r="E19" s="15">
        <f>SUMPRODUCT('Natural Gas'!M64:M65,'Natural Gas'!N64:N65)/SUM('Natural Gas'!N64:N65)</f>
        <v>2181.3219545498869</v>
      </c>
      <c r="F19" s="13">
        <f>SUMIF('Natural Gas'!$K$8:$K$78,'Natural Gas'!C19,'Natural Gas'!$N$8:$N$78)</f>
        <v>73378.182419666176</v>
      </c>
      <c r="G19" s="22" t="str">
        <f>'Natural Gas'!O64</f>
        <v>kg/well</v>
      </c>
      <c r="H19" s="13" t="str">
        <f>VLOOKUP(C19,'Natural Gas'!$K$9:$P$78,5,FALSE)</f>
        <v>kg/well</v>
      </c>
      <c r="J19" s="13"/>
      <c r="K19" s="14"/>
      <c r="L19" s="15">
        <f>'2020 NG (Tots)'!AA21</f>
        <v>3618.8094016760997</v>
      </c>
      <c r="M19" s="14"/>
      <c r="N19" s="14"/>
      <c r="O19" s="14"/>
      <c r="P19" s="13"/>
    </row>
    <row r="20" spans="2:16">
      <c r="B20" s="13" t="s">
        <v>46</v>
      </c>
      <c r="C20" s="13" t="s">
        <v>676</v>
      </c>
      <c r="D20" s="15">
        <f>SUMIF('Natural Gas'!$K$8:$K$78,'Natural Gas'!C20,'Natural Gas'!$L$8:$L$78)</f>
        <v>38.233528773697074</v>
      </c>
      <c r="E20" s="15">
        <f>SUMPRODUCT('Natural Gas'!M11:M16,'Natural Gas'!N11:N16)/SUM('Natural Gas'!N11:N16)</f>
        <v>4057.2015675435355</v>
      </c>
      <c r="F20" s="13">
        <f>SUMIF('Natural Gas'!$K$8:$K$78,'Natural Gas'!C20,'Natural Gas'!$N$8:$N$78)</f>
        <v>6069.127454487264</v>
      </c>
      <c r="G20" s="22" t="str">
        <f>'Natural Gas'!O11</f>
        <v>kg/event</v>
      </c>
      <c r="H20" s="13" t="str">
        <f>VLOOKUP(C20,'Natural Gas'!$K$9:$P$78,5,FALSE)</f>
        <v>kg/event</v>
      </c>
      <c r="J20" s="13"/>
      <c r="K20" s="14"/>
      <c r="L20" s="15">
        <f>'2020 NG (Tots)'!AA22</f>
        <v>264.52324826328203</v>
      </c>
      <c r="M20" s="14"/>
      <c r="N20" s="14"/>
      <c r="O20" s="14"/>
      <c r="P20" s="13"/>
    </row>
    <row r="21" spans="2:16">
      <c r="B21" s="13" t="s">
        <v>678</v>
      </c>
      <c r="C21" s="13" t="s">
        <v>679</v>
      </c>
      <c r="D21" s="15">
        <f>SUMIF('Natural Gas'!$K$8:$K$78,'Natural Gas'!C21,'Natural Gas'!$L$8:$L$78)</f>
        <v>12.732674568718087</v>
      </c>
      <c r="E21" s="15">
        <f>SUMPRODUCT('Natural Gas'!M33:M38,'Natural Gas'!N33:N38)/SUM('Natural Gas'!N33:N38)</f>
        <v>1261.9221458198153</v>
      </c>
      <c r="F21" s="13">
        <f>SUMIF('Natural Gas'!$K$8:$K$78,'Natural Gas'!C21,'Natural Gas'!$N$8:$N$78)</f>
        <v>10089.904999999999</v>
      </c>
      <c r="G21" s="22" t="str">
        <f>'Natural Gas'!O33</f>
        <v>kg/event</v>
      </c>
      <c r="H21" s="13">
        <f>VLOOKUP(C21,'Natural Gas'!$K$9:$P$78,5,FALSE)</f>
        <v>0</v>
      </c>
      <c r="J21" s="13"/>
      <c r="K21" s="14"/>
      <c r="L21" s="15">
        <f>'2020 NG (Tots)'!AA23</f>
        <v>7.3889767015303027</v>
      </c>
      <c r="M21" s="14"/>
      <c r="N21" s="14"/>
      <c r="O21" s="14"/>
      <c r="P21" s="13"/>
    </row>
    <row r="22" spans="2:16">
      <c r="B22" s="13" t="s">
        <v>681</v>
      </c>
      <c r="C22" s="13" t="s">
        <v>682</v>
      </c>
      <c r="D22" s="15">
        <f>SUMIF('Natural Gas'!$K$8:$K$78,'Natural Gas'!C22,'Natural Gas'!$L$8:$L$78)</f>
        <v>265.01071213306926</v>
      </c>
      <c r="E22" s="15">
        <f>SUMIF('Natural Gas'!$K$8:$K$78,'Natural Gas'!C22,'Natural Gas'!$M$8:$M$78)</f>
        <v>4833.975155929862</v>
      </c>
      <c r="F22" s="13">
        <f>SUMIF('Natural Gas'!$K$8:$K$78,'Natural Gas'!C22,'Natural Gas'!$N$8:$N$78)</f>
        <v>54822.522579161232</v>
      </c>
      <c r="G22" s="22" t="str">
        <f>'Natural Gas'!O62</f>
        <v>kg/MMHPhr</v>
      </c>
      <c r="H22" s="13">
        <f>VLOOKUP(C22,'Natural Gas'!$K$9:$P$78,5,FALSE)</f>
        <v>0</v>
      </c>
      <c r="J22" s="13"/>
      <c r="K22" s="14"/>
      <c r="L22" s="15">
        <f>'2020 NG (Tots)'!AA24</f>
        <v>3346.897176711288</v>
      </c>
      <c r="M22" s="14"/>
      <c r="N22" s="14"/>
      <c r="O22" s="14"/>
      <c r="P22" s="13">
        <f>'2020 NG (Srcs)'!C15</f>
        <v>0</v>
      </c>
    </row>
    <row r="23" spans="2:16">
      <c r="B23" s="13" t="s">
        <v>683</v>
      </c>
      <c r="C23" s="13" t="s">
        <v>684</v>
      </c>
      <c r="D23" s="15">
        <f>SUMIF('Natural Gas'!$K$8:$K$78,'Natural Gas'!C23,'Natural Gas'!$L$8:$L$78)</f>
        <v>24.719878407011336</v>
      </c>
      <c r="E23" s="15">
        <f>SUMPRODUCT('Natural Gas'!M55:M59,'Natural Gas'!N55:N59)/SUM('Natural Gas'!N55:N59)</f>
        <v>0.10491447871037288</v>
      </c>
      <c r="F23" s="13">
        <f>SUMIF('Natural Gas'!$K$8:$K$78,'Natural Gas'!C23,'Natural Gas'!$N$8:$N$78)</f>
        <v>417503443.9193176</v>
      </c>
      <c r="G23" s="22" t="str">
        <f>'Natural Gas'!O55</f>
        <v>kg/bbl</v>
      </c>
      <c r="H23" s="13">
        <f>VLOOKUP(C23,'Natural Gas'!$K$9:$P$78,5,FALSE)</f>
        <v>0</v>
      </c>
      <c r="J23" s="13" t="s">
        <v>8</v>
      </c>
      <c r="K23" s="14"/>
      <c r="L23" s="15">
        <f>'2020 NG (Tots)'!AA25</f>
        <v>0</v>
      </c>
      <c r="M23" s="14"/>
      <c r="N23" s="14"/>
      <c r="O23" s="14"/>
      <c r="P23" s="13" t="str">
        <f>'2020 NG (Srcs)'!C16</f>
        <v>n/a</v>
      </c>
    </row>
    <row r="24" spans="2:16">
      <c r="B24" s="406" t="s">
        <v>1195</v>
      </c>
      <c r="C24" s="13"/>
      <c r="D24" s="13"/>
      <c r="E24" s="13"/>
      <c r="F24" s="13"/>
      <c r="G24" s="13"/>
      <c r="H24" s="13"/>
      <c r="J24" s="13" t="s">
        <v>379</v>
      </c>
      <c r="K24" s="14" t="s">
        <v>522</v>
      </c>
      <c r="L24" s="15">
        <f>'2020 NG (Tots)'!AA26</f>
        <v>16.145433280484269</v>
      </c>
      <c r="M24" s="15">
        <f>'2020 NG (EFs)'!AB19</f>
        <v>91.78235052290529</v>
      </c>
      <c r="N24" s="412">
        <f>'2020 NG (AFs)'!AB20</f>
        <v>175910</v>
      </c>
      <c r="O24" s="412" t="str">
        <f>'2020 NG (EFs)'!B19</f>
        <v>kg/well</v>
      </c>
      <c r="P24" s="13" t="str">
        <f>'2020 NG (Srcs)'!C17</f>
        <v>GRI/EPA 1996</v>
      </c>
    </row>
    <row r="25" spans="2:16">
      <c r="B25" s="21" t="s">
        <v>685</v>
      </c>
      <c r="C25" s="21"/>
      <c r="D25" s="404">
        <f>SUMIF('Natural Gas'!$K$8:$K$78,'Natural Gas'!C25,'Natural Gas'!$L$8:$L$78)</f>
        <v>0</v>
      </c>
      <c r="E25" s="21"/>
      <c r="F25" s="21"/>
      <c r="G25" s="21"/>
      <c r="H25" s="21" t="e">
        <f>VLOOKUP(C25,'Natural Gas'!$K$9:$P$78,5,FALSE)</f>
        <v>#N/A</v>
      </c>
      <c r="J25" s="13" t="s">
        <v>381</v>
      </c>
      <c r="K25" s="14" t="s">
        <v>522</v>
      </c>
      <c r="L25" s="15">
        <f>'2020 NG (Tots)'!AA27</f>
        <v>32.91177537800332</v>
      </c>
      <c r="M25" s="15">
        <f>'2020 NG (EFs)'!AB20</f>
        <v>135.00494449140348</v>
      </c>
      <c r="N25" s="412">
        <f>'2020 NG (AFs)'!AB21</f>
        <v>243782</v>
      </c>
      <c r="O25" s="412" t="str">
        <f>'2020 NG (EFs)'!B20</f>
        <v>kg/well</v>
      </c>
      <c r="P25" s="13" t="str">
        <f>'2020 NG (Srcs)'!C18</f>
        <v>GRI/EPA 1996</v>
      </c>
    </row>
    <row r="26" spans="2:16">
      <c r="B26" s="21" t="s">
        <v>686</v>
      </c>
      <c r="C26" s="21" t="s">
        <v>687</v>
      </c>
      <c r="D26" s="404">
        <f>SUMIF('Natural Gas'!$K$8:$K$78,'Natural Gas'!C26,'Natural Gas'!$L$8:$L$78)</f>
        <v>60.744934315534849</v>
      </c>
      <c r="E26" s="21"/>
      <c r="F26" s="21"/>
      <c r="G26" s="21"/>
      <c r="H26" s="21" t="str">
        <f>VLOOKUP(C26,'Natural Gas'!$K$9:$P$78,5,FALSE)</f>
        <v>kg/MMgal produced water</v>
      </c>
      <c r="J26" s="13" t="s">
        <v>383</v>
      </c>
      <c r="K26" s="14"/>
      <c r="L26" s="15">
        <f>'2020 NG (Tots)'!AA28</f>
        <v>0</v>
      </c>
      <c r="M26" s="15">
        <f>'2020 NG (EFs)'!AB21</f>
        <v>0</v>
      </c>
      <c r="N26" s="412">
        <f>'2020 NG (AFs)'!AB22</f>
        <v>0</v>
      </c>
      <c r="O26" s="412">
        <f>'2020 NG (EFs)'!B21</f>
        <v>0</v>
      </c>
      <c r="P26" s="13">
        <f>'2020 NG (Srcs)'!C19</f>
        <v>0</v>
      </c>
    </row>
    <row r="27" spans="2:16">
      <c r="B27" s="21" t="s">
        <v>688</v>
      </c>
      <c r="C27" s="21" t="s">
        <v>689</v>
      </c>
      <c r="D27" s="404">
        <f>SUMIF('Natural Gas'!$K$8:$K$78,'Natural Gas'!C27,'Natural Gas'!$L$8:$L$78)</f>
        <v>73.849661894125688</v>
      </c>
      <c r="E27" s="21"/>
      <c r="F27" s="21"/>
      <c r="G27" s="21"/>
      <c r="H27" s="21" t="str">
        <f>VLOOKUP(C27,'Natural Gas'!$K$9:$P$78,5,FALSE)</f>
        <v>kg/MMscf</v>
      </c>
      <c r="J27" s="13" t="s">
        <v>19</v>
      </c>
      <c r="K27" s="14" t="s">
        <v>660</v>
      </c>
      <c r="L27" s="15">
        <f>'2020 NG (Tots)'!AA29</f>
        <v>13.532829221496492</v>
      </c>
      <c r="M27" s="15">
        <f>'2020 NG (EFs)'!AB22</f>
        <v>246.1564360731947</v>
      </c>
      <c r="N27" s="412">
        <f>'2020 NG (AFs)'!AB23</f>
        <v>54976.540274057676</v>
      </c>
      <c r="O27" s="412" t="str">
        <f>'2020 NG (EFs)'!B22</f>
        <v>kg/heater</v>
      </c>
      <c r="P27" s="13" t="str">
        <f>'2020 NG (Srcs)'!C20</f>
        <v>GRI/EPA 1996</v>
      </c>
    </row>
    <row r="28" spans="2:16">
      <c r="B28" s="21" t="s">
        <v>690</v>
      </c>
      <c r="C28" s="21" t="s">
        <v>652</v>
      </c>
      <c r="D28" s="404">
        <f>SUMIF('Natural Gas'!$K$8:$K$78,'Natural Gas'!C28,'Natural Gas'!$L$8:$L$78)</f>
        <v>28.990256835296833</v>
      </c>
      <c r="E28" s="21"/>
      <c r="F28" s="21"/>
      <c r="G28" s="21"/>
      <c r="H28" s="21" t="str">
        <f>VLOOKUP(C28,'Natural Gas'!$K$9:$P$78,5,FALSE)</f>
        <v>kg/dehydrator</v>
      </c>
      <c r="J28" s="13" t="s">
        <v>22</v>
      </c>
      <c r="K28" s="14" t="s">
        <v>650</v>
      </c>
      <c r="L28" s="15">
        <f>'2020 NG (Tots)'!AA30</f>
        <v>118.42901270676604</v>
      </c>
      <c r="M28" s="15">
        <f>'2020 NG (EFs)'!AB23</f>
        <v>397.2688693094866</v>
      </c>
      <c r="N28" s="412">
        <f>'2020 NG (AFs)'!AB24</f>
        <v>298107.96127220738</v>
      </c>
      <c r="O28" s="412" t="str">
        <f>'2020 NG (EFs)'!B23</f>
        <v>kg/separator</v>
      </c>
      <c r="P28" s="13" t="str">
        <f>'2020 NG (Srcs)'!C21</f>
        <v>GRI/EPA 1996</v>
      </c>
    </row>
    <row r="29" spans="2:16">
      <c r="B29" s="21" t="s">
        <v>691</v>
      </c>
      <c r="C29" s="21" t="s">
        <v>692</v>
      </c>
      <c r="D29" s="404">
        <f>SUMIF('Natural Gas'!$K$8:$K$78,'Natural Gas'!C29,'Natural Gas'!$L$8:$L$78)</f>
        <v>5.5717809159382314</v>
      </c>
      <c r="E29" s="21"/>
      <c r="F29" s="21"/>
      <c r="G29" s="21"/>
      <c r="H29" s="21" t="str">
        <f>VLOOKUP(C29,'Natural Gas'!$K$9:$P$78,5,FALSE)</f>
        <v>kg/MMscf</v>
      </c>
      <c r="J29" s="13" t="s">
        <v>25</v>
      </c>
      <c r="K29" s="14" t="s">
        <v>652</v>
      </c>
      <c r="L29" s="15">
        <f>'2020 NG (Tots)'!AA31</f>
        <v>5.9632044815385488</v>
      </c>
      <c r="M29" s="15">
        <f>'2020 NG (EFs)'!AB24</f>
        <v>478.4651310398076</v>
      </c>
      <c r="N29" s="412">
        <f>'2020 NG (AFs)'!AB25</f>
        <v>12463.195528123906</v>
      </c>
      <c r="O29" s="412" t="str">
        <f>'2020 NG (EFs)'!B24</f>
        <v>kg/dehydrator</v>
      </c>
      <c r="P29" s="13" t="str">
        <f>'2020 NG (Srcs)'!C22</f>
        <v>GRI/EPA 1996</v>
      </c>
    </row>
    <row r="30" spans="2:16">
      <c r="B30" s="21" t="s">
        <v>693</v>
      </c>
      <c r="C30" s="21" t="s">
        <v>694</v>
      </c>
      <c r="D30" s="404">
        <f>SUMIF('Natural Gas'!$K$8:$K$78,'Natural Gas'!C30,'Natural Gas'!$L$8:$L$78)</f>
        <v>0</v>
      </c>
      <c r="E30" s="21"/>
      <c r="F30" s="21"/>
      <c r="G30" s="21"/>
      <c r="H30" s="21" t="e">
        <f>VLOOKUP(C30,'Natural Gas'!$K$9:$P$78,5,FALSE)</f>
        <v>#N/A</v>
      </c>
      <c r="J30" s="13" t="s">
        <v>28</v>
      </c>
      <c r="K30" s="14" t="s">
        <v>655</v>
      </c>
      <c r="L30" s="15">
        <f>'2020 NG (Tots)'!AA32</f>
        <v>73.422469090186524</v>
      </c>
      <c r="M30" s="15">
        <f>'2020 NG (EFs)'!AB25</f>
        <v>208.66558455309229</v>
      </c>
      <c r="N30" s="412">
        <f>'2020 NG (AFs)'!AB26</f>
        <v>351866.69257145812</v>
      </c>
      <c r="O30" s="412" t="str">
        <f>'2020 NG (EFs)'!B25</f>
        <v>kg/meter</v>
      </c>
      <c r="P30" s="13" t="str">
        <f>'2020 NG (Srcs)'!C23</f>
        <v>GRI/EPA 1996</v>
      </c>
    </row>
    <row r="31" spans="2:16">
      <c r="B31" s="21" t="s">
        <v>695</v>
      </c>
      <c r="C31" s="21" t="s">
        <v>696</v>
      </c>
      <c r="D31" s="404">
        <f>SUMIF('Natural Gas'!$K$8:$K$78,'Natural Gas'!C31,'Natural Gas'!$L$8:$L$78)</f>
        <v>0</v>
      </c>
      <c r="E31" s="21"/>
      <c r="F31" s="21"/>
      <c r="G31" s="21"/>
      <c r="H31" s="21" t="e">
        <f>VLOOKUP(C31,'Natural Gas'!$K$9:$P$78,5,FALSE)</f>
        <v>#N/A</v>
      </c>
      <c r="J31" s="13" t="s">
        <v>392</v>
      </c>
      <c r="K31" s="14" t="s">
        <v>658</v>
      </c>
      <c r="L31" s="15">
        <f>'2020 NG (Tots)'!AA33</f>
        <v>67.411518528217769</v>
      </c>
      <c r="M31" s="15">
        <f>'2020 NG (EFs)'!AB26</f>
        <v>1994.4254514212355</v>
      </c>
      <c r="N31" s="412">
        <f>'2020 NG (AFs)'!AB27</f>
        <v>33799.969048820574</v>
      </c>
      <c r="O31" s="412" t="str">
        <f>'2020 NG (EFs)'!B26</f>
        <v>kg/compressor</v>
      </c>
      <c r="P31" s="13" t="str">
        <f>'2020 NG (Srcs)'!C24</f>
        <v>GRI/EPA 1996</v>
      </c>
    </row>
    <row r="32" spans="2:16">
      <c r="B32" s="21" t="s">
        <v>697</v>
      </c>
      <c r="C32" s="21" t="s">
        <v>698</v>
      </c>
      <c r="D32" s="404">
        <f>SUMIF('Natural Gas'!$K$8:$K$78,'Natural Gas'!C32,'Natural Gas'!$L$8:$L$78)</f>
        <v>0</v>
      </c>
      <c r="E32" s="21"/>
      <c r="F32" s="21"/>
      <c r="G32" s="21"/>
      <c r="H32" s="21" t="e">
        <f>VLOOKUP(C32,'Natural Gas'!$K$9:$P$78,5,FALSE)</f>
        <v>#N/A</v>
      </c>
      <c r="J32" s="13" t="s">
        <v>73</v>
      </c>
      <c r="K32" s="14" t="s">
        <v>679</v>
      </c>
      <c r="L32" s="15">
        <f>'2020 NG (Tots)'!AA34</f>
        <v>0</v>
      </c>
      <c r="M32" s="15">
        <f>'2020 NG (EFs)'!AB27</f>
        <v>0</v>
      </c>
      <c r="N32" s="412">
        <f>'2020 NG (AFs)'!AB28</f>
        <v>0</v>
      </c>
      <c r="O32" s="412">
        <f>'2020 NG (EFs)'!B27</f>
        <v>0</v>
      </c>
      <c r="P32" s="13" t="str">
        <f>'2020 NG (Srcs)'!C25</f>
        <v xml:space="preserve">2011-2018: Calculated using year-specific GHGRP subpart W data for each control category (EPA 2019d). 1990-2014: Year 2011 emission factors. Refer to EPA 2013 and EPA 2018b for additional detail. </v>
      </c>
    </row>
    <row r="33" spans="2:16">
      <c r="B33" s="21" t="s">
        <v>699</v>
      </c>
      <c r="C33" s="21" t="s">
        <v>700</v>
      </c>
      <c r="D33" s="404">
        <f>SUMIF('Natural Gas'!$K$8:$K$78,'Natural Gas'!C33,'Natural Gas'!$L$8:$L$78)</f>
        <v>2.1705098891730952</v>
      </c>
      <c r="E33" s="21"/>
      <c r="F33" s="21"/>
      <c r="G33" s="21"/>
      <c r="H33" s="21">
        <f>VLOOKUP(C33,'Natural Gas'!$K$9:$P$78,5,FALSE)</f>
        <v>0</v>
      </c>
      <c r="J33" s="13" t="s">
        <v>753</v>
      </c>
      <c r="K33" s="14" t="s">
        <v>679</v>
      </c>
      <c r="L33" s="15">
        <f>'2020 NG (Tots)'!AA35</f>
        <v>1.7517467456251896</v>
      </c>
      <c r="M33" s="15">
        <f>'2020 NG (EFs)'!AB28</f>
        <v>8790.5185185185201</v>
      </c>
      <c r="N33" s="412">
        <f>'2020 NG (AFs)'!AB29</f>
        <v>199.27683923705723</v>
      </c>
      <c r="O33" s="412" t="str">
        <f>'2020 NG (EFs)'!B28</f>
        <v>kg/event</v>
      </c>
      <c r="P33" s="13" t="str">
        <f>'2020 NG (Srcs)'!C26</f>
        <v xml:space="preserve">2011-2018: Calculated using year-specific GHGRP subpart W data for each control category (EPA 2019d). 1990-2014: Year 2011 emission factors. Refer to EPA 2013 and EPA 2018b for additional detail. </v>
      </c>
    </row>
    <row r="34" spans="2:16">
      <c r="B34" s="407" t="s">
        <v>701</v>
      </c>
      <c r="C34" s="407" t="s">
        <v>702</v>
      </c>
      <c r="D34" s="408">
        <f>SUMIF('Natural Gas'!$K$8:$K$78,'Natural Gas'!C34,'Natural Gas'!$L$8:$L$78)</f>
        <v>0.17953672299203485</v>
      </c>
      <c r="E34" s="407"/>
      <c r="F34" s="407"/>
      <c r="G34" s="407"/>
      <c r="H34" s="407">
        <f>VLOOKUP(C34,'Natural Gas'!$K$9:$P$78,5,FALSE)</f>
        <v>0</v>
      </c>
      <c r="J34" s="13" t="s">
        <v>754</v>
      </c>
      <c r="K34" s="14" t="s">
        <v>679</v>
      </c>
      <c r="L34" s="15">
        <f>'2020 NG (Tots)'!AA36</f>
        <v>8.0231860445049985E-2</v>
      </c>
      <c r="M34" s="15">
        <f>'2020 NG (EFs)'!AB29</f>
        <v>1207.8452380952385</v>
      </c>
      <c r="N34" s="412">
        <f>'2020 NG (AFs)'!AB30</f>
        <v>66.425613079019072</v>
      </c>
      <c r="O34" s="412" t="str">
        <f>'2020 NG (EFs)'!B29</f>
        <v>kg/event</v>
      </c>
      <c r="P34" s="13">
        <f>'2020 NG (Srcs)'!C27</f>
        <v>0</v>
      </c>
    </row>
    <row r="35" spans="2:16">
      <c r="C35" s="10" t="s">
        <v>1188</v>
      </c>
      <c r="D35" s="10">
        <f>SUM(D9:D34)</f>
        <v>2215.0000823279679</v>
      </c>
      <c r="J35" s="13" t="s">
        <v>755</v>
      </c>
      <c r="K35" s="14" t="s">
        <v>679</v>
      </c>
      <c r="L35" s="15">
        <f>'2020 NG (Tots)'!AA37</f>
        <v>8.6850825084346148</v>
      </c>
      <c r="M35" s="15">
        <f>'2020 NG (EFs)'!AB30</f>
        <v>4737.2826217678912</v>
      </c>
      <c r="N35" s="412">
        <f>'2020 NG (AFs)'!AB31</f>
        <v>1833.3469209809266</v>
      </c>
      <c r="O35" s="412" t="str">
        <f>'2020 NG (EFs)'!B30</f>
        <v>kg/event</v>
      </c>
      <c r="P35" s="13">
        <f>'2020 NG (Srcs)'!C28</f>
        <v>0</v>
      </c>
    </row>
    <row r="36" spans="2:16">
      <c r="J36" s="13" t="s">
        <v>756</v>
      </c>
      <c r="K36" s="14" t="s">
        <v>679</v>
      </c>
      <c r="L36" s="15">
        <f>'2020 NG (Tots)'!AA38</f>
        <v>1.6584067765424653</v>
      </c>
      <c r="M36" s="15">
        <f>'2020 NG (EFs)'!AB31</f>
        <v>4895.3676789587853</v>
      </c>
      <c r="N36" s="412">
        <f>'2020 NG (AFs)'!AB32</f>
        <v>338.77062670299733</v>
      </c>
      <c r="O36" s="412" t="str">
        <f>'2020 NG (EFs)'!B31</f>
        <v>kg/event</v>
      </c>
      <c r="P36" s="13">
        <f>'2020 NG (Srcs)'!C29</f>
        <v>0</v>
      </c>
    </row>
    <row r="37" spans="2:16">
      <c r="J37" s="13" t="s">
        <v>757</v>
      </c>
      <c r="K37" s="14" t="s">
        <v>679</v>
      </c>
      <c r="L37" s="15">
        <f>'2020 NG (Tots)'!AA39</f>
        <v>0.53176628228519141</v>
      </c>
      <c r="M37" s="15">
        <f>'2020 NG (EFs)'!AB32</f>
        <v>72.816973355778643</v>
      </c>
      <c r="N37" s="412">
        <f>'2020 NG (AFs)'!AB33</f>
        <v>7302.7792529499748</v>
      </c>
      <c r="O37" s="412" t="str">
        <f>'2020 NG (EFs)'!B32</f>
        <v>kg/event</v>
      </c>
      <c r="P37" s="13" t="str">
        <f>'2020 NG (Srcs)'!C30</f>
        <v>2015-2018: Calculated using year-specific GHGRP subpart W data for each control category (EPA 2019d). 1990-2014: Year 2015 emission factors. Refer to EPA 2018b for additional detail.</v>
      </c>
    </row>
    <row r="38" spans="2:16">
      <c r="B38" s="409" t="s">
        <v>1196</v>
      </c>
      <c r="C38" s="409"/>
      <c r="J38" s="13" t="s">
        <v>758</v>
      </c>
      <c r="K38" s="14" t="s">
        <v>679</v>
      </c>
      <c r="L38" s="15">
        <f>'2020 NG (Tots)'!AA40</f>
        <v>2.5440395385574206E-2</v>
      </c>
      <c r="M38" s="15">
        <f>'2020 NG (EFs)'!AB33</f>
        <v>72.831310679611647</v>
      </c>
      <c r="N38" s="412">
        <f>'2020 NG (AFs)'!AB34</f>
        <v>349.30574705002493</v>
      </c>
      <c r="O38" s="412" t="str">
        <f>'2020 NG (EFs)'!B33</f>
        <v>kg/event</v>
      </c>
      <c r="P38" s="13">
        <f>'2020 NG (Srcs)'!C31</f>
        <v>0</v>
      </c>
    </row>
    <row r="39" spans="2:16">
      <c r="B39" s="409" t="s">
        <v>631</v>
      </c>
      <c r="C39" s="409" t="s">
        <v>522</v>
      </c>
      <c r="J39" s="13" t="s">
        <v>325</v>
      </c>
      <c r="K39" s="14"/>
      <c r="L39" s="15">
        <f>'2020 NG (Tots)'!AA41</f>
        <v>0</v>
      </c>
      <c r="M39" s="15">
        <f>'2020 NG (EFs)'!AB34</f>
        <v>0</v>
      </c>
      <c r="N39" s="412">
        <f>'2020 NG (AFs)'!AB35</f>
        <v>0</v>
      </c>
      <c r="O39" s="412">
        <f>'2020 NG (EFs)'!B34</f>
        <v>0</v>
      </c>
      <c r="P39" s="13" t="str">
        <f>'2020 NG (Srcs)'!C32</f>
        <v>Calculated weighted average of bleed type emission factors.</v>
      </c>
    </row>
    <row r="40" spans="2:16">
      <c r="B40" s="409" t="s">
        <v>638</v>
      </c>
      <c r="C40" s="409" t="s">
        <v>650</v>
      </c>
      <c r="J40" s="13" t="s">
        <v>464</v>
      </c>
      <c r="K40" s="14" t="s">
        <v>687</v>
      </c>
      <c r="L40" s="15">
        <f>'2020 NG (Tots)'!AA42</f>
        <v>47.956620946752061</v>
      </c>
      <c r="M40" s="15">
        <f>'2020 NG (EFs)'!AB35</f>
        <v>2328.3834994290078</v>
      </c>
      <c r="N40" s="412">
        <f>'2020 NG (AFs)'!AB36</f>
        <v>20596.530149999999</v>
      </c>
      <c r="O40" s="412" t="str">
        <f>'2020 NG (EFs)'!B35</f>
        <v>kg/MMgal produced water</v>
      </c>
      <c r="P40" s="13"/>
    </row>
    <row r="41" spans="2:16">
      <c r="B41" s="409" t="s">
        <v>147</v>
      </c>
      <c r="C41" s="409" t="s">
        <v>652</v>
      </c>
      <c r="J41" s="13" t="s">
        <v>461</v>
      </c>
      <c r="K41" s="14" t="s">
        <v>687</v>
      </c>
      <c r="L41" s="15">
        <f>'2020 NG (Tots)'!AA43</f>
        <v>12.788313368782788</v>
      </c>
      <c r="M41" s="15">
        <f>'2020 NG (EFs)'!AB36</f>
        <v>2333.7402926744448</v>
      </c>
      <c r="N41" s="412">
        <f>'2020 NG (AFs)'!AB37</f>
        <v>5479.75</v>
      </c>
      <c r="O41" s="412" t="str">
        <f>'2020 NG (EFs)'!B36</f>
        <v>kg/well</v>
      </c>
      <c r="P41" s="13"/>
    </row>
    <row r="42" spans="2:16">
      <c r="B42" s="409" t="s">
        <v>654</v>
      </c>
      <c r="C42" s="409" t="s">
        <v>655</v>
      </c>
      <c r="J42" s="13" t="s">
        <v>51</v>
      </c>
      <c r="K42" s="14"/>
      <c r="L42" s="15">
        <f>'2020 NG (Tots)'!AA44</f>
        <v>0</v>
      </c>
      <c r="M42" s="15">
        <f>'2020 NG (EFs)'!AB37</f>
        <v>0</v>
      </c>
      <c r="N42" s="412">
        <f>'2020 NG (AFs)'!AB38</f>
        <v>0</v>
      </c>
      <c r="O42" s="412">
        <f>'2020 NG (EFs)'!B37</f>
        <v>0</v>
      </c>
      <c r="P42" s="13"/>
    </row>
    <row r="43" spans="2:16">
      <c r="B43" s="409" t="s">
        <v>657</v>
      </c>
      <c r="C43" s="409" t="s">
        <v>658</v>
      </c>
      <c r="J43" s="13" t="s">
        <v>52</v>
      </c>
      <c r="K43" s="14" t="s">
        <v>668</v>
      </c>
      <c r="L43" s="15">
        <f>'2020 NG (Tots)'!AA45</f>
        <v>1072.73194441449</v>
      </c>
      <c r="M43" s="15">
        <f>'2020 NG (EFs)'!AB38</f>
        <v>1287.450280761499</v>
      </c>
      <c r="N43" s="412">
        <f>'2020 NG (AFs)'!AB39</f>
        <v>833222.03617835429</v>
      </c>
      <c r="O43" s="412" t="str">
        <f>'2020 NG (EFs)'!B38</f>
        <v>kg/controller</v>
      </c>
      <c r="P43" s="13" t="str">
        <f>'2020 NG (Srcs)'!C33</f>
        <v>Calculated using RY2014 GHGRP subpart W data for each bleed type category. Refer to EPA 2016a for additional detail.</v>
      </c>
    </row>
    <row r="44" spans="2:16">
      <c r="B44" s="409" t="s">
        <v>146</v>
      </c>
      <c r="C44" s="409" t="s">
        <v>660</v>
      </c>
      <c r="J44" s="13" t="s">
        <v>759</v>
      </c>
      <c r="K44" s="14"/>
      <c r="L44" s="15">
        <f>'2020 NG (Tots)'!AA46</f>
        <v>31.784460427696605</v>
      </c>
      <c r="M44" s="15">
        <f>'2020 NG (EFs)'!AB39</f>
        <v>160.62499943217495</v>
      </c>
      <c r="N44" s="412">
        <f>'2020 NG (AFs)'!AB40</f>
        <v>197879.90997701339</v>
      </c>
      <c r="O44" s="412" t="str">
        <f>'2020 NG (EFs)'!B39</f>
        <v>kg/controller</v>
      </c>
      <c r="P44" s="13" t="str">
        <f>'2020 NG (Srcs)'!C34</f>
        <v>Calculated using RY2014 GHGRP subpart W data for each bleed type category. Refer to EPA 2016a for additional detail.</v>
      </c>
    </row>
    <row r="45" spans="2:16">
      <c r="B45" s="409" t="s">
        <v>639</v>
      </c>
      <c r="C45" s="409" t="s">
        <v>662</v>
      </c>
      <c r="J45" s="13" t="s">
        <v>760</v>
      </c>
      <c r="K45" s="14"/>
      <c r="L45" s="15">
        <f>'2020 NG (Tots)'!AA47</f>
        <v>101.50937305480363</v>
      </c>
      <c r="M45" s="15">
        <f>'2020 NG (EFs)'!AB40</f>
        <v>4370.6767269266684</v>
      </c>
      <c r="N45" s="412">
        <f>'2020 NG (AFs)'!AB41</f>
        <v>23225.09290825131</v>
      </c>
      <c r="O45" s="412" t="str">
        <f>'2020 NG (EFs)'!B40</f>
        <v>kg/controller</v>
      </c>
      <c r="P45" s="13">
        <f>'2020 NG (Srcs)'!C35</f>
        <v>0</v>
      </c>
    </row>
    <row r="46" spans="2:16">
      <c r="B46" s="409" t="s">
        <v>664</v>
      </c>
      <c r="C46" s="409" t="s">
        <v>665</v>
      </c>
      <c r="J46" s="13" t="s">
        <v>761</v>
      </c>
      <c r="K46" s="14"/>
      <c r="L46" s="15">
        <f>'2020 NG (Tots)'!AA48</f>
        <v>939.43811093198997</v>
      </c>
      <c r="M46" s="15">
        <f>'2020 NG (EFs)'!AB41</f>
        <v>1534.7361041040899</v>
      </c>
      <c r="N46" s="412">
        <f>'2020 NG (AFs)'!AB42</f>
        <v>612117.03329308971</v>
      </c>
      <c r="O46" s="412" t="str">
        <f>'2020 NG (EFs)'!B41</f>
        <v>kg/controller</v>
      </c>
      <c r="P46" s="13">
        <f>'2020 NG (Srcs)'!C36</f>
        <v>0</v>
      </c>
    </row>
    <row r="47" spans="2:16">
      <c r="B47" s="409" t="s">
        <v>667</v>
      </c>
      <c r="C47" s="409" t="s">
        <v>668</v>
      </c>
      <c r="J47" s="13" t="s">
        <v>56</v>
      </c>
      <c r="K47" s="14" t="s">
        <v>665</v>
      </c>
      <c r="L47" s="15">
        <f>'2020 NG (Tots)'!AA49</f>
        <v>113.33611481088761</v>
      </c>
      <c r="M47" s="15">
        <f>'2020 NG (EFs)'!AB42</f>
        <v>1521.1617781449897</v>
      </c>
      <c r="N47" s="412">
        <f>'2020 NG (AFs)'!AB43</f>
        <v>74506.286207833546</v>
      </c>
      <c r="O47" s="412" t="str">
        <f>'2020 NG (EFs)'!B42</f>
        <v>kg/pump</v>
      </c>
      <c r="P47" s="13" t="str">
        <f>'2020 NG (Srcs)'!C37</f>
        <v>Calculated using RY2014 GHGRP subpart W data. Refer to EPA 2016a for additional detail.</v>
      </c>
    </row>
    <row r="48" spans="2:16">
      <c r="B48" s="409" t="s">
        <v>670</v>
      </c>
      <c r="C48" s="409" t="s">
        <v>671</v>
      </c>
      <c r="J48" s="13" t="s">
        <v>59</v>
      </c>
      <c r="K48" s="14" t="s">
        <v>689</v>
      </c>
      <c r="L48" s="15">
        <f>'2020 NG (Tots)'!AA50</f>
        <v>73.849661894125688</v>
      </c>
      <c r="M48" s="15">
        <f>'2020 NG (EFs)'!AB43</f>
        <v>20.244451982624049</v>
      </c>
      <c r="N48" s="412">
        <f>'2020 NG (AFs)'!AB44</f>
        <v>3647896.3203109349</v>
      </c>
      <c r="O48" s="412" t="str">
        <f>'2020 NG (EFs)'!B43</f>
        <v>kg/MMscf</v>
      </c>
      <c r="P48" s="13" t="str">
        <f>'2020 NG (Srcs)'!C38</f>
        <v>GRI/EPA 1996</v>
      </c>
    </row>
    <row r="49" spans="2:16">
      <c r="B49" s="409" t="s">
        <v>673</v>
      </c>
      <c r="C49" s="409" t="s">
        <v>674</v>
      </c>
      <c r="J49" s="13" t="s">
        <v>62</v>
      </c>
      <c r="K49" s="14" t="s">
        <v>652</v>
      </c>
      <c r="L49" s="15">
        <f>'2020 NG (Tots)'!AA51</f>
        <v>23.027052353758286</v>
      </c>
      <c r="M49" s="15">
        <f>'2020 NG (EFs)'!AB44</f>
        <v>5.6243658935596663</v>
      </c>
      <c r="N49" s="412">
        <f>'2020 NG (AFs)'!AB45</f>
        <v>4094159.7309887041</v>
      </c>
      <c r="O49" s="412" t="str">
        <f>'2020 NG (EFs)'!B44</f>
        <v>kg/MMscf</v>
      </c>
      <c r="P49" s="13" t="str">
        <f>'2020 NG (Srcs)'!C39</f>
        <v>GRI/EPA 1996</v>
      </c>
    </row>
    <row r="50" spans="2:16">
      <c r="B50" s="409" t="s">
        <v>46</v>
      </c>
      <c r="C50" s="409" t="s">
        <v>676</v>
      </c>
      <c r="J50" s="13" t="s">
        <v>762</v>
      </c>
      <c r="K50" s="14" t="s">
        <v>692</v>
      </c>
      <c r="L50" s="15">
        <f>'2020 NG (Tots)'!AA52</f>
        <v>1.0656041777444678</v>
      </c>
      <c r="M50" s="15">
        <f>'2020 NG (EFs)'!AB45</f>
        <v>0.30135597378492707</v>
      </c>
      <c r="N50" s="412">
        <f>'2020 NG (AFs)'!AB46</f>
        <v>3536031.3730000001</v>
      </c>
      <c r="O50" s="412" t="str">
        <f>'2020 NG (EFs)'!B45</f>
        <v>kg/MMscf</v>
      </c>
      <c r="P50" s="13" t="str">
        <f>'2020 NG (Srcs)'!C40</f>
        <v>1990-1992: Assumed to be zero (GRI/EPA 1996). 2015-2018: Calculated using year-specific GHGRP subpart W data (EPA 2019d). 1993-2014: Linear interpolation. Refer to EPA 2018c for additional detail.</v>
      </c>
    </row>
    <row r="51" spans="2:16">
      <c r="B51" s="409" t="s">
        <v>678</v>
      </c>
      <c r="C51" s="409" t="s">
        <v>679</v>
      </c>
      <c r="J51" s="13" t="s">
        <v>763</v>
      </c>
      <c r="K51" s="14" t="s">
        <v>692</v>
      </c>
      <c r="L51" s="15">
        <f>'2020 NG (Tots)'!AA53</f>
        <v>1.4999999999999999E-4</v>
      </c>
      <c r="M51" s="15">
        <f>'2020 NG (EFs)'!AB46</f>
        <v>2.3366908241604964E-4</v>
      </c>
      <c r="N51" s="412">
        <f>'2020 NG (AFs)'!AB47</f>
        <v>641933.44900000002</v>
      </c>
      <c r="O51" s="412" t="str">
        <f>'2020 NG (EFs)'!B46</f>
        <v>kg/MMscf</v>
      </c>
      <c r="P51" s="13">
        <f>'2020 NG (Srcs)'!C41</f>
        <v>0</v>
      </c>
    </row>
    <row r="52" spans="2:16">
      <c r="B52" s="409" t="s">
        <v>681</v>
      </c>
      <c r="C52" s="409" t="s">
        <v>682</v>
      </c>
      <c r="J52" s="13" t="s">
        <v>764</v>
      </c>
      <c r="K52" s="14" t="s">
        <v>692</v>
      </c>
      <c r="L52" s="15">
        <f>'2020 NG (Tots)'!AA54</f>
        <v>2.8805208695242035</v>
      </c>
      <c r="M52" s="15">
        <f>'2020 NG (EFs)'!AB47</f>
        <v>1.207928389956431</v>
      </c>
      <c r="N52" s="412">
        <f>'2020 NG (AFs)'!AB48</f>
        <v>2384678.50699999</v>
      </c>
      <c r="O52" s="412" t="str">
        <f>'2020 NG (EFs)'!B47</f>
        <v>kg/MMscf</v>
      </c>
      <c r="P52" s="13">
        <f>'2020 NG (Srcs)'!C42</f>
        <v>0</v>
      </c>
    </row>
    <row r="53" spans="2:16">
      <c r="B53" s="409" t="s">
        <v>683</v>
      </c>
      <c r="C53" s="409" t="s">
        <v>684</v>
      </c>
      <c r="J53" s="13" t="s">
        <v>765</v>
      </c>
      <c r="K53" s="14" t="s">
        <v>692</v>
      </c>
      <c r="L53" s="15">
        <f>'2020 NG (Tots)'!AA55</f>
        <v>1.6255058686695598</v>
      </c>
      <c r="M53" s="15">
        <f>'2020 NG (EFs)'!AB48</f>
        <v>6.4390246116953445E-2</v>
      </c>
      <c r="N53" s="412">
        <f>'2020 NG (AFs)'!AB49</f>
        <v>25244597.849759996</v>
      </c>
      <c r="O53" s="412" t="str">
        <f>'2020 NG (EFs)'!B48</f>
        <v>kg/MMscf</v>
      </c>
      <c r="P53" s="13">
        <f>'2020 NG (Srcs)'!C43</f>
        <v>0</v>
      </c>
    </row>
    <row r="54" spans="2:16">
      <c r="B54" s="409" t="s">
        <v>685</v>
      </c>
      <c r="C54" s="409"/>
      <c r="J54" s="13" t="s">
        <v>63</v>
      </c>
      <c r="K54" s="14" t="s">
        <v>684</v>
      </c>
      <c r="L54" s="15">
        <f>'2020 NG (Tots)'!AA56</f>
        <v>0</v>
      </c>
      <c r="M54" s="15">
        <f>'2020 NG (EFs)'!AB49</f>
        <v>0</v>
      </c>
      <c r="N54" s="412">
        <f>'2020 NG (AFs)'!AB50</f>
        <v>0</v>
      </c>
      <c r="O54" s="412">
        <f>'2020 NG (EFs)'!B49</f>
        <v>0</v>
      </c>
      <c r="P54" s="13" t="str">
        <f>'2020 NG (Srcs)'!C44</f>
        <v>2015-2018: Calculated using year-specific GHGRP subpart W data for each tank category (EPA 2019d). 1990-2014: Year 2015 emission factors. Refer to EPA 2017b for additional detail.</v>
      </c>
    </row>
    <row r="55" spans="2:16">
      <c r="B55" s="409" t="s">
        <v>686</v>
      </c>
      <c r="C55" s="409" t="s">
        <v>687</v>
      </c>
      <c r="J55" s="13" t="s">
        <v>766</v>
      </c>
      <c r="K55" s="14" t="s">
        <v>684</v>
      </c>
      <c r="L55" s="15">
        <f>'2020 NG (Tots)'!AA57</f>
        <v>0.62590198020236187</v>
      </c>
      <c r="M55" s="15">
        <f>'2020 NG (EFs)'!AB50</f>
        <v>5.0204766035636091E-3</v>
      </c>
      <c r="N55" s="412">
        <f>'2020 NG (AFs)'!AB51</f>
        <v>124669833.09076418</v>
      </c>
      <c r="O55" s="412" t="str">
        <f>'2020 NG (EFs)'!B50</f>
        <v>kg/bbl</v>
      </c>
      <c r="P55" s="13" t="str">
        <f>'2020 NG (Srcs)'!C45</f>
        <v>2015-2018: Calculated using year-specific GHGRP subpart W data for each tank category (EPA 2019d). 1990-2014: Year 2015 emission factors. Refer to EPA 2017b for additional detail.</v>
      </c>
    </row>
    <row r="56" spans="2:16">
      <c r="B56" s="409" t="s">
        <v>688</v>
      </c>
      <c r="C56" s="409" t="s">
        <v>689</v>
      </c>
      <c r="J56" s="13" t="s">
        <v>767</v>
      </c>
      <c r="K56" s="14" t="s">
        <v>684</v>
      </c>
      <c r="L56" s="15">
        <f>'2020 NG (Tots)'!AA58</f>
        <v>8.4571153065680846E-2</v>
      </c>
      <c r="M56" s="15">
        <f>'2020 NG (EFs)'!AB51</f>
        <v>3.353285610548496E-3</v>
      </c>
      <c r="N56" s="412">
        <f>'2020 NG (AFs)'!AB52</f>
        <v>25220384.687675789</v>
      </c>
      <c r="O56" s="412" t="str">
        <f>'2020 NG (EFs)'!B51</f>
        <v>kg/bbl</v>
      </c>
      <c r="P56" s="13">
        <f>'2020 NG (Srcs)'!C46</f>
        <v>0</v>
      </c>
    </row>
    <row r="57" spans="2:16">
      <c r="B57" s="409" t="s">
        <v>690</v>
      </c>
      <c r="C57" s="409" t="s">
        <v>652</v>
      </c>
      <c r="J57" s="13" t="s">
        <v>768</v>
      </c>
      <c r="K57" s="14" t="s">
        <v>684</v>
      </c>
      <c r="L57" s="15">
        <f>'2020 NG (Tots)'!AA59</f>
        <v>5.6331914290328893</v>
      </c>
      <c r="M57" s="15">
        <f>'2020 NG (EFs)'!AB52</f>
        <v>0.17321763767260273</v>
      </c>
      <c r="N57" s="412">
        <f>'2020 NG (AFs)'!AB53</f>
        <v>32520888.200081214</v>
      </c>
      <c r="O57" s="412" t="str">
        <f>'2020 NG (EFs)'!B52</f>
        <v>kg/bbl</v>
      </c>
      <c r="P57" s="13">
        <f>'2020 NG (Srcs)'!C47</f>
        <v>0</v>
      </c>
    </row>
    <row r="58" spans="2:16">
      <c r="B58" s="409" t="s">
        <v>691</v>
      </c>
      <c r="C58" s="409" t="s">
        <v>692</v>
      </c>
      <c r="J58" s="13" t="s">
        <v>769</v>
      </c>
      <c r="K58" s="14" t="s">
        <v>684</v>
      </c>
      <c r="L58" s="15">
        <f>'2020 NG (Tots)'!AA60</f>
        <v>0.11023443171584495</v>
      </c>
      <c r="M58" s="15">
        <f>'2020 NG (EFs)'!AB53</f>
        <v>6.2997249979481829E-3</v>
      </c>
      <c r="N58" s="412">
        <f>'2020 NG (AFs)'!AB54</f>
        <v>17498292.663846157</v>
      </c>
      <c r="O58" s="412" t="str">
        <f>'2020 NG (EFs)'!B53</f>
        <v>kg/bbl</v>
      </c>
      <c r="P58" s="13">
        <f>'2020 NG (Srcs)'!C48</f>
        <v>0</v>
      </c>
    </row>
    <row r="59" spans="2:16">
      <c r="B59" s="409" t="s">
        <v>693</v>
      </c>
      <c r="C59" s="409" t="s">
        <v>694</v>
      </c>
      <c r="J59" s="13" t="s">
        <v>770</v>
      </c>
      <c r="K59" s="14" t="s">
        <v>684</v>
      </c>
      <c r="L59" s="15">
        <f>'2020 NG (Tots)'!AA61</f>
        <v>18.210691089844698</v>
      </c>
      <c r="M59" s="15">
        <f>'2020 NG (EFs)'!AB54</f>
        <v>0.51760004857404829</v>
      </c>
      <c r="N59" s="412">
        <f>'2020 NG (AFs)'!AB55</f>
        <v>35182939.298429102</v>
      </c>
      <c r="O59" s="412" t="str">
        <f>'2020 NG (EFs)'!B54</f>
        <v>kg/bbl</v>
      </c>
      <c r="P59" s="13">
        <f>'2020 NG (Srcs)'!C49</f>
        <v>0</v>
      </c>
    </row>
    <row r="60" spans="2:16">
      <c r="B60" s="409" t="s">
        <v>695</v>
      </c>
      <c r="C60" s="409" t="s">
        <v>696</v>
      </c>
      <c r="J60" s="13" t="s">
        <v>771</v>
      </c>
      <c r="K60" s="14" t="s">
        <v>684</v>
      </c>
      <c r="L60" s="15">
        <f>'2020 NG (Tots)'!AA62</f>
        <v>5.528832314986333E-2</v>
      </c>
      <c r="M60" s="15">
        <f>'2020 NG (EFs)'!AB55</f>
        <v>3.030973517389534E-4</v>
      </c>
      <c r="N60" s="412">
        <f>'2020 NG (AFs)'!AB56</f>
        <v>182411105.97852117</v>
      </c>
      <c r="O60" s="412" t="str">
        <f>'2020 NG (EFs)'!B55</f>
        <v>kg/bbl</v>
      </c>
      <c r="P60" s="13">
        <f>'2020 NG (Srcs)'!C50</f>
        <v>0</v>
      </c>
    </row>
    <row r="61" spans="2:16">
      <c r="B61" s="409" t="s">
        <v>697</v>
      </c>
      <c r="C61" s="409" t="s">
        <v>698</v>
      </c>
      <c r="J61" s="13" t="s">
        <v>68</v>
      </c>
      <c r="K61" s="14" t="s">
        <v>682</v>
      </c>
      <c r="L61" s="15">
        <f>'2020 NG (Tots)'!AA63</f>
        <v>0</v>
      </c>
      <c r="M61" s="15">
        <f>'2020 NG (EFs)'!AB56</f>
        <v>0</v>
      </c>
      <c r="N61" s="412">
        <f>'2020 NG (AFs)'!AB57</f>
        <v>0</v>
      </c>
      <c r="O61" s="412">
        <f>'2020 NG (EFs)'!B56</f>
        <v>0</v>
      </c>
      <c r="P61" s="13" t="str">
        <f>'2020 NG (Srcs)'!C51</f>
        <v>GRI/EPA 1996</v>
      </c>
    </row>
    <row r="62" spans="2:16">
      <c r="B62" s="409" t="s">
        <v>699</v>
      </c>
      <c r="C62" s="409" t="s">
        <v>700</v>
      </c>
      <c r="J62" s="13" t="s">
        <v>69</v>
      </c>
      <c r="K62" s="14" t="s">
        <v>682</v>
      </c>
      <c r="L62" s="15">
        <f>'2020 NG (Tots)'!AA64</f>
        <v>265.01071213306926</v>
      </c>
      <c r="M62" s="15">
        <f>'2020 NG (EFs)'!AB57</f>
        <v>4833.975155929862</v>
      </c>
      <c r="N62" s="412">
        <f>'2020 NG (AFs)'!AB58</f>
        <v>54822.522579161232</v>
      </c>
      <c r="O62" s="412" t="str">
        <f>'2020 NG (EFs)'!B57</f>
        <v>kg/MMHPhr</v>
      </c>
      <c r="P62" s="13" t="str">
        <f>'2020 NG (Srcs)'!C52</f>
        <v>GRI/EPA 1996</v>
      </c>
    </row>
    <row r="63" spans="2:16">
      <c r="B63" s="409" t="s">
        <v>701</v>
      </c>
      <c r="C63" s="409" t="s">
        <v>702</v>
      </c>
      <c r="J63" s="13" t="s">
        <v>441</v>
      </c>
      <c r="K63" s="14"/>
      <c r="L63" s="15">
        <f>'2020 NG (Tots)'!AA65</f>
        <v>0</v>
      </c>
      <c r="M63" s="15">
        <f>'2020 NG (EFs)'!AB58</f>
        <v>0</v>
      </c>
      <c r="N63" s="412">
        <f>'2020 NG (AFs)'!AB59</f>
        <v>0</v>
      </c>
      <c r="O63" s="412">
        <f>'2020 NG (EFs)'!B58</f>
        <v>0</v>
      </c>
      <c r="P63" s="13">
        <f>'2020 NG (Srcs)'!C53</f>
        <v>0</v>
      </c>
    </row>
    <row r="64" spans="2:16">
      <c r="J64" s="13" t="s">
        <v>772</v>
      </c>
      <c r="K64" s="14" t="s">
        <v>674</v>
      </c>
      <c r="L64" s="15">
        <f>'2020 NG (Tots)'!AA66</f>
        <v>62.836180205556332</v>
      </c>
      <c r="M64" s="15">
        <f>'2020 NG (EFs)'!AB59</f>
        <v>1445.4078098248385</v>
      </c>
      <c r="N64" s="412">
        <f>'2020 NG (AFs)'!AB60</f>
        <v>43472.976815568145</v>
      </c>
      <c r="O64" s="412" t="str">
        <f>'2020 NG (EFs)'!B59</f>
        <v>kg/well</v>
      </c>
      <c r="P64" s="13" t="str">
        <f>'2020 NG (Srcs)'!C54</f>
        <v>2011-2018: Calculated using year-specific GHGRP subpart W data (EPA 2019d). 1990-2010: Year 2011 emission factors. Refer to EPA 2018b for additional detail.</v>
      </c>
    </row>
    <row r="65" spans="10:16">
      <c r="J65" s="13" t="s">
        <v>773</v>
      </c>
      <c r="K65" s="14" t="s">
        <v>674</v>
      </c>
      <c r="L65" s="15">
        <f>'2020 NG (Tots)'!AA67</f>
        <v>97.225260091428055</v>
      </c>
      <c r="M65" s="15">
        <f>'2020 NG (EFs)'!AB60</f>
        <v>3251.114918872348</v>
      </c>
      <c r="N65" s="412">
        <f>'2020 NG (AFs)'!AB61</f>
        <v>29905.205604098031</v>
      </c>
      <c r="O65" s="412" t="str">
        <f>'2020 NG (EFs)'!B60</f>
        <v>kg/well</v>
      </c>
      <c r="P65" s="13">
        <f>'2020 NG (Srcs)'!C55</f>
        <v>0</v>
      </c>
    </row>
    <row r="66" spans="10:16">
      <c r="J66" s="13" t="s">
        <v>80</v>
      </c>
      <c r="K66" s="14" t="s">
        <v>1181</v>
      </c>
      <c r="L66" s="15">
        <f>'2020 NG (Tots)'!AA68</f>
        <v>0</v>
      </c>
      <c r="M66" s="14"/>
      <c r="N66" s="14"/>
      <c r="O66" s="14"/>
      <c r="P66" s="13">
        <f>'2020 NG (Srcs)'!C56</f>
        <v>0</v>
      </c>
    </row>
    <row r="67" spans="10:16">
      <c r="J67" s="13" t="s">
        <v>81</v>
      </c>
      <c r="K67" s="14" t="s">
        <v>1181</v>
      </c>
      <c r="L67" s="15">
        <f>'2020 NG (Tots)'!AA69</f>
        <v>0.58187943393239838</v>
      </c>
      <c r="M67" s="14"/>
      <c r="N67" s="14"/>
      <c r="O67" s="14"/>
      <c r="P67" s="13" t="str">
        <f>'2020 NG (Srcs)'!C57</f>
        <v>GRI/EPA 1996</v>
      </c>
    </row>
    <row r="68" spans="10:16">
      <c r="J68" s="13" t="s">
        <v>86</v>
      </c>
      <c r="K68" s="14" t="s">
        <v>1181</v>
      </c>
      <c r="L68" s="15">
        <f>'2020 NG (Tots)'!AA70</f>
        <v>2.6032300640085735</v>
      </c>
      <c r="M68" s="14"/>
      <c r="N68" s="14"/>
      <c r="O68" s="14"/>
      <c r="P68" s="13" t="str">
        <f>'2020 NG (Srcs)'!C58</f>
        <v>GRI/EPA 1996</v>
      </c>
    </row>
    <row r="69" spans="10:16">
      <c r="J69" s="13" t="s">
        <v>88</v>
      </c>
      <c r="K69" s="14" t="s">
        <v>658</v>
      </c>
      <c r="L69" s="15">
        <f>'2020 NG (Tots)'!AA71</f>
        <v>5.8238133095984068</v>
      </c>
      <c r="M69" s="14"/>
      <c r="N69" s="14"/>
      <c r="O69" s="14"/>
      <c r="P69" s="13" t="str">
        <f>'2020 NG (Srcs)'!C59</f>
        <v>GRI/EPA 1996</v>
      </c>
    </row>
    <row r="70" spans="10:16">
      <c r="J70" s="13" t="s">
        <v>89</v>
      </c>
      <c r="K70" s="14"/>
      <c r="L70" s="15">
        <f>'2020 NG (Tots)'!AA72</f>
        <v>0</v>
      </c>
      <c r="M70" s="14"/>
      <c r="N70" s="14"/>
      <c r="O70" s="14"/>
      <c r="P70" s="13">
        <f>'2020 NG (Srcs)'!C60</f>
        <v>0</v>
      </c>
    </row>
    <row r="71" spans="10:16">
      <c r="J71" s="13" t="s">
        <v>90</v>
      </c>
      <c r="K71" s="14"/>
      <c r="L71" s="15">
        <f>'2020 NG (Tots)'!AA73</f>
        <v>0.72564996848484631</v>
      </c>
      <c r="M71" s="14"/>
      <c r="N71" s="14"/>
      <c r="O71" s="14"/>
      <c r="P71" s="13" t="str">
        <f>'2020 NG (Srcs)'!C61</f>
        <v>GRI/EPA 1996</v>
      </c>
    </row>
    <row r="72" spans="10:16">
      <c r="J72" s="13" t="s">
        <v>774</v>
      </c>
      <c r="K72" s="14"/>
      <c r="L72" s="15">
        <f>'2020 NG (Tots)'!AA74</f>
        <v>0</v>
      </c>
      <c r="M72" s="14"/>
      <c r="N72" s="14"/>
      <c r="O72" s="14"/>
      <c r="P72" s="13">
        <f>'2020 NG (Srcs)'!C62</f>
        <v>0</v>
      </c>
    </row>
    <row r="73" spans="10:16">
      <c r="J73" s="13" t="s">
        <v>1182</v>
      </c>
      <c r="K73" s="14"/>
      <c r="L73" s="15">
        <f>'2020 NG (Tots)'!AA75</f>
        <v>13.870569691718167</v>
      </c>
      <c r="M73" s="14"/>
      <c r="N73" s="14"/>
      <c r="O73" s="14"/>
      <c r="P73" s="13" t="str">
        <f>'2020 NG (Srcs)'!C63</f>
        <v>Wyoming 2013</v>
      </c>
    </row>
    <row r="74" spans="10:16">
      <c r="J74" s="13" t="s">
        <v>1183</v>
      </c>
      <c r="K74" s="14"/>
      <c r="L74" s="15">
        <f>'2020 NG (Tots)'!AA76</f>
        <v>3.9821562453260233</v>
      </c>
      <c r="M74" s="14"/>
      <c r="N74" s="14"/>
      <c r="O74" s="14"/>
      <c r="P74" s="13" t="str">
        <f>'2020 NG (Srcs)'!C64</f>
        <v>Alabama 2013</v>
      </c>
    </row>
    <row r="75" spans="10:16">
      <c r="J75" s="13" t="s">
        <v>1184</v>
      </c>
      <c r="K75" s="14"/>
      <c r="L75" s="15">
        <f>'2020 NG (Tots)'!AA77</f>
        <v>3.7540060273972602E-2</v>
      </c>
      <c r="M75" s="14"/>
      <c r="N75" s="14"/>
      <c r="O75" s="14"/>
      <c r="P75" s="13">
        <f>'2020 NG (Srcs)'!C65</f>
        <v>0</v>
      </c>
    </row>
    <row r="76" spans="10:16">
      <c r="J76" s="13" t="s">
        <v>1185</v>
      </c>
      <c r="K76" s="14"/>
      <c r="L76" s="15">
        <f>'2020 NG (Tots)'!AA78</f>
        <v>5.8234974328298916</v>
      </c>
      <c r="M76" s="14"/>
      <c r="N76" s="14"/>
      <c r="O76" s="14"/>
      <c r="P76" s="13" t="str">
        <f>'2020 NG (Srcs)'!C66</f>
        <v>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v>
      </c>
    </row>
    <row r="77" spans="10:16">
      <c r="J77" s="13" t="s">
        <v>1186</v>
      </c>
      <c r="K77" s="14"/>
      <c r="L77" s="15">
        <f>'2020 NG (Tots)'!AA79</f>
        <v>1.224543777822391E-2</v>
      </c>
      <c r="M77" s="14"/>
      <c r="N77" s="14"/>
      <c r="O77" s="14"/>
      <c r="P77" s="13" t="str">
        <f>'2020 NG (Srcs)'!C67</f>
        <v>Calculated from flaring volumes reported in OGOR-B reports (BOEM 2019d). Refer to EPA 2020a for detail.</v>
      </c>
    </row>
    <row r="78" spans="10:16">
      <c r="J78" s="16" t="s">
        <v>1187</v>
      </c>
      <c r="K78" s="17"/>
      <c r="L78" s="18">
        <f>'2020 NG (Tots)'!AA80</f>
        <v>0.3264187751886487</v>
      </c>
      <c r="M78" s="17"/>
      <c r="N78" s="17"/>
      <c r="O78" s="17"/>
      <c r="P78" s="16" t="str">
        <f>'2020 NG (Srcs)'!C68</f>
        <v>Equals GOM federal waters emissions divided by GOM federal waters gas production from gas wells (BOEM 2019b, BOEM 2019c), calculated for each year. Refer to EPA 2020a for detail.</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8A14-9D92-44BC-B204-EC5F0448AA10}">
  <sheetPr>
    <tabColor rgb="FF919191"/>
  </sheetPr>
  <dimension ref="A1:Q106"/>
  <sheetViews>
    <sheetView zoomScaleNormal="100" workbookViewId="0">
      <selection activeCell="I35" sqref="I35"/>
    </sheetView>
  </sheetViews>
  <sheetFormatPr defaultColWidth="8.85546875" defaultRowHeight="15"/>
  <cols>
    <col min="1" max="5" width="8.85546875" style="10"/>
    <col min="6" max="6" width="13.5703125" style="10" customWidth="1"/>
    <col min="7" max="8" width="8.85546875" style="10"/>
    <col min="9" max="9" width="48.28515625" style="10" customWidth="1"/>
    <col min="10" max="10" width="39" style="10" customWidth="1"/>
    <col min="11" max="14" width="8.85546875" style="10"/>
    <col min="15" max="15" width="14.42578125" style="10" customWidth="1"/>
    <col min="16" max="16384" width="8.85546875" style="10"/>
  </cols>
  <sheetData>
    <row r="1" spans="1:15" s="77" customFormat="1" ht="18">
      <c r="A1" s="77" t="s">
        <v>1227</v>
      </c>
      <c r="D1" s="78"/>
    </row>
    <row r="2" spans="1:15">
      <c r="D2" s="413"/>
      <c r="E2" s="413"/>
      <c r="F2" s="413"/>
    </row>
    <row r="3" spans="1:15">
      <c r="B3" s="10" t="s">
        <v>1229</v>
      </c>
      <c r="D3" s="413"/>
      <c r="E3" s="413"/>
      <c r="F3" s="413"/>
    </row>
    <row r="4" spans="1:15">
      <c r="D4" s="413"/>
      <c r="E4" s="413"/>
      <c r="F4" s="413"/>
    </row>
    <row r="5" spans="1:15">
      <c r="B5" s="10" t="s">
        <v>1199</v>
      </c>
      <c r="J5" s="10" t="s">
        <v>1200</v>
      </c>
    </row>
    <row r="6" spans="1:15">
      <c r="D6" s="413"/>
      <c r="E6" s="413"/>
      <c r="F6" s="413"/>
    </row>
    <row r="7" spans="1:15">
      <c r="B7" s="19"/>
      <c r="C7" s="19"/>
      <c r="D7" s="19" t="s">
        <v>1198</v>
      </c>
      <c r="E7" s="19" t="s">
        <v>1177</v>
      </c>
      <c r="F7" s="19" t="s">
        <v>1178</v>
      </c>
      <c r="G7" s="19" t="s">
        <v>1179</v>
      </c>
      <c r="H7" s="19" t="s">
        <v>1180</v>
      </c>
      <c r="J7" s="19" t="s">
        <v>1197</v>
      </c>
      <c r="K7" s="19" t="s">
        <v>1193</v>
      </c>
      <c r="L7" s="19" t="s">
        <v>1198</v>
      </c>
      <c r="M7" s="19" t="s">
        <v>1177</v>
      </c>
      <c r="N7" s="19" t="s">
        <v>1178</v>
      </c>
      <c r="O7" s="19" t="s">
        <v>1180</v>
      </c>
    </row>
    <row r="8" spans="1:15">
      <c r="B8" s="406" t="s">
        <v>1194</v>
      </c>
      <c r="C8" s="13"/>
      <c r="D8" s="13"/>
      <c r="E8" s="13"/>
      <c r="F8" s="13"/>
      <c r="G8" s="13"/>
      <c r="H8" s="13"/>
      <c r="J8" s="10" t="s">
        <v>882</v>
      </c>
      <c r="L8" s="10">
        <f>'2020 Pet (Tots)'!AA7</f>
        <v>84.360825363922515</v>
      </c>
      <c r="O8" s="10">
        <f>'2020 Pet (Srcs)'!C4</f>
        <v>0</v>
      </c>
    </row>
    <row r="9" spans="1:15">
      <c r="B9" s="13" t="s">
        <v>631</v>
      </c>
      <c r="C9" s="13" t="s">
        <v>522</v>
      </c>
      <c r="D9" s="13">
        <f>SUMIF(Petroleum!$K$8:$K$75,C9,Petroleum!$L$8:$L$75)</f>
        <v>65.293740703945531</v>
      </c>
      <c r="E9" s="45">
        <f>SUMPRODUCT(Petroleum!M45:M46,Petroleum!N45:N46)/SUM(Petroleum!N45:N46)</f>
        <v>108.728850717372</v>
      </c>
      <c r="F9" s="45">
        <f>SUM(Petroleum!N45:N46)</f>
        <v>600519</v>
      </c>
      <c r="G9" s="45"/>
      <c r="H9" s="45" t="str">
        <f>VLOOKUP(C9,Petroleum!$K$8:$O$75,5,FALSE)</f>
        <v>Consensus of Industry Review Panel; EFs from API Workbook 4638 (API 1996); Assume 5 valves, 10 flanges, 1 polished rod &amp; 4 connectors/well</v>
      </c>
      <c r="J9" s="10" t="s">
        <v>883</v>
      </c>
      <c r="K9" s="10" t="s">
        <v>700</v>
      </c>
      <c r="L9" s="10">
        <f>'2020 Pet (Tots)'!AA8</f>
        <v>8.4855478872744179</v>
      </c>
      <c r="O9" s="10" t="str">
        <f>'2020 Pet (Srcs)'!C5</f>
        <v>2015-2018: Calculated using year-specific GHGRP subpart W data for each control category (EPA 2019b). 1990-2014: Year 2015 emission factors. Refer to EPA 2018b for additional detail.</v>
      </c>
    </row>
    <row r="10" spans="1:15">
      <c r="B10" s="13" t="s">
        <v>638</v>
      </c>
      <c r="C10" s="13" t="s">
        <v>650</v>
      </c>
      <c r="D10" s="13">
        <f>SUMIF(Petroleum!$K$8:$K$75,C10,Petroleum!$L$8:$L$75)</f>
        <v>18.960322097449712</v>
      </c>
      <c r="E10" s="45">
        <f>SUMPRODUCT(Petroleum!M47:M48,Petroleum!N47:N48)/SUM(Petroleum!N47:N48)</f>
        <v>87.848415196871073</v>
      </c>
      <c r="F10" s="45">
        <f>SUM(Petroleum!N47:N48)</f>
        <v>215829.98458149779</v>
      </c>
      <c r="G10" s="45"/>
      <c r="H10" s="45" t="str">
        <f>VLOOKUP(C10,Petroleum!$K$8:$O$75,5,FALSE)</f>
        <v>Consensus of Industry Review Panel; EFs from API Workbook 4638 (API 1996); Assume 6 valves, 12 flanges and 10 connector/separator.</v>
      </c>
      <c r="J10" s="10" t="s">
        <v>884</v>
      </c>
      <c r="K10" s="10" t="s">
        <v>700</v>
      </c>
      <c r="L10" s="10">
        <f>'2020 Pet (Tots)'!AA9</f>
        <v>1.0142273947105582</v>
      </c>
      <c r="O10" s="10">
        <f>'2020 Pet (Srcs)'!C6</f>
        <v>0</v>
      </c>
    </row>
    <row r="11" spans="1:15">
      <c r="B11" s="13" t="s">
        <v>147</v>
      </c>
      <c r="C11" s="13" t="s">
        <v>652</v>
      </c>
      <c r="D11" s="13">
        <f>SUMIF(Petroleum!$K$8:$K$75,C11,Petroleum!$L$8:$L$75)</f>
        <v>0</v>
      </c>
      <c r="E11" s="13">
        <v>0</v>
      </c>
      <c r="F11" s="13">
        <v>0</v>
      </c>
      <c r="G11" s="13"/>
      <c r="H11" s="45" t="e">
        <f>VLOOKUP(C11,Petroleum!$K$8:$O$75,5,FALSE)</f>
        <v>#N/A</v>
      </c>
      <c r="J11" s="10" t="s">
        <v>885</v>
      </c>
      <c r="L11" s="10">
        <f>'2020 Pet (Tots)'!AA10</f>
        <v>5.0964463800000005E-2</v>
      </c>
      <c r="M11" s="10">
        <f>'2020 Pet (EFs)'!AB10</f>
        <v>14.117580000000002</v>
      </c>
      <c r="N11" s="51">
        <f>'2020 Pet (AFs)'!AB11</f>
        <v>3610</v>
      </c>
      <c r="O11" s="10" t="str">
        <f>'2020 Pet (Srcs)'!C7</f>
        <v>GRI/EPA 1996</v>
      </c>
    </row>
    <row r="12" spans="1:15">
      <c r="B12" s="13" t="s">
        <v>654</v>
      </c>
      <c r="C12" s="13" t="s">
        <v>655</v>
      </c>
      <c r="D12" s="13">
        <f>SUMIF(Petroleum!$K$8:$K$75,C12,Petroleum!$L$8:$L$75)</f>
        <v>0</v>
      </c>
      <c r="E12" s="13">
        <v>0</v>
      </c>
      <c r="F12" s="13">
        <v>0</v>
      </c>
      <c r="G12" s="13"/>
      <c r="H12" s="45" t="e">
        <f>VLOOKUP(C12,Petroleum!$K$8:$O$75,5,FALSE)</f>
        <v>#N/A</v>
      </c>
      <c r="J12" s="10" t="s">
        <v>886</v>
      </c>
      <c r="K12" s="10" t="s">
        <v>676</v>
      </c>
      <c r="L12" s="10">
        <f>'2020 Pet (Tots)'!AA11</f>
        <v>60.498812194425007</v>
      </c>
      <c r="M12" s="10">
        <f>'2020 Pet (EFs)'!AB11</f>
        <v>40488.26147107438</v>
      </c>
      <c r="N12" s="51">
        <f>'2020 Pet (AFs)'!AB12</f>
        <v>1494.2309201803234</v>
      </c>
      <c r="O12" s="10" t="str">
        <f>'2020 Pet (Srcs)'!C8</f>
        <v xml:space="preserve">2016-2018: Calculated using year-specific GHGRP subpart W data for each control category (EPA 2019b). 1990-2015: Year 2016 emission factors applied. Refer to EPA 2019a for additional detail. </v>
      </c>
    </row>
    <row r="13" spans="1:15">
      <c r="B13" s="13" t="s">
        <v>657</v>
      </c>
      <c r="C13" s="13" t="s">
        <v>658</v>
      </c>
      <c r="D13" s="13">
        <f>SUMIF(Petroleum!$K$8:$K$75,C13,Petroleum!$L$8:$L$75)</f>
        <v>2.7766313068004611</v>
      </c>
      <c r="E13" s="13">
        <v>0</v>
      </c>
      <c r="F13" s="13">
        <v>0</v>
      </c>
      <c r="G13" s="13"/>
      <c r="H13" s="45" t="str">
        <f>VLOOKUP(C13,Petroleum!$K$8:$O$75,5,FALSE)</f>
        <v>GRI/EPA 1996</v>
      </c>
      <c r="J13" s="10" t="s">
        <v>887</v>
      </c>
      <c r="K13" s="10" t="s">
        <v>676</v>
      </c>
      <c r="L13" s="10">
        <f>'2020 Pet (Tots)'!AA12</f>
        <v>1.9033519141336288</v>
      </c>
      <c r="M13" s="10">
        <f>'2020 Pet (EFs)'!AB12</f>
        <v>1254.3489215189875</v>
      </c>
      <c r="N13" s="51">
        <f>'2020 Pet (AFs)'!AB13</f>
        <v>1517.4022805621851</v>
      </c>
      <c r="O13" s="10">
        <f>'2020 Pet (Srcs)'!C9</f>
        <v>0</v>
      </c>
    </row>
    <row r="14" spans="1:15">
      <c r="B14" s="13" t="s">
        <v>146</v>
      </c>
      <c r="C14" s="13" t="s">
        <v>660</v>
      </c>
      <c r="D14" s="13">
        <f>SUMIF(Petroleum!$K$8:$K$75,C14,Petroleum!$L$8:$L$75)</f>
        <v>44.303151781188639</v>
      </c>
      <c r="E14" s="13">
        <f>Petroleum!M49</f>
        <v>134.93129699591427</v>
      </c>
      <c r="F14" s="22">
        <f>Petroleum!N49</f>
        <v>114278.16343612334</v>
      </c>
      <c r="G14" s="13"/>
      <c r="H14" s="45" t="str">
        <f>VLOOKUP(C14,Petroleum!$K$8:$O$75,5,FALSE)</f>
        <v>Consensus of Industry Review Panel; EFs from API Workbook 4638 (API 1996); Assume 8 valves, 12 flanges and 20 connectors/heater treater.</v>
      </c>
      <c r="J14" s="10" t="s">
        <v>888</v>
      </c>
      <c r="K14" s="10" t="s">
        <v>676</v>
      </c>
      <c r="L14" s="10">
        <f>'2020 Pet (Tots)'!AA13</f>
        <v>2.9525655732926612</v>
      </c>
      <c r="M14" s="10">
        <f>'2020 Pet (EFs)'!AB13</f>
        <v>813.33866131293826</v>
      </c>
      <c r="N14" s="51">
        <f>'2020 Pet (AFs)'!AB14</f>
        <v>3630.1797931583133</v>
      </c>
      <c r="O14" s="10">
        <f>'2020 Pet (Srcs)'!C10</f>
        <v>0</v>
      </c>
    </row>
    <row r="15" spans="1:15">
      <c r="B15" s="13" t="s">
        <v>639</v>
      </c>
      <c r="C15" s="13" t="s">
        <v>662</v>
      </c>
      <c r="D15" s="13">
        <f>SUMIF(Petroleum!$K$8:$K$75,C15,Petroleum!$L$8:$L$75)</f>
        <v>7.9946938283332143</v>
      </c>
      <c r="E15" s="45">
        <f>SUMPRODUCT(Petroleum!M50:M51,Petroleum!N50:N51)/SUM(Petroleum!N50:N51)</f>
        <v>57.833473610659325</v>
      </c>
      <c r="F15" s="45">
        <f>SUM(Petroleum!N50:N51)</f>
        <v>138236.44559471364</v>
      </c>
      <c r="G15" s="45"/>
      <c r="H15" s="45" t="str">
        <f>VLOOKUP(C15,Petroleum!$K$8:$O$75,5,FALSE)</f>
        <v>Consensus of Industry Review Panel; EFs from API Workbook 4638 (API 1996); Assume 5 valves, 10 flanges and 4 connectors/header.</v>
      </c>
      <c r="J15" s="10" t="s">
        <v>889</v>
      </c>
      <c r="K15" s="10" t="s">
        <v>676</v>
      </c>
      <c r="L15" s="10">
        <f>'2020 Pet (Tots)'!AA14</f>
        <v>8.6219739581209698</v>
      </c>
      <c r="M15" s="10">
        <f>'2020 Pet (EFs)'!AB14</f>
        <v>1569.2902241131562</v>
      </c>
      <c r="N15" s="51">
        <f>'2020 Pet (AFs)'!AB15</f>
        <v>5494.1870060991778</v>
      </c>
      <c r="O15" s="10">
        <f>'2020 Pet (Srcs)'!C11</f>
        <v>0</v>
      </c>
    </row>
    <row r="16" spans="1:15">
      <c r="B16" s="13" t="s">
        <v>664</v>
      </c>
      <c r="C16" s="13" t="s">
        <v>665</v>
      </c>
      <c r="D16" s="13">
        <f>SUMIF(Petroleum!$K$8:$K$75,C16,Petroleum!$L$8:$L$75)</f>
        <v>86.833294882119489</v>
      </c>
      <c r="E16" s="13">
        <f>Petroleum!M26</f>
        <v>1515.3337802074427</v>
      </c>
      <c r="F16" s="22">
        <f>Petroleum!N26</f>
        <v>57102.495594713655</v>
      </c>
      <c r="G16" s="13"/>
      <c r="H16" s="45" t="str">
        <f>VLOOKUP(C16,Petroleum!$K$8:$O$75,5,FALSE)</f>
        <v>Calculated using RY2014 GHGRP subpart W data. Refer to EPA 2016a for additional detail.</v>
      </c>
      <c r="J16" s="10" t="s">
        <v>890</v>
      </c>
      <c r="K16" s="10" t="s">
        <v>702</v>
      </c>
      <c r="L16" s="10">
        <f>'2020 Pet (Tots)'!AA15</f>
        <v>0</v>
      </c>
      <c r="O16" s="10" t="str">
        <f>'2020 Pet (Srcs)'!C12</f>
        <v>Assumed to be zero due to lack of data</v>
      </c>
    </row>
    <row r="17" spans="2:15">
      <c r="B17" s="13" t="s">
        <v>667</v>
      </c>
      <c r="C17" s="13" t="s">
        <v>668</v>
      </c>
      <c r="D17" s="13">
        <f>SUMIF(Petroleum!$K$8:$K$75,C17,Petroleum!$L$8:$L$75)</f>
        <v>789.48383559126103</v>
      </c>
      <c r="E17" s="45">
        <f>SUMPRODUCT(Petroleum!M23:M25,Petroleum!N23:N25)/SUM(Petroleum!N23:N25)</f>
        <v>1266.6917384722299</v>
      </c>
      <c r="F17" s="45">
        <f>SUM(Petroleum!N23:N25)</f>
        <v>623264.37570633064</v>
      </c>
      <c r="G17" s="45"/>
      <c r="H17" s="45" t="str">
        <f>VLOOKUP(C17,Petroleum!$K$8:$O$75,5,FALSE)</f>
        <v>Calculated using RY2014 GHGRP subpart W data for each bleed type category. Refer to EPA 2016a for additional detail.</v>
      </c>
      <c r="J17" s="10" t="s">
        <v>891</v>
      </c>
      <c r="K17" s="10" t="s">
        <v>702</v>
      </c>
      <c r="L17" s="10">
        <f>'2020 Pet (Tots)'!AA16</f>
        <v>0.83338197816528137</v>
      </c>
      <c r="O17" s="10" t="str">
        <f>'2020 Pet (Srcs)'!C13</f>
        <v>Radian/API 1992</v>
      </c>
    </row>
    <row r="18" spans="2:15">
      <c r="B18" s="13" t="s">
        <v>670</v>
      </c>
      <c r="C18" s="13" t="s">
        <v>671</v>
      </c>
      <c r="D18" s="13">
        <f>SUMIF(Petroleum!$K$8:$K$75,C18,Petroleum!$L$8:$L$75)</f>
        <v>0</v>
      </c>
      <c r="E18" s="13">
        <v>0</v>
      </c>
      <c r="F18" s="13">
        <v>0</v>
      </c>
      <c r="G18" s="13"/>
      <c r="H18" s="45" t="e">
        <f>VLOOKUP(C18,Petroleum!$K$8:$O$75,5,FALSE)</f>
        <v>#N/A</v>
      </c>
      <c r="J18" s="10" t="s">
        <v>892</v>
      </c>
      <c r="L18" s="10">
        <f>'2020 Pet (Tots)'!AA17</f>
        <v>1496.3188832334968</v>
      </c>
      <c r="O18" s="10">
        <f>'2020 Pet (Srcs)'!C14</f>
        <v>0</v>
      </c>
    </row>
    <row r="19" spans="2:15">
      <c r="B19" s="13" t="s">
        <v>673</v>
      </c>
      <c r="C19" s="13" t="s">
        <v>674</v>
      </c>
      <c r="D19" s="13">
        <f>SUMIF(Petroleum!$K$8:$K$75,C19,Petroleum!$L$8:$L$75)</f>
        <v>0</v>
      </c>
      <c r="E19" s="13">
        <v>0</v>
      </c>
      <c r="F19" s="13">
        <v>0</v>
      </c>
      <c r="G19" s="13"/>
      <c r="H19" s="45" t="e">
        <f>VLOOKUP(C19,Petroleum!$K$8:$O$75,5,FALSE)</f>
        <v>#N/A</v>
      </c>
      <c r="J19" s="10" t="s">
        <v>767</v>
      </c>
      <c r="K19" s="10" t="s">
        <v>684</v>
      </c>
      <c r="L19" s="10">
        <f>'2020 Pet (Tots)'!AA18</f>
        <v>3.2572664932393258</v>
      </c>
      <c r="M19" s="10">
        <f>'2020 Pet (EFs)'!AB18</f>
        <v>8266.7417729223762</v>
      </c>
      <c r="N19" s="51">
        <f>'2020 Pet (AFs)'!AB21</f>
        <v>394.02059272112103</v>
      </c>
      <c r="O19" s="10" t="str">
        <f>'2020 Pet (Srcs)'!C15</f>
        <v>2015-2018: Calculated using year-specific GHGRP subpart W data for each tank category (EPA 2019b). 1990-2014: Year 2015 emission factors. Refer to EPA 2017a for additional detail.</v>
      </c>
    </row>
    <row r="20" spans="2:15">
      <c r="B20" s="13" t="s">
        <v>46</v>
      </c>
      <c r="C20" s="13" t="s">
        <v>676</v>
      </c>
      <c r="D20" s="13">
        <f>SUMIF(Petroleum!$K$8:$K$75,C20,Petroleum!$L$8:$L$75)</f>
        <v>73.976703639972271</v>
      </c>
      <c r="E20" s="45" cm="1">
        <f t="array" ref="E20">SUMPRODUCT(Petroleum!M11:M15,Petroleum!N11:N15/SUM(Petroleum!N11:N15))</f>
        <v>4701.363400468199</v>
      </c>
      <c r="F20" s="45">
        <f>SUM(Petroleum!N11:N15)</f>
        <v>15746</v>
      </c>
      <c r="G20" s="45"/>
      <c r="H20" s="45" t="str">
        <f>VLOOKUP(C20,Petroleum!$K$8:$O$75,5,FALSE)</f>
        <v xml:space="preserve">2016-2018: Calculated using year-specific GHGRP subpart W data for each control category (EPA 2019b). 1990-2015: Year 2016 emission factors applied. Refer to EPA 2019a for additional detail. </v>
      </c>
      <c r="J20" s="10" t="s">
        <v>768</v>
      </c>
      <c r="K20" s="10" t="s">
        <v>684</v>
      </c>
      <c r="L20" s="10">
        <f>'2020 Pet (Tots)'!AA19</f>
        <v>48.572768088170214</v>
      </c>
      <c r="M20" s="10">
        <f>'2020 Pet (EFs)'!AB19</f>
        <v>149133.34339904293</v>
      </c>
      <c r="N20" s="51">
        <f>'2020 Pet (AFs)'!AB22</f>
        <v>325.70025576508289</v>
      </c>
      <c r="O20" s="10">
        <f>'2020 Pet (Srcs)'!C16</f>
        <v>0</v>
      </c>
    </row>
    <row r="21" spans="2:15">
      <c r="B21" s="13" t="s">
        <v>678</v>
      </c>
      <c r="C21" s="13" t="s">
        <v>679</v>
      </c>
      <c r="D21" s="13">
        <f>SUMIF(Petroleum!$K$8:$K$75,C21,Petroleum!$L$8:$L$75)</f>
        <v>12.709392351570553</v>
      </c>
      <c r="E21" s="45">
        <f>SUMPRODUCT(Petroleum!M36:M38,Petroleum!N36:N38)/SUM(Petroleum!N36:N38)</f>
        <v>367.08656405104443</v>
      </c>
      <c r="F21" s="45">
        <f>SUM(Petroleum!N36:N38)</f>
        <v>31772.414999999997</v>
      </c>
      <c r="G21" s="45"/>
      <c r="H21" s="45" t="str">
        <f>VLOOKUP(C21,Petroleum!$K$8:$O$75,5,FALSE)</f>
        <v xml:space="preserve">2016-2018: Calculated using year-specific GHGRP subpart W data for each control category (EPA 2019b). 1990-2015: Year 2016 emission factors applied. Refer to EPA 2019a for additional detail. </v>
      </c>
      <c r="J21" s="10" t="s">
        <v>770</v>
      </c>
      <c r="K21" s="10" t="s">
        <v>684</v>
      </c>
      <c r="L21" s="10">
        <f>'2020 Pet (Tots)'!AA20</f>
        <v>3.8228435157631315</v>
      </c>
      <c r="M21" s="10">
        <f>'2020 Pet (EFs)'!AB20</f>
        <v>44799.900038137443</v>
      </c>
      <c r="N21" s="51">
        <f>'2020 Pet (AFs)'!AB23</f>
        <v>85.331518876354764</v>
      </c>
      <c r="O21" s="10">
        <f>'2020 Pet (Srcs)'!C17</f>
        <v>0</v>
      </c>
    </row>
    <row r="22" spans="2:15">
      <c r="B22" s="13" t="s">
        <v>681</v>
      </c>
      <c r="C22" s="13" t="s">
        <v>682</v>
      </c>
      <c r="D22" s="13">
        <f>SUMIF(Petroleum!$K$8:$K$75,C22,Petroleum!$L$8:$L$75)</f>
        <v>93.413900100071956</v>
      </c>
      <c r="E22" s="13">
        <f>Petroleum!M57</f>
        <v>4622.4000000000005</v>
      </c>
      <c r="F22" s="22">
        <f>Petroleum!N57</f>
        <v>20208.960734698849</v>
      </c>
      <c r="G22" s="13"/>
      <c r="H22" s="45" t="str">
        <f>VLOOKUP(C22,Petroleum!$K$8:$O$75,5,FALSE)</f>
        <v>GRI/EPA 1996</v>
      </c>
      <c r="J22" s="10" t="s">
        <v>771</v>
      </c>
      <c r="K22" s="10" t="s">
        <v>684</v>
      </c>
      <c r="L22" s="10">
        <f>'2020 Pet (Tots)'!AA21</f>
        <v>4.8158955361758835</v>
      </c>
      <c r="M22" s="10">
        <f>'2020 Pet (EFs)'!AB21</f>
        <v>2848.8305196639312</v>
      </c>
      <c r="N22" s="51">
        <f>'2020 Pet (AFs)'!AB24</f>
        <v>1690.4815863682904</v>
      </c>
      <c r="O22" s="10">
        <f>'2020 Pet (Srcs)'!C18</f>
        <v>0</v>
      </c>
    </row>
    <row r="23" spans="2:15">
      <c r="B23" s="13" t="s">
        <v>683</v>
      </c>
      <c r="C23" s="13" t="s">
        <v>684</v>
      </c>
      <c r="D23" s="13">
        <f>SUMIF(Petroleum!$K$8:$K$75,C23,Petroleum!$L$8:$L$75)</f>
        <v>67.729701510793021</v>
      </c>
      <c r="E23" s="13">
        <f>(SUMPRODUCT(Petroleum!M19:M22,Petroleum!N19:N22)+SUMPRODUCT(Petroleum!M65:M66,Petroleum!N65:N66))/(SUM(Petroleum!N65:N66)+SUM(Petroleum!N19:N22))</f>
        <v>19378.254202186166</v>
      </c>
      <c r="F23" s="22">
        <f>(SUM(Petroleum!N65:N66)+SUM(Petroleum!N19:N22))</f>
        <v>3495.1394900760497</v>
      </c>
      <c r="G23" s="13"/>
      <c r="H23" s="45" t="str">
        <f>VLOOKUP(C23,Petroleum!$K$8:$O$75,5,FALSE)</f>
        <v>2015-2018: Calculated using year-specific GHGRP subpart W data for each tank category (EPA 2019b). 1990-2014: Year 2015 emission factors. Refer to EPA 2017a for additional detail.</v>
      </c>
      <c r="J23" s="10" t="s">
        <v>893</v>
      </c>
      <c r="K23" s="10" t="s">
        <v>668</v>
      </c>
      <c r="L23" s="10">
        <f>'2020 Pet (Tots)'!AA22</f>
        <v>78.213423101256126</v>
      </c>
      <c r="M23" s="10">
        <f>'2020 Pet (EFs)'!AB22</f>
        <v>4370.6767269266693</v>
      </c>
      <c r="N23" s="51">
        <f>'2020 Pet (AFs)'!AB25</f>
        <v>17895.037310676027</v>
      </c>
      <c r="O23" s="10" t="str">
        <f>'2020 Pet (Srcs)'!C19</f>
        <v>Calculated using RY2014 GHGRP subpart W data for each bleed type category. Refer to EPA 2016a for additional detail.</v>
      </c>
    </row>
    <row r="24" spans="2:15">
      <c r="B24" s="25" t="s">
        <v>1195</v>
      </c>
      <c r="C24" s="21"/>
      <c r="D24" s="21">
        <f>SUMIF(Petroleum!$K$8:$K$75,C24,Petroleum!$L$8:$L$75)</f>
        <v>0</v>
      </c>
      <c r="E24" s="21"/>
      <c r="F24" s="21"/>
      <c r="G24" s="21"/>
      <c r="H24" s="45" t="e">
        <f>VLOOKUP(C24,Petroleum!$K$8:$O$75,5,FALSE)</f>
        <v>#N/A</v>
      </c>
      <c r="J24" s="10" t="s">
        <v>894</v>
      </c>
      <c r="K24" s="10" t="s">
        <v>668</v>
      </c>
      <c r="L24" s="10">
        <f>'2020 Pet (Tots)'!AA23</f>
        <v>25.460834212154193</v>
      </c>
      <c r="M24" s="10">
        <f>'2020 Pet (EFs)'!AB23</f>
        <v>160.62499943217497</v>
      </c>
      <c r="N24" s="51">
        <f>'2020 Pet (AFs)'!AB26</f>
        <v>158511.03067493057</v>
      </c>
      <c r="O24" s="10">
        <f>'2020 Pet (Srcs)'!C20</f>
        <v>0</v>
      </c>
    </row>
    <row r="25" spans="2:15">
      <c r="B25" s="21" t="s">
        <v>685</v>
      </c>
      <c r="C25" s="21"/>
      <c r="D25" s="21">
        <f>SUMIF(Petroleum!$K$8:$K$75,C25,Petroleum!$L$8:$L$75)</f>
        <v>0</v>
      </c>
      <c r="E25" s="21">
        <v>0</v>
      </c>
      <c r="F25" s="21"/>
      <c r="G25" s="21"/>
      <c r="H25" s="45" t="e">
        <f>VLOOKUP(C25,Petroleum!$K$8:$O$75,5,FALSE)</f>
        <v>#N/A</v>
      </c>
      <c r="J25" s="10" t="s">
        <v>895</v>
      </c>
      <c r="K25" s="10" t="s">
        <v>668</v>
      </c>
      <c r="L25" s="10">
        <f>'2020 Pet (Tots)'!AA24</f>
        <v>685.80957827785073</v>
      </c>
      <c r="M25" s="10">
        <f>'2020 Pet (EFs)'!AB24</f>
        <v>1534.7361041040901</v>
      </c>
      <c r="N25" s="51">
        <f>'2020 Pet (AFs)'!AB27</f>
        <v>446858.30772072409</v>
      </c>
      <c r="O25" s="10">
        <f>'2020 Pet (Srcs)'!C21</f>
        <v>0</v>
      </c>
    </row>
    <row r="26" spans="2:15">
      <c r="B26" s="21" t="s">
        <v>686</v>
      </c>
      <c r="C26" s="21" t="s">
        <v>687</v>
      </c>
      <c r="D26" s="21">
        <f>SUMIF(Petroleum!$K$8:$K$75,C26,Petroleum!$L$8:$L$75)</f>
        <v>0</v>
      </c>
      <c r="E26" s="21">
        <v>0</v>
      </c>
      <c r="F26" s="21"/>
      <c r="G26" s="21"/>
      <c r="H26" s="45" t="e">
        <f>VLOOKUP(C26,Petroleum!$K$8:$O$75,5,FALSE)</f>
        <v>#N/A</v>
      </c>
      <c r="J26" s="10" t="s">
        <v>56</v>
      </c>
      <c r="K26" s="10" t="s">
        <v>665</v>
      </c>
      <c r="L26" s="10">
        <f>'2020 Pet (Tots)'!AA25</f>
        <v>86.52934050881629</v>
      </c>
      <c r="M26" s="10">
        <f>'2020 Pet (EFs)'!AB25</f>
        <v>1515.3337802074427</v>
      </c>
      <c r="N26" s="51">
        <f>'2020 Pet (AFs)'!AB28</f>
        <v>57102.495594713655</v>
      </c>
      <c r="O26" s="10" t="str">
        <f>'2020 Pet (Srcs)'!C22</f>
        <v>Calculated using RY2014 GHGRP subpart W data. Refer to EPA 2016a for additional detail.</v>
      </c>
    </row>
    <row r="27" spans="2:15">
      <c r="B27" s="21" t="s">
        <v>688</v>
      </c>
      <c r="C27" s="21" t="s">
        <v>689</v>
      </c>
      <c r="D27" s="21">
        <f>SUMIF(Petroleum!$K$8:$K$75,C27,Petroleum!$L$8:$L$75)</f>
        <v>0</v>
      </c>
      <c r="E27" s="21">
        <v>0</v>
      </c>
      <c r="F27" s="21"/>
      <c r="G27" s="21"/>
      <c r="H27" s="45" t="e">
        <f>VLOOKUP(C27,Petroleum!$K$8:$O$75,5,FALSE)</f>
        <v>#N/A</v>
      </c>
      <c r="J27" s="10" t="s">
        <v>448</v>
      </c>
      <c r="K27" s="10" t="s">
        <v>696</v>
      </c>
      <c r="L27" s="10">
        <f>'2020 Pet (Tots)'!AA26</f>
        <v>0.49599116319908176</v>
      </c>
      <c r="M27" s="10">
        <f>'2020 Pet (EFs)'!AB26</f>
        <v>1.5025111200000003</v>
      </c>
      <c r="N27" s="51">
        <f>'2020 Pet (AFs)'!AB29</f>
        <v>330108.14801762113</v>
      </c>
      <c r="O27" s="10" t="str">
        <f>'2020 Pet (Srcs)'!C23</f>
        <v>GRI/EPA 1996</v>
      </c>
    </row>
    <row r="28" spans="2:15">
      <c r="B28" s="21" t="s">
        <v>690</v>
      </c>
      <c r="C28" s="21" t="s">
        <v>652</v>
      </c>
      <c r="D28" s="21">
        <f>SUMIF(Petroleum!$K$8:$K$75,C28,Petroleum!$L$8:$L$75)</f>
        <v>0</v>
      </c>
      <c r="E28" s="21">
        <v>0</v>
      </c>
      <c r="F28" s="21"/>
      <c r="G28" s="21"/>
      <c r="H28" s="45" t="e">
        <f>VLOOKUP(C28,Petroleum!$K$8:$O$75,5,FALSE)</f>
        <v>#N/A</v>
      </c>
      <c r="J28" s="10" t="s">
        <v>454</v>
      </c>
      <c r="K28" s="10" t="s">
        <v>696</v>
      </c>
      <c r="L28" s="10">
        <f>'2020 Pet (Tots)'!AA27</f>
        <v>0.23322584185037812</v>
      </c>
      <c r="M28" s="10">
        <f>'2020 Pet (EFs)'!AB27</f>
        <v>72.706500000000005</v>
      </c>
      <c r="N28" s="51">
        <f>'2020 Pet (AFs)'!AB30</f>
        <v>3207.7715451902936</v>
      </c>
      <c r="O28" s="10" t="str">
        <f>'2020 Pet (Srcs)'!C24</f>
        <v>GRI/EPA 1996</v>
      </c>
    </row>
    <row r="29" spans="2:15">
      <c r="B29" s="21" t="s">
        <v>691</v>
      </c>
      <c r="C29" s="21" t="s">
        <v>692</v>
      </c>
      <c r="D29" s="21">
        <f>SUMIF(Petroleum!$K$8:$K$75,C29,Petroleum!$L$8:$L$75)</f>
        <v>61.26908833068417</v>
      </c>
      <c r="E29" s="21">
        <f>Petroleum!M59</f>
        <v>0.12612900918486966</v>
      </c>
      <c r="F29" s="21"/>
      <c r="G29" s="21"/>
      <c r="H29" s="45">
        <f>VLOOKUP(C29,Petroleum!$K$8:$O$75,5,FALSE)</f>
        <v>0</v>
      </c>
      <c r="J29" s="10" t="s">
        <v>88</v>
      </c>
      <c r="K29" s="10" t="s">
        <v>658</v>
      </c>
      <c r="L29" s="10">
        <f>'2020 Pet (Tots)'!AA28</f>
        <v>0.52159998824713683</v>
      </c>
      <c r="M29" s="10">
        <f>'2020 Pet (EFs)'!AB28</f>
        <v>162.60509232000001</v>
      </c>
      <c r="N29" s="51">
        <f>'2020 Pet (AFs)'!AB31</f>
        <v>3207.7715451902936</v>
      </c>
      <c r="O29" s="10" t="str">
        <f>'2020 Pet (Srcs)'!C25</f>
        <v>GRI/EPA 1996</v>
      </c>
    </row>
    <row r="30" spans="2:15">
      <c r="B30" s="21" t="s">
        <v>693</v>
      </c>
      <c r="C30" s="21" t="s">
        <v>694</v>
      </c>
      <c r="D30" s="21">
        <f>SUMIF(Petroleum!$K$8:$K$75,C30,Petroleum!$L$8:$L$75)</f>
        <v>19.734109712699215</v>
      </c>
      <c r="E30" s="21">
        <f>Petroleum!M30</f>
        <v>1.2261365327210476</v>
      </c>
      <c r="F30" s="21"/>
      <c r="G30" s="21"/>
      <c r="H30" s="45">
        <f>VLOOKUP(C30,Petroleum!$K$8:$O$75,5,FALSE)</f>
        <v>0</v>
      </c>
      <c r="J30" s="10" t="s">
        <v>896</v>
      </c>
      <c r="L30" s="10">
        <f>'2020 Pet (Tots)'!AA29</f>
        <v>19.734109712699219</v>
      </c>
      <c r="M30" s="10">
        <f>'2020 Pet (EFs)'!AB29</f>
        <v>1.2261365327210476</v>
      </c>
      <c r="N30" s="51">
        <f>'2020 Pet (AFs)'!AB32</f>
        <v>16094545.090264292</v>
      </c>
      <c r="O30" s="10" t="str">
        <f>'2020 Pet (Srcs)'!C26</f>
        <v>2015-2018: Developed from year-specific GHGRP subpart W data for each basin or basin group (EPA 2019b). 1990-2014: Use year 2015 EFs. Refer to EPA 2018c for additional detail.</v>
      </c>
    </row>
    <row r="31" spans="2:15">
      <c r="B31" s="21" t="s">
        <v>695</v>
      </c>
      <c r="C31" s="21" t="s">
        <v>696</v>
      </c>
      <c r="D31" s="21">
        <f>SUMIF(Petroleum!$K$8:$K$75,C31,Petroleum!$L$8:$L$75)</f>
        <v>1.1110542856119201</v>
      </c>
      <c r="E31" s="21">
        <f>M27</f>
        <v>1.5025111200000003</v>
      </c>
      <c r="F31" s="21"/>
      <c r="G31" s="21"/>
      <c r="H31" s="45" t="str">
        <f>VLOOKUP(C31,Petroleum!$K$8:$O$75,5,FALSE)</f>
        <v>GRI/EPA 1996</v>
      </c>
      <c r="J31" s="10" t="s">
        <v>897</v>
      </c>
      <c r="K31" s="10" t="s">
        <v>694</v>
      </c>
      <c r="L31" s="10">
        <f>'2020 Pet (Tots)'!AA30</f>
        <v>1.4256518463806978</v>
      </c>
      <c r="M31" s="10">
        <f>'2020 Pet (EFs)'!AB30</f>
        <v>0.59648999858869522</v>
      </c>
      <c r="N31" s="51">
        <f>'2020 Pet (AFs)'!AB33</f>
        <v>2390068.3159043952</v>
      </c>
      <c r="O31" s="10">
        <f>'2020 Pet (Srcs)'!C27</f>
        <v>0</v>
      </c>
    </row>
    <row r="32" spans="2:15">
      <c r="B32" s="21" t="s">
        <v>697</v>
      </c>
      <c r="C32" s="21" t="s">
        <v>698</v>
      </c>
      <c r="D32" s="21">
        <f>SUMIF(Petroleum!$K$8:$K$75,C32,Petroleum!$L$8:$L$75)</f>
        <v>0</v>
      </c>
      <c r="E32" s="21"/>
      <c r="F32" s="21"/>
      <c r="G32" s="21"/>
      <c r="H32" s="45" t="str">
        <f>VLOOKUP(C32,Petroleum!$K$8:$O$75,5,FALSE)</f>
        <v>Assumed to be zero due to lack of data</v>
      </c>
      <c r="J32" s="10" t="s">
        <v>898</v>
      </c>
      <c r="K32" s="10" t="s">
        <v>694</v>
      </c>
      <c r="L32" s="10">
        <f>'2020 Pet (Tots)'!AA31</f>
        <v>1.3519438163025326</v>
      </c>
      <c r="M32" s="10">
        <f>'2020 Pet (EFs)'!AB31</f>
        <v>0.45403707309073155</v>
      </c>
      <c r="N32" s="51">
        <f>'2020 Pet (AFs)'!AB34</f>
        <v>2977606.66788628</v>
      </c>
      <c r="O32" s="10">
        <f>'2020 Pet (Srcs)'!C28</f>
        <v>0</v>
      </c>
    </row>
    <row r="33" spans="2:17">
      <c r="B33" s="21" t="s">
        <v>699</v>
      </c>
      <c r="C33" s="21" t="s">
        <v>700</v>
      </c>
      <c r="D33" s="21">
        <f>SUMIF(Petroleum!$K$8:$K$75,C33,Petroleum!$L$8:$L$75)</f>
        <v>9.4997752819849755</v>
      </c>
      <c r="E33" s="21"/>
      <c r="F33" s="21"/>
      <c r="G33" s="21"/>
      <c r="H33" s="45" t="str">
        <f>VLOOKUP(C33,Petroleum!$K$8:$O$75,5,FALSE)</f>
        <v>2015-2018: Calculated using year-specific GHGRP subpart W data for each control category (EPA 2019b). 1990-2014: Year 2015 emission factors. Refer to EPA 2018b for additional detail.</v>
      </c>
      <c r="J33" s="10" t="s">
        <v>899</v>
      </c>
      <c r="K33" s="10" t="s">
        <v>694</v>
      </c>
      <c r="L33" s="10">
        <f>'2020 Pet (Tots)'!AA32</f>
        <v>1.5963012160806933</v>
      </c>
      <c r="M33" s="10">
        <f>'2020 Pet (EFs)'!AB32</f>
        <v>6.8128574877435106</v>
      </c>
      <c r="N33" s="51">
        <f>'2020 Pet (AFs)'!AB35</f>
        <v>234307.14923253222</v>
      </c>
      <c r="O33" s="10">
        <f>'2020 Pet (Srcs)'!C29</f>
        <v>0</v>
      </c>
    </row>
    <row r="34" spans="2:17">
      <c r="B34" s="407" t="s">
        <v>701</v>
      </c>
      <c r="C34" s="407" t="s">
        <v>702</v>
      </c>
      <c r="D34" s="407">
        <f>SUMIF(Petroleum!$K$8:$K$75,C34,Petroleum!$L$8:$L$75)</f>
        <v>0.83338197816528137</v>
      </c>
      <c r="E34" s="415">
        <f>SUM(E9:E24)</f>
        <v>32240.471721905898</v>
      </c>
      <c r="F34" s="415"/>
      <c r="G34" s="415"/>
      <c r="H34" s="415"/>
      <c r="J34" s="10" t="s">
        <v>900</v>
      </c>
      <c r="K34" s="10" t="s">
        <v>694</v>
      </c>
      <c r="L34" s="10">
        <f>'2020 Pet (Tots)'!AA33</f>
        <v>6.3131189177081835</v>
      </c>
      <c r="M34" s="10">
        <f>'2020 Pet (EFs)'!AB33</f>
        <v>0.91865058633163543</v>
      </c>
      <c r="N34" s="51">
        <f>'2020 Pet (AFs)'!AB36</f>
        <v>6872165.5563491145</v>
      </c>
      <c r="O34" s="10">
        <f>'2020 Pet (Srcs)'!C30</f>
        <v>0</v>
      </c>
    </row>
    <row r="35" spans="2:17">
      <c r="J35" s="10" t="s">
        <v>901</v>
      </c>
      <c r="K35" s="10" t="s">
        <v>694</v>
      </c>
      <c r="L35" s="10">
        <f>'2020 Pet (Tots)'!AA34</f>
        <v>9.0470939162271087</v>
      </c>
      <c r="M35" s="10">
        <f>'2020 Pet (EFs)'!AB34</f>
        <v>2.4989228845424933</v>
      </c>
      <c r="N35" s="51">
        <f>'2020 Pet (AFs)'!AB37</f>
        <v>3620397.4008919704</v>
      </c>
      <c r="O35" s="10">
        <f>'2020 Pet (Srcs)'!C31</f>
        <v>0</v>
      </c>
    </row>
    <row r="36" spans="2:17">
      <c r="J36" s="10" t="s">
        <v>902</v>
      </c>
      <c r="K36" s="10" t="s">
        <v>679</v>
      </c>
      <c r="L36" s="10">
        <f>'2020 Pet (Tots)'!AA35</f>
        <v>10.812835596726593</v>
      </c>
      <c r="M36" s="10">
        <f>'2020 Pet (EFs)'!AB35</f>
        <v>40488.26147107438</v>
      </c>
      <c r="N36" s="51">
        <f>'2020 Pet (AFs)'!AB38</f>
        <v>267.06099999999992</v>
      </c>
      <c r="O36" s="10" t="str">
        <f>'2020 Pet (Srcs)'!C32</f>
        <v xml:space="preserve">2016-2018: Calculated using year-specific GHGRP subpart W data for each control category (EPA 2019b). 1990-2015: Year 2016 emission factors applied. Refer to EPA 2019a for additional detail. </v>
      </c>
    </row>
    <row r="37" spans="2:17">
      <c r="J37" s="10" t="s">
        <v>903</v>
      </c>
      <c r="K37" s="10" t="s">
        <v>679</v>
      </c>
      <c r="L37" s="10">
        <f>'2020 Pet (Tots)'!AA36</f>
        <v>0.79394378759526973</v>
      </c>
      <c r="M37" s="10">
        <f>'2020 Pet (EFs)'!AB36</f>
        <v>813.33866131293803</v>
      </c>
      <c r="N37" s="51">
        <f>'2020 Pet (AFs)'!AB39</f>
        <v>976.154</v>
      </c>
      <c r="O37" s="10">
        <f>'2020 Pet (Srcs)'!C33</f>
        <v>0</v>
      </c>
    </row>
    <row r="38" spans="2:17">
      <c r="J38" s="10" t="s">
        <v>904</v>
      </c>
      <c r="K38" s="10" t="s">
        <v>679</v>
      </c>
      <c r="L38" s="10">
        <f>'2020 Pet (Tots)'!AA37</f>
        <v>5.6447269631999995E-2</v>
      </c>
      <c r="M38" s="10">
        <f>'2020 Pet (EFs)'!AB37</f>
        <v>1.8489599999999999</v>
      </c>
      <c r="N38" s="51">
        <f>'2020 Pet (AFs)'!AB40</f>
        <v>30529.199999999997</v>
      </c>
      <c r="O38" s="10" t="str">
        <f>'2020 Pet (Srcs)'!C34</f>
        <v>Radian/EPA 1999</v>
      </c>
    </row>
    <row r="39" spans="2:17">
      <c r="J39" s="10" t="s">
        <v>905</v>
      </c>
      <c r="L39" s="10">
        <f>'2020 Pet (Tots)'!AA38</f>
        <v>0</v>
      </c>
      <c r="O39" s="10" t="str">
        <f>'2020 Pet (Srcs)'!C35</f>
        <v>CAPP 1992</v>
      </c>
    </row>
    <row r="40" spans="2:17">
      <c r="J40" s="10" t="s">
        <v>906</v>
      </c>
      <c r="L40" s="10">
        <f>'2020 Pet (Tots)'!AA39</f>
        <v>176.43811357048105</v>
      </c>
      <c r="O40" s="10" t="str">
        <f>'2020 Pet (Srcs)'!C36</f>
        <v>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v>
      </c>
    </row>
    <row r="41" spans="2:17">
      <c r="J41" s="414" t="s">
        <v>907</v>
      </c>
      <c r="L41" s="10">
        <f>'2020 Pet (Tots)'!AA40</f>
        <v>20.413374293121013</v>
      </c>
      <c r="O41" s="10" t="str">
        <f>'2020 Pet (Srcs)'!C37</f>
        <v>Equals GOM federal waters emissions divided by GOM federal waters oil production from oil wells (BOEM 2019b, BOEM 2019c), calculated for each year. Refer to EPA 2020a for detail.</v>
      </c>
      <c r="P41" s="414"/>
      <c r="Q41" s="414"/>
    </row>
    <row r="42" spans="2:17">
      <c r="J42" s="414" t="s">
        <v>908</v>
      </c>
      <c r="L42" s="10">
        <f>'2020 Pet (Tots)'!AA41</f>
        <v>1.9751866065722996</v>
      </c>
      <c r="O42" s="10" t="str">
        <f>'2020 Pet (Srcs)'!C38</f>
        <v>2015 forward: Calculated using year-specific GHGRP subpart W and subpart C data (EPA 2019b). 1990-2014: Year 2015 emission factors applied. Refer to EPA 2020a for detail.</v>
      </c>
      <c r="P42" s="414"/>
      <c r="Q42" s="414"/>
    </row>
    <row r="43" spans="2:17">
      <c r="J43" s="414" t="s">
        <v>909</v>
      </c>
      <c r="L43" s="10">
        <f>'2020 Pet (Tots)'!AA42</f>
        <v>10.290978389323531</v>
      </c>
      <c r="O43" s="10" t="str">
        <f>'2020 Pet (Srcs)'!C39</f>
        <v>2015 forward: Calculated using year-specific GHGRP subpart W and subpart C data (EPA 2019b). 1990-2014: Year 2015 emission factors applied. Refer to EPA 2020a for detail.</v>
      </c>
      <c r="P43" s="414"/>
      <c r="Q43" s="414"/>
    </row>
    <row r="44" spans="2:17">
      <c r="J44" s="414" t="s">
        <v>910</v>
      </c>
      <c r="L44" s="10">
        <f>'2020 Pet (Tots)'!AA43</f>
        <v>10.515212137965889</v>
      </c>
      <c r="O44" s="10">
        <f>'2020 Pet (Srcs)'!C40</f>
        <v>0</v>
      </c>
      <c r="P44" s="414"/>
      <c r="Q44" s="414"/>
    </row>
    <row r="45" spans="2:17">
      <c r="J45" s="10" t="s">
        <v>911</v>
      </c>
      <c r="K45" s="10" t="s">
        <v>522</v>
      </c>
      <c r="L45" s="10">
        <f>'2020 Pet (Tots)'!AA44</f>
        <v>3.776097045453837E-2</v>
      </c>
      <c r="M45" s="10">
        <f>'2020 Pet (EFs)'!AA44</f>
        <v>0.89192282374418419</v>
      </c>
      <c r="N45" s="51">
        <f>'2020 Pet (AFs)'!AB49</f>
        <v>42336.589499999995</v>
      </c>
      <c r="O45" s="10" t="str">
        <f>'2020 Pet (Srcs)'!C41</f>
        <v>Consensus of Industry Review Panel; EFs from API Workbook 4638 (API 1996); Assume 5 valves, 10 flanges, 1 polished rod &amp; 4 connectors/well</v>
      </c>
    </row>
    <row r="46" spans="2:17">
      <c r="J46" s="10" t="s">
        <v>912</v>
      </c>
      <c r="K46" s="10" t="s">
        <v>522</v>
      </c>
      <c r="L46" s="10">
        <f>'2020 Pet (Tots)'!AA45</f>
        <v>65.255979733490989</v>
      </c>
      <c r="M46" s="10">
        <f>'2020 Pet (EFs)'!AA45</f>
        <v>116.90798295674884</v>
      </c>
      <c r="N46" s="51">
        <f>'2020 Pet (AFs)'!AB50</f>
        <v>558182.4105</v>
      </c>
      <c r="O46" s="10">
        <f>'2020 Pet (Srcs)'!C42</f>
        <v>0</v>
      </c>
    </row>
    <row r="47" spans="2:17">
      <c r="J47" s="10" t="s">
        <v>913</v>
      </c>
      <c r="K47" s="10" t="s">
        <v>650</v>
      </c>
      <c r="L47" s="10">
        <f>'2020 Pet (Tots)'!AA46</f>
        <v>2.3002943474006998E-2</v>
      </c>
      <c r="M47" s="10">
        <f>'2020 Pet (EFs)'!AA46</f>
        <v>1.076555534368637</v>
      </c>
      <c r="N47" s="51">
        <f>'2020 Pet (AFs)'!AB51</f>
        <v>21367.168473568283</v>
      </c>
      <c r="O47" s="10" t="str">
        <f>'2020 Pet (Srcs)'!C43</f>
        <v>Consensus of Industry Review Panel; EFs from API Workbook 4638 (API 1996); Assume 6 valves, 12 flanges and 10 connector/separator.</v>
      </c>
    </row>
    <row r="48" spans="2:17">
      <c r="J48" s="10" t="s">
        <v>914</v>
      </c>
      <c r="K48" s="10" t="s">
        <v>650</v>
      </c>
      <c r="L48" s="10">
        <f>'2020 Pet (Tots)'!AA47</f>
        <v>18.937319153975704</v>
      </c>
      <c r="M48" s="10">
        <f>'2020 Pet (EFs)'!AA47</f>
        <v>97.382726080986231</v>
      </c>
      <c r="N48" s="51">
        <f>'2020 Pet (AFs)'!AB52</f>
        <v>194462.81610792951</v>
      </c>
      <c r="O48" s="10">
        <f>'2020 Pet (Srcs)'!C44</f>
        <v>0</v>
      </c>
    </row>
    <row r="49" spans="10:15">
      <c r="J49" s="10" t="s">
        <v>915</v>
      </c>
      <c r="K49" s="10" t="s">
        <v>660</v>
      </c>
      <c r="L49" s="10">
        <f>'2020 Pet (Tots)'!AA48</f>
        <v>15.419700810747189</v>
      </c>
      <c r="M49" s="10">
        <f>'2020 Pet (EFs)'!AA48</f>
        <v>134.93129699591427</v>
      </c>
      <c r="N49" s="51">
        <f>'2020 Pet (AFs)'!AB53</f>
        <v>114278.16343612334</v>
      </c>
      <c r="O49" s="10" t="str">
        <f>'2020 Pet (Srcs)'!C45</f>
        <v>Consensus of Industry Review Panel; EFs from API Workbook 4638 (API 1996); Assume 8 valves, 12 flanges and 20 connectors/heater treater.</v>
      </c>
    </row>
    <row r="50" spans="10:15">
      <c r="J50" s="10" t="s">
        <v>916</v>
      </c>
      <c r="K50" s="10" t="s">
        <v>662</v>
      </c>
      <c r="L50" s="10">
        <f>'2020 Pet (Tots)'!AA49</f>
        <v>1.8166557388730006E-2</v>
      </c>
      <c r="M50" s="10">
        <f>'2020 Pet (EFs)'!AA49</f>
        <v>0.53882298755690394</v>
      </c>
      <c r="N50" s="51">
        <f>'2020 Pet (AFs)'!AB54</f>
        <v>33715.260499741526</v>
      </c>
      <c r="O50" s="10" t="str">
        <f>'2020 Pet (Srcs)'!C46</f>
        <v>Consensus of Industry Review Panel; EFs from API Workbook 4638 (API 1996); Assume 5 valves, 10 flanges and 4 connectors/header.</v>
      </c>
    </row>
    <row r="51" spans="10:15">
      <c r="J51" s="10" t="s">
        <v>917</v>
      </c>
      <c r="K51" s="10" t="s">
        <v>662</v>
      </c>
      <c r="L51" s="10">
        <f>'2020 Pet (Tots)'!AA50</f>
        <v>7.9765272709444845</v>
      </c>
      <c r="M51" s="10">
        <f>'2020 Pet (EFs)'!AA50</f>
        <v>76.314933318988821</v>
      </c>
      <c r="N51" s="51">
        <f>'2020 Pet (AFs)'!AB55</f>
        <v>104521.18509497211</v>
      </c>
      <c r="O51" s="10">
        <f>'2020 Pet (Srcs)'!C47</f>
        <v>0</v>
      </c>
    </row>
    <row r="52" spans="10:15">
      <c r="J52" s="10" t="s">
        <v>392</v>
      </c>
      <c r="K52" s="10" t="s">
        <v>658</v>
      </c>
      <c r="L52" s="10">
        <f>'2020 Pet (Tots)'!AA51</f>
        <v>2.2550313185533244</v>
      </c>
      <c r="M52" s="10">
        <f>'2020 Pet (EFs)'!AA51</f>
        <v>702.99</v>
      </c>
      <c r="N52" s="51">
        <f>'2020 Pet (AFs)'!AB56</f>
        <v>3207.7715451902936</v>
      </c>
      <c r="O52" s="10" t="str">
        <f>'2020 Pet (Srcs)'!C48</f>
        <v>Consensus of Industry Review Panel</v>
      </c>
    </row>
    <row r="53" spans="10:15">
      <c r="J53" s="10" t="s">
        <v>918</v>
      </c>
      <c r="K53" s="10" t="s">
        <v>658</v>
      </c>
      <c r="L53" s="10">
        <f>'2020 Pet (Tots)'!AA52</f>
        <v>0</v>
      </c>
      <c r="M53" s="10" t="str">
        <f>'2020 Pet (EFs)'!AA52</f>
        <v>NA</v>
      </c>
      <c r="N53" s="51">
        <f>'2020 Pet (AFs)'!AB57</f>
        <v>0</v>
      </c>
      <c r="O53" s="10" t="str">
        <f>'2020 Pet (Srcs)'!C49</f>
        <v>Consensus of Industry Review Panel</v>
      </c>
    </row>
    <row r="54" spans="10:15">
      <c r="J54" s="10" t="s">
        <v>919</v>
      </c>
      <c r="L54" s="10">
        <f>'2020 Pet (Tots)'!AA53</f>
        <v>1.8726777362139841</v>
      </c>
      <c r="M54" s="10">
        <f>'2020 Pet (EFs)'!AA53</f>
        <v>0.78099300000000016</v>
      </c>
      <c r="N54" s="51">
        <f>'2020 Pet (AFs)'!AB58</f>
        <v>2397816.2880000002</v>
      </c>
      <c r="O54" s="10" t="str">
        <f>'2020 Pet (Srcs)'!C50</f>
        <v>Consensus of Industry Review Panel</v>
      </c>
    </row>
    <row r="55" spans="10:15">
      <c r="J55" s="10" t="s">
        <v>920</v>
      </c>
      <c r="K55" s="10" t="s">
        <v>698</v>
      </c>
      <c r="L55" s="10">
        <f>'2020 Pet (Tots)'!AA54</f>
        <v>0</v>
      </c>
      <c r="M55" s="10">
        <f>'2020 Pet (EFs)'!AA54</f>
        <v>0</v>
      </c>
      <c r="N55" s="51">
        <f>'2020 Pet (AFs)'!AB59</f>
        <v>16010</v>
      </c>
      <c r="O55" s="10" t="str">
        <f>'2020 Pet (Srcs)'!C51</f>
        <v>Assumed to be zero due to lack of data</v>
      </c>
    </row>
    <row r="56" spans="10:15">
      <c r="J56" s="10" t="s">
        <v>921</v>
      </c>
      <c r="K56" s="10" t="s">
        <v>665</v>
      </c>
      <c r="L56" s="10">
        <f>'2020 Pet (Tots)'!AA55</f>
        <v>0.30395437330320002</v>
      </c>
      <c r="M56" s="10">
        <f>'2020 Pet (EFs)'!AA55</f>
        <v>1.6871759999999998</v>
      </c>
      <c r="N56" s="51">
        <f>'2020 Pet (AFs)'!AB60</f>
        <v>180155.7</v>
      </c>
      <c r="O56" s="10" t="str">
        <f>'2020 Pet (Srcs)'!C52</f>
        <v>API 1995</v>
      </c>
    </row>
    <row r="57" spans="10:15">
      <c r="J57" s="10" t="s">
        <v>69</v>
      </c>
      <c r="K57" s="10" t="s">
        <v>682</v>
      </c>
      <c r="L57" s="10">
        <f>'2020 Pet (Tots)'!AA56</f>
        <v>93.413900100071956</v>
      </c>
      <c r="M57" s="10">
        <f>'2020 Pet (EFs)'!AA56</f>
        <v>4622.4000000000005</v>
      </c>
      <c r="N57" s="51">
        <f>'2020 Pet (AFs)'!AB61</f>
        <v>20208.960734698849</v>
      </c>
      <c r="O57" s="10" t="str">
        <f>'2020 Pet (Srcs)'!C53</f>
        <v>GRI/EPA 1996</v>
      </c>
    </row>
    <row r="58" spans="10:15">
      <c r="J58" s="10" t="s">
        <v>19</v>
      </c>
      <c r="K58" s="10" t="s">
        <v>660</v>
      </c>
      <c r="L58" s="10">
        <f>'2020 Pet (Tots)'!AA57</f>
        <v>28.883450970441448</v>
      </c>
      <c r="M58" s="10">
        <f>'2020 Pet (EFs)'!AA57</f>
        <v>10036.503408960001</v>
      </c>
      <c r="N58" s="51">
        <f>'2020 Pet (AFs)'!AB62</f>
        <v>2877.84</v>
      </c>
      <c r="O58" s="10" t="str">
        <f>'2020 Pet (Srcs)'!C54</f>
        <v>EPA 1997</v>
      </c>
    </row>
    <row r="59" spans="10:15">
      <c r="J59" s="10" t="s">
        <v>922</v>
      </c>
      <c r="L59" s="10">
        <f>'2020 Pet (Tots)'!AA58</f>
        <v>48.825934796525175</v>
      </c>
      <c r="M59" s="10">
        <f>'2020 Pet (EFs)'!AA58</f>
        <v>0.12612900918486966</v>
      </c>
      <c r="N59" s="51">
        <f>'2020 Pet (AFs)'!AB63</f>
        <v>381539575.65087873</v>
      </c>
      <c r="O59" s="10" t="str">
        <f>'2020 Pet (Srcs)'!C55</f>
        <v>2015-2018: Developed from year-specific GHGRP subpart W data for each basin or basin group (EPA 2019b). 1990-2014: Use year 2015 EFs. Refer to EPA 2018c for additional detail.</v>
      </c>
    </row>
    <row r="60" spans="10:15">
      <c r="J60" s="10" t="s">
        <v>897</v>
      </c>
      <c r="K60" s="10" t="s">
        <v>692</v>
      </c>
      <c r="L60" s="10">
        <f>'2020 Pet (Tots)'!AA59</f>
        <v>2.6586053811643526</v>
      </c>
      <c r="M60" s="10">
        <f>'2020 Pet (EFs)'!AA59</f>
        <v>0.12630234765200746</v>
      </c>
      <c r="N60" s="51">
        <f>'2020 Pet (AFs)'!AB64</f>
        <v>21049532.574718505</v>
      </c>
      <c r="O60" s="10">
        <f>'2020 Pet (Srcs)'!C56</f>
        <v>0</v>
      </c>
    </row>
    <row r="61" spans="10:15">
      <c r="J61" s="10" t="s">
        <v>898</v>
      </c>
      <c r="K61" s="10" t="s">
        <v>692</v>
      </c>
      <c r="L61" s="10">
        <f>'2020 Pet (Tots)'!AA60</f>
        <v>1.0376558974153016</v>
      </c>
      <c r="M61" s="10">
        <f>'2020 Pet (EFs)'!AA60</f>
        <v>4.6749082823612209</v>
      </c>
      <c r="N61" s="51">
        <f>'2020 Pet (AFs)'!AB65</f>
        <v>221962.83536309257</v>
      </c>
      <c r="O61" s="10">
        <f>'2020 Pet (Srcs)'!C57</f>
        <v>0</v>
      </c>
    </row>
    <row r="62" spans="10:15">
      <c r="J62" s="10" t="s">
        <v>899</v>
      </c>
      <c r="K62" s="10" t="s">
        <v>692</v>
      </c>
      <c r="L62" s="10">
        <f>'2020 Pet (Tots)'!AA61</f>
        <v>25.019641810447588</v>
      </c>
      <c r="M62" s="10">
        <f>'2020 Pet (EFs)'!AA61</f>
        <v>9.2711882093336598E-2</v>
      </c>
      <c r="N62" s="51">
        <f>'2020 Pet (AFs)'!AB66</f>
        <v>269864457.99104106</v>
      </c>
      <c r="O62" s="10">
        <f>'2020 Pet (Srcs)'!C58</f>
        <v>0</v>
      </c>
    </row>
    <row r="63" spans="10:15">
      <c r="J63" s="10" t="s">
        <v>900</v>
      </c>
      <c r="K63" s="10" t="s">
        <v>692</v>
      </c>
      <c r="L63" s="10">
        <f>'2020 Pet (Tots)'!AA62</f>
        <v>17.595549219012199</v>
      </c>
      <c r="M63" s="10">
        <f>'2020 Pet (EFs)'!AA62</f>
        <v>0.34170870179314938</v>
      </c>
      <c r="N63" s="51">
        <f>'2020 Pet (AFs)'!AB67</f>
        <v>51492833.301223695</v>
      </c>
      <c r="O63" s="10">
        <f>'2020 Pet (Srcs)'!C59</f>
        <v>0</v>
      </c>
    </row>
    <row r="64" spans="10:15">
      <c r="J64" s="10" t="s">
        <v>901</v>
      </c>
      <c r="K64" s="10" t="s">
        <v>692</v>
      </c>
      <c r="L64" s="10">
        <f>'2020 Pet (Tots)'!AA63</f>
        <v>2.51448248848574</v>
      </c>
      <c r="M64" s="10">
        <f>'2020 Pet (EFs)'!AA63</f>
        <v>6.4621729767845859E-2</v>
      </c>
      <c r="N64" s="51">
        <f>'2020 Pet (AFs)'!AB68</f>
        <v>38910788.948532335</v>
      </c>
      <c r="O64" s="10">
        <f>'2020 Pet (Srcs)'!C60</f>
        <v>0</v>
      </c>
    </row>
    <row r="65" spans="10:15">
      <c r="J65" s="10" t="s">
        <v>766</v>
      </c>
      <c r="K65" s="10" t="s">
        <v>684</v>
      </c>
      <c r="L65" s="10">
        <f>'2020 Pet (Tots)'!AA64</f>
        <v>7.2169365424688285</v>
      </c>
      <c r="M65" s="10">
        <f>'2020 Pet (EFs)'!AA64</f>
        <v>7434.3102896951277</v>
      </c>
      <c r="N65" s="51">
        <f>'2020 Pet (AFs)'!AB69</f>
        <v>970.76073788208646</v>
      </c>
      <c r="O65" s="10" t="str">
        <f>'2020 Pet (Srcs)'!C61</f>
        <v>2015-2018: Calculated using year-specific GHGRP subpart W data for each tank category (EPA 2019b). 1990-2014: Year 2015 emission factors. Refer to EPA 2017a for additional detail.</v>
      </c>
    </row>
    <row r="66" spans="10:15">
      <c r="J66" s="10" t="s">
        <v>769</v>
      </c>
      <c r="K66" s="10" t="s">
        <v>684</v>
      </c>
      <c r="L66" s="10">
        <f>'2020 Pet (Tots)'!AA65</f>
        <v>4.3991334975634656E-2</v>
      </c>
      <c r="M66" s="10">
        <f>'2020 Pet (EFs)'!AA65</f>
        <v>1525.1046053204147</v>
      </c>
      <c r="N66" s="51">
        <f>'2020 Pet (AFs)'!AB70</f>
        <v>28.844798463114184</v>
      </c>
      <c r="O66" s="10">
        <f>'2020 Pet (Srcs)'!C62</f>
        <v>0</v>
      </c>
    </row>
    <row r="67" spans="10:15">
      <c r="J67" s="10" t="s">
        <v>923</v>
      </c>
      <c r="L67" s="10">
        <f>'2020 Pet (Tots)'!AA66</f>
        <v>12.443153534158993</v>
      </c>
      <c r="O67" s="10" t="str">
        <f>'2020 Pet (Srcs)'!C63</f>
        <v>1990-1992: Assumed to be zero (GRI/EPA 1996). 2015-2018: Calculated using year-specific GHGRP subpart W data for each basin or basin group (EPA 2019b). 1993-2014: Linear interpolation. Refer to EPA 2018c for additional detail.</v>
      </c>
    </row>
    <row r="68" spans="10:15">
      <c r="J68" s="10" t="s">
        <v>924</v>
      </c>
      <c r="K68" s="10" t="s">
        <v>692</v>
      </c>
      <c r="L68" s="10">
        <f>'2020 Pet (Tots)'!AA67</f>
        <v>3.9851840789068378</v>
      </c>
      <c r="O68" s="10">
        <f>'2020 Pet (Srcs)'!C64</f>
        <v>0</v>
      </c>
    </row>
    <row r="69" spans="10:15">
      <c r="J69" s="10" t="s">
        <v>899</v>
      </c>
      <c r="K69" s="10" t="s">
        <v>692</v>
      </c>
      <c r="L69" s="10">
        <f>'2020 Pet (Tots)'!AA68</f>
        <v>2.2930240709979324</v>
      </c>
      <c r="O69" s="10">
        <f>'2020 Pet (Srcs)'!C65</f>
        <v>0</v>
      </c>
    </row>
    <row r="70" spans="10:15">
      <c r="J70" s="10" t="s">
        <v>900</v>
      </c>
      <c r="K70" s="10" t="s">
        <v>692</v>
      </c>
      <c r="L70" s="10">
        <f>'2020 Pet (Tots)'!AA69</f>
        <v>3.0905698489479749</v>
      </c>
      <c r="O70" s="10">
        <f>'2020 Pet (Srcs)'!C66</f>
        <v>0</v>
      </c>
    </row>
    <row r="71" spans="10:15">
      <c r="J71" s="10" t="s">
        <v>925</v>
      </c>
      <c r="K71" s="10" t="s">
        <v>692</v>
      </c>
      <c r="L71" s="10">
        <f>'2020 Pet (Tots)'!AA70</f>
        <v>3.0743755353062476</v>
      </c>
      <c r="O71" s="10">
        <f>'2020 Pet (Srcs)'!C67</f>
        <v>0</v>
      </c>
    </row>
    <row r="72" spans="10:15">
      <c r="J72" s="10" t="s">
        <v>926</v>
      </c>
      <c r="K72" s="10" t="s">
        <v>679</v>
      </c>
      <c r="L72" s="10">
        <f>'2020 Pet (Tots)'!AA71</f>
        <v>0.15016688983748863</v>
      </c>
      <c r="O72" s="10" t="str">
        <f>'2020 Pet (Srcs)'!C68</f>
        <v xml:space="preserve">2016-2018: Calculated using year-specific GHGRP subpart W data for each control category (EPA 2019b). 1990-2015: Year 2016 emission factors applied. Refer to EPA 2019a for additional detail. </v>
      </c>
    </row>
    <row r="73" spans="10:15">
      <c r="J73" s="10" t="s">
        <v>927</v>
      </c>
      <c r="K73" s="10" t="s">
        <v>679</v>
      </c>
      <c r="L73" s="10">
        <f>'2020 Pet (Tots)'!AA72</f>
        <v>0.89599880777919971</v>
      </c>
      <c r="O73" s="10">
        <f>'2020 Pet (Srcs)'!C69</f>
        <v>0</v>
      </c>
    </row>
    <row r="74" spans="10:15">
      <c r="J74" s="10" t="s">
        <v>928</v>
      </c>
      <c r="L74" s="10">
        <f>'2020 Pet (Tots)'!AA73</f>
        <v>0</v>
      </c>
      <c r="O74" s="10" t="str">
        <f>'2020 Pet (Srcs)'!C70</f>
        <v>Calculated from flaring volumes reported in OGOR-B reports (BOEM 2019d). Refer to EPA 2020a for detail.</v>
      </c>
    </row>
    <row r="75" spans="10:15">
      <c r="J75" s="10" t="s">
        <v>929</v>
      </c>
      <c r="K75" s="10" t="s">
        <v>696</v>
      </c>
      <c r="L75" s="10">
        <f>'2020 Pet (Tots)'!AA74</f>
        <v>0.3818372805624603</v>
      </c>
      <c r="O75" s="10" t="str">
        <f>'2020 Pet (Srcs)'!C71</f>
        <v>Equals GOM federal waters emissions divided by GOM federal waters oil production from oil wells (BOEM 2019b, BOEM 2019c), calculated for each year. Refer to EPA 2020a for detail.</v>
      </c>
    </row>
    <row r="76" spans="10:15">
      <c r="J76" s="10" t="s">
        <v>930</v>
      </c>
      <c r="L76" s="10">
        <f>'2020 Pet (Tots)'!AA75</f>
        <v>3.8313141071077109E-3</v>
      </c>
      <c r="O76" s="10" t="str">
        <f>'2020 Pet (Srcs)'!C72</f>
        <v>2015 forward: Calculated using year-specific GHGRP subpart W data (EPA 2019b). 1990-2014: Year 2015 emission factors applied. Refer to EPA 2020a for detail.</v>
      </c>
    </row>
    <row r="77" spans="10:15">
      <c r="J77" s="10" t="s">
        <v>931</v>
      </c>
      <c r="L77" s="10">
        <f>'2020 Pet (Tots)'!AA76</f>
        <v>1.7289933148892402E-2</v>
      </c>
      <c r="O77" s="10" t="str">
        <f>'2020 Pet (Srcs)'!C73</f>
        <v>2015 forward: Calculated using year-specific GHGRP subpart W data (EPA 2019b). 1990-2014: Year 2015 emission factors applied. Refer to EPA 2020a for detail.</v>
      </c>
    </row>
    <row r="78" spans="10:15">
      <c r="J78" s="10" t="s">
        <v>932</v>
      </c>
      <c r="L78" s="10">
        <f>'2020 Pet (Tots)'!AA77</f>
        <v>0.18765711136541705</v>
      </c>
      <c r="O78" s="10" t="str">
        <f>'2020 Pet (Srcs)'!C74</f>
        <v>GRI/EPA 1996</v>
      </c>
    </row>
    <row r="79" spans="10:15">
      <c r="J79" s="10" t="s">
        <v>90</v>
      </c>
      <c r="L79" s="10">
        <f>'2020 Pet (Tots)'!AA78</f>
        <v>0.16065523571761442</v>
      </c>
      <c r="O79" s="10" t="str">
        <f>'2020 Pet (Srcs)'!C75</f>
        <v>Assumed 2.5 MMscf/blowout</v>
      </c>
    </row>
    <row r="80" spans="10:15">
      <c r="J80" s="10" t="s">
        <v>933</v>
      </c>
      <c r="L80" s="10">
        <f>'2020 Pet (Tots)'!AA79</f>
        <v>2.8309904229513743</v>
      </c>
      <c r="O80" s="10">
        <f>'2020 Pet (Srcs)'!C76</f>
        <v>0</v>
      </c>
    </row>
    <row r="81" spans="10:15">
      <c r="J81" s="10" t="s">
        <v>934</v>
      </c>
      <c r="L81" s="10">
        <f>'2020 Pet (Tots)'!AA80</f>
        <v>8.3565791394899147</v>
      </c>
      <c r="O81" s="10" t="str">
        <f>'2020 Pet (Srcs)'!C77</f>
        <v>Radian/API 1992</v>
      </c>
    </row>
    <row r="82" spans="10:15">
      <c r="L82" s="10">
        <f>'2020 Pet (Tots)'!AA81</f>
        <v>2.3442526638000003</v>
      </c>
    </row>
    <row r="83" spans="10:15">
      <c r="L83" s="10">
        <f>'2020 Pet (Tots)'!AA82</f>
        <v>1.7696077552644125</v>
      </c>
    </row>
    <row r="84" spans="10:15">
      <c r="L84" s="10">
        <f>'2020 Pet (Tots)'!AA83</f>
        <v>1.8595755806644294</v>
      </c>
    </row>
    <row r="85" spans="10:15">
      <c r="L85" s="10">
        <f>'2020 Pet (Tots)'!AA84</f>
        <v>1.1098302502971604</v>
      </c>
    </row>
    <row r="86" spans="10:15">
      <c r="L86" s="10">
        <f>'2020 Pet (Tots)'!AA85</f>
        <v>4.0054480288617607E-4</v>
      </c>
    </row>
    <row r="87" spans="10:15">
      <c r="L87" s="10">
        <f>'2020 Pet (Tots)'!AA86</f>
        <v>0.30990090947400001</v>
      </c>
    </row>
    <row r="88" spans="10:15">
      <c r="L88" s="10">
        <f>'2020 Pet (Tots)'!AA87</f>
        <v>2.7216505837137611E-2</v>
      </c>
    </row>
    <row r="89" spans="10:15">
      <c r="L89" s="10">
        <f>'2020 Pet (Tots)'!AA88</f>
        <v>0</v>
      </c>
    </row>
    <row r="90" spans="10:15">
      <c r="L90" s="10">
        <f>'2020 Pet (Tots)'!AA89</f>
        <v>0.93579492934988762</v>
      </c>
    </row>
    <row r="91" spans="10:15">
      <c r="L91" s="10" t="str">
        <f>'2020 Pet (Tots)'!AA90</f>
        <v>NE</v>
      </c>
    </row>
    <row r="92" spans="10:15">
      <c r="L92" s="10" t="str">
        <f>'2020 Pet (Tots)'!AA91</f>
        <v>NE</v>
      </c>
    </row>
    <row r="93" spans="10:15">
      <c r="L93" s="10">
        <f>'2020 Pet (Tots)'!AA92</f>
        <v>32.741559250863105</v>
      </c>
    </row>
    <row r="94" spans="10:15">
      <c r="L94" s="10">
        <f>'2020 Pet (Tots)'!AA93</f>
        <v>5.3190100000000005</v>
      </c>
    </row>
    <row r="95" spans="10:15">
      <c r="L95" s="10">
        <f>'2020 Pet (Tots)'!AA94</f>
        <v>0.21824000000000002</v>
      </c>
    </row>
    <row r="96" spans="10:15">
      <c r="L96" s="10">
        <f>'2020 Pet (Tots)'!AA95</f>
        <v>4.3068900000000037</v>
      </c>
    </row>
    <row r="97" spans="12:12">
      <c r="L97" s="10">
        <f>'2020 Pet (Tots)'!AA96</f>
        <v>0.17992000000000002</v>
      </c>
    </row>
    <row r="98" spans="12:12">
      <c r="L98" s="10">
        <f>'2020 Pet (Tots)'!AA97</f>
        <v>2.6006700000000009</v>
      </c>
    </row>
    <row r="99" spans="12:12">
      <c r="L99" s="10">
        <f>'2020 Pet (Tots)'!AA98</f>
        <v>0.53371000000000013</v>
      </c>
    </row>
    <row r="100" spans="12:12">
      <c r="L100" s="10">
        <f>'2020 Pet (Tots)'!AA99</f>
        <v>0.21387203574344552</v>
      </c>
    </row>
    <row r="101" spans="12:12">
      <c r="L101" s="10">
        <f>'2020 Pet (Tots)'!AA100</f>
        <v>0.26801006985394177</v>
      </c>
    </row>
    <row r="102" spans="12:12">
      <c r="L102" s="10">
        <f>'2020 Pet (Tots)'!AA101</f>
        <v>8.094000000000004E-2</v>
      </c>
    </row>
    <row r="103" spans="12:12">
      <c r="L103" s="10">
        <f>'2020 Pet (Tots)'!AA102</f>
        <v>1.4606199999999998</v>
      </c>
    </row>
    <row r="104" spans="12:12">
      <c r="L104" s="10">
        <f>'2020 Pet (Tots)'!AA103</f>
        <v>12.099170000000015</v>
      </c>
    </row>
    <row r="105" spans="12:12">
      <c r="L105" s="10">
        <f>'2020 Pet (Tots)'!AA104</f>
        <v>5.4474571452657017</v>
      </c>
    </row>
    <row r="106" spans="12:12">
      <c r="L106" s="10">
        <f>'2020 Pet (Tots)'!AA105</f>
        <v>1.3050000000000001E-2</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75E54"/>
  </sheetPr>
  <dimension ref="A1:AF55"/>
  <sheetViews>
    <sheetView topLeftCell="O13" workbookViewId="0">
      <selection activeCell="H33" sqref="H33"/>
    </sheetView>
  </sheetViews>
  <sheetFormatPr defaultColWidth="9.140625" defaultRowHeight="15"/>
  <cols>
    <col min="1" max="2" width="14.42578125" style="10" customWidth="1"/>
    <col min="3" max="3" width="19.42578125" style="10" customWidth="1"/>
    <col min="4" max="4" width="24.7109375" style="10" customWidth="1"/>
    <col min="5" max="5" width="16.28515625" style="10" customWidth="1"/>
    <col min="6" max="6" width="19.7109375" style="10" customWidth="1"/>
    <col min="7" max="7" width="19" style="10" customWidth="1"/>
    <col min="8" max="8" width="11.28515625" style="10" customWidth="1"/>
    <col min="9" max="10" width="13.5703125" style="10" customWidth="1"/>
    <col min="11" max="12" width="12.28515625" style="10" customWidth="1"/>
    <col min="13" max="13" width="17.140625" style="10" customWidth="1"/>
    <col min="14" max="15" width="13" style="10" customWidth="1"/>
    <col min="16" max="16" width="16.28515625" style="10" customWidth="1"/>
    <col min="17" max="17" width="18.85546875" style="10" customWidth="1"/>
    <col min="18" max="19" width="13" style="10" customWidth="1"/>
    <col min="20" max="22" width="9.140625" style="10"/>
    <col min="23" max="23" width="16" style="10" customWidth="1"/>
    <col min="24" max="27" width="13.7109375" style="10" customWidth="1"/>
    <col min="28" max="28" width="15.7109375" style="10" customWidth="1"/>
    <col min="29" max="32" width="13.7109375" style="10" customWidth="1"/>
    <col min="33" max="16384" width="9.140625" style="10"/>
  </cols>
  <sheetData>
    <row r="1" spans="1:10" s="77" customFormat="1" ht="18">
      <c r="A1" s="77" t="s">
        <v>646</v>
      </c>
      <c r="D1" s="78"/>
    </row>
    <row r="3" spans="1:10">
      <c r="A3" s="10" t="s">
        <v>583</v>
      </c>
    </row>
    <row r="5" spans="1:10">
      <c r="A5" s="10" t="s">
        <v>579</v>
      </c>
      <c r="B5" s="10" t="s">
        <v>143</v>
      </c>
      <c r="E5" s="10" t="s">
        <v>577</v>
      </c>
    </row>
    <row r="6" spans="1:10">
      <c r="A6" s="11" t="s">
        <v>580</v>
      </c>
      <c r="E6" s="12" t="s">
        <v>578</v>
      </c>
    </row>
    <row r="7" spans="1:10">
      <c r="A7" s="19" t="s">
        <v>136</v>
      </c>
      <c r="B7" s="19" t="s">
        <v>137</v>
      </c>
      <c r="C7" s="19" t="s">
        <v>138</v>
      </c>
      <c r="E7" s="19"/>
      <c r="F7" s="19" t="s">
        <v>548</v>
      </c>
      <c r="G7" s="19" t="s">
        <v>547</v>
      </c>
      <c r="I7" s="14" t="s">
        <v>238</v>
      </c>
      <c r="J7" s="14" t="s">
        <v>237</v>
      </c>
    </row>
    <row r="8" spans="1:10">
      <c r="A8" s="13" t="s">
        <v>139</v>
      </c>
      <c r="B8" s="14">
        <v>13302</v>
      </c>
      <c r="C8" s="15">
        <f t="shared" ref="C8:C13" si="0">B8/365</f>
        <v>36.443835616438356</v>
      </c>
      <c r="E8" s="13" t="s">
        <v>139</v>
      </c>
      <c r="F8" s="14">
        <v>129157</v>
      </c>
      <c r="G8" s="15">
        <v>142771</v>
      </c>
      <c r="I8" s="20">
        <f>F8/SUM($F8:$G8)</f>
        <v>0.47496763849254214</v>
      </c>
      <c r="J8" s="20">
        <f t="shared" ref="I8:J13" si="1">G8/SUM($F8:$G8)</f>
        <v>0.52503236150745791</v>
      </c>
    </row>
    <row r="9" spans="1:10">
      <c r="A9" s="13" t="s">
        <v>140</v>
      </c>
      <c r="B9" s="14">
        <v>44536</v>
      </c>
      <c r="C9" s="15">
        <f t="shared" si="0"/>
        <v>122.01643835616439</v>
      </c>
      <c r="E9" s="13" t="s">
        <v>140</v>
      </c>
      <c r="F9" s="14">
        <v>91670</v>
      </c>
      <c r="G9" s="15">
        <v>74674</v>
      </c>
      <c r="I9" s="20">
        <f t="shared" si="1"/>
        <v>0.55108690424662143</v>
      </c>
      <c r="J9" s="20">
        <f t="shared" si="1"/>
        <v>0.44891309575337857</v>
      </c>
    </row>
    <row r="10" spans="1:10">
      <c r="A10" s="13" t="s">
        <v>19</v>
      </c>
      <c r="B10" s="14">
        <v>21066</v>
      </c>
      <c r="C10" s="15">
        <f t="shared" si="0"/>
        <v>57.715068493150682</v>
      </c>
      <c r="E10" s="13" t="s">
        <v>19</v>
      </c>
      <c r="F10" s="14">
        <v>260</v>
      </c>
      <c r="G10" s="15">
        <v>50740</v>
      </c>
      <c r="I10" s="20">
        <f t="shared" si="1"/>
        <v>5.0980392156862748E-3</v>
      </c>
      <c r="J10" s="20">
        <f t="shared" si="1"/>
        <v>0.9949019607843137</v>
      </c>
    </row>
    <row r="11" spans="1:10">
      <c r="A11" s="13" t="s">
        <v>25</v>
      </c>
      <c r="B11" s="14">
        <v>33262</v>
      </c>
      <c r="C11" s="15">
        <f t="shared" si="0"/>
        <v>91.128767123287673</v>
      </c>
      <c r="E11" s="13" t="s">
        <v>25</v>
      </c>
      <c r="F11" s="14">
        <v>1047</v>
      </c>
      <c r="G11" s="15">
        <v>36777</v>
      </c>
      <c r="I11" s="20">
        <f t="shared" si="1"/>
        <v>2.7680837563451778E-2</v>
      </c>
      <c r="J11" s="20">
        <f t="shared" si="1"/>
        <v>0.97231916243654826</v>
      </c>
    </row>
    <row r="12" spans="1:10">
      <c r="A12" s="13" t="s">
        <v>141</v>
      </c>
      <c r="B12" s="14">
        <v>19310</v>
      </c>
      <c r="C12" s="15">
        <f t="shared" si="0"/>
        <v>52.904109589041099</v>
      </c>
      <c r="E12" s="13" t="s">
        <v>141</v>
      </c>
      <c r="F12" s="14">
        <v>76262</v>
      </c>
      <c r="G12" s="15">
        <v>301180</v>
      </c>
      <c r="I12" s="20">
        <f t="shared" si="1"/>
        <v>0.20204958642652382</v>
      </c>
      <c r="J12" s="20">
        <f t="shared" si="1"/>
        <v>0.79795041357347618</v>
      </c>
    </row>
    <row r="13" spans="1:10">
      <c r="A13" s="16" t="s">
        <v>142</v>
      </c>
      <c r="B13" s="17">
        <v>97729</v>
      </c>
      <c r="C13" s="18">
        <f t="shared" si="0"/>
        <v>267.75068493150684</v>
      </c>
      <c r="E13" s="16" t="s">
        <v>142</v>
      </c>
      <c r="F13" s="17">
        <v>129</v>
      </c>
      <c r="G13" s="18">
        <v>16915</v>
      </c>
      <c r="I13" s="20">
        <f t="shared" si="1"/>
        <v>7.5686458577798642E-3</v>
      </c>
      <c r="J13" s="20">
        <f t="shared" si="1"/>
        <v>0.99243135414222017</v>
      </c>
    </row>
    <row r="16" spans="1:10">
      <c r="A16" s="10" t="s">
        <v>581</v>
      </c>
      <c r="B16" s="10" t="s">
        <v>144</v>
      </c>
    </row>
    <row r="17" spans="1:32">
      <c r="A17" s="11" t="s">
        <v>582</v>
      </c>
    </row>
    <row r="18" spans="1:32">
      <c r="A18" s="19" t="s">
        <v>136</v>
      </c>
      <c r="B18" s="19" t="s">
        <v>137</v>
      </c>
      <c r="C18" s="19" t="s">
        <v>138</v>
      </c>
    </row>
    <row r="19" spans="1:32">
      <c r="A19" s="13" t="s">
        <v>139</v>
      </c>
      <c r="B19" s="14">
        <v>2595</v>
      </c>
      <c r="C19" s="15">
        <f t="shared" ref="C19:C24" si="2">B19/365</f>
        <v>7.1095890410958908</v>
      </c>
    </row>
    <row r="20" spans="1:32">
      <c r="A20" s="13" t="s">
        <v>140</v>
      </c>
      <c r="B20" s="14">
        <v>328</v>
      </c>
      <c r="C20" s="15">
        <f t="shared" si="2"/>
        <v>0.89863013698630134</v>
      </c>
    </row>
    <row r="21" spans="1:32">
      <c r="A21" s="13" t="s">
        <v>19</v>
      </c>
      <c r="B21" s="14">
        <v>5188</v>
      </c>
      <c r="C21" s="15">
        <f t="shared" si="2"/>
        <v>14.213698630136987</v>
      </c>
    </row>
    <row r="22" spans="1:32">
      <c r="A22" s="13" t="s">
        <v>25</v>
      </c>
      <c r="B22" s="14">
        <v>7938</v>
      </c>
      <c r="C22" s="15">
        <f t="shared" si="2"/>
        <v>21.747945205479454</v>
      </c>
    </row>
    <row r="23" spans="1:32">
      <c r="A23" s="13" t="s">
        <v>141</v>
      </c>
      <c r="B23" s="14">
        <v>3289</v>
      </c>
      <c r="C23" s="15">
        <f t="shared" si="2"/>
        <v>9.0109589041095894</v>
      </c>
    </row>
    <row r="24" spans="1:32">
      <c r="A24" s="16" t="s">
        <v>142</v>
      </c>
      <c r="B24" s="17">
        <v>4417</v>
      </c>
      <c r="C24" s="18">
        <f t="shared" si="2"/>
        <v>12.101369863013698</v>
      </c>
    </row>
    <row r="27" spans="1:32">
      <c r="A27" s="10" t="s">
        <v>1208</v>
      </c>
    </row>
    <row r="29" spans="1:32" s="13" customFormat="1">
      <c r="A29" s="13" t="s">
        <v>1209</v>
      </c>
      <c r="K29" s="10" t="s">
        <v>1211</v>
      </c>
      <c r="W29" s="13" t="s">
        <v>622</v>
      </c>
    </row>
    <row r="30" spans="1:32" s="13" customFormat="1">
      <c r="A30" s="120" t="s">
        <v>623</v>
      </c>
      <c r="K30" s="120" t="s">
        <v>621</v>
      </c>
      <c r="W30" s="13" t="s">
        <v>624</v>
      </c>
      <c r="AC30" s="13" t="s">
        <v>625</v>
      </c>
    </row>
    <row r="31" spans="1:32" s="13" customFormat="1" ht="51" customHeight="1">
      <c r="A31" s="122"/>
      <c r="B31" s="19"/>
      <c r="C31" s="28" t="s">
        <v>1216</v>
      </c>
      <c r="D31" s="28" t="s">
        <v>626</v>
      </c>
      <c r="E31" s="27" t="s">
        <v>627</v>
      </c>
      <c r="F31" s="28" t="s">
        <v>1210</v>
      </c>
      <c r="G31" s="28" t="s">
        <v>1212</v>
      </c>
      <c r="H31" s="28" t="s">
        <v>628</v>
      </c>
      <c r="I31" s="28" t="s">
        <v>629</v>
      </c>
      <c r="K31" s="122"/>
      <c r="L31" s="19"/>
      <c r="M31" s="28" t="s">
        <v>1216</v>
      </c>
      <c r="N31" s="28" t="s">
        <v>626</v>
      </c>
      <c r="O31" s="27" t="s">
        <v>627</v>
      </c>
      <c r="P31" s="28" t="s">
        <v>1210</v>
      </c>
      <c r="Q31" s="28" t="s">
        <v>1212</v>
      </c>
      <c r="R31" s="28" t="s">
        <v>628</v>
      </c>
      <c r="S31" s="28" t="s">
        <v>629</v>
      </c>
      <c r="U31" s="19"/>
      <c r="V31" s="19"/>
      <c r="W31" s="28" t="s">
        <v>1217</v>
      </c>
      <c r="X31" s="27" t="s">
        <v>627</v>
      </c>
      <c r="Y31" s="28" t="s">
        <v>1213</v>
      </c>
      <c r="Z31" s="28" t="s">
        <v>1214</v>
      </c>
      <c r="AA31" s="28" t="s">
        <v>1215</v>
      </c>
      <c r="AB31" s="28" t="s">
        <v>1217</v>
      </c>
      <c r="AC31" s="27" t="s">
        <v>627</v>
      </c>
      <c r="AD31" s="28" t="s">
        <v>1213</v>
      </c>
      <c r="AE31" s="28" t="s">
        <v>1214</v>
      </c>
      <c r="AF31" s="28" t="s">
        <v>1215</v>
      </c>
    </row>
    <row r="32" spans="1:32" s="13" customFormat="1">
      <c r="A32" s="13" t="s">
        <v>139</v>
      </c>
      <c r="B32" s="13" t="s">
        <v>630</v>
      </c>
      <c r="C32" s="29">
        <v>0.83499999999999996</v>
      </c>
      <c r="D32" s="124">
        <f t="shared" ref="D32:D55" si="3">C32*g_per_scf/365</f>
        <v>4.3991917808219178E-2</v>
      </c>
      <c r="E32" s="29">
        <v>11</v>
      </c>
      <c r="F32" s="124">
        <f>(D32*E32)+(D33*E33)+(D34*E34)</f>
        <v>0.71145731506849308</v>
      </c>
      <c r="G32" s="125">
        <v>13302</v>
      </c>
      <c r="H32" s="124">
        <f>G32*g_per_scf/(365*1000)</f>
        <v>0.70081495890410961</v>
      </c>
      <c r="I32" s="124">
        <f>G32*(g_per_scf/1000)</f>
        <v>255.79746</v>
      </c>
      <c r="K32" s="13" t="s">
        <v>139</v>
      </c>
      <c r="L32" s="13" t="s">
        <v>630</v>
      </c>
      <c r="M32" s="29">
        <v>0.184</v>
      </c>
      <c r="N32" s="124">
        <f t="shared" ref="N32:N49" si="4">M32*g_per_scf/365</f>
        <v>9.6940273972602742E-3</v>
      </c>
      <c r="O32" s="128">
        <v>8</v>
      </c>
      <c r="P32" s="29">
        <f>(N32*O32)+(N33*O33)+(N34*O34)</f>
        <v>0.13666471232876715</v>
      </c>
      <c r="Q32" s="132">
        <v>2595</v>
      </c>
      <c r="R32" s="135">
        <f>Q32*g_per_scf/(365*1000)</f>
        <v>0.13671739726027396</v>
      </c>
      <c r="S32" s="124">
        <f>Q32*(g_per_scf/1000)</f>
        <v>49.901850000000003</v>
      </c>
      <c r="U32" s="13" t="s">
        <v>631</v>
      </c>
      <c r="V32" s="13" t="s">
        <v>630</v>
      </c>
      <c r="W32" s="136">
        <v>3.6120240000000005E-2</v>
      </c>
      <c r="X32" s="29">
        <v>5</v>
      </c>
      <c r="Y32" s="29"/>
      <c r="Z32" s="136">
        <f>AA32/365</f>
        <v>0.32029584371712005</v>
      </c>
      <c r="AA32" s="29">
        <v>116.90798295674882</v>
      </c>
      <c r="AB32" s="136">
        <v>1.8817392000000001E-4</v>
      </c>
      <c r="AC32" s="29">
        <v>5</v>
      </c>
      <c r="AD32" s="29"/>
      <c r="AE32" s="136">
        <f>AF32/365</f>
        <v>2.4436241746416004E-3</v>
      </c>
      <c r="AF32" s="137">
        <v>0.89192282374418408</v>
      </c>
    </row>
    <row r="33" spans="1:32" s="13" customFormat="1">
      <c r="B33" s="13" t="s">
        <v>632</v>
      </c>
      <c r="C33" s="29">
        <v>0.114</v>
      </c>
      <c r="D33" s="124">
        <f t="shared" si="3"/>
        <v>6.0060821917808224E-3</v>
      </c>
      <c r="E33" s="29">
        <v>36</v>
      </c>
      <c r="F33" s="124"/>
      <c r="G33" s="126"/>
      <c r="H33" s="124"/>
      <c r="I33" s="124"/>
      <c r="L33" s="13" t="s">
        <v>632</v>
      </c>
      <c r="M33" s="29">
        <v>2.4E-2</v>
      </c>
      <c r="N33" s="124">
        <f t="shared" si="4"/>
        <v>1.2644383561643837E-3</v>
      </c>
      <c r="O33" s="128">
        <v>38</v>
      </c>
      <c r="P33" s="29"/>
      <c r="Q33" s="29"/>
      <c r="R33" s="135"/>
      <c r="S33" s="124"/>
      <c r="V33" s="13" t="s">
        <v>633</v>
      </c>
      <c r="W33" s="136">
        <v>1.6115183999999999E-3</v>
      </c>
      <c r="X33" s="29">
        <v>10</v>
      </c>
      <c r="Y33" s="29"/>
      <c r="Z33" s="136"/>
      <c r="AA33" s="29"/>
      <c r="AB33" s="136">
        <v>8.9810279999999991E-6</v>
      </c>
      <c r="AC33" s="29">
        <v>10</v>
      </c>
      <c r="AD33" s="29"/>
      <c r="AE33" s="136"/>
      <c r="AF33" s="29"/>
    </row>
    <row r="34" spans="1:32" s="13" customFormat="1">
      <c r="B34" s="13" t="s">
        <v>634</v>
      </c>
      <c r="C34" s="29">
        <v>0.215</v>
      </c>
      <c r="D34" s="124">
        <f t="shared" si="3"/>
        <v>1.1327260273972604E-2</v>
      </c>
      <c r="E34" s="29">
        <v>1</v>
      </c>
      <c r="F34" s="124"/>
      <c r="G34" s="126"/>
      <c r="H34" s="124"/>
      <c r="I34" s="124"/>
      <c r="L34" s="13" t="s">
        <v>634</v>
      </c>
      <c r="M34" s="29">
        <v>0.42</v>
      </c>
      <c r="N34" s="124">
        <f t="shared" si="4"/>
        <v>2.2127671232876709E-2</v>
      </c>
      <c r="O34" s="128">
        <v>0.5</v>
      </c>
      <c r="P34" s="29"/>
      <c r="Q34" s="29"/>
      <c r="R34" s="135"/>
      <c r="S34" s="124"/>
      <c r="V34" s="13" t="s">
        <v>635</v>
      </c>
      <c r="W34" s="136">
        <v>3.0563279999999996E-3</v>
      </c>
      <c r="X34" s="29">
        <v>4</v>
      </c>
      <c r="Y34" s="29"/>
      <c r="Z34" s="136"/>
      <c r="AA34" s="29"/>
      <c r="AB34" s="136">
        <v>1.7106719999999999E-4</v>
      </c>
      <c r="AC34" s="29">
        <v>4</v>
      </c>
      <c r="AD34" s="29"/>
      <c r="AE34" s="136"/>
      <c r="AF34" s="29"/>
    </row>
    <row r="35" spans="1:32" s="13" customFormat="1">
      <c r="A35" s="13" t="s">
        <v>140</v>
      </c>
      <c r="B35" s="13" t="s">
        <v>630</v>
      </c>
      <c r="C35" s="29">
        <v>0.83499999999999996</v>
      </c>
      <c r="D35" s="124">
        <f t="shared" si="3"/>
        <v>4.3991917808219178E-2</v>
      </c>
      <c r="E35" s="29">
        <v>34</v>
      </c>
      <c r="F35" s="124">
        <f>(D35*E35)+(D36*E36)+(D37*E37)+(D38*E38)</f>
        <v>2.3406861369863017</v>
      </c>
      <c r="G35" s="125">
        <v>44536</v>
      </c>
      <c r="H35" s="124">
        <f>G35*g_per_scf/(365*1000)</f>
        <v>2.3463761095890412</v>
      </c>
      <c r="I35" s="124">
        <f>G35*(g_per_scf/1000)</f>
        <v>856.42728</v>
      </c>
      <c r="K35" s="13" t="s">
        <v>140</v>
      </c>
      <c r="L35" s="13" t="s">
        <v>630</v>
      </c>
      <c r="M35" s="29">
        <v>0.184</v>
      </c>
      <c r="N35" s="124">
        <f t="shared" si="4"/>
        <v>9.6940273972602742E-3</v>
      </c>
      <c r="O35" s="128">
        <v>1</v>
      </c>
      <c r="P35" s="29">
        <f>(N35*O35)+(N36*O36)</f>
        <v>1.7280657534246575E-2</v>
      </c>
      <c r="Q35" s="128">
        <v>328</v>
      </c>
      <c r="R35" s="135">
        <f>Q35*g_per_scf/(365*1000)</f>
        <v>1.7280657534246575E-2</v>
      </c>
      <c r="S35" s="124">
        <f>Q35*(g_per_scf/1000)</f>
        <v>6.3074400000000006</v>
      </c>
      <c r="V35" s="13" t="s">
        <v>636</v>
      </c>
      <c r="W35" s="136" t="s">
        <v>637</v>
      </c>
      <c r="X35" s="29">
        <v>1</v>
      </c>
      <c r="Y35" s="29"/>
      <c r="Z35" s="136"/>
      <c r="AA35" s="29"/>
      <c r="AB35" s="136" t="s">
        <v>637</v>
      </c>
      <c r="AC35" s="29">
        <v>1</v>
      </c>
      <c r="AD35" s="29"/>
      <c r="AE35" s="136"/>
      <c r="AF35" s="29"/>
    </row>
    <row r="36" spans="1:32" s="13" customFormat="1">
      <c r="B36" s="13" t="s">
        <v>632</v>
      </c>
      <c r="C36" s="29">
        <v>0.114</v>
      </c>
      <c r="D36" s="124">
        <f t="shared" si="3"/>
        <v>6.0060821917808224E-3</v>
      </c>
      <c r="E36" s="29">
        <v>106</v>
      </c>
      <c r="F36" s="124"/>
      <c r="G36" s="126"/>
      <c r="H36" s="124"/>
      <c r="I36" s="124"/>
      <c r="L36" s="13" t="s">
        <v>632</v>
      </c>
      <c r="M36" s="29">
        <v>2.4E-2</v>
      </c>
      <c r="N36" s="124">
        <f t="shared" si="4"/>
        <v>1.2644383561643837E-3</v>
      </c>
      <c r="O36" s="128">
        <v>6</v>
      </c>
      <c r="P36" s="29"/>
      <c r="Q36" s="29"/>
      <c r="R36" s="135"/>
      <c r="S36" s="124"/>
      <c r="U36" s="13" t="s">
        <v>638</v>
      </c>
      <c r="V36" s="13" t="s">
        <v>630</v>
      </c>
      <c r="W36" s="136">
        <v>3.6120240000000005E-2</v>
      </c>
      <c r="X36" s="29">
        <v>6</v>
      </c>
      <c r="Y36" s="29">
        <f>(W36*X36)+(W37*X37)+(W38*X38)</f>
        <v>0.26662294080000004</v>
      </c>
      <c r="Z36" s="136">
        <f>AA36/365</f>
        <v>0.26680198926297599</v>
      </c>
      <c r="AA36" s="29">
        <v>97.382726080986245</v>
      </c>
      <c r="AB36" s="136">
        <v>1.8817392000000001E-4</v>
      </c>
      <c r="AC36" s="29">
        <v>6</v>
      </c>
      <c r="AD36" s="29">
        <f>(AB36*AC36)+(AB37*AC37)+(AB38*AC38)</f>
        <v>2.947487856E-3</v>
      </c>
      <c r="AE36" s="136">
        <f>AF36/365</f>
        <v>2.9494672174483205E-3</v>
      </c>
      <c r="AF36" s="29">
        <v>1.076555534368637</v>
      </c>
    </row>
    <row r="37" spans="1:32" s="13" customFormat="1">
      <c r="B37" s="13" t="s">
        <v>634</v>
      </c>
      <c r="C37" s="29">
        <v>0.215</v>
      </c>
      <c r="D37" s="124">
        <f t="shared" si="3"/>
        <v>1.1327260273972604E-2</v>
      </c>
      <c r="E37" s="29">
        <v>6</v>
      </c>
      <c r="F37" s="124"/>
      <c r="G37" s="126"/>
      <c r="H37" s="124"/>
      <c r="I37" s="124"/>
      <c r="K37" s="13" t="s">
        <v>19</v>
      </c>
      <c r="L37" s="13" t="s">
        <v>630</v>
      </c>
      <c r="M37" s="29">
        <v>0.184</v>
      </c>
      <c r="N37" s="124">
        <f t="shared" si="4"/>
        <v>9.6940273972602742E-3</v>
      </c>
      <c r="O37" s="128">
        <v>14</v>
      </c>
      <c r="P37" s="29">
        <f>(N37*O37)+(N38*O38)+(N39*O39)+(N40*O40)</f>
        <v>0.27685931506849315</v>
      </c>
      <c r="Q37" s="127">
        <v>5188</v>
      </c>
      <c r="R37" s="135">
        <f>Q37*g_per_scf/(365*1000)</f>
        <v>0.27332942465753424</v>
      </c>
      <c r="S37" s="124">
        <f>Q37*(g_per_scf/1000)</f>
        <v>99.765240000000006</v>
      </c>
      <c r="V37" s="13" t="s">
        <v>633</v>
      </c>
      <c r="W37" s="136">
        <v>1.6115183999999999E-3</v>
      </c>
      <c r="X37" s="29">
        <v>12</v>
      </c>
      <c r="Y37" s="29"/>
      <c r="Z37" s="136"/>
      <c r="AA37" s="29" t="s">
        <v>375</v>
      </c>
      <c r="AB37" s="136">
        <v>8.9810279999999991E-6</v>
      </c>
      <c r="AC37" s="29">
        <v>12</v>
      </c>
      <c r="AD37" s="29"/>
      <c r="AE37" s="136"/>
      <c r="AF37" s="29"/>
    </row>
    <row r="38" spans="1:32" s="13" customFormat="1">
      <c r="B38" s="13" t="s">
        <v>91</v>
      </c>
      <c r="C38" s="29">
        <v>1.3320000000000001</v>
      </c>
      <c r="D38" s="124">
        <f t="shared" si="3"/>
        <v>7.0176328767123292E-2</v>
      </c>
      <c r="E38" s="29">
        <v>2</v>
      </c>
      <c r="F38" s="124"/>
      <c r="G38" s="126"/>
      <c r="H38" s="124"/>
      <c r="I38" s="124"/>
      <c r="L38" s="13" t="s">
        <v>632</v>
      </c>
      <c r="M38" s="29">
        <v>2.4E-2</v>
      </c>
      <c r="N38" s="124">
        <f t="shared" si="4"/>
        <v>1.2644383561643837E-3</v>
      </c>
      <c r="O38" s="128">
        <v>65</v>
      </c>
      <c r="P38" s="29"/>
      <c r="Q38" s="29"/>
      <c r="R38" s="135"/>
      <c r="S38" s="124"/>
      <c r="V38" s="13" t="s">
        <v>635</v>
      </c>
      <c r="W38" s="136">
        <v>3.0563279999999996E-3</v>
      </c>
      <c r="X38" s="29">
        <v>10</v>
      </c>
      <c r="Y38" s="29"/>
      <c r="Z38" s="136"/>
      <c r="AA38" s="29"/>
      <c r="AB38" s="136">
        <v>1.7106719999999999E-4</v>
      </c>
      <c r="AC38" s="29">
        <v>10</v>
      </c>
      <c r="AD38" s="29"/>
      <c r="AE38" s="136"/>
      <c r="AF38" s="29"/>
    </row>
    <row r="39" spans="1:32" s="13" customFormat="1">
      <c r="A39" s="13" t="s">
        <v>19</v>
      </c>
      <c r="B39" s="13" t="s">
        <v>630</v>
      </c>
      <c r="C39" s="29">
        <v>0.83499999999999996</v>
      </c>
      <c r="D39" s="124">
        <f t="shared" si="3"/>
        <v>4.3991917808219178E-2</v>
      </c>
      <c r="E39" s="29">
        <v>14</v>
      </c>
      <c r="F39" s="124">
        <f>(D39*E39)+(D40*E40)+(D41*E41)+(D42*E42)</f>
        <v>1.0991130410958905</v>
      </c>
      <c r="G39" s="125">
        <v>21066</v>
      </c>
      <c r="H39" s="124">
        <f>G39*g_per_scf/(365*1000)</f>
        <v>1.1098607671232876</v>
      </c>
      <c r="I39" s="124">
        <f>G39*(g_per_scf/1000)</f>
        <v>405.09917999999999</v>
      </c>
      <c r="L39" s="13" t="s">
        <v>634</v>
      </c>
      <c r="M39" s="29">
        <v>0.42</v>
      </c>
      <c r="N39" s="124">
        <f t="shared" si="4"/>
        <v>2.2127671232876709E-2</v>
      </c>
      <c r="O39" s="128">
        <v>2</v>
      </c>
      <c r="P39" s="29"/>
      <c r="Q39" s="29"/>
      <c r="R39" s="124"/>
      <c r="S39" s="124"/>
      <c r="U39" s="13" t="s">
        <v>146</v>
      </c>
      <c r="V39" s="13" t="s">
        <v>630</v>
      </c>
      <c r="W39" s="136">
        <v>3.6120240000000005E-2</v>
      </c>
      <c r="X39" s="29">
        <v>8</v>
      </c>
      <c r="Y39" s="29">
        <f>(W39*X39)+(W40*X40)+(W41*X41)</f>
        <v>0.36942670080000001</v>
      </c>
      <c r="Z39" s="136">
        <f>AA39/365</f>
        <v>0.36967478629017608</v>
      </c>
      <c r="AA39" s="29">
        <v>134.93129699591427</v>
      </c>
      <c r="AB39" s="136"/>
      <c r="AC39" s="29"/>
      <c r="AD39" s="29"/>
      <c r="AE39" s="29"/>
      <c r="AF39" s="29"/>
    </row>
    <row r="40" spans="1:32" s="13" customFormat="1">
      <c r="B40" s="13" t="s">
        <v>632</v>
      </c>
      <c r="C40" s="29">
        <v>0.114</v>
      </c>
      <c r="D40" s="124">
        <f t="shared" si="3"/>
        <v>6.0060821917808224E-3</v>
      </c>
      <c r="E40" s="29">
        <v>65</v>
      </c>
      <c r="F40" s="124"/>
      <c r="G40" s="29"/>
      <c r="H40" s="124"/>
      <c r="I40" s="124"/>
      <c r="L40" s="13" t="s">
        <v>91</v>
      </c>
      <c r="M40" s="29">
        <v>0.27900000000000003</v>
      </c>
      <c r="N40" s="124">
        <f t="shared" si="4"/>
        <v>1.4699095890410961E-2</v>
      </c>
      <c r="O40" s="128">
        <v>1</v>
      </c>
      <c r="P40" s="29"/>
      <c r="Q40" s="29"/>
      <c r="R40" s="124"/>
      <c r="S40" s="124"/>
      <c r="V40" s="13" t="s">
        <v>633</v>
      </c>
      <c r="W40" s="136">
        <v>1.6115183999999999E-3</v>
      </c>
      <c r="X40" s="29">
        <v>12</v>
      </c>
      <c r="Y40" s="29"/>
      <c r="Z40" s="136"/>
      <c r="AA40" s="29"/>
      <c r="AB40" s="136"/>
      <c r="AC40" s="29"/>
      <c r="AD40" s="29"/>
      <c r="AE40" s="136"/>
      <c r="AF40" s="29"/>
    </row>
    <row r="41" spans="1:32" s="13" customFormat="1">
      <c r="B41" s="13" t="s">
        <v>634</v>
      </c>
      <c r="C41" s="29">
        <v>0.215</v>
      </c>
      <c r="D41" s="124">
        <f t="shared" si="3"/>
        <v>1.1327260273972604E-2</v>
      </c>
      <c r="E41" s="29">
        <v>2</v>
      </c>
      <c r="F41" s="124"/>
      <c r="G41" s="29"/>
      <c r="H41" s="124"/>
      <c r="I41" s="124"/>
      <c r="K41" s="13" t="s">
        <v>25</v>
      </c>
      <c r="L41" s="13" t="s">
        <v>630</v>
      </c>
      <c r="M41" s="29">
        <v>0.184</v>
      </c>
      <c r="N41" s="124">
        <f t="shared" si="4"/>
        <v>9.6940273972602742E-3</v>
      </c>
      <c r="O41" s="133">
        <v>24</v>
      </c>
      <c r="P41" s="29"/>
      <c r="Q41" s="127">
        <v>7938</v>
      </c>
      <c r="R41" s="135">
        <f>Q41*g_per_scf/(365*1000)</f>
        <v>0.41821298630136983</v>
      </c>
      <c r="S41" s="124">
        <f>Q41*(g_per_scf/1000)</f>
        <v>152.64774</v>
      </c>
      <c r="V41" s="13" t="s">
        <v>635</v>
      </c>
      <c r="W41" s="136">
        <v>3.0563279999999996E-3</v>
      </c>
      <c r="X41" s="29">
        <v>20</v>
      </c>
      <c r="Y41" s="29"/>
      <c r="Z41" s="136"/>
      <c r="AA41" s="29"/>
      <c r="AB41" s="136"/>
      <c r="AC41" s="29"/>
      <c r="AD41" s="29"/>
      <c r="AE41" s="136"/>
      <c r="AF41" s="29"/>
    </row>
    <row r="42" spans="1:32" s="13" customFormat="1">
      <c r="B42" s="13" t="s">
        <v>91</v>
      </c>
      <c r="C42" s="29">
        <v>1.3320000000000001</v>
      </c>
      <c r="D42" s="124">
        <f t="shared" si="3"/>
        <v>7.0176328767123292E-2</v>
      </c>
      <c r="E42" s="29">
        <v>1</v>
      </c>
      <c r="F42" s="124"/>
      <c r="G42" s="29"/>
      <c r="H42" s="124"/>
      <c r="I42" s="124"/>
      <c r="L42" s="13" t="s">
        <v>632</v>
      </c>
      <c r="M42" s="29">
        <v>2.4E-2</v>
      </c>
      <c r="N42" s="124">
        <f t="shared" si="4"/>
        <v>1.2644383561643837E-3</v>
      </c>
      <c r="O42" s="133">
        <v>90</v>
      </c>
      <c r="P42" s="29"/>
      <c r="Q42" s="29"/>
      <c r="R42" s="124"/>
      <c r="S42" s="124"/>
      <c r="U42" s="13" t="s">
        <v>639</v>
      </c>
      <c r="V42" s="13" t="s">
        <v>630</v>
      </c>
      <c r="W42" s="136">
        <v>3.6120240000000005E-2</v>
      </c>
      <c r="X42" s="29">
        <v>5</v>
      </c>
      <c r="Y42" s="29">
        <f>(W42*X42)+(W43*X43)+(W44*X44)</f>
        <v>0.20894169600000001</v>
      </c>
      <c r="Z42" s="136">
        <f>AA42/365</f>
        <v>0.20908200909312002</v>
      </c>
      <c r="AA42" s="29">
        <v>76.314933318988807</v>
      </c>
      <c r="AB42" s="136">
        <v>1.8817392000000001E-4</v>
      </c>
      <c r="AC42" s="29">
        <v>5</v>
      </c>
      <c r="AD42" s="29">
        <f>(AB42*AC42)+(AB43*AC43)+(AB44*AC44)</f>
        <v>1.7149486799999999E-3</v>
      </c>
      <c r="AE42" s="136">
        <f>AF42/365</f>
        <v>1.4762273631695997E-3</v>
      </c>
      <c r="AF42" s="29">
        <v>0.53882298755690394</v>
      </c>
    </row>
    <row r="43" spans="1:32" s="13" customFormat="1">
      <c r="A43" s="13" t="s">
        <v>25</v>
      </c>
      <c r="B43" s="13" t="s">
        <v>630</v>
      </c>
      <c r="C43" s="29">
        <v>0.83499999999999996</v>
      </c>
      <c r="D43" s="124">
        <f t="shared" si="3"/>
        <v>4.3991917808219178E-2</v>
      </c>
      <c r="E43" s="29">
        <v>24</v>
      </c>
      <c r="F43" s="124">
        <f>(D43*E43)+(D44*E44)+(D45*E45)+(D46*E46)</f>
        <v>1.7593606027397259</v>
      </c>
      <c r="G43" s="127">
        <v>33262</v>
      </c>
      <c r="H43" s="124">
        <f>G43*g_per_scf/(365*1000)</f>
        <v>1.752406191780822</v>
      </c>
      <c r="I43" s="124">
        <f>G43*(g_per_scf/1000)</f>
        <v>639.62826000000007</v>
      </c>
      <c r="L43" s="13" t="s">
        <v>634</v>
      </c>
      <c r="M43" s="29">
        <v>0.42</v>
      </c>
      <c r="N43" s="124">
        <f t="shared" si="4"/>
        <v>2.2127671232876709E-2</v>
      </c>
      <c r="O43" s="133">
        <v>2</v>
      </c>
      <c r="P43" s="29"/>
      <c r="Q43" s="29"/>
      <c r="R43" s="124"/>
      <c r="S43" s="124"/>
      <c r="V43" s="13" t="s">
        <v>633</v>
      </c>
      <c r="W43" s="136">
        <v>1.6115183999999999E-3</v>
      </c>
      <c r="X43" s="29">
        <v>10</v>
      </c>
      <c r="Y43" s="29"/>
      <c r="Z43" s="136"/>
      <c r="AA43" s="29"/>
      <c r="AB43" s="136">
        <v>8.9810279999999991E-6</v>
      </c>
      <c r="AC43" s="29">
        <v>10</v>
      </c>
      <c r="AD43" s="29"/>
      <c r="AE43" s="136"/>
      <c r="AF43" s="29"/>
    </row>
    <row r="44" spans="1:32" s="13" customFormat="1">
      <c r="B44" s="13" t="s">
        <v>632</v>
      </c>
      <c r="C44" s="29">
        <v>0.114</v>
      </c>
      <c r="D44" s="124">
        <f t="shared" si="3"/>
        <v>6.0060821917808224E-3</v>
      </c>
      <c r="E44" s="29">
        <v>90</v>
      </c>
      <c r="F44" s="124"/>
      <c r="G44" s="29"/>
      <c r="H44" s="124"/>
      <c r="I44" s="124"/>
      <c r="L44" s="13" t="s">
        <v>91</v>
      </c>
      <c r="M44" s="29">
        <v>0.27900000000000003</v>
      </c>
      <c r="N44" s="124">
        <f t="shared" si="4"/>
        <v>1.4699095890410961E-2</v>
      </c>
      <c r="O44" s="133">
        <v>2</v>
      </c>
      <c r="P44" s="29"/>
      <c r="Q44" s="29"/>
      <c r="R44" s="124"/>
      <c r="S44" s="124"/>
      <c r="U44" s="16"/>
      <c r="V44" s="16" t="s">
        <v>635</v>
      </c>
      <c r="W44" s="138">
        <v>3.0563279999999996E-3</v>
      </c>
      <c r="X44" s="30">
        <v>4</v>
      </c>
      <c r="Y44" s="30"/>
      <c r="Z44" s="138"/>
      <c r="AA44" s="30"/>
      <c r="AB44" s="138">
        <v>1.7106719999999999E-4</v>
      </c>
      <c r="AC44" s="30">
        <v>4</v>
      </c>
      <c r="AD44" s="30"/>
      <c r="AE44" s="138"/>
      <c r="AF44" s="30"/>
    </row>
    <row r="45" spans="1:32" s="13" customFormat="1">
      <c r="B45" s="13" t="s">
        <v>634</v>
      </c>
      <c r="C45" s="29">
        <v>0.215</v>
      </c>
      <c r="D45" s="124">
        <f t="shared" si="3"/>
        <v>1.1327260273972604E-2</v>
      </c>
      <c r="E45" s="29">
        <v>2</v>
      </c>
      <c r="F45" s="124"/>
      <c r="G45" s="29"/>
      <c r="H45" s="124"/>
      <c r="I45" s="124"/>
      <c r="K45" s="13" t="s">
        <v>141</v>
      </c>
      <c r="L45" s="13" t="s">
        <v>630</v>
      </c>
      <c r="M45" s="29">
        <v>0.184</v>
      </c>
      <c r="N45" s="124">
        <f t="shared" si="4"/>
        <v>9.6940273972602742E-3</v>
      </c>
      <c r="O45" s="133">
        <v>12</v>
      </c>
      <c r="P45" s="29"/>
      <c r="Q45" s="127">
        <v>3289</v>
      </c>
      <c r="R45" s="135">
        <f>Q45*g_per_scf/(365*1000)</f>
        <v>0.17328073972602739</v>
      </c>
      <c r="S45" s="124">
        <f>Q45*(g_per_scf/1000)</f>
        <v>63.24747</v>
      </c>
    </row>
    <row r="46" spans="1:32" s="13" customFormat="1">
      <c r="B46" s="13" t="s">
        <v>91</v>
      </c>
      <c r="C46" s="29">
        <v>1.3320000000000001</v>
      </c>
      <c r="D46" s="124">
        <f t="shared" si="3"/>
        <v>7.0176328767123292E-2</v>
      </c>
      <c r="E46" s="29">
        <v>2</v>
      </c>
      <c r="F46" s="124"/>
      <c r="G46" s="29"/>
      <c r="H46" s="124"/>
      <c r="I46" s="124"/>
      <c r="L46" s="13" t="s">
        <v>632</v>
      </c>
      <c r="M46" s="29">
        <v>2.4E-2</v>
      </c>
      <c r="N46" s="124">
        <f t="shared" si="4"/>
        <v>1.2644383561643837E-3</v>
      </c>
      <c r="O46" s="133">
        <v>45</v>
      </c>
      <c r="P46" s="29"/>
      <c r="Q46" s="29"/>
      <c r="R46" s="124"/>
      <c r="S46" s="124"/>
    </row>
    <row r="47" spans="1:32" s="13" customFormat="1">
      <c r="A47" s="13" t="s">
        <v>141</v>
      </c>
      <c r="B47" s="13" t="s">
        <v>630</v>
      </c>
      <c r="C47" s="29">
        <v>0.83499999999999996</v>
      </c>
      <c r="D47" s="124">
        <f t="shared" si="3"/>
        <v>4.3991917808219178E-2</v>
      </c>
      <c r="E47" s="29">
        <v>14</v>
      </c>
      <c r="F47" s="124">
        <f>(D47*E47)+(D48*E48)+(D49*E49)+(D50*E50)</f>
        <v>1.0037006301369862</v>
      </c>
      <c r="G47" s="127">
        <v>19310</v>
      </c>
      <c r="H47" s="124">
        <f>G47*g_per_scf/(365*1000)</f>
        <v>1.0173460273972603</v>
      </c>
      <c r="I47" s="124">
        <f>G47*(g_per_scf/1000)</f>
        <v>371.3313</v>
      </c>
      <c r="K47" s="13" t="s">
        <v>142</v>
      </c>
      <c r="L47" s="13" t="s">
        <v>630</v>
      </c>
      <c r="M47" s="128">
        <v>0.184</v>
      </c>
      <c r="N47" s="124">
        <f t="shared" si="4"/>
        <v>9.6940273972602742E-3</v>
      </c>
      <c r="O47" s="133">
        <v>12</v>
      </c>
      <c r="P47" s="29"/>
      <c r="Q47" s="127">
        <v>4417</v>
      </c>
      <c r="R47" s="135">
        <f>Q47*g_per_scf/(365*1000)</f>
        <v>0.23270934246575342</v>
      </c>
      <c r="S47" s="124">
        <f>Q47*(g_per_scf/1000)</f>
        <v>84.938910000000007</v>
      </c>
    </row>
    <row r="48" spans="1:32" s="13" customFormat="1">
      <c r="B48" s="13" t="s">
        <v>632</v>
      </c>
      <c r="C48" s="29">
        <v>0.114</v>
      </c>
      <c r="D48" s="124">
        <f t="shared" si="3"/>
        <v>6.0060821917808224E-3</v>
      </c>
      <c r="E48" s="29">
        <v>51</v>
      </c>
      <c r="F48" s="124"/>
      <c r="G48" s="29"/>
      <c r="H48" s="124"/>
      <c r="I48" s="124"/>
      <c r="L48" s="13" t="s">
        <v>632</v>
      </c>
      <c r="M48" s="128">
        <v>2.4E-2</v>
      </c>
      <c r="N48" s="124">
        <f t="shared" si="4"/>
        <v>1.2644383561643837E-3</v>
      </c>
      <c r="O48" s="133">
        <v>57</v>
      </c>
      <c r="P48" s="29"/>
      <c r="Q48" s="29"/>
      <c r="R48" s="124"/>
      <c r="S48" s="124"/>
    </row>
    <row r="49" spans="1:19" s="13" customFormat="1">
      <c r="B49" s="13" t="s">
        <v>634</v>
      </c>
      <c r="C49" s="29">
        <v>0.215</v>
      </c>
      <c r="D49" s="124">
        <f t="shared" si="3"/>
        <v>1.1327260273972604E-2</v>
      </c>
      <c r="E49" s="29">
        <v>1</v>
      </c>
      <c r="F49" s="124"/>
      <c r="G49" s="29"/>
      <c r="H49" s="124"/>
      <c r="I49" s="124"/>
      <c r="K49" s="16"/>
      <c r="L49" s="16" t="s">
        <v>634</v>
      </c>
      <c r="M49" s="130">
        <v>0.42</v>
      </c>
      <c r="N49" s="131">
        <f t="shared" si="4"/>
        <v>2.2127671232876709E-2</v>
      </c>
      <c r="O49" s="134">
        <v>2</v>
      </c>
      <c r="P49" s="30"/>
      <c r="Q49" s="30"/>
      <c r="R49" s="131"/>
      <c r="S49" s="131"/>
    </row>
    <row r="50" spans="1:19" s="13" customFormat="1">
      <c r="B50" s="13" t="s">
        <v>91</v>
      </c>
      <c r="C50" s="29">
        <v>1.3320000000000001</v>
      </c>
      <c r="D50" s="124">
        <f t="shared" si="3"/>
        <v>7.0176328767123292E-2</v>
      </c>
      <c r="E50" s="29">
        <v>1</v>
      </c>
      <c r="F50" s="124"/>
      <c r="G50" s="29"/>
      <c r="H50" s="124"/>
      <c r="I50" s="124"/>
      <c r="M50" s="120"/>
      <c r="O50" s="120"/>
    </row>
    <row r="51" spans="1:19" s="13" customFormat="1">
      <c r="A51" s="13" t="s">
        <v>142</v>
      </c>
      <c r="B51" s="13" t="s">
        <v>630</v>
      </c>
      <c r="C51" s="128">
        <v>0.83499999999999996</v>
      </c>
      <c r="D51" s="124">
        <f t="shared" si="3"/>
        <v>4.3991917808219178E-2</v>
      </c>
      <c r="E51" s="128">
        <v>73</v>
      </c>
      <c r="F51" s="124">
        <f>(D51*E51)+(D52*E52)+(D53*E53)+(D54*E54)+(D55*E55)</f>
        <v>5.1006389589041099</v>
      </c>
      <c r="G51" s="127">
        <v>97729</v>
      </c>
      <c r="H51" s="124">
        <f>G51*g_per_scf/(365*1000)</f>
        <v>5.1488456712328761</v>
      </c>
      <c r="I51" s="124">
        <f>G51*(g_per_scf/1000)</f>
        <v>1879.3286700000001</v>
      </c>
      <c r="M51" s="120"/>
      <c r="O51" s="120"/>
    </row>
    <row r="52" spans="1:19" s="13" customFormat="1">
      <c r="A52" s="121"/>
      <c r="B52" s="13" t="s">
        <v>632</v>
      </c>
      <c r="C52" s="128">
        <v>0.114</v>
      </c>
      <c r="D52" s="124">
        <f t="shared" si="3"/>
        <v>6.0060821917808224E-3</v>
      </c>
      <c r="E52" s="129">
        <v>179</v>
      </c>
      <c r="F52" s="124"/>
      <c r="G52" s="29"/>
      <c r="H52" s="124"/>
      <c r="I52" s="124"/>
      <c r="K52" s="121"/>
    </row>
    <row r="53" spans="1:19" s="13" customFormat="1">
      <c r="A53" s="121"/>
      <c r="B53" s="13" t="s">
        <v>634</v>
      </c>
      <c r="C53" s="128">
        <v>0.215</v>
      </c>
      <c r="D53" s="124">
        <f t="shared" si="3"/>
        <v>1.1327260273972604E-2</v>
      </c>
      <c r="E53" s="128">
        <v>3</v>
      </c>
      <c r="F53" s="124"/>
      <c r="G53" s="29"/>
      <c r="H53" s="124"/>
      <c r="I53" s="124"/>
      <c r="K53" s="121"/>
    </row>
    <row r="54" spans="1:19" s="13" customFormat="1">
      <c r="A54" s="121"/>
      <c r="B54" s="13" t="s">
        <v>91</v>
      </c>
      <c r="C54" s="128">
        <v>1.3320000000000001</v>
      </c>
      <c r="D54" s="124">
        <f t="shared" si="3"/>
        <v>7.0176328767123292E-2</v>
      </c>
      <c r="E54" s="128">
        <v>4</v>
      </c>
      <c r="F54" s="124"/>
      <c r="G54" s="29"/>
      <c r="H54" s="124"/>
      <c r="I54" s="124"/>
      <c r="K54" s="121"/>
    </row>
    <row r="55" spans="1:19" s="13" customFormat="1">
      <c r="A55" s="123"/>
      <c r="B55" s="16" t="s">
        <v>640</v>
      </c>
      <c r="C55" s="130">
        <v>2.37</v>
      </c>
      <c r="D55" s="131">
        <f t="shared" si="3"/>
        <v>0.12486328767123289</v>
      </c>
      <c r="E55" s="130">
        <v>4</v>
      </c>
      <c r="F55" s="131"/>
      <c r="G55" s="30"/>
      <c r="H55" s="131"/>
      <c r="I55" s="131"/>
      <c r="K55" s="1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75E54"/>
  </sheetPr>
  <dimension ref="A1:AB253"/>
  <sheetViews>
    <sheetView workbookViewId="0">
      <selection activeCell="P36" sqref="B30:P36"/>
    </sheetView>
  </sheetViews>
  <sheetFormatPr defaultColWidth="9.140625" defaultRowHeight="15"/>
  <cols>
    <col min="1" max="1" width="9.140625" style="13"/>
    <col min="2" max="2" width="16.42578125" style="13" customWidth="1"/>
    <col min="3" max="4" width="9.28515625" style="13" bestFit="1" customWidth="1"/>
    <col min="5" max="5" width="9.85546875" style="13" bestFit="1" customWidth="1"/>
    <col min="6" max="6" width="12.85546875" style="13" customWidth="1"/>
    <col min="7" max="7" width="9.140625" style="13"/>
    <col min="8" max="8" width="11.7109375" style="13" customWidth="1"/>
    <col min="9" max="9" width="9.140625" style="13"/>
    <col min="10" max="10" width="15.42578125" style="13" customWidth="1"/>
    <col min="11" max="11" width="12" style="13" bestFit="1" customWidth="1"/>
    <col min="12" max="13" width="9.140625" style="13"/>
    <col min="14" max="14" width="12.42578125" style="13" customWidth="1"/>
    <col min="15" max="15" width="9.140625" style="13"/>
    <col min="16" max="16" width="12" style="13" customWidth="1"/>
    <col min="17" max="17" width="9.140625" style="13"/>
    <col min="18" max="18" width="30.42578125" style="13" customWidth="1"/>
    <col min="19" max="16384" width="9.140625" style="13"/>
  </cols>
  <sheetData>
    <row r="1" spans="1:28" s="77" customFormat="1" ht="18">
      <c r="A1" s="77" t="s">
        <v>606</v>
      </c>
      <c r="D1" s="78"/>
    </row>
    <row r="3" spans="1:28">
      <c r="B3" s="13" t="s">
        <v>614</v>
      </c>
    </row>
    <row r="4" spans="1:28">
      <c r="R4" s="13" t="s">
        <v>584</v>
      </c>
    </row>
    <row r="5" spans="1:28">
      <c r="B5" s="26" t="s">
        <v>588</v>
      </c>
    </row>
    <row r="6" spans="1:28">
      <c r="B6" s="27"/>
      <c r="C6" s="27" t="s">
        <v>238</v>
      </c>
      <c r="D6" s="27" t="s">
        <v>237</v>
      </c>
      <c r="E6" s="27" t="s">
        <v>552</v>
      </c>
      <c r="F6" s="13" t="s">
        <v>590</v>
      </c>
      <c r="R6" s="21" t="s">
        <v>0</v>
      </c>
      <c r="S6" s="21"/>
      <c r="T6" s="21"/>
      <c r="U6" s="21"/>
      <c r="V6" s="21"/>
      <c r="W6" s="21"/>
      <c r="X6" s="21"/>
      <c r="Y6" s="21"/>
      <c r="Z6" s="21"/>
      <c r="AA6" s="21"/>
      <c r="AB6" s="21"/>
    </row>
    <row r="7" spans="1:28">
      <c r="B7" s="29" t="s">
        <v>10</v>
      </c>
      <c r="C7" s="42">
        <v>7.34</v>
      </c>
      <c r="D7" s="42">
        <v>35.7455</v>
      </c>
      <c r="E7" s="42">
        <v>16.362853910070022</v>
      </c>
      <c r="R7" s="21"/>
      <c r="S7" s="21" t="s">
        <v>1</v>
      </c>
      <c r="T7" s="21"/>
      <c r="U7" s="21"/>
      <c r="V7" s="21"/>
      <c r="W7" s="21"/>
      <c r="X7" s="21" t="s">
        <v>2</v>
      </c>
      <c r="Y7" s="21"/>
      <c r="Z7" s="21"/>
      <c r="AA7" s="21"/>
      <c r="AB7" s="21"/>
    </row>
    <row r="8" spans="1:28">
      <c r="B8" s="29" t="s">
        <v>515</v>
      </c>
      <c r="C8" s="42">
        <v>0.92500000000000004</v>
      </c>
      <c r="D8" s="42">
        <v>119.6785</v>
      </c>
      <c r="E8" s="42">
        <v>37.205082274057311</v>
      </c>
      <c r="R8" s="21" t="s">
        <v>3</v>
      </c>
      <c r="S8" s="21" t="s">
        <v>4</v>
      </c>
      <c r="T8" s="21"/>
      <c r="U8" s="21" t="s">
        <v>5</v>
      </c>
      <c r="V8" s="21"/>
      <c r="W8" s="21" t="s">
        <v>6</v>
      </c>
      <c r="X8" s="21" t="s">
        <v>4</v>
      </c>
      <c r="Y8" s="21"/>
      <c r="Z8" s="21" t="s">
        <v>5</v>
      </c>
      <c r="AA8" s="21"/>
      <c r="AB8" s="21" t="s">
        <v>6</v>
      </c>
    </row>
    <row r="9" spans="1:28">
      <c r="B9" s="29" t="s">
        <v>516</v>
      </c>
      <c r="C9" s="42">
        <v>14.67</v>
      </c>
      <c r="D9" s="42">
        <v>56.608750000000001</v>
      </c>
      <c r="E9" s="42">
        <v>36.247357530854721</v>
      </c>
      <c r="R9" s="25" t="s">
        <v>7</v>
      </c>
      <c r="S9" s="21"/>
      <c r="T9" s="21"/>
      <c r="U9" s="21"/>
      <c r="V9" s="21"/>
      <c r="W9" s="21"/>
      <c r="X9" s="21"/>
      <c r="Y9" s="21"/>
      <c r="Z9" s="21"/>
      <c r="AA9" s="21"/>
      <c r="AB9" s="21"/>
    </row>
    <row r="10" spans="1:28">
      <c r="B10" s="29" t="s">
        <v>517</v>
      </c>
      <c r="C10" s="42">
        <v>23.05</v>
      </c>
      <c r="D10" s="42">
        <v>89.801399999999987</v>
      </c>
      <c r="E10" s="42">
        <v>88.275129282507677</v>
      </c>
      <c r="R10" s="21" t="s">
        <v>8</v>
      </c>
      <c r="S10" s="21"/>
      <c r="T10" s="21"/>
      <c r="U10" s="21"/>
      <c r="V10" s="21"/>
      <c r="W10" s="21"/>
      <c r="X10" s="21"/>
      <c r="Y10" s="21"/>
      <c r="Z10" s="21"/>
      <c r="AA10" s="21"/>
      <c r="AB10" s="21"/>
    </row>
    <row r="11" spans="1:28">
      <c r="B11" s="29" t="s">
        <v>518</v>
      </c>
      <c r="C11" s="42">
        <v>9.3000000000000007</v>
      </c>
      <c r="D11" s="42">
        <v>51.888750000000002</v>
      </c>
      <c r="E11" s="42">
        <v>32.291289715803501</v>
      </c>
      <c r="R11" s="21" t="s">
        <v>9</v>
      </c>
      <c r="S11" s="23">
        <v>67836</v>
      </c>
      <c r="T11" s="21" t="s">
        <v>10</v>
      </c>
      <c r="U11" s="21" t="s">
        <v>11</v>
      </c>
      <c r="V11" s="21"/>
      <c r="W11" s="21"/>
      <c r="X11" s="23">
        <v>67489</v>
      </c>
      <c r="Y11" s="21" t="s">
        <v>10</v>
      </c>
      <c r="Z11" s="21" t="s">
        <v>12</v>
      </c>
      <c r="AA11" s="21"/>
      <c r="AB11" s="21" t="s">
        <v>13</v>
      </c>
    </row>
    <row r="12" spans="1:28">
      <c r="B12" s="30" t="s">
        <v>519</v>
      </c>
      <c r="C12" s="43">
        <v>0</v>
      </c>
      <c r="D12" s="43">
        <v>267.17733333333331</v>
      </c>
      <c r="E12" s="43">
        <v>264.16317416671484</v>
      </c>
      <c r="R12" s="21" t="s">
        <v>14</v>
      </c>
      <c r="S12" s="23">
        <v>129407</v>
      </c>
      <c r="T12" s="21" t="s">
        <v>10</v>
      </c>
      <c r="U12" s="21">
        <v>7.5</v>
      </c>
      <c r="V12" s="21" t="s">
        <v>15</v>
      </c>
      <c r="W12" s="23">
        <v>9752</v>
      </c>
      <c r="X12" s="23">
        <v>129157</v>
      </c>
      <c r="Y12" s="21" t="s">
        <v>10</v>
      </c>
      <c r="Z12" s="21">
        <v>7.54</v>
      </c>
      <c r="AA12" s="21" t="s">
        <v>15</v>
      </c>
      <c r="AB12" s="23">
        <v>6842</v>
      </c>
    </row>
    <row r="13" spans="1:28">
      <c r="R13" s="21" t="s">
        <v>16</v>
      </c>
      <c r="S13" s="21" t="s">
        <v>12</v>
      </c>
      <c r="T13" s="21"/>
      <c r="U13" s="21" t="s">
        <v>12</v>
      </c>
      <c r="V13" s="21"/>
      <c r="W13" s="21"/>
      <c r="X13" s="21">
        <v>0</v>
      </c>
      <c r="Y13" s="21" t="s">
        <v>10</v>
      </c>
      <c r="Z13" s="21"/>
      <c r="AA13" s="21" t="s">
        <v>15</v>
      </c>
      <c r="AB13" s="21" t="s">
        <v>17</v>
      </c>
    </row>
    <row r="14" spans="1:28">
      <c r="R14" s="21" t="s">
        <v>18</v>
      </c>
      <c r="S14" s="21"/>
      <c r="T14" s="21"/>
      <c r="U14" s="21"/>
      <c r="V14" s="21"/>
      <c r="W14" s="21"/>
      <c r="X14" s="21"/>
      <c r="Y14" s="21"/>
      <c r="Z14" s="21"/>
      <c r="AA14" s="21"/>
      <c r="AB14" s="21"/>
    </row>
    <row r="15" spans="1:28" ht="18.75">
      <c r="B15" s="41" t="s">
        <v>589</v>
      </c>
      <c r="R15" s="21" t="s">
        <v>19</v>
      </c>
      <c r="S15" s="21">
        <v>260</v>
      </c>
      <c r="T15" s="21" t="s">
        <v>20</v>
      </c>
      <c r="U15" s="21">
        <v>15.1</v>
      </c>
      <c r="V15" s="21" t="s">
        <v>21</v>
      </c>
      <c r="W15" s="21">
        <v>39</v>
      </c>
      <c r="X15" s="21">
        <v>258</v>
      </c>
      <c r="Y15" s="21" t="s">
        <v>20</v>
      </c>
      <c r="Z15" s="21">
        <v>15.07</v>
      </c>
      <c r="AA15" s="21" t="s">
        <v>21</v>
      </c>
      <c r="AB15" s="21">
        <v>27</v>
      </c>
    </row>
    <row r="16" spans="1:28">
      <c r="R16" s="21" t="s">
        <v>22</v>
      </c>
      <c r="S16" s="23">
        <v>91670</v>
      </c>
      <c r="T16" s="21" t="s">
        <v>23</v>
      </c>
      <c r="U16" s="21">
        <v>1</v>
      </c>
      <c r="V16" s="21" t="s">
        <v>24</v>
      </c>
      <c r="W16" s="21">
        <v>873</v>
      </c>
      <c r="X16" s="23">
        <v>91701</v>
      </c>
      <c r="Y16" s="21" t="s">
        <v>23</v>
      </c>
      <c r="Z16" s="21">
        <v>0.95</v>
      </c>
      <c r="AA16" s="21" t="s">
        <v>24</v>
      </c>
      <c r="AB16" s="21">
        <v>614</v>
      </c>
    </row>
    <row r="17" spans="2:28">
      <c r="B17" s="26" t="s">
        <v>586</v>
      </c>
      <c r="J17" s="26" t="s">
        <v>585</v>
      </c>
      <c r="R17" s="21" t="s">
        <v>25</v>
      </c>
      <c r="S17" s="23">
        <v>1047</v>
      </c>
      <c r="T17" s="21" t="s">
        <v>26</v>
      </c>
      <c r="U17" s="21">
        <v>23.1</v>
      </c>
      <c r="V17" s="21" t="s">
        <v>27</v>
      </c>
      <c r="W17" s="21">
        <v>241</v>
      </c>
      <c r="X17" s="21">
        <f>N19</f>
        <v>686</v>
      </c>
      <c r="Y17" s="21" t="s">
        <v>26</v>
      </c>
      <c r="Z17" s="21">
        <v>23.05</v>
      </c>
      <c r="AA17" s="21" t="s">
        <v>27</v>
      </c>
      <c r="AB17" s="21">
        <v>111</v>
      </c>
    </row>
    <row r="18" spans="2:28" ht="30">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t="s">
        <v>28</v>
      </c>
      <c r="S18" s="23">
        <v>76262</v>
      </c>
      <c r="T18" s="21" t="s">
        <v>29</v>
      </c>
      <c r="U18" s="21">
        <v>9.6</v>
      </c>
      <c r="V18" s="21" t="s">
        <v>30</v>
      </c>
      <c r="W18" s="23">
        <v>7284</v>
      </c>
      <c r="X18" s="23">
        <v>7866</v>
      </c>
      <c r="Y18" s="21" t="s">
        <v>29</v>
      </c>
      <c r="Z18" s="21">
        <v>9.5500000000000007</v>
      </c>
      <c r="AA18" s="21" t="s">
        <v>30</v>
      </c>
      <c r="AB18" s="21">
        <v>528</v>
      </c>
    </row>
    <row r="19" spans="2:28">
      <c r="B19" s="29" t="s">
        <v>520</v>
      </c>
      <c r="C19" s="29" t="s">
        <v>521</v>
      </c>
      <c r="D19" s="29" t="s">
        <v>521</v>
      </c>
      <c r="E19" s="29" t="s">
        <v>521</v>
      </c>
      <c r="F19" s="29" t="s">
        <v>521</v>
      </c>
      <c r="G19" s="29" t="s">
        <v>521</v>
      </c>
      <c r="H19" s="29" t="s">
        <v>522</v>
      </c>
      <c r="J19" s="32" t="s">
        <v>520</v>
      </c>
      <c r="K19" s="33">
        <f>X12</f>
        <v>129157</v>
      </c>
      <c r="L19" s="33">
        <f>X16</f>
        <v>91701</v>
      </c>
      <c r="M19" s="32">
        <f>X15</f>
        <v>258</v>
      </c>
      <c r="N19" s="32">
        <v>686</v>
      </c>
      <c r="O19" s="33">
        <f>X18</f>
        <v>7866</v>
      </c>
      <c r="P19" s="32">
        <f>X20</f>
        <v>129</v>
      </c>
      <c r="R19" s="21" t="s">
        <v>31</v>
      </c>
      <c r="S19" s="21"/>
      <c r="T19" s="21"/>
      <c r="U19" s="21"/>
      <c r="V19" s="21"/>
      <c r="W19" s="21"/>
      <c r="X19" s="21"/>
      <c r="Y19" s="21"/>
      <c r="Z19" s="21"/>
      <c r="AA19" s="21"/>
      <c r="AB19" s="21"/>
    </row>
    <row r="20" spans="2:28">
      <c r="B20" s="29" t="s">
        <v>523</v>
      </c>
      <c r="C20" s="29" t="s">
        <v>521</v>
      </c>
      <c r="D20" s="29" t="s">
        <v>521</v>
      </c>
      <c r="E20" s="29" t="s">
        <v>521</v>
      </c>
      <c r="F20" s="29" t="s">
        <v>522</v>
      </c>
      <c r="G20" s="29" t="s">
        <v>521</v>
      </c>
      <c r="H20" s="29" t="s">
        <v>522</v>
      </c>
      <c r="J20" s="29" t="s">
        <v>523</v>
      </c>
      <c r="K20" s="31">
        <v>59029</v>
      </c>
      <c r="L20" s="31">
        <v>25821</v>
      </c>
      <c r="M20" s="31">
        <v>24099</v>
      </c>
      <c r="N20" s="31">
        <v>9987</v>
      </c>
      <c r="O20" s="31">
        <v>82475</v>
      </c>
      <c r="P20" s="31">
        <v>6707</v>
      </c>
      <c r="R20" s="21" t="s">
        <v>32</v>
      </c>
      <c r="S20" s="21">
        <v>129</v>
      </c>
      <c r="T20" s="21" t="s">
        <v>33</v>
      </c>
      <c r="U20" s="21">
        <v>283.8</v>
      </c>
      <c r="V20" s="21" t="s">
        <v>34</v>
      </c>
      <c r="W20" s="21">
        <v>366</v>
      </c>
      <c r="X20" s="21">
        <v>129</v>
      </c>
      <c r="Y20" s="21" t="s">
        <v>33</v>
      </c>
      <c r="Z20" s="21">
        <v>283.81</v>
      </c>
      <c r="AA20" s="21" t="s">
        <v>34</v>
      </c>
      <c r="AB20" s="21">
        <v>258</v>
      </c>
    </row>
    <row r="21" spans="2:28">
      <c r="B21" s="29" t="s">
        <v>524</v>
      </c>
      <c r="C21" s="29" t="s">
        <v>522</v>
      </c>
      <c r="D21" s="29" t="s">
        <v>522</v>
      </c>
      <c r="E21" s="29" t="s">
        <v>522</v>
      </c>
      <c r="F21" s="29" t="s">
        <v>522</v>
      </c>
      <c r="G21" s="29" t="s">
        <v>522</v>
      </c>
      <c r="H21" s="29" t="s">
        <v>522</v>
      </c>
      <c r="J21" s="29" t="s">
        <v>524</v>
      </c>
      <c r="K21" s="31">
        <v>26224</v>
      </c>
      <c r="L21" s="31">
        <v>13135</v>
      </c>
      <c r="M21" s="31">
        <v>12004</v>
      </c>
      <c r="N21" s="31">
        <v>4429</v>
      </c>
      <c r="O21" s="31">
        <v>30941</v>
      </c>
      <c r="P21" s="31">
        <v>2922</v>
      </c>
      <c r="R21" s="21" t="s">
        <v>35</v>
      </c>
      <c r="S21" s="21">
        <v>0</v>
      </c>
      <c r="T21" s="21" t="s">
        <v>36</v>
      </c>
      <c r="U21" s="24">
        <v>16116.9</v>
      </c>
      <c r="V21" s="21" t="s">
        <v>34</v>
      </c>
      <c r="W21" s="21">
        <v>0</v>
      </c>
      <c r="X21" s="21">
        <v>16</v>
      </c>
      <c r="Y21" s="21" t="s">
        <v>33</v>
      </c>
      <c r="Z21" s="24">
        <v>16116.93</v>
      </c>
      <c r="AA21" s="21" t="s">
        <v>34</v>
      </c>
      <c r="AB21" s="23">
        <v>1813</v>
      </c>
    </row>
    <row r="22" spans="2:28">
      <c r="B22" s="29" t="s">
        <v>525</v>
      </c>
      <c r="C22" s="29" t="s">
        <v>522</v>
      </c>
      <c r="D22" s="29" t="s">
        <v>522</v>
      </c>
      <c r="E22" s="29" t="s">
        <v>522</v>
      </c>
      <c r="F22" s="29" t="s">
        <v>522</v>
      </c>
      <c r="G22" s="29" t="s">
        <v>522</v>
      </c>
      <c r="H22" s="29" t="s">
        <v>522</v>
      </c>
      <c r="J22" s="29" t="s">
        <v>525</v>
      </c>
      <c r="K22" s="31">
        <v>22510</v>
      </c>
      <c r="L22" s="31">
        <v>12706</v>
      </c>
      <c r="M22" s="31">
        <v>6127</v>
      </c>
      <c r="N22" s="31">
        <v>3804</v>
      </c>
      <c r="O22" s="31">
        <v>29576</v>
      </c>
      <c r="P22" s="31">
        <v>3075</v>
      </c>
      <c r="R22" s="21" t="s">
        <v>37</v>
      </c>
      <c r="S22" s="21" t="s">
        <v>12</v>
      </c>
      <c r="T22" s="21"/>
      <c r="U22" s="24">
        <v>8741.2000000000007</v>
      </c>
      <c r="V22" s="21" t="s">
        <v>38</v>
      </c>
      <c r="W22" s="21"/>
      <c r="X22" s="21">
        <v>2</v>
      </c>
      <c r="Y22" s="21" t="s">
        <v>39</v>
      </c>
      <c r="Z22" s="24">
        <v>8741.17</v>
      </c>
      <c r="AA22" s="21" t="s">
        <v>38</v>
      </c>
      <c r="AB22" s="21">
        <v>123</v>
      </c>
    </row>
    <row r="23" spans="2:28">
      <c r="B23" s="29" t="s">
        <v>526</v>
      </c>
      <c r="C23" s="29" t="s">
        <v>522</v>
      </c>
      <c r="D23" s="29" t="s">
        <v>522</v>
      </c>
      <c r="E23" s="29" t="s">
        <v>522</v>
      </c>
      <c r="F23" s="29" t="s">
        <v>522</v>
      </c>
      <c r="G23" s="29" t="s">
        <v>522</v>
      </c>
      <c r="H23" s="29" t="s">
        <v>522</v>
      </c>
      <c r="J23" s="29" t="s">
        <v>526</v>
      </c>
      <c r="K23" s="31">
        <v>1254</v>
      </c>
      <c r="L23" s="29">
        <v>915</v>
      </c>
      <c r="M23" s="31">
        <v>1254</v>
      </c>
      <c r="N23" s="29">
        <v>211</v>
      </c>
      <c r="O23" s="31">
        <v>2500</v>
      </c>
      <c r="P23" s="31">
        <v>1456</v>
      </c>
      <c r="R23" s="21" t="s">
        <v>40</v>
      </c>
      <c r="S23" s="23">
        <v>159406</v>
      </c>
      <c r="T23" s="21" t="s">
        <v>41</v>
      </c>
      <c r="U23" s="21">
        <v>56.3</v>
      </c>
      <c r="V23" s="21" t="s">
        <v>42</v>
      </c>
      <c r="W23" s="23">
        <v>89809</v>
      </c>
      <c r="X23" s="23">
        <v>66029</v>
      </c>
      <c r="Y23" s="21" t="s">
        <v>43</v>
      </c>
      <c r="Z23" s="21">
        <v>56.34</v>
      </c>
      <c r="AA23" s="21" t="s">
        <v>42</v>
      </c>
      <c r="AB23" s="23">
        <v>26151</v>
      </c>
    </row>
    <row r="24" spans="2:28">
      <c r="B24" s="30" t="s">
        <v>527</v>
      </c>
      <c r="C24" s="30" t="s">
        <v>522</v>
      </c>
      <c r="D24" s="30" t="s">
        <v>522</v>
      </c>
      <c r="E24" s="30" t="s">
        <v>522</v>
      </c>
      <c r="F24" s="30" t="s">
        <v>522</v>
      </c>
      <c r="G24" s="30" t="s">
        <v>522</v>
      </c>
      <c r="H24" s="30" t="s">
        <v>522</v>
      </c>
      <c r="J24" s="30" t="s">
        <v>527</v>
      </c>
      <c r="K24" s="34">
        <v>37307</v>
      </c>
      <c r="L24" s="34">
        <v>24548</v>
      </c>
      <c r="M24" s="34">
        <v>8357</v>
      </c>
      <c r="N24" s="34">
        <v>6277</v>
      </c>
      <c r="O24" s="34">
        <v>44674</v>
      </c>
      <c r="P24" s="34">
        <v>3022</v>
      </c>
      <c r="R24" s="21" t="s">
        <v>44</v>
      </c>
      <c r="S24" s="21"/>
      <c r="T24" s="21"/>
      <c r="U24" s="21"/>
      <c r="V24" s="21"/>
      <c r="W24" s="21"/>
      <c r="X24" s="21"/>
      <c r="Y24" s="21"/>
      <c r="Z24" s="21"/>
      <c r="AA24" s="21"/>
      <c r="AB24" s="21"/>
    </row>
    <row r="25" spans="2:28">
      <c r="J25" s="35" t="s">
        <v>238</v>
      </c>
      <c r="K25" s="35">
        <f t="shared" ref="K25:P25" si="0">SUMIF(C19:C24,"E",K19:K24)</f>
        <v>188186</v>
      </c>
      <c r="L25" s="35">
        <f t="shared" si="0"/>
        <v>117522</v>
      </c>
      <c r="M25" s="35">
        <f t="shared" si="0"/>
        <v>24357</v>
      </c>
      <c r="N25" s="35">
        <f t="shared" si="0"/>
        <v>686</v>
      </c>
      <c r="O25" s="35">
        <f t="shared" si="0"/>
        <v>90341</v>
      </c>
      <c r="P25" s="35">
        <f t="shared" si="0"/>
        <v>0</v>
      </c>
      <c r="R25" s="21" t="s">
        <v>45</v>
      </c>
      <c r="S25" s="21">
        <v>396</v>
      </c>
      <c r="T25" s="21" t="s">
        <v>46</v>
      </c>
      <c r="U25" s="21">
        <v>777</v>
      </c>
      <c r="V25" s="21" t="s">
        <v>47</v>
      </c>
      <c r="W25" s="23">
        <v>3074</v>
      </c>
      <c r="X25" s="21">
        <v>187</v>
      </c>
      <c r="Y25" s="21" t="s">
        <v>48</v>
      </c>
      <c r="Z25" s="21">
        <v>776.96</v>
      </c>
      <c r="AA25" s="21" t="s">
        <v>47</v>
      </c>
      <c r="AB25" s="21">
        <v>3</v>
      </c>
    </row>
    <row r="26" spans="2:28">
      <c r="J26" s="36" t="s">
        <v>237</v>
      </c>
      <c r="K26" s="36">
        <f t="shared" ref="K26:P26" si="1">SUMIF(C19:C24,"W",K19:K24)</f>
        <v>87295</v>
      </c>
      <c r="L26" s="36">
        <f t="shared" si="1"/>
        <v>51304</v>
      </c>
      <c r="M26" s="36">
        <f t="shared" si="1"/>
        <v>27742</v>
      </c>
      <c r="N26" s="36">
        <f t="shared" si="1"/>
        <v>24708</v>
      </c>
      <c r="O26" s="36">
        <f t="shared" si="1"/>
        <v>107691</v>
      </c>
      <c r="P26" s="36">
        <f t="shared" si="1"/>
        <v>17311</v>
      </c>
      <c r="R26" s="21" t="s">
        <v>49</v>
      </c>
      <c r="S26" s="21" t="s">
        <v>12</v>
      </c>
      <c r="T26" s="21"/>
      <c r="U26" s="21" t="s">
        <v>12</v>
      </c>
      <c r="V26" s="21"/>
      <c r="W26" s="21"/>
      <c r="X26" s="23">
        <v>5227</v>
      </c>
      <c r="Y26" s="21" t="s">
        <v>10</v>
      </c>
      <c r="Z26" s="24">
        <v>2695.52</v>
      </c>
      <c r="AA26" s="21" t="s">
        <v>50</v>
      </c>
      <c r="AB26" s="21">
        <v>271</v>
      </c>
    </row>
    <row r="27" spans="2:28">
      <c r="R27" s="21" t="s">
        <v>51</v>
      </c>
      <c r="S27" s="21"/>
      <c r="T27" s="21"/>
      <c r="U27" s="21"/>
      <c r="V27" s="21"/>
      <c r="W27" s="21"/>
      <c r="X27" s="21"/>
      <c r="Y27" s="21"/>
      <c r="Z27" s="21"/>
      <c r="AA27" s="21"/>
      <c r="AB27" s="21"/>
    </row>
    <row r="28" spans="2:28">
      <c r="K28" s="22"/>
      <c r="L28" s="22"/>
      <c r="M28" s="22"/>
      <c r="N28" s="22"/>
      <c r="O28" s="22"/>
      <c r="P28" s="22"/>
      <c r="R28" s="21" t="s">
        <v>52</v>
      </c>
      <c r="S28" s="23">
        <v>66903</v>
      </c>
      <c r="T28" s="21" t="s">
        <v>53</v>
      </c>
      <c r="U28" s="21">
        <v>365.7</v>
      </c>
      <c r="V28" s="21" t="s">
        <v>54</v>
      </c>
      <c r="W28" s="23">
        <v>244660</v>
      </c>
      <c r="X28" s="23">
        <v>62770</v>
      </c>
      <c r="Y28" s="21" t="s">
        <v>55</v>
      </c>
      <c r="Z28" s="21">
        <v>365.69</v>
      </c>
      <c r="AA28" s="21" t="s">
        <v>54</v>
      </c>
      <c r="AB28" s="23">
        <v>161368</v>
      </c>
    </row>
    <row r="29" spans="2:28">
      <c r="B29" s="26" t="s">
        <v>588</v>
      </c>
      <c r="J29" s="26" t="s">
        <v>587</v>
      </c>
      <c r="R29" s="21" t="s">
        <v>56</v>
      </c>
      <c r="S29" s="23">
        <v>4659</v>
      </c>
      <c r="T29" s="21" t="s">
        <v>57</v>
      </c>
      <c r="U29" s="21">
        <v>262.89999999999998</v>
      </c>
      <c r="V29" s="21" t="s">
        <v>58</v>
      </c>
      <c r="W29" s="23">
        <v>12246</v>
      </c>
      <c r="X29" s="21">
        <v>646</v>
      </c>
      <c r="Y29" s="21" t="s">
        <v>57</v>
      </c>
      <c r="Z29" s="21">
        <v>262.87</v>
      </c>
      <c r="AA29" s="21" t="s">
        <v>58</v>
      </c>
      <c r="AB29" s="23">
        <v>1193</v>
      </c>
    </row>
    <row r="30" spans="2:28">
      <c r="B30" s="27"/>
      <c r="C30" s="27" t="s">
        <v>10</v>
      </c>
      <c r="D30" s="27" t="s">
        <v>515</v>
      </c>
      <c r="E30" s="27" t="s">
        <v>516</v>
      </c>
      <c r="F30" s="27" t="s">
        <v>517</v>
      </c>
      <c r="G30" s="27" t="s">
        <v>518</v>
      </c>
      <c r="H30" s="27" t="s">
        <v>519</v>
      </c>
      <c r="J30" s="27"/>
      <c r="K30" s="27" t="s">
        <v>10</v>
      </c>
      <c r="L30" s="27" t="s">
        <v>515</v>
      </c>
      <c r="M30" s="27" t="s">
        <v>516</v>
      </c>
      <c r="N30" s="27" t="s">
        <v>517</v>
      </c>
      <c r="O30" s="27" t="s">
        <v>518</v>
      </c>
      <c r="P30" s="27" t="s">
        <v>519</v>
      </c>
      <c r="R30" s="21" t="s">
        <v>59</v>
      </c>
      <c r="S30" s="23">
        <v>5176010</v>
      </c>
      <c r="T30" s="21" t="s">
        <v>60</v>
      </c>
      <c r="U30" s="24">
        <v>1051.5</v>
      </c>
      <c r="V30" s="21" t="s">
        <v>61</v>
      </c>
      <c r="W30" s="23">
        <v>54425537</v>
      </c>
      <c r="X30" s="23">
        <v>200673</v>
      </c>
      <c r="Y30" s="21" t="s">
        <v>60</v>
      </c>
      <c r="Z30" s="24">
        <v>1051.5</v>
      </c>
      <c r="AA30" s="21" t="s">
        <v>61</v>
      </c>
      <c r="AB30" s="23">
        <v>4064</v>
      </c>
    </row>
    <row r="31" spans="2:28">
      <c r="B31" s="29" t="s">
        <v>520</v>
      </c>
      <c r="C31" s="29">
        <f>Z12</f>
        <v>7.54</v>
      </c>
      <c r="D31" s="29">
        <f>Z16</f>
        <v>0.95</v>
      </c>
      <c r="E31" s="29">
        <f>Z15</f>
        <v>15.07</v>
      </c>
      <c r="F31" s="29">
        <f>Z17</f>
        <v>23.05</v>
      </c>
      <c r="G31" s="29">
        <f>Z18</f>
        <v>9.5500000000000007</v>
      </c>
      <c r="H31" s="29">
        <f>Z20</f>
        <v>283.81</v>
      </c>
      <c r="J31" s="29" t="s">
        <v>520</v>
      </c>
      <c r="K31" s="37">
        <f t="shared" ref="K31:P36" si="2">K19/SUM(K$19:K$24)</f>
        <v>0.46884177130183208</v>
      </c>
      <c r="L31" s="37">
        <f t="shared" si="2"/>
        <v>0.54316870624192959</v>
      </c>
      <c r="M31" s="37">
        <f t="shared" si="2"/>
        <v>4.9521104051901185E-3</v>
      </c>
      <c r="N31" s="37">
        <f t="shared" si="2"/>
        <v>2.701425533590612E-2</v>
      </c>
      <c r="O31" s="37">
        <f t="shared" si="2"/>
        <v>3.9720853195443162E-2</v>
      </c>
      <c r="P31" s="37">
        <f t="shared" si="2"/>
        <v>7.4519091906880015E-3</v>
      </c>
      <c r="R31" s="21" t="s">
        <v>62</v>
      </c>
      <c r="S31" s="23">
        <v>5813634</v>
      </c>
      <c r="T31" s="21" t="s">
        <v>60</v>
      </c>
      <c r="U31" s="21">
        <v>292.10000000000002</v>
      </c>
      <c r="V31" s="21" t="s">
        <v>61</v>
      </c>
      <c r="W31" s="23">
        <v>16983331</v>
      </c>
      <c r="X31" s="23">
        <v>225222</v>
      </c>
      <c r="Y31" s="21" t="s">
        <v>60</v>
      </c>
      <c r="Z31" s="21">
        <v>292.13</v>
      </c>
      <c r="AA31" s="21" t="s">
        <v>61</v>
      </c>
      <c r="AB31" s="23">
        <v>1267</v>
      </c>
    </row>
    <row r="32" spans="2:28">
      <c r="B32" s="29" t="s">
        <v>523</v>
      </c>
      <c r="C32" s="29">
        <v>7.14</v>
      </c>
      <c r="D32" s="29">
        <v>0.9</v>
      </c>
      <c r="E32" s="29">
        <v>14.27</v>
      </c>
      <c r="F32" s="29">
        <v>91.48</v>
      </c>
      <c r="G32" s="29">
        <v>9.0500000000000007</v>
      </c>
      <c r="H32" s="29">
        <v>268.77</v>
      </c>
      <c r="J32" s="29" t="s">
        <v>523</v>
      </c>
      <c r="K32" s="37">
        <f t="shared" si="2"/>
        <v>0.21427612067619908</v>
      </c>
      <c r="L32" s="37">
        <f t="shared" si="2"/>
        <v>0.15294445168398232</v>
      </c>
      <c r="M32" s="37">
        <f t="shared" si="2"/>
        <v>0.46256166145223515</v>
      </c>
      <c r="N32" s="37">
        <f t="shared" si="2"/>
        <v>0.393281877608884</v>
      </c>
      <c r="O32" s="37">
        <f t="shared" si="2"/>
        <v>0.41647309525733217</v>
      </c>
      <c r="P32" s="37">
        <f t="shared" si="2"/>
        <v>0.3874415111778638</v>
      </c>
      <c r="R32" s="21" t="s">
        <v>63</v>
      </c>
      <c r="S32" s="21"/>
      <c r="T32" s="21"/>
      <c r="U32" s="21"/>
      <c r="V32" s="21"/>
      <c r="W32" s="21"/>
      <c r="X32" s="21"/>
      <c r="Y32" s="21"/>
      <c r="Z32" s="21"/>
      <c r="AA32" s="21"/>
      <c r="AB32" s="21"/>
    </row>
    <row r="33" spans="2:28">
      <c r="B33" s="29" t="s">
        <v>524</v>
      </c>
      <c r="C33" s="29">
        <v>32.951999999999998</v>
      </c>
      <c r="D33" s="29">
        <v>110.324</v>
      </c>
      <c r="E33" s="29">
        <v>52.185000000000002</v>
      </c>
      <c r="F33" s="29">
        <v>82.397000000000006</v>
      </c>
      <c r="G33" s="29">
        <v>47.835000000000001</v>
      </c>
      <c r="H33" s="29">
        <v>242.09399999999999</v>
      </c>
      <c r="J33" s="29" t="s">
        <v>524</v>
      </c>
      <c r="K33" s="37">
        <f t="shared" si="2"/>
        <v>9.5193497918186737E-2</v>
      </c>
      <c r="L33" s="37">
        <f t="shared" si="2"/>
        <v>7.7801997322687264E-2</v>
      </c>
      <c r="M33" s="37">
        <f t="shared" si="2"/>
        <v>0.23040749342597747</v>
      </c>
      <c r="N33" s="37">
        <f t="shared" si="2"/>
        <v>0.17441127825470584</v>
      </c>
      <c r="O33" s="37">
        <f t="shared" si="2"/>
        <v>0.15624242546659126</v>
      </c>
      <c r="P33" s="37">
        <f t="shared" si="2"/>
        <v>0.16879440817977009</v>
      </c>
      <c r="R33" s="21" t="s">
        <v>64</v>
      </c>
      <c r="S33" s="21" t="s">
        <v>12</v>
      </c>
      <c r="T33" s="21"/>
      <c r="U33" s="21" t="s">
        <v>12</v>
      </c>
      <c r="V33" s="21" t="s">
        <v>65</v>
      </c>
      <c r="W33" s="21"/>
      <c r="X33" s="21">
        <v>1</v>
      </c>
      <c r="Y33" s="21" t="s">
        <v>66</v>
      </c>
      <c r="Z33" s="21">
        <v>21.87</v>
      </c>
      <c r="AA33" s="21" t="s">
        <v>65</v>
      </c>
      <c r="AB33" s="21">
        <v>421</v>
      </c>
    </row>
    <row r="34" spans="2:28">
      <c r="B34" s="29" t="s">
        <v>525</v>
      </c>
      <c r="C34" s="29">
        <v>34.4</v>
      </c>
      <c r="D34" s="29">
        <v>115.17</v>
      </c>
      <c r="E34" s="29">
        <v>54.47</v>
      </c>
      <c r="F34" s="29">
        <v>86.01</v>
      </c>
      <c r="G34" s="29">
        <v>49.93</v>
      </c>
      <c r="H34" s="29">
        <v>252.72</v>
      </c>
      <c r="J34" s="29" t="s">
        <v>525</v>
      </c>
      <c r="K34" s="37">
        <f t="shared" si="2"/>
        <v>8.1711624395148855E-2</v>
      </c>
      <c r="L34" s="37">
        <f t="shared" si="2"/>
        <v>7.5260919526613193E-2</v>
      </c>
      <c r="M34" s="37">
        <f t="shared" si="2"/>
        <v>0.11760302501007697</v>
      </c>
      <c r="N34" s="37">
        <f t="shared" si="2"/>
        <v>0.14979916515712374</v>
      </c>
      <c r="O34" s="37">
        <f t="shared" si="2"/>
        <v>0.14934960006463602</v>
      </c>
      <c r="P34" s="37">
        <f t="shared" si="2"/>
        <v>0.17763271908035352</v>
      </c>
      <c r="R34" s="21" t="s">
        <v>67</v>
      </c>
      <c r="S34" s="21" t="s">
        <v>12</v>
      </c>
      <c r="T34" s="21"/>
      <c r="U34" s="21" t="s">
        <v>12</v>
      </c>
      <c r="V34" s="21" t="s">
        <v>65</v>
      </c>
      <c r="W34" s="21"/>
      <c r="X34" s="21">
        <v>1</v>
      </c>
      <c r="Y34" s="21" t="s">
        <v>66</v>
      </c>
      <c r="Z34" s="21">
        <v>4.37</v>
      </c>
      <c r="AA34" s="21" t="s">
        <v>65</v>
      </c>
      <c r="AB34" s="21">
        <v>84</v>
      </c>
    </row>
    <row r="35" spans="2:28">
      <c r="B35" s="29" t="s">
        <v>526</v>
      </c>
      <c r="C35" s="29">
        <v>37.380000000000003</v>
      </c>
      <c r="D35" s="29">
        <v>125.15</v>
      </c>
      <c r="E35" s="29">
        <v>59.2</v>
      </c>
      <c r="F35" s="29">
        <v>93.47</v>
      </c>
      <c r="G35" s="29">
        <v>54.26</v>
      </c>
      <c r="H35" s="29">
        <v>274.63</v>
      </c>
      <c r="J35" s="29" t="s">
        <v>526</v>
      </c>
      <c r="K35" s="37">
        <f t="shared" si="2"/>
        <v>4.552038071591144E-3</v>
      </c>
      <c r="L35" s="37">
        <f t="shared" si="2"/>
        <v>5.4197813133048224E-3</v>
      </c>
      <c r="M35" s="37">
        <f t="shared" si="2"/>
        <v>2.4069559876389181E-2</v>
      </c>
      <c r="N35" s="37">
        <f t="shared" si="2"/>
        <v>8.3090493817437189E-3</v>
      </c>
      <c r="O35" s="37">
        <f t="shared" si="2"/>
        <v>1.2624222347903368E-2</v>
      </c>
      <c r="P35" s="37">
        <f t="shared" si="2"/>
        <v>8.4108370400323498E-2</v>
      </c>
      <c r="R35" s="21" t="s">
        <v>68</v>
      </c>
      <c r="S35" s="21"/>
      <c r="T35" s="21"/>
      <c r="U35" s="21"/>
      <c r="V35" s="21"/>
      <c r="W35" s="21"/>
      <c r="X35" s="21"/>
      <c r="Y35" s="21"/>
      <c r="Z35" s="21"/>
      <c r="AA35" s="21"/>
      <c r="AB35" s="21"/>
    </row>
    <row r="36" spans="2:28">
      <c r="B36" s="30" t="s">
        <v>527</v>
      </c>
      <c r="C36" s="30">
        <v>38.25</v>
      </c>
      <c r="D36" s="30">
        <v>128.07</v>
      </c>
      <c r="E36" s="30">
        <v>60.58</v>
      </c>
      <c r="F36" s="30">
        <v>95.65</v>
      </c>
      <c r="G36" s="30">
        <v>55.53</v>
      </c>
      <c r="H36" s="30">
        <v>281.04000000000002</v>
      </c>
      <c r="J36" s="29" t="s">
        <v>527</v>
      </c>
      <c r="K36" s="37">
        <f t="shared" si="2"/>
        <v>0.13542494763704213</v>
      </c>
      <c r="L36" s="37">
        <f t="shared" si="2"/>
        <v>0.14540414391148282</v>
      </c>
      <c r="M36" s="37">
        <f t="shared" si="2"/>
        <v>0.1604061498301311</v>
      </c>
      <c r="N36" s="37">
        <f t="shared" si="2"/>
        <v>0.24718437426163661</v>
      </c>
      <c r="O36" s="37">
        <f t="shared" si="2"/>
        <v>0.22558980366809406</v>
      </c>
      <c r="P36" s="37">
        <f t="shared" si="2"/>
        <v>0.1745710819710011</v>
      </c>
      <c r="R36" s="21" t="s">
        <v>69</v>
      </c>
      <c r="S36" s="23">
        <v>12874</v>
      </c>
      <c r="T36" s="21" t="s">
        <v>70</v>
      </c>
      <c r="U36" s="21">
        <v>0.3</v>
      </c>
      <c r="V36" s="21" t="s">
        <v>71</v>
      </c>
      <c r="W36" s="21">
        <v>33</v>
      </c>
      <c r="X36" s="21">
        <v>0</v>
      </c>
      <c r="Y36" s="21" t="s">
        <v>70</v>
      </c>
      <c r="Z36" s="21">
        <v>0.25</v>
      </c>
      <c r="AA36" s="21" t="s">
        <v>71</v>
      </c>
      <c r="AB36" s="21" t="s">
        <v>72</v>
      </c>
    </row>
    <row r="37" spans="2:28">
      <c r="J37" s="38" t="s">
        <v>238</v>
      </c>
      <c r="K37" s="39">
        <f t="shared" ref="K37:P38" si="3">K25/SUM(K$25:K$26)</f>
        <v>0.68311789197803119</v>
      </c>
      <c r="L37" s="39">
        <f t="shared" si="3"/>
        <v>0.69611315792591189</v>
      </c>
      <c r="M37" s="39">
        <f t="shared" si="3"/>
        <v>0.46751377185742526</v>
      </c>
      <c r="N37" s="39">
        <f t="shared" si="3"/>
        <v>2.701425533590612E-2</v>
      </c>
      <c r="O37" s="39">
        <f t="shared" si="3"/>
        <v>0.45619394845277533</v>
      </c>
      <c r="P37" s="39">
        <f t="shared" si="3"/>
        <v>0</v>
      </c>
      <c r="R37" s="21" t="s">
        <v>73</v>
      </c>
      <c r="S37" s="21"/>
      <c r="T37" s="21"/>
      <c r="U37" s="21"/>
      <c r="V37" s="21"/>
      <c r="W37" s="21"/>
      <c r="X37" s="21"/>
      <c r="Y37" s="21"/>
      <c r="Z37" s="21"/>
      <c r="AA37" s="21"/>
      <c r="AB37" s="21"/>
    </row>
    <row r="38" spans="2:28">
      <c r="J38" s="36" t="s">
        <v>237</v>
      </c>
      <c r="K38" s="40">
        <f t="shared" si="3"/>
        <v>0.31688210802196887</v>
      </c>
      <c r="L38" s="40">
        <f t="shared" si="3"/>
        <v>0.30388684207408811</v>
      </c>
      <c r="M38" s="40">
        <f t="shared" si="3"/>
        <v>0.53248622814257474</v>
      </c>
      <c r="N38" s="40">
        <f t="shared" si="3"/>
        <v>0.97298574466409393</v>
      </c>
      <c r="O38" s="40">
        <f t="shared" si="3"/>
        <v>0.54380605154722472</v>
      </c>
      <c r="P38" s="40">
        <f t="shared" si="3"/>
        <v>1</v>
      </c>
      <c r="R38" s="21" t="s">
        <v>8</v>
      </c>
      <c r="S38" s="23">
        <v>4374</v>
      </c>
      <c r="T38" s="21" t="s">
        <v>74</v>
      </c>
      <c r="U38" s="24">
        <v>2601.1999999999998</v>
      </c>
      <c r="V38" s="21" t="s">
        <v>75</v>
      </c>
      <c r="W38" s="21">
        <v>219</v>
      </c>
      <c r="X38" s="23">
        <v>5618</v>
      </c>
      <c r="Y38" s="21" t="s">
        <v>74</v>
      </c>
      <c r="Z38" s="21" t="s">
        <v>76</v>
      </c>
      <c r="AA38" s="21" t="s">
        <v>75</v>
      </c>
      <c r="AB38" s="21">
        <v>281</v>
      </c>
    </row>
    <row r="39" spans="2:28">
      <c r="R39" s="21" t="s">
        <v>77</v>
      </c>
      <c r="S39" s="23">
        <v>53513</v>
      </c>
      <c r="T39" s="21" t="s">
        <v>78</v>
      </c>
      <c r="U39" s="24">
        <v>52543</v>
      </c>
      <c r="V39" s="21" t="s">
        <v>79</v>
      </c>
      <c r="W39" s="23">
        <v>54154</v>
      </c>
      <c r="X39" s="23">
        <v>53471</v>
      </c>
      <c r="Y39" s="21" t="s">
        <v>78</v>
      </c>
      <c r="Z39" s="24">
        <v>52543</v>
      </c>
      <c r="AA39" s="21" t="s">
        <v>79</v>
      </c>
      <c r="AB39" s="23">
        <v>54111</v>
      </c>
    </row>
    <row r="40" spans="2:28">
      <c r="R40" s="21" t="s">
        <v>80</v>
      </c>
      <c r="S40" s="21"/>
      <c r="T40" s="21"/>
      <c r="U40" s="21"/>
      <c r="V40" s="21"/>
      <c r="W40" s="21"/>
      <c r="X40" s="21"/>
      <c r="Y40" s="21"/>
      <c r="Z40" s="21"/>
      <c r="AA40" s="21"/>
      <c r="AB40" s="21"/>
    </row>
    <row r="41" spans="2:28">
      <c r="I41" s="13" t="s">
        <v>551</v>
      </c>
      <c r="J41" s="13" t="s">
        <v>238</v>
      </c>
      <c r="K41" s="13">
        <f>AVERAGEIF(C19:C24,"E",C31:C36)</f>
        <v>7.34</v>
      </c>
      <c r="L41" s="13">
        <f>AVERAGEIF(D19:D24,"E",D31:D36)</f>
        <v>0.92500000000000004</v>
      </c>
      <c r="M41" s="13">
        <f>AVERAGEIF(E19:E24,"E",E31:E36)</f>
        <v>14.67</v>
      </c>
      <c r="N41" s="13">
        <f>AVERAGEIF(F19:F24,"E",F31:F36)</f>
        <v>23.05</v>
      </c>
      <c r="O41" s="13">
        <f>AVERAGEIF(G19:G24,"E",G31:G36)</f>
        <v>9.3000000000000007</v>
      </c>
      <c r="P41" s="13">
        <v>0</v>
      </c>
      <c r="R41" s="21" t="s">
        <v>81</v>
      </c>
      <c r="S41" s="23">
        <v>120022</v>
      </c>
      <c r="T41" s="21" t="s">
        <v>82</v>
      </c>
      <c r="U41" s="21">
        <v>82.7</v>
      </c>
      <c r="V41" s="21" t="s">
        <v>83</v>
      </c>
      <c r="W41" s="21">
        <v>191</v>
      </c>
      <c r="X41" s="23">
        <v>92645</v>
      </c>
      <c r="Y41" s="21" t="s">
        <v>82</v>
      </c>
      <c r="Z41" s="21">
        <v>82.68</v>
      </c>
      <c r="AA41" s="21" t="s">
        <v>83</v>
      </c>
      <c r="AB41" s="21">
        <v>148</v>
      </c>
    </row>
    <row r="42" spans="2:28">
      <c r="J42" s="13" t="s">
        <v>237</v>
      </c>
      <c r="K42" s="13">
        <f t="shared" ref="K42:P42" si="4">AVERAGEIF(C19:C24,"W",C31:C36)</f>
        <v>35.7455</v>
      </c>
      <c r="L42" s="13">
        <f t="shared" si="4"/>
        <v>119.6785</v>
      </c>
      <c r="M42" s="13">
        <f t="shared" si="4"/>
        <v>56.608750000000001</v>
      </c>
      <c r="N42" s="13">
        <f t="shared" si="4"/>
        <v>89.801399999999987</v>
      </c>
      <c r="O42" s="13">
        <f t="shared" si="4"/>
        <v>51.888750000000002</v>
      </c>
      <c r="P42" s="13">
        <f t="shared" si="4"/>
        <v>267.17733333333331</v>
      </c>
      <c r="R42" s="21" t="s">
        <v>84</v>
      </c>
      <c r="S42" s="23">
        <v>159406</v>
      </c>
      <c r="T42" s="21" t="s">
        <v>41</v>
      </c>
      <c r="U42" s="21">
        <v>327.5</v>
      </c>
      <c r="V42" s="21" t="s">
        <v>85</v>
      </c>
      <c r="W42" s="23">
        <v>1006</v>
      </c>
      <c r="X42" s="23">
        <v>66029</v>
      </c>
      <c r="Y42" s="21" t="s">
        <v>41</v>
      </c>
      <c r="Z42" s="21">
        <v>327.52999999999997</v>
      </c>
      <c r="AA42" s="21" t="s">
        <v>85</v>
      </c>
      <c r="AB42" s="21">
        <v>417</v>
      </c>
    </row>
    <row r="43" spans="2:28">
      <c r="J43" s="13" t="s">
        <v>552</v>
      </c>
      <c r="K43" s="13">
        <f t="shared" ref="K43:P43" si="5">SUMPRODUCT(C31:C36,K31:K36)</f>
        <v>16.362853910070022</v>
      </c>
      <c r="L43" s="13">
        <f t="shared" si="5"/>
        <v>37.205082274057311</v>
      </c>
      <c r="M43" s="13">
        <f t="shared" si="5"/>
        <v>36.247357530854721</v>
      </c>
      <c r="N43" s="13">
        <f t="shared" si="5"/>
        <v>88.275129282507677</v>
      </c>
      <c r="O43" s="13">
        <f t="shared" si="5"/>
        <v>32.291289715803501</v>
      </c>
      <c r="P43" s="13">
        <f t="shared" si="5"/>
        <v>264.16317416671484</v>
      </c>
      <c r="R43" s="21" t="s">
        <v>86</v>
      </c>
      <c r="S43" s="23">
        <v>8023</v>
      </c>
      <c r="T43" s="21" t="s">
        <v>33</v>
      </c>
      <c r="U43" s="24">
        <v>4000.3</v>
      </c>
      <c r="V43" s="21" t="s">
        <v>87</v>
      </c>
      <c r="W43" s="21">
        <v>618</v>
      </c>
      <c r="X43" s="21">
        <v>129</v>
      </c>
      <c r="Y43" s="21" t="s">
        <v>33</v>
      </c>
      <c r="Z43" s="24">
        <v>4000.35</v>
      </c>
      <c r="AA43" s="21" t="s">
        <v>87</v>
      </c>
      <c r="AB43" s="21">
        <v>10</v>
      </c>
    </row>
    <row r="44" spans="2:28">
      <c r="R44" s="21" t="s">
        <v>88</v>
      </c>
      <c r="S44" s="23">
        <v>8023</v>
      </c>
      <c r="T44" s="21" t="s">
        <v>33</v>
      </c>
      <c r="U44" s="24">
        <v>8949.4</v>
      </c>
      <c r="V44" s="21" t="s">
        <v>87</v>
      </c>
      <c r="W44" s="23">
        <v>1383</v>
      </c>
      <c r="X44" s="21">
        <v>129</v>
      </c>
      <c r="Y44" s="21" t="s">
        <v>33</v>
      </c>
      <c r="Z44" s="24">
        <v>8949.3799999999992</v>
      </c>
      <c r="AA44" s="21" t="s">
        <v>87</v>
      </c>
      <c r="AB44" s="21">
        <v>22</v>
      </c>
    </row>
    <row r="45" spans="2:28">
      <c r="J45" s="13" t="s">
        <v>238</v>
      </c>
      <c r="K45" s="13">
        <v>7.34</v>
      </c>
      <c r="L45" s="13">
        <v>0.92500000000000004</v>
      </c>
      <c r="M45" s="13">
        <v>14.67</v>
      </c>
      <c r="N45" s="13">
        <v>23.05</v>
      </c>
      <c r="O45" s="13">
        <v>9.3000000000000007</v>
      </c>
      <c r="P45" s="13">
        <v>0</v>
      </c>
      <c r="R45" s="21" t="s">
        <v>89</v>
      </c>
      <c r="S45" s="21"/>
      <c r="T45" s="21"/>
      <c r="U45" s="21"/>
      <c r="V45" s="21"/>
      <c r="W45" s="21"/>
      <c r="X45" s="21"/>
      <c r="Y45" s="21"/>
      <c r="Z45" s="21"/>
      <c r="AA45" s="21"/>
      <c r="AB45" s="21"/>
    </row>
    <row r="46" spans="2:28">
      <c r="J46" s="13" t="s">
        <v>237</v>
      </c>
      <c r="K46" s="13">
        <v>35.7455</v>
      </c>
      <c r="L46" s="13">
        <v>119.6785</v>
      </c>
      <c r="M46" s="13">
        <v>56.608750000000001</v>
      </c>
      <c r="N46" s="13">
        <v>89.801399999999987</v>
      </c>
      <c r="O46" s="13">
        <v>51.888750000000002</v>
      </c>
      <c r="P46" s="13">
        <v>267.17733333333331</v>
      </c>
      <c r="R46" s="21" t="s">
        <v>90</v>
      </c>
      <c r="S46" s="23">
        <v>248223</v>
      </c>
      <c r="T46" s="21" t="s">
        <v>91</v>
      </c>
      <c r="U46" s="21">
        <v>36</v>
      </c>
      <c r="V46" s="21" t="s">
        <v>91</v>
      </c>
      <c r="W46" s="21">
        <v>172</v>
      </c>
      <c r="X46" s="23">
        <v>247749</v>
      </c>
      <c r="Y46" s="21" t="s">
        <v>91</v>
      </c>
      <c r="Z46" s="21">
        <v>36.04</v>
      </c>
      <c r="AA46" s="21" t="s">
        <v>91</v>
      </c>
      <c r="AB46" s="21">
        <v>172</v>
      </c>
    </row>
    <row r="47" spans="2:28">
      <c r="J47" s="13" t="s">
        <v>552</v>
      </c>
      <c r="K47" s="13">
        <v>16.362853910070022</v>
      </c>
      <c r="L47" s="13">
        <v>37.205082274057311</v>
      </c>
      <c r="M47" s="13">
        <v>36.247357530854721</v>
      </c>
      <c r="N47" s="13">
        <v>88.275129282507677</v>
      </c>
      <c r="O47" s="13">
        <v>32.291289715803501</v>
      </c>
      <c r="P47" s="13">
        <v>264.16317416671484</v>
      </c>
      <c r="R47" s="21" t="s">
        <v>92</v>
      </c>
      <c r="S47" s="23">
        <v>159406</v>
      </c>
      <c r="T47" s="21" t="s">
        <v>41</v>
      </c>
      <c r="U47" s="21">
        <v>709.1</v>
      </c>
      <c r="V47" s="21" t="s">
        <v>93</v>
      </c>
      <c r="W47" s="23">
        <v>2177</v>
      </c>
      <c r="X47" s="23">
        <v>16507</v>
      </c>
      <c r="Y47" s="21" t="s">
        <v>43</v>
      </c>
      <c r="Z47" s="21">
        <v>709.12</v>
      </c>
      <c r="AA47" s="21" t="s">
        <v>93</v>
      </c>
      <c r="AB47" s="21">
        <v>225</v>
      </c>
    </row>
    <row r="48" spans="2:28">
      <c r="R48" s="21" t="s">
        <v>94</v>
      </c>
      <c r="S48" s="21"/>
      <c r="T48" s="21"/>
      <c r="U48" s="21"/>
      <c r="V48" s="21"/>
      <c r="W48" s="21"/>
      <c r="X48" s="21"/>
      <c r="Y48" s="21"/>
      <c r="Z48" s="21"/>
      <c r="AA48" s="21"/>
      <c r="AB48" s="21"/>
    </row>
    <row r="49" spans="18:28">
      <c r="R49" s="21" t="s">
        <v>8</v>
      </c>
      <c r="S49" s="21"/>
      <c r="T49" s="21"/>
      <c r="U49" s="21"/>
      <c r="V49" s="21"/>
      <c r="W49" s="21"/>
      <c r="X49" s="21"/>
      <c r="Y49" s="21"/>
      <c r="Z49" s="21"/>
      <c r="AA49" s="21"/>
      <c r="AB49" s="21"/>
    </row>
    <row r="50" spans="18:28">
      <c r="R50" s="21" t="s">
        <v>95</v>
      </c>
      <c r="S50" s="23">
        <v>71002</v>
      </c>
      <c r="T50" s="21" t="s">
        <v>10</v>
      </c>
      <c r="U50" s="21" t="s">
        <v>12</v>
      </c>
      <c r="V50" s="21"/>
      <c r="W50" s="21"/>
      <c r="X50" s="23">
        <v>70640</v>
      </c>
      <c r="Y50" s="21" t="s">
        <v>10</v>
      </c>
      <c r="Z50" s="21" t="s">
        <v>12</v>
      </c>
      <c r="AA50" s="21"/>
      <c r="AB50" s="21" t="s">
        <v>72</v>
      </c>
    </row>
    <row r="51" spans="18:28">
      <c r="R51" s="21" t="s">
        <v>96</v>
      </c>
      <c r="S51" s="23">
        <v>59143</v>
      </c>
      <c r="T51" s="21" t="s">
        <v>10</v>
      </c>
      <c r="U51" s="21">
        <v>7.14</v>
      </c>
      <c r="V51" s="21" t="s">
        <v>15</v>
      </c>
      <c r="W51" s="23">
        <v>4221</v>
      </c>
      <c r="X51" s="23">
        <v>59029</v>
      </c>
      <c r="Y51" s="21" t="s">
        <v>10</v>
      </c>
      <c r="Z51" s="21">
        <v>7.14</v>
      </c>
      <c r="AA51" s="21" t="s">
        <v>15</v>
      </c>
      <c r="AB51" s="23">
        <v>2962</v>
      </c>
    </row>
    <row r="52" spans="18:28">
      <c r="R52" s="21" t="s">
        <v>97</v>
      </c>
      <c r="S52" s="21">
        <v>329</v>
      </c>
      <c r="T52" s="21" t="s">
        <v>10</v>
      </c>
      <c r="U52" s="21">
        <v>7.14</v>
      </c>
      <c r="V52" s="21" t="s">
        <v>15</v>
      </c>
      <c r="W52" s="21">
        <v>23</v>
      </c>
      <c r="X52" s="21">
        <v>329</v>
      </c>
      <c r="Y52" s="21" t="s">
        <v>10</v>
      </c>
      <c r="Z52" s="21">
        <v>7.14</v>
      </c>
      <c r="AA52" s="21" t="s">
        <v>15</v>
      </c>
      <c r="AB52" s="21">
        <v>17</v>
      </c>
    </row>
    <row r="53" spans="18:28">
      <c r="R53" s="21" t="s">
        <v>18</v>
      </c>
      <c r="S53" s="21"/>
      <c r="T53" s="21"/>
      <c r="U53" s="21"/>
      <c r="V53" s="21"/>
      <c r="W53" s="21"/>
      <c r="X53" s="21"/>
      <c r="Y53" s="21"/>
      <c r="Z53" s="21"/>
      <c r="AA53" s="21"/>
      <c r="AB53" s="21"/>
    </row>
    <row r="54" spans="18:28">
      <c r="R54" s="21" t="s">
        <v>19</v>
      </c>
      <c r="S54" s="23">
        <v>30124</v>
      </c>
      <c r="T54" s="21" t="s">
        <v>20</v>
      </c>
      <c r="U54" s="21">
        <v>14.27</v>
      </c>
      <c r="V54" s="21" t="s">
        <v>21</v>
      </c>
      <c r="W54" s="23">
        <v>4298</v>
      </c>
      <c r="X54" s="23">
        <v>24099</v>
      </c>
      <c r="Y54" s="21" t="s">
        <v>20</v>
      </c>
      <c r="Z54" s="21">
        <v>14.27</v>
      </c>
      <c r="AA54" s="21" t="s">
        <v>21</v>
      </c>
      <c r="AB54" s="23">
        <v>2417</v>
      </c>
    </row>
    <row r="55" spans="18:28">
      <c r="R55" s="21" t="s">
        <v>22</v>
      </c>
      <c r="S55" s="23">
        <v>20469</v>
      </c>
      <c r="T55" s="21" t="s">
        <v>23</v>
      </c>
      <c r="U55" s="21">
        <v>0.9</v>
      </c>
      <c r="V55" s="21" t="s">
        <v>24</v>
      </c>
      <c r="W55" s="21">
        <v>185</v>
      </c>
      <c r="X55" s="23">
        <v>25821</v>
      </c>
      <c r="Y55" s="21" t="s">
        <v>23</v>
      </c>
      <c r="Z55" s="21">
        <v>0.9</v>
      </c>
      <c r="AA55" s="21" t="s">
        <v>24</v>
      </c>
      <c r="AB55" s="21">
        <v>164</v>
      </c>
    </row>
    <row r="56" spans="18:28">
      <c r="R56" s="21" t="s">
        <v>25</v>
      </c>
      <c r="S56" s="23">
        <v>14836</v>
      </c>
      <c r="T56" s="21" t="s">
        <v>26</v>
      </c>
      <c r="U56" s="21">
        <v>91.48</v>
      </c>
      <c r="V56" s="21" t="s">
        <v>27</v>
      </c>
      <c r="W56" s="23">
        <v>13572</v>
      </c>
      <c r="X56" s="23">
        <v>9987</v>
      </c>
      <c r="Y56" s="21" t="s">
        <v>26</v>
      </c>
      <c r="Z56" s="21">
        <v>91.48</v>
      </c>
      <c r="AA56" s="21" t="s">
        <v>27</v>
      </c>
      <c r="AB56" s="23">
        <v>6422</v>
      </c>
    </row>
    <row r="57" spans="18:28">
      <c r="R57" s="21" t="s">
        <v>28</v>
      </c>
      <c r="S57" s="23">
        <v>121500</v>
      </c>
      <c r="T57" s="21" t="s">
        <v>29</v>
      </c>
      <c r="U57" s="21">
        <v>9.0500000000000007</v>
      </c>
      <c r="V57" s="21" t="s">
        <v>30</v>
      </c>
      <c r="W57" s="23">
        <v>10990</v>
      </c>
      <c r="X57" s="23">
        <v>82475</v>
      </c>
      <c r="Y57" s="21" t="s">
        <v>29</v>
      </c>
      <c r="Z57" s="21">
        <v>9.0500000000000007</v>
      </c>
      <c r="AA57" s="21" t="s">
        <v>30</v>
      </c>
      <c r="AB57" s="23">
        <v>5244</v>
      </c>
    </row>
    <row r="58" spans="18:28">
      <c r="R58" s="21" t="s">
        <v>31</v>
      </c>
      <c r="S58" s="21"/>
      <c r="T58" s="21"/>
      <c r="U58" s="21"/>
      <c r="V58" s="21"/>
      <c r="W58" s="21"/>
      <c r="X58" s="21"/>
      <c r="Y58" s="21"/>
      <c r="Z58" s="21"/>
      <c r="AA58" s="21"/>
      <c r="AB58" s="21"/>
    </row>
    <row r="59" spans="18:28">
      <c r="R59" s="21" t="s">
        <v>32</v>
      </c>
      <c r="S59" s="23">
        <v>6824</v>
      </c>
      <c r="T59" s="21" t="s">
        <v>33</v>
      </c>
      <c r="U59" s="21">
        <v>268.77</v>
      </c>
      <c r="V59" s="21" t="s">
        <v>34</v>
      </c>
      <c r="W59" s="23">
        <v>18340</v>
      </c>
      <c r="X59" s="23">
        <v>6707</v>
      </c>
      <c r="Y59" s="21" t="s">
        <v>33</v>
      </c>
      <c r="Z59" s="21">
        <v>268.77</v>
      </c>
      <c r="AA59" s="21" t="s">
        <v>34</v>
      </c>
      <c r="AB59" s="23">
        <v>12673</v>
      </c>
    </row>
    <row r="60" spans="18:28">
      <c r="R60" s="21" t="s">
        <v>35</v>
      </c>
      <c r="S60" s="21">
        <v>39</v>
      </c>
      <c r="T60" s="21" t="s">
        <v>33</v>
      </c>
      <c r="U60" s="24">
        <v>15263.01</v>
      </c>
      <c r="V60" s="21" t="s">
        <v>34</v>
      </c>
      <c r="W60" s="23">
        <v>5911</v>
      </c>
      <c r="X60" s="21">
        <v>16</v>
      </c>
      <c r="Y60" s="21" t="s">
        <v>33</v>
      </c>
      <c r="Z60" s="24">
        <v>15263.01</v>
      </c>
      <c r="AA60" s="21" t="s">
        <v>34</v>
      </c>
      <c r="AB60" s="23">
        <v>1717</v>
      </c>
    </row>
    <row r="61" spans="18:28">
      <c r="R61" s="21" t="s">
        <v>37</v>
      </c>
      <c r="S61" s="21">
        <v>5</v>
      </c>
      <c r="T61" s="21" t="s">
        <v>39</v>
      </c>
      <c r="U61" s="24">
        <v>8278.0400000000009</v>
      </c>
      <c r="V61" s="21" t="s">
        <v>38</v>
      </c>
      <c r="W61" s="21">
        <v>401</v>
      </c>
      <c r="X61" s="21">
        <v>2</v>
      </c>
      <c r="Y61" s="21" t="s">
        <v>39</v>
      </c>
      <c r="Z61" s="24">
        <v>8278.0400000000009</v>
      </c>
      <c r="AA61" s="21" t="s">
        <v>38</v>
      </c>
      <c r="AB61" s="21">
        <v>116</v>
      </c>
    </row>
    <row r="62" spans="18:28">
      <c r="R62" s="21" t="s">
        <v>40</v>
      </c>
      <c r="S62" s="23">
        <v>72854</v>
      </c>
      <c r="T62" s="21" t="s">
        <v>41</v>
      </c>
      <c r="U62" s="21">
        <v>53.35</v>
      </c>
      <c r="V62" s="21" t="s">
        <v>42</v>
      </c>
      <c r="W62" s="23">
        <v>38871</v>
      </c>
      <c r="X62" s="23">
        <v>51169</v>
      </c>
      <c r="Y62" s="21" t="s">
        <v>43</v>
      </c>
      <c r="Z62" s="21">
        <v>53.35</v>
      </c>
      <c r="AA62" s="21" t="s">
        <v>42</v>
      </c>
      <c r="AB62" s="23">
        <v>19192</v>
      </c>
    </row>
    <row r="63" spans="18:28">
      <c r="R63" s="21" t="s">
        <v>44</v>
      </c>
      <c r="S63" s="21"/>
      <c r="T63" s="21"/>
      <c r="U63" s="21"/>
      <c r="V63" s="21"/>
      <c r="W63" s="21"/>
      <c r="X63" s="21"/>
      <c r="Y63" s="21"/>
      <c r="Z63" s="21"/>
      <c r="AA63" s="21"/>
      <c r="AB63" s="21"/>
    </row>
    <row r="64" spans="18:28">
      <c r="R64" s="21" t="s">
        <v>45</v>
      </c>
      <c r="S64" s="21">
        <v>181</v>
      </c>
      <c r="T64" s="21" t="s">
        <v>46</v>
      </c>
      <c r="U64" s="21">
        <v>735.8</v>
      </c>
      <c r="V64" s="21" t="s">
        <v>47</v>
      </c>
      <c r="W64" s="23">
        <v>1331</v>
      </c>
      <c r="X64" s="21">
        <v>86</v>
      </c>
      <c r="Y64" s="21" t="s">
        <v>48</v>
      </c>
      <c r="Z64" s="21">
        <v>735.8</v>
      </c>
      <c r="AA64" s="21" t="s">
        <v>47</v>
      </c>
      <c r="AB64" s="21">
        <v>1</v>
      </c>
    </row>
    <row r="65" spans="18:28">
      <c r="R65" s="21" t="s">
        <v>49</v>
      </c>
      <c r="S65" s="21" t="s">
        <v>12</v>
      </c>
      <c r="T65" s="21"/>
      <c r="U65" s="21" t="s">
        <v>12</v>
      </c>
      <c r="V65" s="21"/>
      <c r="W65" s="21"/>
      <c r="X65" s="23">
        <v>2402</v>
      </c>
      <c r="Y65" s="21" t="s">
        <v>10</v>
      </c>
      <c r="Z65" s="24">
        <v>2552.6999999999998</v>
      </c>
      <c r="AA65" s="21" t="s">
        <v>50</v>
      </c>
      <c r="AB65" s="21">
        <v>118</v>
      </c>
    </row>
    <row r="66" spans="18:28">
      <c r="R66" s="21" t="s">
        <v>51</v>
      </c>
      <c r="S66" s="21"/>
      <c r="T66" s="21"/>
      <c r="U66" s="21"/>
      <c r="V66" s="21"/>
      <c r="W66" s="21"/>
      <c r="X66" s="21"/>
      <c r="Y66" s="21"/>
      <c r="Z66" s="21"/>
      <c r="AA66" s="21"/>
      <c r="AB66" s="21"/>
    </row>
    <row r="67" spans="18:28">
      <c r="R67" s="21" t="s">
        <v>52</v>
      </c>
      <c r="S67" s="23">
        <v>67285</v>
      </c>
      <c r="T67" s="21" t="s">
        <v>53</v>
      </c>
      <c r="U67" s="21">
        <v>346.32</v>
      </c>
      <c r="V67" s="21" t="s">
        <v>54</v>
      </c>
      <c r="W67" s="23">
        <v>233019</v>
      </c>
      <c r="X67" s="23">
        <v>92064</v>
      </c>
      <c r="Y67" s="21" t="s">
        <v>55</v>
      </c>
      <c r="Z67" s="21">
        <v>346.32</v>
      </c>
      <c r="AA67" s="21" t="s">
        <v>54</v>
      </c>
      <c r="AB67" s="23">
        <v>224137</v>
      </c>
    </row>
    <row r="68" spans="18:28">
      <c r="R68" s="21" t="s">
        <v>56</v>
      </c>
      <c r="S68" s="23">
        <v>2129</v>
      </c>
      <c r="T68" s="21" t="s">
        <v>57</v>
      </c>
      <c r="U68" s="21">
        <v>248.95</v>
      </c>
      <c r="V68" s="21" t="s">
        <v>58</v>
      </c>
      <c r="W68" s="23">
        <v>5300</v>
      </c>
      <c r="X68" s="23">
        <v>8429</v>
      </c>
      <c r="Y68" s="21" t="s">
        <v>57</v>
      </c>
      <c r="Z68" s="21">
        <v>248.95</v>
      </c>
      <c r="AA68" s="21" t="s">
        <v>58</v>
      </c>
      <c r="AB68" s="23">
        <v>14751</v>
      </c>
    </row>
    <row r="69" spans="18:28">
      <c r="R69" s="21" t="s">
        <v>59</v>
      </c>
      <c r="S69" s="23">
        <v>2365609</v>
      </c>
      <c r="T69" s="21" t="s">
        <v>60</v>
      </c>
      <c r="U69" s="21">
        <v>995.78</v>
      </c>
      <c r="V69" s="21" t="s">
        <v>61</v>
      </c>
      <c r="W69" s="23">
        <v>23556366</v>
      </c>
      <c r="X69" s="23">
        <v>2923053</v>
      </c>
      <c r="Y69" s="21" t="s">
        <v>60</v>
      </c>
      <c r="Z69" s="21">
        <v>995.78</v>
      </c>
      <c r="AA69" s="21" t="s">
        <v>61</v>
      </c>
      <c r="AB69" s="23">
        <v>56061</v>
      </c>
    </row>
    <row r="70" spans="18:28">
      <c r="R70" s="21" t="s">
        <v>62</v>
      </c>
      <c r="S70" s="23">
        <v>2657024</v>
      </c>
      <c r="T70" s="21" t="s">
        <v>60</v>
      </c>
      <c r="U70" s="21">
        <v>276.64999999999998</v>
      </c>
      <c r="V70" s="21" t="s">
        <v>61</v>
      </c>
      <c r="W70" s="23">
        <v>7350696</v>
      </c>
      <c r="X70" s="23">
        <v>3280643</v>
      </c>
      <c r="Y70" s="21" t="s">
        <v>60</v>
      </c>
      <c r="Z70" s="21">
        <v>276.64999999999998</v>
      </c>
      <c r="AA70" s="21" t="s">
        <v>61</v>
      </c>
      <c r="AB70" s="23">
        <v>17480</v>
      </c>
    </row>
    <row r="71" spans="18:28">
      <c r="R71" s="21" t="s">
        <v>63</v>
      </c>
      <c r="S71" s="21"/>
      <c r="T71" s="21"/>
      <c r="U71" s="21"/>
      <c r="V71" s="21"/>
      <c r="W71" s="21"/>
      <c r="X71" s="21"/>
      <c r="Y71" s="21"/>
      <c r="Z71" s="21"/>
      <c r="AA71" s="21"/>
      <c r="AB71" s="21"/>
    </row>
    <row r="72" spans="18:28">
      <c r="R72" s="21" t="s">
        <v>64</v>
      </c>
      <c r="S72" s="21" t="s">
        <v>12</v>
      </c>
      <c r="T72" s="21"/>
      <c r="U72" s="21" t="s">
        <v>12</v>
      </c>
      <c r="V72" s="21"/>
      <c r="W72" s="21"/>
      <c r="X72" s="21">
        <v>5</v>
      </c>
      <c r="Y72" s="21" t="s">
        <v>66</v>
      </c>
      <c r="Z72" s="21">
        <v>21.87</v>
      </c>
      <c r="AA72" s="21" t="s">
        <v>65</v>
      </c>
      <c r="AB72" s="23">
        <v>1895</v>
      </c>
    </row>
    <row r="73" spans="18:28">
      <c r="R73" s="21" t="s">
        <v>67</v>
      </c>
      <c r="S73" s="21" t="s">
        <v>12</v>
      </c>
      <c r="T73" s="21"/>
      <c r="U73" s="21" t="s">
        <v>12</v>
      </c>
      <c r="V73" s="21"/>
      <c r="W73" s="21"/>
      <c r="X73" s="21">
        <v>5</v>
      </c>
      <c r="Y73" s="21" t="s">
        <v>66</v>
      </c>
      <c r="Z73" s="21">
        <v>4.37</v>
      </c>
      <c r="AA73" s="21" t="s">
        <v>65</v>
      </c>
      <c r="AB73" s="21">
        <v>379</v>
      </c>
    </row>
    <row r="74" spans="18:28">
      <c r="R74" s="21" t="s">
        <v>68</v>
      </c>
      <c r="S74" s="21"/>
      <c r="T74" s="21"/>
      <c r="U74" s="21"/>
      <c r="V74" s="21"/>
      <c r="W74" s="21"/>
      <c r="X74" s="21"/>
      <c r="Y74" s="21"/>
      <c r="Z74" s="21"/>
      <c r="AA74" s="21"/>
      <c r="AB74" s="21"/>
    </row>
    <row r="75" spans="18:28">
      <c r="R75" s="21" t="s">
        <v>69</v>
      </c>
      <c r="S75" s="23">
        <v>5884</v>
      </c>
      <c r="T75" s="21" t="s">
        <v>70</v>
      </c>
      <c r="U75" s="21">
        <v>0.24</v>
      </c>
      <c r="V75" s="21" t="s">
        <v>71</v>
      </c>
      <c r="W75" s="21">
        <v>14</v>
      </c>
      <c r="X75" s="23">
        <v>11099</v>
      </c>
      <c r="Y75" s="21" t="s">
        <v>70</v>
      </c>
      <c r="Z75" s="21">
        <v>0.24</v>
      </c>
      <c r="AA75" s="21" t="s">
        <v>71</v>
      </c>
      <c r="AB75" s="23">
        <v>51502</v>
      </c>
    </row>
    <row r="76" spans="18:28">
      <c r="R76" s="21" t="s">
        <v>73</v>
      </c>
      <c r="S76" s="21"/>
      <c r="T76" s="21"/>
      <c r="U76" s="21"/>
      <c r="V76" s="21"/>
      <c r="W76" s="21"/>
      <c r="X76" s="21"/>
      <c r="Y76" s="21"/>
      <c r="Z76" s="21"/>
      <c r="AA76" s="21"/>
      <c r="AB76" s="21"/>
    </row>
    <row r="77" spans="18:28">
      <c r="R77" s="21" t="s">
        <v>8</v>
      </c>
      <c r="S77" s="23">
        <v>1999</v>
      </c>
      <c r="T77" s="21" t="s">
        <v>74</v>
      </c>
      <c r="U77" s="24">
        <v>2463.36</v>
      </c>
      <c r="V77" s="21" t="s">
        <v>75</v>
      </c>
      <c r="W77" s="21">
        <v>95</v>
      </c>
      <c r="X77" s="23">
        <v>2582</v>
      </c>
      <c r="Y77" s="21" t="s">
        <v>74</v>
      </c>
      <c r="Z77" s="24">
        <v>2463.36</v>
      </c>
      <c r="AA77" s="21" t="s">
        <v>75</v>
      </c>
      <c r="AB77" s="21">
        <v>123</v>
      </c>
    </row>
    <row r="78" spans="18:28">
      <c r="R78" s="21" t="s">
        <v>77</v>
      </c>
      <c r="S78" s="23">
        <v>24457</v>
      </c>
      <c r="T78" s="21" t="s">
        <v>78</v>
      </c>
      <c r="U78" s="24">
        <v>49759.11</v>
      </c>
      <c r="V78" s="21" t="s">
        <v>79</v>
      </c>
      <c r="W78" s="23">
        <v>23439</v>
      </c>
      <c r="X78" s="23">
        <v>24574</v>
      </c>
      <c r="Y78" s="21" t="s">
        <v>78</v>
      </c>
      <c r="Z78" s="24">
        <v>49759.11</v>
      </c>
      <c r="AA78" s="21" t="s">
        <v>79</v>
      </c>
      <c r="AB78" s="23">
        <v>23551</v>
      </c>
    </row>
    <row r="79" spans="18:28">
      <c r="R79" s="21" t="s">
        <v>80</v>
      </c>
      <c r="S79" s="21"/>
      <c r="T79" s="21"/>
      <c r="U79" s="21"/>
      <c r="V79" s="21"/>
      <c r="W79" s="21"/>
      <c r="X79" s="21"/>
      <c r="Y79" s="21"/>
      <c r="Z79" s="21"/>
      <c r="AA79" s="21"/>
      <c r="AB79" s="21"/>
    </row>
    <row r="80" spans="18:28">
      <c r="R80" s="21" t="s">
        <v>81</v>
      </c>
      <c r="S80" s="23">
        <v>54854</v>
      </c>
      <c r="T80" s="21" t="s">
        <v>82</v>
      </c>
      <c r="U80" s="21">
        <v>78.3</v>
      </c>
      <c r="V80" s="21" t="s">
        <v>83</v>
      </c>
      <c r="W80" s="21">
        <v>83</v>
      </c>
      <c r="X80" s="23">
        <v>59907</v>
      </c>
      <c r="Y80" s="21" t="s">
        <v>82</v>
      </c>
      <c r="Z80" s="21">
        <v>78.3</v>
      </c>
      <c r="AA80" s="21" t="s">
        <v>83</v>
      </c>
      <c r="AB80" s="21">
        <v>90</v>
      </c>
    </row>
    <row r="81" spans="18:28">
      <c r="R81" s="21" t="s">
        <v>84</v>
      </c>
      <c r="S81" s="23">
        <v>72854</v>
      </c>
      <c r="T81" s="21" t="s">
        <v>41</v>
      </c>
      <c r="U81" s="21">
        <v>310.18</v>
      </c>
      <c r="V81" s="21" t="s">
        <v>85</v>
      </c>
      <c r="W81" s="21">
        <v>435</v>
      </c>
      <c r="X81" s="23">
        <v>51169</v>
      </c>
      <c r="Y81" s="21" t="s">
        <v>41</v>
      </c>
      <c r="Z81" s="21">
        <v>310.18</v>
      </c>
      <c r="AA81" s="21" t="s">
        <v>85</v>
      </c>
      <c r="AB81" s="21">
        <v>306</v>
      </c>
    </row>
    <row r="82" spans="18:28">
      <c r="R82" s="21" t="s">
        <v>86</v>
      </c>
      <c r="S82" s="23">
        <v>3667</v>
      </c>
      <c r="T82" s="21" t="s">
        <v>33</v>
      </c>
      <c r="U82" s="24">
        <v>3788.4</v>
      </c>
      <c r="V82" s="21" t="s">
        <v>87</v>
      </c>
      <c r="W82" s="21">
        <v>268</v>
      </c>
      <c r="X82" s="23">
        <v>6707</v>
      </c>
      <c r="Y82" s="21" t="s">
        <v>33</v>
      </c>
      <c r="Z82" s="24">
        <v>3788.4</v>
      </c>
      <c r="AA82" s="21" t="s">
        <v>87</v>
      </c>
      <c r="AB82" s="21">
        <v>489</v>
      </c>
    </row>
    <row r="83" spans="18:28">
      <c r="R83" s="21" t="s">
        <v>88</v>
      </c>
      <c r="S83" s="23">
        <v>3667</v>
      </c>
      <c r="T83" s="21" t="s">
        <v>33</v>
      </c>
      <c r="U83" s="24">
        <v>8475.2099999999991</v>
      </c>
      <c r="V83" s="21" t="s">
        <v>87</v>
      </c>
      <c r="W83" s="21">
        <v>599</v>
      </c>
      <c r="X83" s="23">
        <v>6707</v>
      </c>
      <c r="Y83" s="21" t="s">
        <v>33</v>
      </c>
      <c r="Z83" s="24">
        <v>8475.2099999999991</v>
      </c>
      <c r="AA83" s="21" t="s">
        <v>87</v>
      </c>
      <c r="AB83" s="23">
        <v>1095</v>
      </c>
    </row>
    <row r="84" spans="18:28">
      <c r="R84" s="21" t="s">
        <v>89</v>
      </c>
      <c r="S84" s="21"/>
      <c r="T84" s="21"/>
      <c r="U84" s="21"/>
      <c r="V84" s="21"/>
      <c r="W84" s="21"/>
      <c r="X84" s="21"/>
      <c r="Y84" s="21"/>
      <c r="Z84" s="21"/>
      <c r="AA84" s="21"/>
      <c r="AB84" s="21"/>
    </row>
    <row r="85" spans="18:28">
      <c r="R85" s="21" t="s">
        <v>90</v>
      </c>
      <c r="S85" s="23">
        <v>113446</v>
      </c>
      <c r="T85" s="21" t="s">
        <v>91</v>
      </c>
      <c r="U85" s="21">
        <v>34.130000000000003</v>
      </c>
      <c r="V85" s="21" t="s">
        <v>91</v>
      </c>
      <c r="W85" s="21">
        <v>75</v>
      </c>
      <c r="X85" s="23">
        <v>113860</v>
      </c>
      <c r="Y85" s="21" t="s">
        <v>91</v>
      </c>
      <c r="Z85" s="21">
        <v>34.130000000000003</v>
      </c>
      <c r="AA85" s="21" t="s">
        <v>91</v>
      </c>
      <c r="AB85" s="21">
        <v>75</v>
      </c>
    </row>
    <row r="86" spans="18:28">
      <c r="R86" s="21" t="s">
        <v>92</v>
      </c>
      <c r="S86" s="23">
        <v>72854</v>
      </c>
      <c r="T86" s="21" t="s">
        <v>41</v>
      </c>
      <c r="U86" s="21">
        <v>671.55</v>
      </c>
      <c r="V86" s="21" t="s">
        <v>93</v>
      </c>
      <c r="W86" s="21">
        <v>942</v>
      </c>
      <c r="X86" s="23">
        <v>12792</v>
      </c>
      <c r="Y86" s="21" t="s">
        <v>43</v>
      </c>
      <c r="Z86" s="21">
        <v>671.55</v>
      </c>
      <c r="AA86" s="21" t="s">
        <v>93</v>
      </c>
      <c r="AB86" s="21">
        <v>165</v>
      </c>
    </row>
    <row r="87" spans="18:28">
      <c r="R87" s="21" t="s">
        <v>98</v>
      </c>
      <c r="S87" s="21"/>
      <c r="T87" s="21"/>
      <c r="U87" s="21"/>
      <c r="V87" s="21"/>
      <c r="W87" s="21"/>
      <c r="X87" s="21"/>
      <c r="Y87" s="21"/>
      <c r="Z87" s="21"/>
      <c r="AA87" s="21"/>
      <c r="AB87" s="21" t="s">
        <v>99</v>
      </c>
    </row>
    <row r="88" spans="18:28">
      <c r="R88" s="21" t="s">
        <v>8</v>
      </c>
      <c r="S88" s="21"/>
      <c r="T88" s="21"/>
      <c r="U88" s="21"/>
      <c r="V88" s="21"/>
      <c r="W88" s="21"/>
      <c r="X88" s="21"/>
      <c r="Y88" s="21"/>
      <c r="Z88" s="21"/>
      <c r="AA88" s="21"/>
      <c r="AB88" s="21" t="s">
        <v>100</v>
      </c>
    </row>
    <row r="89" spans="18:28">
      <c r="R89" s="21" t="s">
        <v>101</v>
      </c>
      <c r="S89" s="23">
        <v>14215</v>
      </c>
      <c r="T89" s="21" t="s">
        <v>10</v>
      </c>
      <c r="U89" s="21" t="s">
        <v>12</v>
      </c>
      <c r="V89" s="21"/>
      <c r="W89" s="21"/>
      <c r="X89" s="23">
        <v>14142</v>
      </c>
      <c r="Y89" s="21" t="s">
        <v>10</v>
      </c>
      <c r="Z89" s="21" t="s">
        <v>12</v>
      </c>
      <c r="AA89" s="21"/>
      <c r="AB89" s="21" t="s">
        <v>72</v>
      </c>
    </row>
    <row r="90" spans="18:28">
      <c r="R90" s="21" t="s">
        <v>102</v>
      </c>
      <c r="S90" s="23">
        <v>26274</v>
      </c>
      <c r="T90" s="21" t="s">
        <v>10</v>
      </c>
      <c r="U90" s="21">
        <v>32.950000000000003</v>
      </c>
      <c r="V90" s="21" t="s">
        <v>15</v>
      </c>
      <c r="W90" s="23">
        <v>8658</v>
      </c>
      <c r="X90" s="23">
        <v>26224</v>
      </c>
      <c r="Y90" s="21" t="s">
        <v>10</v>
      </c>
      <c r="Z90" s="21">
        <v>32.951999999999998</v>
      </c>
      <c r="AA90" s="21" t="s">
        <v>15</v>
      </c>
      <c r="AB90" s="23">
        <v>6075</v>
      </c>
    </row>
    <row r="91" spans="18:28">
      <c r="R91" s="21" t="s">
        <v>103</v>
      </c>
      <c r="S91" s="21">
        <v>100</v>
      </c>
      <c r="T91" s="21" t="s">
        <v>10</v>
      </c>
      <c r="U91" s="21">
        <v>6.43</v>
      </c>
      <c r="V91" s="21" t="s">
        <v>15</v>
      </c>
      <c r="W91" s="21">
        <v>6</v>
      </c>
      <c r="X91" s="21">
        <v>100</v>
      </c>
      <c r="Y91" s="21" t="s">
        <v>10</v>
      </c>
      <c r="Z91" s="21">
        <v>6.4279999999999999</v>
      </c>
      <c r="AA91" s="21" t="s">
        <v>15</v>
      </c>
      <c r="AB91" s="21">
        <v>5</v>
      </c>
    </row>
    <row r="92" spans="18:28">
      <c r="R92" s="21" t="s">
        <v>18</v>
      </c>
      <c r="S92" s="21"/>
      <c r="T92" s="21"/>
      <c r="U92" s="21"/>
      <c r="V92" s="21"/>
      <c r="W92" s="21"/>
      <c r="X92" s="21"/>
      <c r="Y92" s="21"/>
      <c r="Z92" s="21"/>
      <c r="AA92" s="21"/>
      <c r="AB92" s="21"/>
    </row>
    <row r="93" spans="18:28">
      <c r="R93" s="21" t="s">
        <v>19</v>
      </c>
      <c r="S93" s="23">
        <v>13383</v>
      </c>
      <c r="T93" s="21" t="s">
        <v>20</v>
      </c>
      <c r="U93" s="21">
        <v>52.18</v>
      </c>
      <c r="V93" s="21" t="s">
        <v>21</v>
      </c>
      <c r="W93" s="23">
        <v>6984</v>
      </c>
      <c r="X93" s="23">
        <v>12004</v>
      </c>
      <c r="Y93" s="21" t="s">
        <v>20</v>
      </c>
      <c r="Z93" s="21">
        <v>52.185000000000002</v>
      </c>
      <c r="AA93" s="21" t="s">
        <v>21</v>
      </c>
      <c r="AB93" s="23">
        <v>4404</v>
      </c>
    </row>
    <row r="94" spans="18:28">
      <c r="R94" s="21" t="s">
        <v>22</v>
      </c>
      <c r="S94" s="23">
        <v>9093</v>
      </c>
      <c r="T94" s="21" t="s">
        <v>23</v>
      </c>
      <c r="U94" s="21">
        <v>110.32</v>
      </c>
      <c r="V94" s="21" t="s">
        <v>24</v>
      </c>
      <c r="W94" s="23">
        <v>10032</v>
      </c>
      <c r="X94" s="23">
        <v>13135</v>
      </c>
      <c r="Y94" s="21" t="s">
        <v>23</v>
      </c>
      <c r="Z94" s="21">
        <v>110.324</v>
      </c>
      <c r="AA94" s="21" t="s">
        <v>24</v>
      </c>
      <c r="AB94" s="23">
        <v>10187</v>
      </c>
    </row>
    <row r="95" spans="18:28">
      <c r="R95" s="21" t="s">
        <v>25</v>
      </c>
      <c r="S95" s="23">
        <v>6591</v>
      </c>
      <c r="T95" s="21" t="s">
        <v>26</v>
      </c>
      <c r="U95" s="21">
        <v>82.4</v>
      </c>
      <c r="V95" s="21" t="s">
        <v>27</v>
      </c>
      <c r="W95" s="23">
        <v>5431</v>
      </c>
      <c r="X95" s="23">
        <v>4429</v>
      </c>
      <c r="Y95" s="21" t="s">
        <v>26</v>
      </c>
      <c r="Z95" s="21">
        <v>82.397000000000006</v>
      </c>
      <c r="AA95" s="21" t="s">
        <v>27</v>
      </c>
      <c r="AB95" s="23">
        <v>2565</v>
      </c>
    </row>
    <row r="96" spans="18:28">
      <c r="R96" s="21" t="s">
        <v>28</v>
      </c>
      <c r="S96" s="23">
        <v>53976</v>
      </c>
      <c r="T96" s="21" t="s">
        <v>29</v>
      </c>
      <c r="U96" s="21">
        <v>47.83</v>
      </c>
      <c r="V96" s="21" t="s">
        <v>30</v>
      </c>
      <c r="W96" s="23">
        <v>25819</v>
      </c>
      <c r="X96" s="23">
        <v>30941</v>
      </c>
      <c r="Y96" s="21" t="s">
        <v>29</v>
      </c>
      <c r="Z96" s="21">
        <v>47.835000000000001</v>
      </c>
      <c r="AA96" s="21" t="s">
        <v>30</v>
      </c>
      <c r="AB96" s="23">
        <v>10405</v>
      </c>
    </row>
    <row r="97" spans="18:28">
      <c r="R97" s="21" t="s">
        <v>31</v>
      </c>
      <c r="S97" s="21"/>
      <c r="T97" s="21"/>
      <c r="U97" s="21"/>
      <c r="V97" s="21"/>
      <c r="W97" s="21"/>
      <c r="X97" s="21"/>
      <c r="Y97" s="21"/>
      <c r="Z97" s="21"/>
      <c r="AA97" s="21"/>
      <c r="AB97" s="21"/>
    </row>
    <row r="98" spans="18:28">
      <c r="R98" s="21" t="s">
        <v>32</v>
      </c>
      <c r="S98" s="23">
        <v>3031</v>
      </c>
      <c r="T98" s="21" t="s">
        <v>33</v>
      </c>
      <c r="U98" s="21">
        <v>242.09</v>
      </c>
      <c r="V98" s="21" t="s">
        <v>34</v>
      </c>
      <c r="W98" s="23">
        <v>7339</v>
      </c>
      <c r="X98" s="23">
        <v>2922</v>
      </c>
      <c r="Y98" s="21" t="s">
        <v>33</v>
      </c>
      <c r="Z98" s="21">
        <v>242.09399999999999</v>
      </c>
      <c r="AA98" s="21" t="s">
        <v>34</v>
      </c>
      <c r="AB98" s="23">
        <v>4973</v>
      </c>
    </row>
    <row r="99" spans="18:28">
      <c r="R99" s="21" t="s">
        <v>35</v>
      </c>
      <c r="S99" s="21">
        <v>17</v>
      </c>
      <c r="T99" s="21" t="s">
        <v>33</v>
      </c>
      <c r="U99" s="24">
        <v>13748.02</v>
      </c>
      <c r="V99" s="21" t="s">
        <v>34</v>
      </c>
      <c r="W99" s="23">
        <v>2365</v>
      </c>
      <c r="X99" s="21">
        <v>16</v>
      </c>
      <c r="Y99" s="21" t="s">
        <v>33</v>
      </c>
      <c r="Z99" s="24">
        <v>13748.02</v>
      </c>
      <c r="AA99" s="21" t="s">
        <v>34</v>
      </c>
      <c r="AB99" s="23">
        <v>1546</v>
      </c>
    </row>
    <row r="100" spans="18:28">
      <c r="R100" s="21" t="s">
        <v>37</v>
      </c>
      <c r="S100" s="21">
        <v>2</v>
      </c>
      <c r="T100" s="21" t="s">
        <v>39</v>
      </c>
      <c r="U100" s="24">
        <v>7456.37</v>
      </c>
      <c r="V100" s="21" t="s">
        <v>38</v>
      </c>
      <c r="W100" s="21">
        <v>160</v>
      </c>
      <c r="X100" s="21">
        <v>2</v>
      </c>
      <c r="Y100" s="21" t="s">
        <v>39</v>
      </c>
      <c r="Z100" s="24">
        <v>7456.37</v>
      </c>
      <c r="AA100" s="21" t="s">
        <v>38</v>
      </c>
      <c r="AB100" s="21">
        <v>105</v>
      </c>
    </row>
    <row r="101" spans="18:28">
      <c r="R101" s="21" t="s">
        <v>40</v>
      </c>
      <c r="S101" s="23">
        <v>32365</v>
      </c>
      <c r="T101" s="21" t="s">
        <v>41</v>
      </c>
      <c r="U101" s="21">
        <v>48.06</v>
      </c>
      <c r="V101" s="21" t="s">
        <v>42</v>
      </c>
      <c r="W101" s="23">
        <v>15554</v>
      </c>
      <c r="X101" s="23">
        <v>43849</v>
      </c>
      <c r="Y101" s="21" t="s">
        <v>43</v>
      </c>
      <c r="Z101" s="21">
        <v>48.058999999999997</v>
      </c>
      <c r="AA101" s="21" t="s">
        <v>42</v>
      </c>
      <c r="AB101" s="23">
        <v>14814</v>
      </c>
    </row>
    <row r="102" spans="18:28">
      <c r="R102" s="21" t="s">
        <v>44</v>
      </c>
      <c r="S102" s="21"/>
      <c r="T102" s="21"/>
      <c r="U102" s="21"/>
      <c r="V102" s="21"/>
      <c r="W102" s="21"/>
      <c r="X102" s="21"/>
      <c r="Y102" s="21"/>
      <c r="Z102" s="21"/>
      <c r="AA102" s="21"/>
      <c r="AB102" s="21"/>
    </row>
    <row r="103" spans="18:28">
      <c r="R103" s="21" t="s">
        <v>104</v>
      </c>
      <c r="S103" s="21">
        <v>80</v>
      </c>
      <c r="T103" s="21" t="s">
        <v>46</v>
      </c>
      <c r="U103" s="21">
        <v>662.76</v>
      </c>
      <c r="V103" s="21" t="s">
        <v>47</v>
      </c>
      <c r="W103" s="21">
        <v>532</v>
      </c>
      <c r="X103" s="21">
        <v>38</v>
      </c>
      <c r="Y103" s="21" t="s">
        <v>48</v>
      </c>
      <c r="Z103" s="21">
        <v>662.76199999999994</v>
      </c>
      <c r="AA103" s="21" t="s">
        <v>47</v>
      </c>
      <c r="AB103" s="21">
        <v>0</v>
      </c>
    </row>
    <row r="104" spans="18:28">
      <c r="R104" s="21" t="s">
        <v>49</v>
      </c>
      <c r="S104" s="21" t="s">
        <v>12</v>
      </c>
      <c r="T104" s="21"/>
      <c r="U104" s="21" t="s">
        <v>12</v>
      </c>
      <c r="V104" s="21"/>
      <c r="W104" s="21"/>
      <c r="X104" s="23">
        <v>1065</v>
      </c>
      <c r="Y104" s="21" t="s">
        <v>10</v>
      </c>
      <c r="Z104" s="24">
        <v>2299.3200000000002</v>
      </c>
      <c r="AA104" s="21" t="s">
        <v>50</v>
      </c>
      <c r="AB104" s="21">
        <v>47</v>
      </c>
    </row>
    <row r="105" spans="18:28">
      <c r="R105" s="21" t="s">
        <v>51</v>
      </c>
      <c r="S105" s="21"/>
      <c r="T105" s="21"/>
      <c r="U105" s="21"/>
      <c r="V105" s="21"/>
      <c r="W105" s="21"/>
      <c r="X105" s="21"/>
      <c r="Y105" s="21"/>
      <c r="Z105" s="21"/>
      <c r="AA105" s="21"/>
      <c r="AB105" s="21"/>
    </row>
    <row r="106" spans="18:28">
      <c r="R106" s="21" t="s">
        <v>52</v>
      </c>
      <c r="S106" s="23">
        <v>20933</v>
      </c>
      <c r="T106" s="21" t="s">
        <v>53</v>
      </c>
      <c r="U106" s="21">
        <v>311.94</v>
      </c>
      <c r="V106" s="21" t="s">
        <v>54</v>
      </c>
      <c r="W106" s="23">
        <v>65298</v>
      </c>
      <c r="X106" s="23">
        <v>38538</v>
      </c>
      <c r="Y106" s="21" t="s">
        <v>55</v>
      </c>
      <c r="Z106" s="21">
        <v>311.94099999999997</v>
      </c>
      <c r="AA106" s="21" t="s">
        <v>54</v>
      </c>
      <c r="AB106" s="23">
        <v>84510</v>
      </c>
    </row>
    <row r="107" spans="18:28">
      <c r="R107" s="21" t="s">
        <v>56</v>
      </c>
      <c r="S107" s="21">
        <v>946</v>
      </c>
      <c r="T107" s="21" t="s">
        <v>57</v>
      </c>
      <c r="U107" s="21">
        <v>224.24</v>
      </c>
      <c r="V107" s="21" t="s">
        <v>58</v>
      </c>
      <c r="W107" s="23">
        <v>2121</v>
      </c>
      <c r="X107" s="23">
        <v>4686</v>
      </c>
      <c r="Y107" s="21" t="s">
        <v>57</v>
      </c>
      <c r="Z107" s="21">
        <v>224.23599999999999</v>
      </c>
      <c r="AA107" s="21" t="s">
        <v>58</v>
      </c>
      <c r="AB107" s="23">
        <v>7386</v>
      </c>
    </row>
    <row r="108" spans="18:28">
      <c r="R108" s="21" t="s">
        <v>59</v>
      </c>
      <c r="S108" s="23">
        <v>1050921</v>
      </c>
      <c r="T108" s="21" t="s">
        <v>60</v>
      </c>
      <c r="U108" s="21">
        <v>896.94</v>
      </c>
      <c r="V108" s="21" t="s">
        <v>61</v>
      </c>
      <c r="W108" s="23">
        <v>9426175</v>
      </c>
      <c r="X108" s="23">
        <v>1296285</v>
      </c>
      <c r="Y108" s="21" t="s">
        <v>60</v>
      </c>
      <c r="Z108" s="21">
        <v>896.94399999999996</v>
      </c>
      <c r="AA108" s="21" t="s">
        <v>61</v>
      </c>
      <c r="AB108" s="23">
        <v>22393</v>
      </c>
    </row>
    <row r="109" spans="18:28">
      <c r="R109" s="21" t="s">
        <v>62</v>
      </c>
      <c r="S109" s="23">
        <v>1180383</v>
      </c>
      <c r="T109" s="21" t="s">
        <v>60</v>
      </c>
      <c r="U109" s="21">
        <v>249.19</v>
      </c>
      <c r="V109" s="21" t="s">
        <v>61</v>
      </c>
      <c r="W109" s="23">
        <v>2941411</v>
      </c>
      <c r="X109" s="23">
        <v>1454865</v>
      </c>
      <c r="Y109" s="21" t="s">
        <v>60</v>
      </c>
      <c r="Z109" s="21">
        <v>249.191</v>
      </c>
      <c r="AA109" s="21" t="s">
        <v>61</v>
      </c>
      <c r="AB109" s="23">
        <v>6983</v>
      </c>
    </row>
    <row r="110" spans="18:28">
      <c r="R110" s="21" t="s">
        <v>63</v>
      </c>
      <c r="S110" s="21"/>
      <c r="T110" s="21"/>
      <c r="U110" s="21"/>
      <c r="V110" s="21"/>
      <c r="W110" s="21"/>
      <c r="X110" s="21"/>
      <c r="Y110" s="21"/>
      <c r="Z110" s="21"/>
      <c r="AA110" s="21"/>
      <c r="AB110" s="21"/>
    </row>
    <row r="111" spans="18:28">
      <c r="R111" s="21" t="s">
        <v>64</v>
      </c>
      <c r="S111" s="21" t="s">
        <v>12</v>
      </c>
      <c r="T111" s="21"/>
      <c r="U111" s="21" t="s">
        <v>12</v>
      </c>
      <c r="V111" s="21"/>
      <c r="W111" s="21"/>
      <c r="X111" s="21">
        <v>10</v>
      </c>
      <c r="Y111" s="21" t="s">
        <v>66</v>
      </c>
      <c r="Z111" s="21">
        <v>21.87</v>
      </c>
      <c r="AA111" s="21" t="s">
        <v>65</v>
      </c>
      <c r="AB111" s="23">
        <v>4002</v>
      </c>
    </row>
    <row r="112" spans="18:28">
      <c r="R112" s="21" t="s">
        <v>67</v>
      </c>
      <c r="S112" s="21" t="s">
        <v>12</v>
      </c>
      <c r="T112" s="21"/>
      <c r="U112" s="21" t="s">
        <v>12</v>
      </c>
      <c r="V112" s="21"/>
      <c r="W112" s="21"/>
      <c r="X112" s="21">
        <v>10</v>
      </c>
      <c r="Y112" s="21" t="s">
        <v>66</v>
      </c>
      <c r="Z112" s="21">
        <v>4.3739999999999997</v>
      </c>
      <c r="AA112" s="21" t="s">
        <v>65</v>
      </c>
      <c r="AB112" s="21">
        <v>800</v>
      </c>
    </row>
    <row r="113" spans="18:28">
      <c r="R113" s="21" t="s">
        <v>68</v>
      </c>
      <c r="S113" s="21"/>
      <c r="T113" s="21"/>
      <c r="U113" s="21"/>
      <c r="V113" s="21"/>
      <c r="W113" s="21"/>
      <c r="X113" s="21"/>
      <c r="Y113" s="21"/>
      <c r="Z113" s="21"/>
      <c r="AA113" s="21"/>
      <c r="AB113" s="21"/>
    </row>
    <row r="114" spans="18:28">
      <c r="R114" s="21" t="s">
        <v>69</v>
      </c>
      <c r="S114" s="23">
        <v>2614</v>
      </c>
      <c r="T114" s="21" t="s">
        <v>70</v>
      </c>
      <c r="U114" s="21">
        <v>0.22</v>
      </c>
      <c r="V114" s="21" t="s">
        <v>71</v>
      </c>
      <c r="W114" s="21">
        <v>6</v>
      </c>
      <c r="X114" s="23">
        <v>4922</v>
      </c>
      <c r="Y114" s="21" t="s">
        <v>70</v>
      </c>
      <c r="Z114" s="21">
        <v>0.22</v>
      </c>
      <c r="AA114" s="21" t="s">
        <v>71</v>
      </c>
      <c r="AB114" s="23">
        <v>20572</v>
      </c>
    </row>
    <row r="115" spans="18:28">
      <c r="R115" s="21" t="s">
        <v>73</v>
      </c>
      <c r="S115" s="21"/>
      <c r="T115" s="21"/>
      <c r="U115" s="21"/>
      <c r="V115" s="21"/>
      <c r="W115" s="21"/>
      <c r="X115" s="21"/>
      <c r="Y115" s="21"/>
      <c r="Z115" s="21"/>
      <c r="AA115" s="21"/>
      <c r="AB115" s="21"/>
    </row>
    <row r="116" spans="18:28">
      <c r="R116" s="21" t="s">
        <v>8</v>
      </c>
      <c r="S116" s="21">
        <v>888</v>
      </c>
      <c r="T116" s="21" t="s">
        <v>74</v>
      </c>
      <c r="U116" s="24">
        <v>2218.85</v>
      </c>
      <c r="V116" s="21" t="s">
        <v>75</v>
      </c>
      <c r="W116" s="21">
        <v>38</v>
      </c>
      <c r="X116" s="23">
        <v>1145</v>
      </c>
      <c r="Y116" s="21" t="s">
        <v>74</v>
      </c>
      <c r="Z116" s="24">
        <v>2218.85</v>
      </c>
      <c r="AA116" s="21" t="s">
        <v>75</v>
      </c>
      <c r="AB116" s="21">
        <v>49</v>
      </c>
    </row>
    <row r="117" spans="18:28">
      <c r="R117" s="21" t="s">
        <v>77</v>
      </c>
      <c r="S117" s="23">
        <v>10865</v>
      </c>
      <c r="T117" s="21" t="s">
        <v>78</v>
      </c>
      <c r="U117" s="24">
        <v>44820.07</v>
      </c>
      <c r="V117" s="21" t="s">
        <v>79</v>
      </c>
      <c r="W117" s="23">
        <v>9379</v>
      </c>
      <c r="X117" s="23">
        <v>10898</v>
      </c>
      <c r="Y117" s="21" t="s">
        <v>78</v>
      </c>
      <c r="Z117" s="24">
        <v>44820.07</v>
      </c>
      <c r="AA117" s="21" t="s">
        <v>79</v>
      </c>
      <c r="AB117" s="23">
        <v>9408</v>
      </c>
    </row>
    <row r="118" spans="18:28">
      <c r="R118" s="21" t="s">
        <v>80</v>
      </c>
      <c r="S118" s="21"/>
      <c r="T118" s="21"/>
      <c r="U118" s="21"/>
      <c r="V118" s="21"/>
      <c r="W118" s="21"/>
      <c r="X118" s="21"/>
      <c r="Y118" s="21"/>
      <c r="Z118" s="21"/>
      <c r="AA118" s="21"/>
      <c r="AB118" s="21"/>
    </row>
    <row r="119" spans="18:28">
      <c r="R119" s="21" t="s">
        <v>81</v>
      </c>
      <c r="S119" s="23">
        <v>24369</v>
      </c>
      <c r="T119" s="21" t="s">
        <v>82</v>
      </c>
      <c r="U119" s="21">
        <v>70.53</v>
      </c>
      <c r="V119" s="21" t="s">
        <v>83</v>
      </c>
      <c r="W119" s="21">
        <v>33</v>
      </c>
      <c r="X119" s="23">
        <v>29568</v>
      </c>
      <c r="Y119" s="21" t="s">
        <v>82</v>
      </c>
      <c r="Z119" s="21">
        <v>70.53</v>
      </c>
      <c r="AA119" s="21" t="s">
        <v>83</v>
      </c>
      <c r="AB119" s="21">
        <v>40</v>
      </c>
    </row>
    <row r="120" spans="18:28">
      <c r="R120" s="21" t="s">
        <v>84</v>
      </c>
      <c r="S120" s="23">
        <v>32365</v>
      </c>
      <c r="T120" s="21" t="s">
        <v>41</v>
      </c>
      <c r="U120" s="21">
        <v>279.39</v>
      </c>
      <c r="V120" s="21" t="s">
        <v>85</v>
      </c>
      <c r="W120" s="21">
        <v>174</v>
      </c>
      <c r="X120" s="23">
        <v>43849</v>
      </c>
      <c r="Y120" s="21" t="s">
        <v>41</v>
      </c>
      <c r="Z120" s="21">
        <v>279.39</v>
      </c>
      <c r="AA120" s="21" t="s">
        <v>85</v>
      </c>
      <c r="AB120" s="21">
        <v>236</v>
      </c>
    </row>
    <row r="121" spans="18:28">
      <c r="R121" s="21" t="s">
        <v>86</v>
      </c>
      <c r="S121" s="23">
        <v>1629</v>
      </c>
      <c r="T121" s="21" t="s">
        <v>33</v>
      </c>
      <c r="U121" s="24">
        <v>3412.36</v>
      </c>
      <c r="V121" s="21" t="s">
        <v>87</v>
      </c>
      <c r="W121" s="21">
        <v>107</v>
      </c>
      <c r="X121" s="23">
        <v>2922</v>
      </c>
      <c r="Y121" s="21" t="s">
        <v>33</v>
      </c>
      <c r="Z121" s="24">
        <v>3412.36</v>
      </c>
      <c r="AA121" s="21" t="s">
        <v>87</v>
      </c>
      <c r="AB121" s="21">
        <v>192</v>
      </c>
    </row>
    <row r="122" spans="18:28">
      <c r="R122" s="21" t="s">
        <v>88</v>
      </c>
      <c r="S122" s="23">
        <v>1629</v>
      </c>
      <c r="T122" s="21" t="s">
        <v>33</v>
      </c>
      <c r="U122" s="24">
        <v>7633.97</v>
      </c>
      <c r="V122" s="21" t="s">
        <v>87</v>
      </c>
      <c r="W122" s="21">
        <v>240</v>
      </c>
      <c r="X122" s="23">
        <v>2922</v>
      </c>
      <c r="Y122" s="21" t="s">
        <v>33</v>
      </c>
      <c r="Z122" s="24">
        <v>7633.97</v>
      </c>
      <c r="AA122" s="21" t="s">
        <v>87</v>
      </c>
      <c r="AB122" s="21">
        <v>430</v>
      </c>
    </row>
    <row r="123" spans="18:28">
      <c r="R123" s="21" t="s">
        <v>89</v>
      </c>
      <c r="S123" s="21"/>
      <c r="T123" s="21"/>
      <c r="U123" s="21"/>
      <c r="V123" s="21"/>
      <c r="W123" s="21"/>
      <c r="X123" s="21"/>
      <c r="Y123" s="21"/>
      <c r="Z123" s="21"/>
      <c r="AA123" s="21"/>
      <c r="AB123" s="21"/>
    </row>
    <row r="124" spans="18:28">
      <c r="R124" s="21" t="s">
        <v>90</v>
      </c>
      <c r="S124" s="23">
        <v>50399</v>
      </c>
      <c r="T124" s="21" t="s">
        <v>91</v>
      </c>
      <c r="U124" s="21">
        <v>30.74</v>
      </c>
      <c r="V124" s="21" t="s">
        <v>91</v>
      </c>
      <c r="W124" s="21">
        <v>30</v>
      </c>
      <c r="X124" s="23">
        <v>50494</v>
      </c>
      <c r="Y124" s="21" t="s">
        <v>91</v>
      </c>
      <c r="Z124" s="21">
        <v>30.74</v>
      </c>
      <c r="AA124" s="21" t="s">
        <v>91</v>
      </c>
      <c r="AB124" s="21">
        <v>30</v>
      </c>
    </row>
    <row r="125" spans="18:28">
      <c r="R125" s="21" t="s">
        <v>92</v>
      </c>
      <c r="S125" s="23">
        <v>32365</v>
      </c>
      <c r="T125" s="21" t="s">
        <v>41</v>
      </c>
      <c r="U125" s="21">
        <v>604.89</v>
      </c>
      <c r="V125" s="21" t="s">
        <v>93</v>
      </c>
      <c r="W125" s="21">
        <v>377</v>
      </c>
      <c r="X125" s="23">
        <v>10962</v>
      </c>
      <c r="Y125" s="21" t="s">
        <v>43</v>
      </c>
      <c r="Z125" s="21">
        <v>604.89</v>
      </c>
      <c r="AA125" s="21" t="s">
        <v>93</v>
      </c>
      <c r="AB125" s="21">
        <v>128</v>
      </c>
    </row>
    <row r="126" spans="18:28">
      <c r="R126" s="21" t="s">
        <v>105</v>
      </c>
      <c r="S126" s="21"/>
      <c r="T126" s="21"/>
      <c r="U126" s="21"/>
      <c r="V126" s="21"/>
      <c r="W126" s="21"/>
      <c r="X126" s="21"/>
      <c r="Y126" s="21"/>
      <c r="Z126" s="21"/>
      <c r="AA126" s="21"/>
      <c r="AB126" s="21"/>
    </row>
    <row r="127" spans="18:28">
      <c r="R127" s="21" t="s">
        <v>106</v>
      </c>
      <c r="S127" s="21" t="s">
        <v>107</v>
      </c>
      <c r="T127" s="21"/>
      <c r="U127" s="21" t="s">
        <v>12</v>
      </c>
      <c r="V127" s="21"/>
      <c r="W127" s="21"/>
      <c r="X127" s="23">
        <v>254507484</v>
      </c>
      <c r="Y127" s="21" t="s">
        <v>108</v>
      </c>
      <c r="Z127" s="21">
        <v>0</v>
      </c>
      <c r="AA127" s="21" t="s">
        <v>109</v>
      </c>
      <c r="AB127" s="21">
        <v>472</v>
      </c>
    </row>
    <row r="128" spans="18:28">
      <c r="R128" s="21" t="s">
        <v>110</v>
      </c>
      <c r="S128" s="21"/>
      <c r="T128" s="21"/>
      <c r="U128" s="21"/>
      <c r="V128" s="21"/>
      <c r="W128" s="21"/>
      <c r="X128" s="21"/>
      <c r="Y128" s="21"/>
      <c r="Z128" s="21"/>
      <c r="AA128" s="21"/>
      <c r="AB128" s="21"/>
    </row>
    <row r="129" spans="18:28">
      <c r="R129" s="21" t="s">
        <v>8</v>
      </c>
      <c r="S129" s="21"/>
      <c r="T129" s="21"/>
      <c r="U129" s="21"/>
      <c r="V129" s="21"/>
      <c r="W129" s="21"/>
      <c r="X129" s="21"/>
      <c r="Y129" s="21"/>
      <c r="Z129" s="21"/>
      <c r="AA129" s="21"/>
      <c r="AB129" s="21"/>
    </row>
    <row r="130" spans="18:28">
      <c r="R130" s="21" t="s">
        <v>111</v>
      </c>
      <c r="S130" s="23">
        <v>68479</v>
      </c>
      <c r="T130" s="21" t="s">
        <v>10</v>
      </c>
      <c r="U130" s="21" t="s">
        <v>12</v>
      </c>
      <c r="V130" s="21"/>
      <c r="W130" s="21"/>
      <c r="X130" s="23">
        <v>68130</v>
      </c>
      <c r="Y130" s="21" t="s">
        <v>10</v>
      </c>
      <c r="Z130" s="21" t="s">
        <v>12</v>
      </c>
      <c r="AA130" s="21"/>
      <c r="AB130" s="21" t="s">
        <v>72</v>
      </c>
    </row>
    <row r="131" spans="18:28">
      <c r="R131" s="21" t="s">
        <v>112</v>
      </c>
      <c r="S131" s="23">
        <v>22554</v>
      </c>
      <c r="T131" s="21" t="s">
        <v>10</v>
      </c>
      <c r="U131" s="21">
        <v>34.4</v>
      </c>
      <c r="V131" s="21" t="s">
        <v>15</v>
      </c>
      <c r="W131" s="23">
        <v>7758</v>
      </c>
      <c r="X131" s="23">
        <v>22510</v>
      </c>
      <c r="Y131" s="21" t="s">
        <v>10</v>
      </c>
      <c r="Z131" s="21">
        <v>34.4</v>
      </c>
      <c r="AA131" s="21" t="s">
        <v>15</v>
      </c>
      <c r="AB131" s="23">
        <v>5443</v>
      </c>
    </row>
    <row r="132" spans="18:28">
      <c r="R132" s="21" t="s">
        <v>113</v>
      </c>
      <c r="S132" s="21">
        <v>99</v>
      </c>
      <c r="T132" s="21" t="s">
        <v>10</v>
      </c>
      <c r="U132" s="21" t="s">
        <v>12</v>
      </c>
      <c r="V132" s="21"/>
      <c r="W132" s="21"/>
      <c r="X132" s="21">
        <v>99</v>
      </c>
      <c r="Y132" s="21" t="s">
        <v>10</v>
      </c>
      <c r="Z132" s="21">
        <v>0</v>
      </c>
      <c r="AA132" s="21" t="s">
        <v>15</v>
      </c>
      <c r="AB132" s="21" t="s">
        <v>72</v>
      </c>
    </row>
    <row r="133" spans="18:28">
      <c r="R133" s="21" t="s">
        <v>18</v>
      </c>
      <c r="S133" s="21"/>
      <c r="T133" s="21"/>
      <c r="U133" s="21"/>
      <c r="V133" s="21"/>
      <c r="W133" s="21"/>
      <c r="X133" s="21"/>
      <c r="Y133" s="21"/>
      <c r="Z133" s="21"/>
      <c r="AA133" s="21"/>
      <c r="AB133" s="21"/>
    </row>
    <row r="134" spans="18:28">
      <c r="R134" s="21" t="s">
        <v>19</v>
      </c>
      <c r="S134" s="23">
        <v>11488</v>
      </c>
      <c r="T134" s="21" t="s">
        <v>20</v>
      </c>
      <c r="U134" s="21">
        <v>54.47</v>
      </c>
      <c r="V134" s="21" t="s">
        <v>21</v>
      </c>
      <c r="W134" s="23">
        <v>6258</v>
      </c>
      <c r="X134" s="23">
        <v>6127</v>
      </c>
      <c r="Y134" s="21" t="s">
        <v>20</v>
      </c>
      <c r="Z134" s="21">
        <v>54.47</v>
      </c>
      <c r="AA134" s="21" t="s">
        <v>21</v>
      </c>
      <c r="AB134" s="23">
        <v>2346</v>
      </c>
    </row>
    <row r="135" spans="18:28">
      <c r="R135" s="21" t="s">
        <v>22</v>
      </c>
      <c r="S135" s="23">
        <v>7806</v>
      </c>
      <c r="T135" s="21" t="s">
        <v>23</v>
      </c>
      <c r="U135" s="21">
        <v>115.17</v>
      </c>
      <c r="V135" s="21" t="s">
        <v>24</v>
      </c>
      <c r="W135" s="23">
        <v>8990</v>
      </c>
      <c r="X135" s="23">
        <v>12706</v>
      </c>
      <c r="Y135" s="21" t="s">
        <v>23</v>
      </c>
      <c r="Z135" s="21">
        <v>115.17</v>
      </c>
      <c r="AA135" s="21" t="s">
        <v>24</v>
      </c>
      <c r="AB135" s="23">
        <v>10287</v>
      </c>
    </row>
    <row r="136" spans="18:28">
      <c r="R136" s="21" t="s">
        <v>25</v>
      </c>
      <c r="S136" s="23">
        <v>5658</v>
      </c>
      <c r="T136" s="21" t="s">
        <v>26</v>
      </c>
      <c r="U136" s="21">
        <v>86.01</v>
      </c>
      <c r="V136" s="21" t="s">
        <v>27</v>
      </c>
      <c r="W136" s="23">
        <v>4866</v>
      </c>
      <c r="X136" s="23">
        <v>3804</v>
      </c>
      <c r="Y136" s="21" t="s">
        <v>26</v>
      </c>
      <c r="Z136" s="21">
        <v>86.01</v>
      </c>
      <c r="AA136" s="21" t="s">
        <v>27</v>
      </c>
      <c r="AB136" s="23">
        <v>2300</v>
      </c>
    </row>
    <row r="137" spans="18:28">
      <c r="R137" s="21" t="s">
        <v>28</v>
      </c>
      <c r="S137" s="23">
        <v>46333</v>
      </c>
      <c r="T137" s="21" t="s">
        <v>29</v>
      </c>
      <c r="U137" s="21">
        <v>49.93</v>
      </c>
      <c r="V137" s="21" t="s">
        <v>30</v>
      </c>
      <c r="W137" s="23">
        <v>23136</v>
      </c>
      <c r="X137" s="23">
        <v>29576</v>
      </c>
      <c r="Y137" s="21" t="s">
        <v>29</v>
      </c>
      <c r="Z137" s="21">
        <v>49.93</v>
      </c>
      <c r="AA137" s="21" t="s">
        <v>30</v>
      </c>
      <c r="AB137" s="23">
        <v>10382</v>
      </c>
    </row>
    <row r="138" spans="18:28">
      <c r="R138" s="21" t="s">
        <v>31</v>
      </c>
      <c r="S138" s="21"/>
      <c r="T138" s="21"/>
      <c r="U138" s="21"/>
      <c r="V138" s="21"/>
      <c r="W138" s="21"/>
      <c r="X138" s="21"/>
      <c r="Y138" s="21"/>
      <c r="Z138" s="21"/>
      <c r="AA138" s="21"/>
      <c r="AB138" s="21"/>
    </row>
    <row r="139" spans="18:28">
      <c r="R139" s="21" t="s">
        <v>32</v>
      </c>
      <c r="S139" s="23">
        <v>2602</v>
      </c>
      <c r="T139" s="21" t="s">
        <v>33</v>
      </c>
      <c r="U139" s="21">
        <v>252.72</v>
      </c>
      <c r="V139" s="21" t="s">
        <v>34</v>
      </c>
      <c r="W139" s="23">
        <v>6576</v>
      </c>
      <c r="X139" s="23">
        <v>3075</v>
      </c>
      <c r="Y139" s="21" t="s">
        <v>33</v>
      </c>
      <c r="Z139" s="21">
        <v>252.72</v>
      </c>
      <c r="AA139" s="21" t="s">
        <v>34</v>
      </c>
      <c r="AB139" s="23">
        <v>5463</v>
      </c>
    </row>
    <row r="140" spans="18:28">
      <c r="R140" s="21" t="s">
        <v>35</v>
      </c>
      <c r="S140" s="21">
        <v>15</v>
      </c>
      <c r="T140" s="21" t="s">
        <v>33</v>
      </c>
      <c r="U140" s="24">
        <v>14351.4</v>
      </c>
      <c r="V140" s="21" t="s">
        <v>34</v>
      </c>
      <c r="W140" s="23">
        <v>2119</v>
      </c>
      <c r="X140" s="21">
        <v>8</v>
      </c>
      <c r="Y140" s="21" t="s">
        <v>33</v>
      </c>
      <c r="Z140" s="24">
        <v>14351.4</v>
      </c>
      <c r="AA140" s="21" t="s">
        <v>34</v>
      </c>
      <c r="AB140" s="21">
        <v>807</v>
      </c>
    </row>
    <row r="141" spans="18:28">
      <c r="R141" s="21" t="s">
        <v>37</v>
      </c>
      <c r="S141" s="21">
        <v>2</v>
      </c>
      <c r="T141" s="21" t="s">
        <v>39</v>
      </c>
      <c r="U141" s="24">
        <v>7783.62</v>
      </c>
      <c r="V141" s="21" t="s">
        <v>38</v>
      </c>
      <c r="W141" s="21">
        <v>144</v>
      </c>
      <c r="X141" s="21">
        <v>1</v>
      </c>
      <c r="Y141" s="21" t="s">
        <v>39</v>
      </c>
      <c r="Z141" s="24">
        <v>7783.62</v>
      </c>
      <c r="AA141" s="21" t="s">
        <v>38</v>
      </c>
      <c r="AB141" s="21">
        <v>55</v>
      </c>
    </row>
    <row r="142" spans="18:28">
      <c r="R142" s="21" t="s">
        <v>40</v>
      </c>
      <c r="S142" s="23">
        <v>27782</v>
      </c>
      <c r="T142" s="21" t="s">
        <v>41</v>
      </c>
      <c r="U142" s="21">
        <v>50.17</v>
      </c>
      <c r="V142" s="21" t="s">
        <v>42</v>
      </c>
      <c r="W142" s="23">
        <v>13938</v>
      </c>
      <c r="X142" s="23">
        <v>39689</v>
      </c>
      <c r="Y142" s="21" t="s">
        <v>43</v>
      </c>
      <c r="Z142" s="21">
        <v>50.17</v>
      </c>
      <c r="AA142" s="21" t="s">
        <v>42</v>
      </c>
      <c r="AB142" s="23">
        <v>13997</v>
      </c>
    </row>
    <row r="143" spans="18:28">
      <c r="R143" s="21" t="s">
        <v>44</v>
      </c>
      <c r="S143" s="21"/>
      <c r="T143" s="21"/>
      <c r="U143" s="21"/>
      <c r="V143" s="21"/>
      <c r="W143" s="21"/>
      <c r="X143" s="21"/>
      <c r="Y143" s="21"/>
      <c r="Z143" s="21"/>
      <c r="AA143" s="21"/>
      <c r="AB143" s="21"/>
    </row>
    <row r="144" spans="18:28">
      <c r="R144" s="21" t="s">
        <v>104</v>
      </c>
      <c r="S144" s="21">
        <v>69</v>
      </c>
      <c r="T144" s="21" t="s">
        <v>46</v>
      </c>
      <c r="U144" s="21">
        <v>691.85</v>
      </c>
      <c r="V144" s="21" t="s">
        <v>47</v>
      </c>
      <c r="W144" s="21">
        <v>477</v>
      </c>
      <c r="X144" s="21">
        <v>33</v>
      </c>
      <c r="Y144" s="21" t="s">
        <v>48</v>
      </c>
      <c r="Z144" s="21">
        <v>691.85</v>
      </c>
      <c r="AA144" s="21" t="s">
        <v>47</v>
      </c>
      <c r="AB144" s="21">
        <v>0</v>
      </c>
    </row>
    <row r="145" spans="18:28">
      <c r="R145" s="21" t="s">
        <v>49</v>
      </c>
      <c r="S145" s="21" t="s">
        <v>12</v>
      </c>
      <c r="T145" s="21"/>
      <c r="U145" s="21" t="s">
        <v>12</v>
      </c>
      <c r="V145" s="21"/>
      <c r="W145" s="21"/>
      <c r="X145" s="21">
        <v>915</v>
      </c>
      <c r="Y145" s="21" t="s">
        <v>10</v>
      </c>
      <c r="Z145" s="24">
        <v>2400.2399999999998</v>
      </c>
      <c r="AA145" s="21" t="s">
        <v>50</v>
      </c>
      <c r="AB145" s="21">
        <v>42</v>
      </c>
    </row>
    <row r="146" spans="18:28">
      <c r="R146" s="21" t="s">
        <v>51</v>
      </c>
      <c r="S146" s="21"/>
      <c r="T146" s="21"/>
      <c r="U146" s="21"/>
      <c r="V146" s="21"/>
      <c r="W146" s="21"/>
      <c r="X146" s="21"/>
      <c r="Y146" s="21"/>
      <c r="Z146" s="21"/>
      <c r="AA146" s="21"/>
      <c r="AB146" s="21"/>
    </row>
    <row r="147" spans="18:28">
      <c r="R147" s="21" t="s">
        <v>52</v>
      </c>
      <c r="S147" s="23">
        <v>47064</v>
      </c>
      <c r="T147" s="21" t="s">
        <v>53</v>
      </c>
      <c r="U147" s="21">
        <v>325.63</v>
      </c>
      <c r="V147" s="21" t="s">
        <v>54</v>
      </c>
      <c r="W147" s="23">
        <v>153256</v>
      </c>
      <c r="X147" s="23">
        <v>30025</v>
      </c>
      <c r="Y147" s="21" t="s">
        <v>55</v>
      </c>
      <c r="Z147" s="21">
        <v>325.63</v>
      </c>
      <c r="AA147" s="21" t="s">
        <v>54</v>
      </c>
      <c r="AB147" s="23">
        <v>68732</v>
      </c>
    </row>
    <row r="148" spans="18:28">
      <c r="R148" s="21" t="s">
        <v>56</v>
      </c>
      <c r="S148" s="21">
        <v>812</v>
      </c>
      <c r="T148" s="21" t="s">
        <v>57</v>
      </c>
      <c r="U148" s="21">
        <v>234.08</v>
      </c>
      <c r="V148" s="21" t="s">
        <v>58</v>
      </c>
      <c r="W148" s="23">
        <v>1901</v>
      </c>
      <c r="X148" s="23">
        <v>1379</v>
      </c>
      <c r="Y148" s="21" t="s">
        <v>57</v>
      </c>
      <c r="Z148" s="21">
        <v>234.08</v>
      </c>
      <c r="AA148" s="21" t="s">
        <v>58</v>
      </c>
      <c r="AB148" s="23">
        <v>2269</v>
      </c>
    </row>
    <row r="149" spans="18:28">
      <c r="R149" s="21" t="s">
        <v>59</v>
      </c>
      <c r="S149" s="23">
        <v>902104</v>
      </c>
      <c r="T149" s="21" t="s">
        <v>60</v>
      </c>
      <c r="U149" s="21">
        <v>936.31</v>
      </c>
      <c r="V149" s="21" t="s">
        <v>61</v>
      </c>
      <c r="W149" s="23">
        <v>8446489</v>
      </c>
      <c r="X149" s="23">
        <v>1113378</v>
      </c>
      <c r="Y149" s="21" t="s">
        <v>60</v>
      </c>
      <c r="Z149" s="21">
        <v>936.31</v>
      </c>
      <c r="AA149" s="21" t="s">
        <v>61</v>
      </c>
      <c r="AB149" s="23">
        <v>20078</v>
      </c>
    </row>
    <row r="150" spans="18:28">
      <c r="R150" s="21" t="s">
        <v>62</v>
      </c>
      <c r="S150" s="23">
        <v>1013233</v>
      </c>
      <c r="T150" s="21" t="s">
        <v>60</v>
      </c>
      <c r="U150" s="21">
        <v>260.13</v>
      </c>
      <c r="V150" s="21" t="s">
        <v>61</v>
      </c>
      <c r="W150" s="23">
        <v>2635702</v>
      </c>
      <c r="X150" s="23">
        <v>1249582</v>
      </c>
      <c r="Y150" s="21" t="s">
        <v>60</v>
      </c>
      <c r="Z150" s="21">
        <v>260.13</v>
      </c>
      <c r="AA150" s="21" t="s">
        <v>61</v>
      </c>
      <c r="AB150" s="23">
        <v>6260</v>
      </c>
    </row>
    <row r="151" spans="18:28">
      <c r="R151" s="21" t="s">
        <v>63</v>
      </c>
      <c r="S151" s="21"/>
      <c r="T151" s="21"/>
      <c r="U151" s="21"/>
      <c r="V151" s="21"/>
      <c r="W151" s="21"/>
      <c r="X151" s="21"/>
      <c r="Y151" s="21"/>
      <c r="Z151" s="21"/>
      <c r="AA151" s="21"/>
      <c r="AB151" s="21"/>
    </row>
    <row r="152" spans="18:28">
      <c r="R152" s="21" t="s">
        <v>64</v>
      </c>
      <c r="S152" s="21" t="s">
        <v>12</v>
      </c>
      <c r="T152" s="21"/>
      <c r="U152" s="21" t="s">
        <v>12</v>
      </c>
      <c r="V152" s="21"/>
      <c r="W152" s="21"/>
      <c r="X152" s="21">
        <v>3</v>
      </c>
      <c r="Y152" s="21" t="s">
        <v>66</v>
      </c>
      <c r="Z152" s="21">
        <v>21.87</v>
      </c>
      <c r="AA152" s="21" t="s">
        <v>65</v>
      </c>
      <c r="AB152" s="23">
        <v>1053</v>
      </c>
    </row>
    <row r="153" spans="18:28">
      <c r="R153" s="21" t="s">
        <v>67</v>
      </c>
      <c r="S153" s="21" t="s">
        <v>12</v>
      </c>
      <c r="T153" s="21"/>
      <c r="U153" s="21" t="s">
        <v>12</v>
      </c>
      <c r="V153" s="21"/>
      <c r="W153" s="21"/>
      <c r="X153" s="21">
        <v>3</v>
      </c>
      <c r="Y153" s="21" t="s">
        <v>66</v>
      </c>
      <c r="Z153" s="21">
        <v>4.37</v>
      </c>
      <c r="AA153" s="21" t="s">
        <v>65</v>
      </c>
      <c r="AB153" s="21">
        <v>211</v>
      </c>
    </row>
    <row r="154" spans="18:28">
      <c r="R154" s="21" t="s">
        <v>68</v>
      </c>
      <c r="S154" s="21"/>
      <c r="T154" s="21"/>
      <c r="U154" s="21"/>
      <c r="V154" s="21"/>
      <c r="W154" s="21"/>
      <c r="X154" s="21"/>
      <c r="Y154" s="21"/>
      <c r="Z154" s="21"/>
      <c r="AA154" s="21"/>
      <c r="AB154" s="21" t="s">
        <v>72</v>
      </c>
    </row>
    <row r="155" spans="18:28">
      <c r="R155" s="21" t="s">
        <v>69</v>
      </c>
      <c r="S155" s="23">
        <v>2244</v>
      </c>
      <c r="T155" s="21" t="s">
        <v>70</v>
      </c>
      <c r="U155" s="21">
        <v>0.23</v>
      </c>
      <c r="V155" s="21" t="s">
        <v>71</v>
      </c>
      <c r="W155" s="21">
        <v>5</v>
      </c>
      <c r="X155" s="23">
        <v>4228</v>
      </c>
      <c r="Y155" s="21" t="s">
        <v>70</v>
      </c>
      <c r="Z155" s="21">
        <v>0.23</v>
      </c>
      <c r="AA155" s="21" t="s">
        <v>71</v>
      </c>
      <c r="AB155" s="23">
        <v>18445</v>
      </c>
    </row>
    <row r="156" spans="18:28">
      <c r="R156" s="21" t="s">
        <v>73</v>
      </c>
      <c r="S156" s="21"/>
      <c r="T156" s="21"/>
      <c r="U156" s="21"/>
      <c r="V156" s="21"/>
      <c r="W156" s="21"/>
      <c r="X156" s="21"/>
      <c r="Y156" s="21"/>
      <c r="Z156" s="21"/>
      <c r="AA156" s="21"/>
      <c r="AB156" s="21"/>
    </row>
    <row r="157" spans="18:28">
      <c r="R157" s="21" t="s">
        <v>8</v>
      </c>
      <c r="S157" s="21">
        <v>762</v>
      </c>
      <c r="T157" s="21" t="s">
        <v>74</v>
      </c>
      <c r="U157" s="24">
        <v>2316.23</v>
      </c>
      <c r="V157" s="21" t="s">
        <v>75</v>
      </c>
      <c r="W157" s="21">
        <v>34</v>
      </c>
      <c r="X157" s="21">
        <v>984</v>
      </c>
      <c r="Y157" s="21" t="s">
        <v>74</v>
      </c>
      <c r="Z157" s="24">
        <v>2316.23</v>
      </c>
      <c r="AA157" s="21" t="s">
        <v>75</v>
      </c>
      <c r="AB157" s="21">
        <v>44</v>
      </c>
    </row>
    <row r="158" spans="18:28">
      <c r="R158" s="21" t="s">
        <v>77</v>
      </c>
      <c r="S158" s="23">
        <v>9327</v>
      </c>
      <c r="T158" s="21" t="s">
        <v>78</v>
      </c>
      <c r="U158" s="24">
        <v>46787.16</v>
      </c>
      <c r="V158" s="21" t="s">
        <v>79</v>
      </c>
      <c r="W158" s="23">
        <v>8404</v>
      </c>
      <c r="X158" s="23">
        <v>9360</v>
      </c>
      <c r="Y158" s="21" t="s">
        <v>78</v>
      </c>
      <c r="Z158" s="24">
        <v>46787.16</v>
      </c>
      <c r="AA158" s="21" t="s">
        <v>79</v>
      </c>
      <c r="AB158" s="23">
        <v>8434</v>
      </c>
    </row>
    <row r="159" spans="18:28">
      <c r="R159" s="21" t="s">
        <v>80</v>
      </c>
      <c r="S159" s="21"/>
      <c r="T159" s="21"/>
      <c r="U159" s="21"/>
      <c r="V159" s="21"/>
      <c r="W159" s="21"/>
      <c r="X159" s="21"/>
      <c r="Y159" s="21"/>
      <c r="Z159" s="21"/>
      <c r="AA159" s="21"/>
      <c r="AB159" s="21"/>
    </row>
    <row r="160" spans="18:28">
      <c r="R160" s="21" t="s">
        <v>81</v>
      </c>
      <c r="S160" s="23">
        <v>20918</v>
      </c>
      <c r="T160" s="21" t="s">
        <v>82</v>
      </c>
      <c r="U160" s="21">
        <v>73.62</v>
      </c>
      <c r="V160" s="21" t="s">
        <v>83</v>
      </c>
      <c r="W160" s="21">
        <v>30</v>
      </c>
      <c r="X160" s="23">
        <v>22637</v>
      </c>
      <c r="Y160" s="21" t="s">
        <v>82</v>
      </c>
      <c r="Z160" s="21">
        <v>73.62</v>
      </c>
      <c r="AA160" s="21" t="s">
        <v>83</v>
      </c>
      <c r="AB160" s="21">
        <v>32</v>
      </c>
    </row>
    <row r="161" spans="18:28">
      <c r="R161" s="21" t="s">
        <v>84</v>
      </c>
      <c r="S161" s="23">
        <v>27782</v>
      </c>
      <c r="T161" s="21" t="s">
        <v>41</v>
      </c>
      <c r="U161" s="21">
        <v>291.64999999999998</v>
      </c>
      <c r="V161" s="21" t="s">
        <v>85</v>
      </c>
      <c r="W161" s="21">
        <v>156</v>
      </c>
      <c r="X161" s="23">
        <v>39689</v>
      </c>
      <c r="Y161" s="21" t="s">
        <v>41</v>
      </c>
      <c r="Z161" s="21">
        <v>291.64999999999998</v>
      </c>
      <c r="AA161" s="21" t="s">
        <v>85</v>
      </c>
      <c r="AB161" s="21">
        <v>223</v>
      </c>
    </row>
    <row r="162" spans="18:28">
      <c r="R162" s="21" t="s">
        <v>86</v>
      </c>
      <c r="S162" s="23">
        <v>1398</v>
      </c>
      <c r="T162" s="21" t="s">
        <v>33</v>
      </c>
      <c r="U162" s="24">
        <v>3562.13</v>
      </c>
      <c r="V162" s="21" t="s">
        <v>87</v>
      </c>
      <c r="W162" s="21">
        <v>96</v>
      </c>
      <c r="X162" s="23">
        <v>3075</v>
      </c>
      <c r="Y162" s="21" t="s">
        <v>33</v>
      </c>
      <c r="Z162" s="24">
        <v>3562.13</v>
      </c>
      <c r="AA162" s="21" t="s">
        <v>87</v>
      </c>
      <c r="AB162" s="21">
        <v>211</v>
      </c>
    </row>
    <row r="163" spans="18:28">
      <c r="R163" s="21" t="s">
        <v>88</v>
      </c>
      <c r="S163" s="23">
        <v>1398</v>
      </c>
      <c r="T163" s="21" t="s">
        <v>33</v>
      </c>
      <c r="U163" s="24">
        <v>7969.01</v>
      </c>
      <c r="V163" s="21" t="s">
        <v>87</v>
      </c>
      <c r="W163" s="21">
        <v>215</v>
      </c>
      <c r="X163" s="23">
        <v>3075</v>
      </c>
      <c r="Y163" s="21" t="s">
        <v>33</v>
      </c>
      <c r="Z163" s="24">
        <v>7969.01</v>
      </c>
      <c r="AA163" s="21" t="s">
        <v>87</v>
      </c>
      <c r="AB163" s="21">
        <v>472</v>
      </c>
    </row>
    <row r="164" spans="18:28">
      <c r="R164" s="21" t="s">
        <v>89</v>
      </c>
      <c r="S164" s="21"/>
      <c r="T164" s="21"/>
      <c r="U164" s="21"/>
      <c r="V164" s="21"/>
      <c r="W164" s="21"/>
      <c r="X164" s="21"/>
      <c r="Y164" s="21"/>
      <c r="Z164" s="21"/>
      <c r="AA164" s="21"/>
      <c r="AB164" s="21"/>
    </row>
    <row r="165" spans="18:28">
      <c r="R165" s="21" t="s">
        <v>90</v>
      </c>
      <c r="S165" s="23">
        <v>43262</v>
      </c>
      <c r="T165" s="21" t="s">
        <v>91</v>
      </c>
      <c r="U165" s="21">
        <v>32.090000000000003</v>
      </c>
      <c r="V165" s="21" t="s">
        <v>91</v>
      </c>
      <c r="W165" s="21">
        <v>27</v>
      </c>
      <c r="X165" s="23">
        <v>43369</v>
      </c>
      <c r="Y165" s="21" t="s">
        <v>91</v>
      </c>
      <c r="Z165" s="21">
        <v>32.090000000000003</v>
      </c>
      <c r="AA165" s="21" t="s">
        <v>91</v>
      </c>
      <c r="AB165" s="21">
        <v>27</v>
      </c>
    </row>
    <row r="166" spans="18:28">
      <c r="R166" s="21" t="s">
        <v>92</v>
      </c>
      <c r="S166" s="23">
        <v>27782</v>
      </c>
      <c r="T166" s="21" t="s">
        <v>41</v>
      </c>
      <c r="U166" s="21">
        <v>631.44000000000005</v>
      </c>
      <c r="V166" s="21" t="s">
        <v>93</v>
      </c>
      <c r="W166" s="21">
        <v>338</v>
      </c>
      <c r="X166" s="23">
        <v>9922</v>
      </c>
      <c r="Y166" s="21" t="s">
        <v>43</v>
      </c>
      <c r="Z166" s="21">
        <v>631.44000000000005</v>
      </c>
      <c r="AA166" s="21" t="s">
        <v>93</v>
      </c>
      <c r="AB166" s="21">
        <v>121</v>
      </c>
    </row>
    <row r="167" spans="18:28">
      <c r="R167" s="21" t="s">
        <v>114</v>
      </c>
      <c r="S167" s="21"/>
      <c r="T167" s="21"/>
      <c r="U167" s="21"/>
      <c r="V167" s="21"/>
      <c r="W167" s="21"/>
      <c r="X167" s="21"/>
      <c r="Y167" s="21"/>
      <c r="Z167" s="21"/>
      <c r="AA167" s="21"/>
      <c r="AB167" s="21"/>
    </row>
    <row r="168" spans="18:28">
      <c r="R168" s="21" t="s">
        <v>8</v>
      </c>
      <c r="S168" s="21"/>
      <c r="T168" s="21"/>
      <c r="U168" s="21"/>
      <c r="V168" s="21"/>
      <c r="W168" s="21"/>
      <c r="X168" s="21"/>
      <c r="Y168" s="21"/>
      <c r="Z168" s="21"/>
      <c r="AA168" s="21"/>
      <c r="AB168" s="21" t="s">
        <v>115</v>
      </c>
    </row>
    <row r="169" spans="18:28">
      <c r="R169" s="21" t="s">
        <v>116</v>
      </c>
      <c r="S169" s="23">
        <v>19921</v>
      </c>
      <c r="T169" s="21" t="s">
        <v>10</v>
      </c>
      <c r="U169" s="21" t="s">
        <v>12</v>
      </c>
      <c r="V169" s="21"/>
      <c r="W169" s="21"/>
      <c r="X169" s="23">
        <v>19819</v>
      </c>
      <c r="Y169" s="21" t="s">
        <v>10</v>
      </c>
      <c r="Z169" s="21" t="s">
        <v>12</v>
      </c>
      <c r="AA169" s="21"/>
      <c r="AB169" s="21" t="s">
        <v>72</v>
      </c>
    </row>
    <row r="170" spans="18:28">
      <c r="R170" s="21" t="s">
        <v>117</v>
      </c>
      <c r="S170" s="23">
        <v>1256</v>
      </c>
      <c r="T170" s="21" t="s">
        <v>10</v>
      </c>
      <c r="U170" s="21">
        <v>37.380000000000003</v>
      </c>
      <c r="V170" s="21" t="s">
        <v>15</v>
      </c>
      <c r="W170" s="21">
        <v>470</v>
      </c>
      <c r="X170" s="23">
        <v>1254</v>
      </c>
      <c r="Y170" s="21" t="s">
        <v>10</v>
      </c>
      <c r="Z170" s="21">
        <v>37.380000000000003</v>
      </c>
      <c r="AA170" s="21" t="s">
        <v>15</v>
      </c>
      <c r="AB170" s="21">
        <v>330</v>
      </c>
    </row>
    <row r="171" spans="18:28">
      <c r="R171" s="21" t="s">
        <v>118</v>
      </c>
      <c r="S171" s="21">
        <v>0</v>
      </c>
      <c r="T171" s="21" t="s">
        <v>10</v>
      </c>
      <c r="U171" s="21">
        <v>0</v>
      </c>
      <c r="V171" s="21" t="s">
        <v>15</v>
      </c>
      <c r="W171" s="21">
        <v>0</v>
      </c>
      <c r="X171" s="21">
        <v>0</v>
      </c>
      <c r="Y171" s="21" t="s">
        <v>10</v>
      </c>
      <c r="Z171" s="21">
        <v>0</v>
      </c>
      <c r="AA171" s="21" t="s">
        <v>119</v>
      </c>
      <c r="AB171" s="21" t="s">
        <v>72</v>
      </c>
    </row>
    <row r="172" spans="18:28">
      <c r="R172" s="21" t="s">
        <v>18</v>
      </c>
      <c r="S172" s="21"/>
      <c r="T172" s="21"/>
      <c r="U172" s="21"/>
      <c r="V172" s="21"/>
      <c r="W172" s="21"/>
      <c r="X172" s="21"/>
      <c r="Y172" s="21"/>
      <c r="Z172" s="21"/>
      <c r="AA172" s="21"/>
      <c r="AB172" s="21"/>
    </row>
    <row r="173" spans="18:28">
      <c r="R173" s="21" t="s">
        <v>19</v>
      </c>
      <c r="S173" s="21">
        <v>640</v>
      </c>
      <c r="T173" s="21" t="s">
        <v>20</v>
      </c>
      <c r="U173" s="21">
        <v>59.2</v>
      </c>
      <c r="V173" s="21" t="s">
        <v>21</v>
      </c>
      <c r="W173" s="21">
        <v>379</v>
      </c>
      <c r="X173" s="23">
        <v>1254</v>
      </c>
      <c r="Y173" s="21" t="s">
        <v>20</v>
      </c>
      <c r="Z173" s="21">
        <v>59.2</v>
      </c>
      <c r="AA173" s="21" t="s">
        <v>21</v>
      </c>
      <c r="AB173" s="21">
        <v>522</v>
      </c>
    </row>
    <row r="174" spans="18:28">
      <c r="R174" s="21" t="s">
        <v>22</v>
      </c>
      <c r="S174" s="21">
        <v>435</v>
      </c>
      <c r="T174" s="21" t="s">
        <v>23</v>
      </c>
      <c r="U174" s="21">
        <v>125.15</v>
      </c>
      <c r="V174" s="21" t="s">
        <v>24</v>
      </c>
      <c r="W174" s="21">
        <v>544</v>
      </c>
      <c r="X174" s="21">
        <v>915</v>
      </c>
      <c r="Y174" s="21" t="s">
        <v>23</v>
      </c>
      <c r="Z174" s="21">
        <v>125.15</v>
      </c>
      <c r="AA174" s="21" t="s">
        <v>24</v>
      </c>
      <c r="AB174" s="21">
        <v>805</v>
      </c>
    </row>
    <row r="175" spans="18:28">
      <c r="R175" s="21" t="s">
        <v>25</v>
      </c>
      <c r="S175" s="21">
        <v>315</v>
      </c>
      <c r="T175" s="21" t="s">
        <v>26</v>
      </c>
      <c r="U175" s="21">
        <v>93.47</v>
      </c>
      <c r="V175" s="21" t="s">
        <v>27</v>
      </c>
      <c r="W175" s="21">
        <v>295</v>
      </c>
      <c r="X175" s="21">
        <v>211</v>
      </c>
      <c r="Y175" s="21" t="s">
        <v>26</v>
      </c>
      <c r="Z175" s="21">
        <v>93.47</v>
      </c>
      <c r="AA175" s="21" t="s">
        <v>27</v>
      </c>
      <c r="AB175" s="21">
        <v>139</v>
      </c>
    </row>
    <row r="176" spans="18:28">
      <c r="R176" s="21" t="s">
        <v>28</v>
      </c>
      <c r="S176" s="23">
        <v>2581</v>
      </c>
      <c r="T176" s="21" t="s">
        <v>29</v>
      </c>
      <c r="U176" s="21">
        <v>54.26</v>
      </c>
      <c r="V176" s="21" t="s">
        <v>30</v>
      </c>
      <c r="W176" s="23">
        <v>1401</v>
      </c>
      <c r="X176" s="23">
        <v>2500</v>
      </c>
      <c r="Y176" s="21" t="s">
        <v>29</v>
      </c>
      <c r="Z176" s="21">
        <v>54.26</v>
      </c>
      <c r="AA176" s="21" t="s">
        <v>30</v>
      </c>
      <c r="AB176" s="21">
        <v>954</v>
      </c>
    </row>
    <row r="177" spans="18:28">
      <c r="R177" s="21" t="s">
        <v>31</v>
      </c>
      <c r="S177" s="21"/>
      <c r="T177" s="21"/>
      <c r="U177" s="21"/>
      <c r="V177" s="21"/>
      <c r="W177" s="21"/>
      <c r="X177" s="21"/>
      <c r="Y177" s="21"/>
      <c r="Z177" s="21"/>
      <c r="AA177" s="21"/>
      <c r="AB177" s="21"/>
    </row>
    <row r="178" spans="18:28">
      <c r="R178" s="21" t="s">
        <v>32</v>
      </c>
      <c r="S178" s="21">
        <v>145</v>
      </c>
      <c r="T178" s="21" t="s">
        <v>33</v>
      </c>
      <c r="U178" s="21">
        <v>274.63</v>
      </c>
      <c r="V178" s="21" t="s">
        <v>34</v>
      </c>
      <c r="W178" s="21">
        <v>398</v>
      </c>
      <c r="X178" s="23">
        <v>1456</v>
      </c>
      <c r="Y178" s="21" t="s">
        <v>33</v>
      </c>
      <c r="Z178" s="21">
        <v>274.63</v>
      </c>
      <c r="AA178" s="21" t="s">
        <v>34</v>
      </c>
      <c r="AB178" s="23">
        <v>2811</v>
      </c>
    </row>
    <row r="179" spans="18:28">
      <c r="R179" s="21" t="s">
        <v>35</v>
      </c>
      <c r="S179" s="21">
        <v>1</v>
      </c>
      <c r="T179" s="21" t="s">
        <v>33</v>
      </c>
      <c r="U179" s="24">
        <v>15595.89</v>
      </c>
      <c r="V179" s="21" t="s">
        <v>34</v>
      </c>
      <c r="W179" s="21">
        <v>128</v>
      </c>
      <c r="X179" s="21">
        <v>8</v>
      </c>
      <c r="Y179" s="21" t="s">
        <v>33</v>
      </c>
      <c r="Z179" s="24">
        <v>15595.89</v>
      </c>
      <c r="AA179" s="21" t="s">
        <v>34</v>
      </c>
      <c r="AB179" s="21">
        <v>877</v>
      </c>
    </row>
    <row r="180" spans="18:28">
      <c r="R180" s="21" t="s">
        <v>37</v>
      </c>
      <c r="S180" s="21">
        <v>0</v>
      </c>
      <c r="T180" s="21" t="s">
        <v>39</v>
      </c>
      <c r="U180" s="24">
        <v>8458.58</v>
      </c>
      <c r="V180" s="21" t="s">
        <v>38</v>
      </c>
      <c r="W180" s="21"/>
      <c r="X180" s="21">
        <v>1</v>
      </c>
      <c r="Y180" s="21" t="s">
        <v>39</v>
      </c>
      <c r="Z180" s="24">
        <v>8458.58</v>
      </c>
      <c r="AA180" s="21" t="s">
        <v>38</v>
      </c>
      <c r="AB180" s="21">
        <v>59</v>
      </c>
    </row>
    <row r="181" spans="18:28">
      <c r="R181" s="21" t="s">
        <v>40</v>
      </c>
      <c r="S181" s="23">
        <v>1548</v>
      </c>
      <c r="T181" s="21" t="s">
        <v>41</v>
      </c>
      <c r="U181" s="21">
        <v>54.52</v>
      </c>
      <c r="V181" s="21" t="s">
        <v>42</v>
      </c>
      <c r="W181" s="21">
        <v>844</v>
      </c>
      <c r="X181" s="23">
        <v>15771</v>
      </c>
      <c r="Y181" s="21" t="s">
        <v>43</v>
      </c>
      <c r="Z181" s="21">
        <v>54.52</v>
      </c>
      <c r="AA181" s="21" t="s">
        <v>42</v>
      </c>
      <c r="AB181" s="23">
        <v>6044</v>
      </c>
    </row>
    <row r="182" spans="18:28">
      <c r="R182" s="21" t="s">
        <v>44</v>
      </c>
      <c r="S182" s="21"/>
      <c r="T182" s="21"/>
      <c r="U182" s="21"/>
      <c r="V182" s="21"/>
      <c r="W182" s="21">
        <v>0</v>
      </c>
      <c r="X182" s="21"/>
      <c r="Y182" s="21"/>
      <c r="Z182" s="21"/>
      <c r="AA182" s="21"/>
      <c r="AB182" s="21"/>
    </row>
    <row r="183" spans="18:28">
      <c r="R183" s="21" t="s">
        <v>104</v>
      </c>
      <c r="S183" s="21">
        <v>4</v>
      </c>
      <c r="T183" s="21" t="s">
        <v>46</v>
      </c>
      <c r="U183" s="21">
        <v>751.84</v>
      </c>
      <c r="V183" s="21" t="s">
        <v>47</v>
      </c>
      <c r="W183" s="21">
        <v>29</v>
      </c>
      <c r="X183" s="21">
        <v>2</v>
      </c>
      <c r="Y183" s="21" t="s">
        <v>48</v>
      </c>
      <c r="Z183" s="21">
        <v>751.84</v>
      </c>
      <c r="AA183" s="21" t="s">
        <v>47</v>
      </c>
      <c r="AB183" s="21">
        <v>0</v>
      </c>
    </row>
    <row r="184" spans="18:28">
      <c r="R184" s="21" t="s">
        <v>49</v>
      </c>
      <c r="S184" s="21" t="s">
        <v>12</v>
      </c>
      <c r="T184" s="21"/>
      <c r="U184" s="21" t="s">
        <v>12</v>
      </c>
      <c r="V184" s="21"/>
      <c r="W184" s="21"/>
      <c r="X184" s="21">
        <v>51</v>
      </c>
      <c r="Y184" s="21" t="s">
        <v>10</v>
      </c>
      <c r="Z184" s="24">
        <v>2608.38</v>
      </c>
      <c r="AA184" s="21" t="s">
        <v>50</v>
      </c>
      <c r="AB184" s="21">
        <v>3</v>
      </c>
    </row>
    <row r="185" spans="18:28">
      <c r="R185" s="21" t="s">
        <v>51</v>
      </c>
      <c r="S185" s="21"/>
      <c r="T185" s="21"/>
      <c r="U185" s="21"/>
      <c r="V185" s="21"/>
      <c r="W185" s="21"/>
      <c r="X185" s="21"/>
      <c r="Y185" s="21"/>
      <c r="Z185" s="21"/>
      <c r="AA185" s="21"/>
      <c r="AB185" s="21"/>
    </row>
    <row r="186" spans="18:28">
      <c r="R186" s="21" t="s">
        <v>52</v>
      </c>
      <c r="S186" s="23">
        <v>10949</v>
      </c>
      <c r="T186" s="21" t="s">
        <v>53</v>
      </c>
      <c r="U186" s="21">
        <v>353.87</v>
      </c>
      <c r="V186" s="21" t="s">
        <v>54</v>
      </c>
      <c r="W186" s="23">
        <v>38744</v>
      </c>
      <c r="X186" s="23">
        <v>1257</v>
      </c>
      <c r="Y186" s="21" t="s">
        <v>55</v>
      </c>
      <c r="Z186" s="21">
        <v>353.87</v>
      </c>
      <c r="AA186" s="21" t="s">
        <v>54</v>
      </c>
      <c r="AB186" s="23">
        <v>3126</v>
      </c>
    </row>
    <row r="187" spans="18:28">
      <c r="R187" s="21" t="s">
        <v>56</v>
      </c>
      <c r="S187" s="21">
        <v>45</v>
      </c>
      <c r="T187" s="21" t="s">
        <v>57</v>
      </c>
      <c r="U187" s="21">
        <v>254.38</v>
      </c>
      <c r="V187" s="21" t="s">
        <v>58</v>
      </c>
      <c r="W187" s="21">
        <v>115</v>
      </c>
      <c r="X187" s="21">
        <v>851</v>
      </c>
      <c r="Y187" s="21" t="s">
        <v>57</v>
      </c>
      <c r="Z187" s="21">
        <v>254.38</v>
      </c>
      <c r="AA187" s="21" t="s">
        <v>58</v>
      </c>
      <c r="AB187" s="23">
        <v>1523</v>
      </c>
    </row>
    <row r="188" spans="18:28">
      <c r="R188" s="21" t="s">
        <v>59</v>
      </c>
      <c r="S188" s="23">
        <v>50254</v>
      </c>
      <c r="T188" s="21" t="s">
        <v>60</v>
      </c>
      <c r="U188" s="24">
        <v>1017.5</v>
      </c>
      <c r="V188" s="21" t="s">
        <v>61</v>
      </c>
      <c r="W188" s="23">
        <v>511341</v>
      </c>
      <c r="X188" s="23">
        <v>61753</v>
      </c>
      <c r="Y188" s="21" t="s">
        <v>60</v>
      </c>
      <c r="Z188" s="24">
        <v>1017.5</v>
      </c>
      <c r="AA188" s="21" t="s">
        <v>61</v>
      </c>
      <c r="AB188" s="23">
        <v>1210</v>
      </c>
    </row>
    <row r="189" spans="18:28">
      <c r="R189" s="21" t="s">
        <v>62</v>
      </c>
      <c r="S189" s="23">
        <v>56445</v>
      </c>
      <c r="T189" s="21" t="s">
        <v>60</v>
      </c>
      <c r="U189" s="21">
        <v>282.69</v>
      </c>
      <c r="V189" s="21" t="s">
        <v>61</v>
      </c>
      <c r="W189" s="23">
        <v>159562</v>
      </c>
      <c r="X189" s="23">
        <v>69307</v>
      </c>
      <c r="Y189" s="21" t="s">
        <v>60</v>
      </c>
      <c r="Z189" s="21">
        <v>282.69</v>
      </c>
      <c r="AA189" s="21" t="s">
        <v>61</v>
      </c>
      <c r="AB189" s="21">
        <v>377</v>
      </c>
    </row>
    <row r="190" spans="18:28">
      <c r="R190" s="21" t="s">
        <v>63</v>
      </c>
      <c r="S190" s="21"/>
      <c r="T190" s="21"/>
      <c r="U190" s="21"/>
      <c r="V190" s="21"/>
      <c r="W190" s="21"/>
      <c r="X190" s="21"/>
      <c r="Y190" s="21"/>
      <c r="Z190" s="21"/>
      <c r="AA190" s="21"/>
      <c r="AB190" s="21"/>
    </row>
    <row r="191" spans="18:28">
      <c r="R191" s="21" t="s">
        <v>64</v>
      </c>
      <c r="S191" s="21" t="s">
        <v>12</v>
      </c>
      <c r="T191" s="21"/>
      <c r="U191" s="21" t="s">
        <v>12</v>
      </c>
      <c r="V191" s="21" t="s">
        <v>65</v>
      </c>
      <c r="W191" s="21"/>
      <c r="X191" s="21">
        <v>0</v>
      </c>
      <c r="Y191" s="21" t="s">
        <v>66</v>
      </c>
      <c r="Z191" s="21">
        <v>21.87</v>
      </c>
      <c r="AA191" s="21" t="s">
        <v>65</v>
      </c>
      <c r="AB191" s="21" t="s">
        <v>72</v>
      </c>
    </row>
    <row r="192" spans="18:28">
      <c r="R192" s="21" t="s">
        <v>67</v>
      </c>
      <c r="S192" s="21" t="s">
        <v>12</v>
      </c>
      <c r="T192" s="21"/>
      <c r="U192" s="21" t="s">
        <v>12</v>
      </c>
      <c r="V192" s="21" t="s">
        <v>65</v>
      </c>
      <c r="W192" s="21"/>
      <c r="X192" s="21">
        <v>0</v>
      </c>
      <c r="Y192" s="21" t="s">
        <v>66</v>
      </c>
      <c r="Z192" s="21">
        <v>4.3739999999999997</v>
      </c>
      <c r="AA192" s="21" t="s">
        <v>65</v>
      </c>
      <c r="AB192" s="21" t="s">
        <v>72</v>
      </c>
    </row>
    <row r="193" spans="18:28">
      <c r="R193" s="21" t="s">
        <v>68</v>
      </c>
      <c r="S193" s="21"/>
      <c r="T193" s="21"/>
      <c r="U193" s="21"/>
      <c r="V193" s="21"/>
      <c r="W193" s="21"/>
      <c r="X193" s="21"/>
      <c r="Y193" s="21"/>
      <c r="Z193" s="21"/>
      <c r="AA193" s="21"/>
      <c r="AB193" s="21"/>
    </row>
    <row r="194" spans="18:28">
      <c r="R194" s="21" t="s">
        <v>69</v>
      </c>
      <c r="S194" s="21">
        <v>125</v>
      </c>
      <c r="T194" s="21" t="s">
        <v>70</v>
      </c>
      <c r="U194" s="21">
        <v>0.25</v>
      </c>
      <c r="V194" s="21" t="s">
        <v>71</v>
      </c>
      <c r="W194" s="21">
        <v>0</v>
      </c>
      <c r="X194" s="21">
        <v>234</v>
      </c>
      <c r="Y194" s="21" t="s">
        <v>70</v>
      </c>
      <c r="Z194" s="21">
        <v>0.25</v>
      </c>
      <c r="AA194" s="21" t="s">
        <v>71</v>
      </c>
      <c r="AB194" s="23">
        <v>1112</v>
      </c>
    </row>
    <row r="195" spans="18:28">
      <c r="R195" s="21" t="s">
        <v>73</v>
      </c>
      <c r="S195" s="21"/>
      <c r="T195" s="21"/>
      <c r="U195" s="21"/>
      <c r="V195" s="21"/>
      <c r="W195" s="21"/>
      <c r="X195" s="21"/>
      <c r="Y195" s="21"/>
      <c r="Z195" s="21"/>
      <c r="AA195" s="21"/>
      <c r="AB195" s="21"/>
    </row>
    <row r="196" spans="18:28">
      <c r="R196" s="21" t="s">
        <v>8</v>
      </c>
      <c r="S196" s="21">
        <v>42</v>
      </c>
      <c r="T196" s="21" t="s">
        <v>74</v>
      </c>
      <c r="U196" s="24">
        <v>2517.09</v>
      </c>
      <c r="V196" s="21" t="s">
        <v>75</v>
      </c>
      <c r="W196" s="21">
        <v>2</v>
      </c>
      <c r="X196" s="21">
        <v>55</v>
      </c>
      <c r="Y196" s="21" t="s">
        <v>74</v>
      </c>
      <c r="Z196" s="24">
        <v>2517.09</v>
      </c>
      <c r="AA196" s="21" t="s">
        <v>75</v>
      </c>
      <c r="AB196" s="21">
        <v>3</v>
      </c>
    </row>
    <row r="197" spans="18:28">
      <c r="R197" s="21" t="s">
        <v>77</v>
      </c>
      <c r="S197" s="21">
        <v>520</v>
      </c>
      <c r="T197" s="21" t="s">
        <v>78</v>
      </c>
      <c r="U197" s="24">
        <v>50844.36</v>
      </c>
      <c r="V197" s="21" t="s">
        <v>79</v>
      </c>
      <c r="W197" s="21">
        <v>509</v>
      </c>
      <c r="X197" s="21">
        <v>519</v>
      </c>
      <c r="Y197" s="21" t="s">
        <v>78</v>
      </c>
      <c r="Z197" s="24">
        <v>50844.36</v>
      </c>
      <c r="AA197" s="21" t="s">
        <v>79</v>
      </c>
      <c r="AB197" s="21">
        <v>508</v>
      </c>
    </row>
    <row r="198" spans="18:28">
      <c r="R198" s="21" t="s">
        <v>80</v>
      </c>
      <c r="S198" s="21"/>
      <c r="T198" s="21"/>
      <c r="U198" s="21"/>
      <c r="V198" s="21"/>
      <c r="W198" s="21"/>
      <c r="X198" s="21"/>
      <c r="Y198" s="21"/>
      <c r="Z198" s="21"/>
      <c r="AA198" s="21"/>
      <c r="AB198" s="21"/>
    </row>
    <row r="199" spans="18:28">
      <c r="R199" s="21" t="s">
        <v>81</v>
      </c>
      <c r="S199" s="23">
        <v>1165</v>
      </c>
      <c r="T199" s="21" t="s">
        <v>82</v>
      </c>
      <c r="U199" s="21">
        <v>80.010000000000005</v>
      </c>
      <c r="V199" s="21" t="s">
        <v>83</v>
      </c>
      <c r="W199" s="21">
        <v>2</v>
      </c>
      <c r="X199" s="23">
        <v>2380</v>
      </c>
      <c r="Y199" s="21" t="s">
        <v>82</v>
      </c>
      <c r="Z199" s="21">
        <v>80.010000000000005</v>
      </c>
      <c r="AA199" s="21" t="s">
        <v>83</v>
      </c>
      <c r="AB199" s="21">
        <v>4</v>
      </c>
    </row>
    <row r="200" spans="18:28">
      <c r="R200" s="21" t="s">
        <v>84</v>
      </c>
      <c r="S200" s="23">
        <v>1548</v>
      </c>
      <c r="T200" s="21" t="s">
        <v>41</v>
      </c>
      <c r="U200" s="21">
        <v>316.94</v>
      </c>
      <c r="V200" s="21" t="s">
        <v>85</v>
      </c>
      <c r="W200" s="21">
        <v>9</v>
      </c>
      <c r="X200" s="23">
        <v>15771</v>
      </c>
      <c r="Y200" s="21" t="s">
        <v>41</v>
      </c>
      <c r="Z200" s="21">
        <v>316.94</v>
      </c>
      <c r="AA200" s="21" t="s">
        <v>85</v>
      </c>
      <c r="AB200" s="21">
        <v>96</v>
      </c>
    </row>
    <row r="201" spans="18:28">
      <c r="R201" s="21" t="s">
        <v>86</v>
      </c>
      <c r="S201" s="21">
        <v>78</v>
      </c>
      <c r="T201" s="21" t="s">
        <v>33</v>
      </c>
      <c r="U201" s="24">
        <v>3871.02</v>
      </c>
      <c r="V201" s="21" t="s">
        <v>87</v>
      </c>
      <c r="W201" s="21">
        <v>6</v>
      </c>
      <c r="X201" s="23">
        <v>1456</v>
      </c>
      <c r="Y201" s="21" t="s">
        <v>33</v>
      </c>
      <c r="Z201" s="24">
        <v>3871.02</v>
      </c>
      <c r="AA201" s="21" t="s">
        <v>87</v>
      </c>
      <c r="AB201" s="21">
        <v>109</v>
      </c>
    </row>
    <row r="202" spans="18:28">
      <c r="R202" s="21" t="s">
        <v>88</v>
      </c>
      <c r="S202" s="21">
        <v>78</v>
      </c>
      <c r="T202" s="21" t="s">
        <v>33</v>
      </c>
      <c r="U202" s="24">
        <v>8660.0499999999993</v>
      </c>
      <c r="V202" s="21" t="s">
        <v>87</v>
      </c>
      <c r="W202" s="21">
        <v>13</v>
      </c>
      <c r="X202" s="23">
        <v>1456</v>
      </c>
      <c r="Y202" s="21" t="s">
        <v>33</v>
      </c>
      <c r="Z202" s="24">
        <v>8660.0499999999993</v>
      </c>
      <c r="AA202" s="21" t="s">
        <v>87</v>
      </c>
      <c r="AB202" s="21">
        <v>243</v>
      </c>
    </row>
    <row r="203" spans="18:28">
      <c r="R203" s="21" t="s">
        <v>89</v>
      </c>
      <c r="S203" s="21"/>
      <c r="T203" s="21"/>
      <c r="U203" s="21"/>
      <c r="V203" s="21"/>
      <c r="W203" s="21"/>
      <c r="X203" s="21"/>
      <c r="Y203" s="21"/>
      <c r="Z203" s="21"/>
      <c r="AA203" s="21"/>
      <c r="AB203" s="21"/>
    </row>
    <row r="204" spans="18:28">
      <c r="R204" s="21" t="s">
        <v>90</v>
      </c>
      <c r="S204" s="23">
        <v>2410</v>
      </c>
      <c r="T204" s="21" t="s">
        <v>91</v>
      </c>
      <c r="U204" s="21">
        <v>34.869999999999997</v>
      </c>
      <c r="V204" s="21" t="s">
        <v>91</v>
      </c>
      <c r="W204" s="21">
        <v>2</v>
      </c>
      <c r="X204" s="23">
        <v>2405</v>
      </c>
      <c r="Y204" s="21" t="s">
        <v>91</v>
      </c>
      <c r="Z204" s="21">
        <v>34.869999999999997</v>
      </c>
      <c r="AA204" s="21" t="s">
        <v>91</v>
      </c>
      <c r="AB204" s="21">
        <v>2</v>
      </c>
    </row>
    <row r="205" spans="18:28">
      <c r="R205" s="21" t="s">
        <v>92</v>
      </c>
      <c r="S205" s="23">
        <v>1548</v>
      </c>
      <c r="T205" s="21" t="s">
        <v>41</v>
      </c>
      <c r="U205" s="21">
        <v>686.2</v>
      </c>
      <c r="V205" s="21" t="s">
        <v>93</v>
      </c>
      <c r="W205" s="21">
        <v>20</v>
      </c>
      <c r="X205" s="23">
        <v>3943</v>
      </c>
      <c r="Y205" s="21" t="s">
        <v>43</v>
      </c>
      <c r="Z205" s="21">
        <v>686.2</v>
      </c>
      <c r="AA205" s="21" t="s">
        <v>93</v>
      </c>
      <c r="AB205" s="21">
        <v>52</v>
      </c>
    </row>
    <row r="206" spans="18:28">
      <c r="R206" s="21" t="s">
        <v>120</v>
      </c>
      <c r="S206" s="21"/>
      <c r="T206" s="21"/>
      <c r="U206" s="21"/>
      <c r="V206" s="21"/>
      <c r="W206" s="21"/>
      <c r="X206" s="21"/>
      <c r="Y206" s="21"/>
      <c r="Z206" s="21"/>
      <c r="AA206" s="21"/>
      <c r="AB206" s="21"/>
    </row>
    <row r="207" spans="18:28">
      <c r="R207" s="21" t="s">
        <v>8</v>
      </c>
      <c r="S207" s="21"/>
      <c r="T207" s="21"/>
      <c r="U207" s="21"/>
      <c r="V207" s="21"/>
      <c r="W207" s="21"/>
      <c r="X207" s="21"/>
      <c r="Y207" s="21"/>
      <c r="Z207" s="21"/>
      <c r="AA207" s="21"/>
      <c r="AB207" s="21" t="s">
        <v>72</v>
      </c>
    </row>
    <row r="208" spans="18:28">
      <c r="R208" s="21" t="s">
        <v>121</v>
      </c>
      <c r="S208" s="23">
        <v>35558</v>
      </c>
      <c r="T208" s="21" t="s">
        <v>10</v>
      </c>
      <c r="U208" s="21" t="s">
        <v>12</v>
      </c>
      <c r="V208" s="21"/>
      <c r="W208" s="21"/>
      <c r="X208" s="23">
        <v>35376</v>
      </c>
      <c r="Y208" s="21" t="s">
        <v>10</v>
      </c>
      <c r="Z208" s="21" t="s">
        <v>12</v>
      </c>
      <c r="AA208" s="21"/>
      <c r="AB208" s="21" t="s">
        <v>72</v>
      </c>
    </row>
    <row r="209" spans="18:28">
      <c r="R209" s="21" t="s">
        <v>122</v>
      </c>
      <c r="S209" s="23">
        <v>37379</v>
      </c>
      <c r="T209" s="21" t="s">
        <v>10</v>
      </c>
      <c r="U209" s="21">
        <v>38.25</v>
      </c>
      <c r="V209" s="21" t="s">
        <v>15</v>
      </c>
      <c r="W209" s="23">
        <v>14298</v>
      </c>
      <c r="X209" s="23">
        <v>37307</v>
      </c>
      <c r="Y209" s="21" t="s">
        <v>10</v>
      </c>
      <c r="Z209" s="21">
        <v>38.25</v>
      </c>
      <c r="AA209" s="21" t="s">
        <v>15</v>
      </c>
      <c r="AB209" s="23">
        <v>10032</v>
      </c>
    </row>
    <row r="210" spans="18:28">
      <c r="R210" s="21" t="s">
        <v>123</v>
      </c>
      <c r="S210" s="21" t="s">
        <v>12</v>
      </c>
      <c r="T210" s="21" t="s">
        <v>10</v>
      </c>
      <c r="U210" s="21" t="s">
        <v>12</v>
      </c>
      <c r="V210" s="21"/>
      <c r="W210" s="21"/>
      <c r="X210" s="21">
        <v>0</v>
      </c>
      <c r="Y210" s="21" t="s">
        <v>10</v>
      </c>
      <c r="Z210" s="21">
        <v>0</v>
      </c>
      <c r="AA210" s="21" t="s">
        <v>15</v>
      </c>
      <c r="AB210" s="21" t="s">
        <v>72</v>
      </c>
    </row>
    <row r="211" spans="18:28">
      <c r="R211" s="21" t="s">
        <v>18</v>
      </c>
      <c r="S211" s="21"/>
      <c r="T211" s="21"/>
      <c r="U211" s="21"/>
      <c r="V211" s="21"/>
      <c r="W211" s="21"/>
      <c r="X211" s="21"/>
      <c r="Y211" s="21"/>
      <c r="Z211" s="21"/>
      <c r="AA211" s="21"/>
      <c r="AB211" s="21"/>
    </row>
    <row r="212" spans="18:28">
      <c r="R212" s="21" t="s">
        <v>19</v>
      </c>
      <c r="S212" s="23">
        <v>19039</v>
      </c>
      <c r="T212" s="21" t="s">
        <v>20</v>
      </c>
      <c r="U212" s="21">
        <v>60.58</v>
      </c>
      <c r="V212" s="21" t="s">
        <v>21</v>
      </c>
      <c r="W212" s="23">
        <v>11534</v>
      </c>
      <c r="X212" s="23">
        <v>8357</v>
      </c>
      <c r="Y212" s="21" t="s">
        <v>20</v>
      </c>
      <c r="Z212" s="21">
        <v>60.58</v>
      </c>
      <c r="AA212" s="21" t="s">
        <v>21</v>
      </c>
      <c r="AB212" s="23">
        <v>3559</v>
      </c>
    </row>
    <row r="213" spans="18:28">
      <c r="R213" s="21" t="s">
        <v>22</v>
      </c>
      <c r="S213" s="23">
        <v>12937</v>
      </c>
      <c r="T213" s="21" t="s">
        <v>23</v>
      </c>
      <c r="U213" s="21">
        <v>128.07</v>
      </c>
      <c r="V213" s="21" t="s">
        <v>24</v>
      </c>
      <c r="W213" s="23">
        <v>16568</v>
      </c>
      <c r="X213" s="23">
        <v>24548</v>
      </c>
      <c r="Y213" s="21" t="s">
        <v>23</v>
      </c>
      <c r="Z213" s="21">
        <v>128.07</v>
      </c>
      <c r="AA213" s="21" t="s">
        <v>24</v>
      </c>
      <c r="AB213" s="23">
        <v>22101</v>
      </c>
    </row>
    <row r="214" spans="18:28">
      <c r="R214" s="21" t="s">
        <v>25</v>
      </c>
      <c r="S214" s="23">
        <v>9377</v>
      </c>
      <c r="T214" s="21" t="s">
        <v>26</v>
      </c>
      <c r="U214" s="21">
        <v>95.65</v>
      </c>
      <c r="V214" s="21" t="s">
        <v>27</v>
      </c>
      <c r="W214" s="23">
        <v>8969</v>
      </c>
      <c r="X214" s="23">
        <v>6277</v>
      </c>
      <c r="Y214" s="21" t="s">
        <v>26</v>
      </c>
      <c r="Z214" s="21">
        <v>95.65</v>
      </c>
      <c r="AA214" s="21" t="s">
        <v>27</v>
      </c>
      <c r="AB214" s="23">
        <v>4221</v>
      </c>
    </row>
    <row r="215" spans="18:28">
      <c r="R215" s="21" t="s">
        <v>28</v>
      </c>
      <c r="S215" s="23">
        <v>76790</v>
      </c>
      <c r="T215" s="21" t="s">
        <v>29</v>
      </c>
      <c r="U215" s="21">
        <v>55.53</v>
      </c>
      <c r="V215" s="21" t="s">
        <v>30</v>
      </c>
      <c r="W215" s="23">
        <v>42641</v>
      </c>
      <c r="X215" s="23">
        <v>44674</v>
      </c>
      <c r="Y215" s="21" t="s">
        <v>29</v>
      </c>
      <c r="Z215" s="21">
        <v>55.53</v>
      </c>
      <c r="AA215" s="21" t="s">
        <v>30</v>
      </c>
      <c r="AB215" s="23">
        <v>17439</v>
      </c>
    </row>
    <row r="216" spans="18:28">
      <c r="R216" s="21" t="s">
        <v>31</v>
      </c>
      <c r="S216" s="21"/>
      <c r="T216" s="21"/>
      <c r="U216" s="21"/>
      <c r="V216" s="21"/>
      <c r="W216" s="21"/>
      <c r="X216" s="21"/>
      <c r="Y216" s="21"/>
      <c r="Z216" s="21"/>
      <c r="AA216" s="21"/>
      <c r="AB216" s="21"/>
    </row>
    <row r="217" spans="18:28">
      <c r="R217" s="21" t="s">
        <v>32</v>
      </c>
      <c r="S217" s="23">
        <v>4313</v>
      </c>
      <c r="T217" s="21" t="s">
        <v>33</v>
      </c>
      <c r="U217" s="21">
        <v>281.04000000000002</v>
      </c>
      <c r="V217" s="21" t="s">
        <v>34</v>
      </c>
      <c r="W217" s="23">
        <v>12120</v>
      </c>
      <c r="X217" s="23">
        <v>3022</v>
      </c>
      <c r="Y217" s="21" t="s">
        <v>33</v>
      </c>
      <c r="Z217" s="21">
        <v>281.04000000000002</v>
      </c>
      <c r="AA217" s="21" t="s">
        <v>34</v>
      </c>
      <c r="AB217" s="23">
        <v>5970</v>
      </c>
    </row>
    <row r="218" spans="18:28">
      <c r="R218" s="21" t="s">
        <v>35</v>
      </c>
      <c r="S218" s="21">
        <v>24</v>
      </c>
      <c r="T218" s="21" t="s">
        <v>33</v>
      </c>
      <c r="U218" s="24">
        <v>15959.44</v>
      </c>
      <c r="V218" s="21" t="s">
        <v>34</v>
      </c>
      <c r="W218" s="23">
        <v>3906</v>
      </c>
      <c r="X218" s="21">
        <v>16</v>
      </c>
      <c r="Y218" s="21" t="s">
        <v>33</v>
      </c>
      <c r="Z218" s="24">
        <v>15959.44</v>
      </c>
      <c r="AA218" s="21" t="s">
        <v>34</v>
      </c>
      <c r="AB218" s="23">
        <v>1795</v>
      </c>
    </row>
    <row r="219" spans="18:28">
      <c r="R219" s="21" t="s">
        <v>37</v>
      </c>
      <c r="S219" s="21">
        <v>3</v>
      </c>
      <c r="T219" s="21" t="s">
        <v>39</v>
      </c>
      <c r="U219" s="24">
        <v>8655.76</v>
      </c>
      <c r="V219" s="21" t="s">
        <v>38</v>
      </c>
      <c r="W219" s="21">
        <v>265</v>
      </c>
      <c r="X219" s="21">
        <v>2</v>
      </c>
      <c r="Y219" s="21" t="s">
        <v>39</v>
      </c>
      <c r="Z219" s="24">
        <v>8655.76</v>
      </c>
      <c r="AA219" s="21" t="s">
        <v>38</v>
      </c>
      <c r="AB219" s="21">
        <v>122</v>
      </c>
    </row>
    <row r="220" spans="18:28">
      <c r="R220" s="21" t="s">
        <v>40</v>
      </c>
      <c r="S220" s="23">
        <v>46045</v>
      </c>
      <c r="T220" s="21" t="s">
        <v>41</v>
      </c>
      <c r="U220" s="21">
        <v>55.79</v>
      </c>
      <c r="V220" s="21" t="s">
        <v>42</v>
      </c>
      <c r="W220" s="23">
        <v>25688</v>
      </c>
      <c r="X220" s="23">
        <v>56151</v>
      </c>
      <c r="Y220" s="21" t="s">
        <v>43</v>
      </c>
      <c r="Z220" s="21">
        <v>55.79</v>
      </c>
      <c r="AA220" s="21" t="s">
        <v>42</v>
      </c>
      <c r="AB220" s="23">
        <v>22022</v>
      </c>
    </row>
    <row r="221" spans="18:28">
      <c r="R221" s="21" t="s">
        <v>44</v>
      </c>
      <c r="S221" s="21"/>
      <c r="T221" s="21"/>
      <c r="U221" s="21"/>
      <c r="V221" s="21"/>
      <c r="W221" s="21"/>
      <c r="X221" s="21"/>
      <c r="Y221" s="21"/>
      <c r="Z221" s="21"/>
      <c r="AA221" s="21"/>
      <c r="AB221" s="21"/>
    </row>
    <row r="222" spans="18:28">
      <c r="R222" s="21" t="s">
        <v>45</v>
      </c>
      <c r="S222" s="21">
        <v>114</v>
      </c>
      <c r="T222" s="21" t="s">
        <v>46</v>
      </c>
      <c r="U222" s="21">
        <v>769.37</v>
      </c>
      <c r="V222" s="21" t="s">
        <v>47</v>
      </c>
      <c r="W222" s="21">
        <v>879</v>
      </c>
      <c r="X222" s="21">
        <v>54</v>
      </c>
      <c r="Y222" s="21" t="s">
        <v>48</v>
      </c>
      <c r="Z222" s="21">
        <v>769.37</v>
      </c>
      <c r="AA222" s="21" t="s">
        <v>47</v>
      </c>
      <c r="AB222" s="21">
        <v>1</v>
      </c>
    </row>
    <row r="223" spans="18:28">
      <c r="R223" s="21" t="s">
        <v>49</v>
      </c>
      <c r="S223" s="21" t="s">
        <v>12</v>
      </c>
      <c r="T223" s="21"/>
      <c r="U223" s="21" t="s">
        <v>12</v>
      </c>
      <c r="V223" s="21"/>
      <c r="W223" s="21"/>
      <c r="X223" s="23">
        <v>1510</v>
      </c>
      <c r="Y223" s="21" t="s">
        <v>10</v>
      </c>
      <c r="Z223" s="24">
        <v>2669.18</v>
      </c>
      <c r="AA223" s="21" t="s">
        <v>50</v>
      </c>
      <c r="AB223" s="21">
        <v>78</v>
      </c>
    </row>
    <row r="224" spans="18:28">
      <c r="R224" s="21" t="s">
        <v>51</v>
      </c>
      <c r="S224" s="21"/>
      <c r="T224" s="21"/>
      <c r="U224" s="21"/>
      <c r="V224" s="21"/>
      <c r="W224" s="21"/>
      <c r="X224" s="21"/>
      <c r="Y224" s="21"/>
      <c r="Z224" s="21"/>
      <c r="AA224" s="21"/>
      <c r="AB224" s="21"/>
    </row>
    <row r="225" spans="18:28">
      <c r="R225" s="21" t="s">
        <v>52</v>
      </c>
      <c r="S225" s="23">
        <v>37709</v>
      </c>
      <c r="T225" s="21" t="s">
        <v>53</v>
      </c>
      <c r="U225" s="21">
        <v>362.12</v>
      </c>
      <c r="V225" s="21" t="s">
        <v>54</v>
      </c>
      <c r="W225" s="23">
        <v>136550</v>
      </c>
      <c r="X225" s="23">
        <v>25929</v>
      </c>
      <c r="Y225" s="21" t="s">
        <v>55</v>
      </c>
      <c r="Z225" s="21">
        <v>362.12</v>
      </c>
      <c r="AA225" s="21" t="s">
        <v>54</v>
      </c>
      <c r="AB225" s="23">
        <v>66005</v>
      </c>
    </row>
    <row r="226" spans="18:28">
      <c r="R226" s="21" t="s">
        <v>56</v>
      </c>
      <c r="S226" s="23">
        <v>1346</v>
      </c>
      <c r="T226" s="21" t="s">
        <v>57</v>
      </c>
      <c r="U226" s="21">
        <v>260.31</v>
      </c>
      <c r="V226" s="21" t="s">
        <v>58</v>
      </c>
      <c r="W226" s="23">
        <v>3503</v>
      </c>
      <c r="X226" s="23">
        <v>1231</v>
      </c>
      <c r="Y226" s="21" t="s">
        <v>57</v>
      </c>
      <c r="Z226" s="21">
        <v>260.31</v>
      </c>
      <c r="AA226" s="21" t="s">
        <v>58</v>
      </c>
      <c r="AB226" s="23">
        <v>2253</v>
      </c>
    </row>
    <row r="227" spans="18:28">
      <c r="R227" s="21" t="s">
        <v>59</v>
      </c>
      <c r="S227" s="23">
        <v>1495101</v>
      </c>
      <c r="T227" s="21" t="s">
        <v>60</v>
      </c>
      <c r="U227" s="24">
        <v>1041.22</v>
      </c>
      <c r="V227" s="21" t="s">
        <v>61</v>
      </c>
      <c r="W227" s="23">
        <v>15567310</v>
      </c>
      <c r="X227" s="23">
        <v>1837175</v>
      </c>
      <c r="Y227" s="21" t="s">
        <v>60</v>
      </c>
      <c r="Z227" s="24">
        <v>1041.22</v>
      </c>
      <c r="AA227" s="21" t="s">
        <v>61</v>
      </c>
      <c r="AB227" s="23">
        <v>36843</v>
      </c>
    </row>
    <row r="228" spans="18:28">
      <c r="R228" s="21" t="s">
        <v>62</v>
      </c>
      <c r="S228" s="23">
        <v>1679280</v>
      </c>
      <c r="T228" s="21" t="s">
        <v>60</v>
      </c>
      <c r="U228" s="21">
        <v>289.27</v>
      </c>
      <c r="V228" s="21" t="s">
        <v>61</v>
      </c>
      <c r="W228" s="23">
        <v>4857734</v>
      </c>
      <c r="X228" s="23">
        <v>2061925</v>
      </c>
      <c r="Y228" s="21" t="s">
        <v>60</v>
      </c>
      <c r="Z228" s="21">
        <v>289.27</v>
      </c>
      <c r="AA228" s="21" t="s">
        <v>61</v>
      </c>
      <c r="AB228" s="23">
        <v>11488</v>
      </c>
    </row>
    <row r="229" spans="18:28">
      <c r="R229" s="21" t="s">
        <v>63</v>
      </c>
      <c r="S229" s="21"/>
      <c r="T229" s="21"/>
      <c r="U229" s="21"/>
      <c r="V229" s="21"/>
      <c r="W229" s="21"/>
      <c r="X229" s="21"/>
      <c r="Y229" s="21"/>
      <c r="Z229" s="21"/>
      <c r="AA229" s="21"/>
      <c r="AB229" s="21"/>
    </row>
    <row r="230" spans="18:28">
      <c r="R230" s="21" t="s">
        <v>64</v>
      </c>
      <c r="S230" s="21" t="s">
        <v>12</v>
      </c>
      <c r="T230" s="21"/>
      <c r="U230" s="21" t="s">
        <v>12</v>
      </c>
      <c r="V230" s="21"/>
      <c r="W230" s="21"/>
      <c r="X230" s="21">
        <v>34</v>
      </c>
      <c r="Y230" s="21" t="s">
        <v>66</v>
      </c>
      <c r="Z230" s="21">
        <v>21.87</v>
      </c>
      <c r="AA230" s="21" t="s">
        <v>65</v>
      </c>
      <c r="AB230" s="23">
        <v>14321</v>
      </c>
    </row>
    <row r="231" spans="18:28">
      <c r="R231" s="21" t="s">
        <v>67</v>
      </c>
      <c r="S231" s="21" t="s">
        <v>12</v>
      </c>
      <c r="T231" s="21"/>
      <c r="U231" s="21" t="s">
        <v>12</v>
      </c>
      <c r="V231" s="21"/>
      <c r="W231" s="21"/>
      <c r="X231" s="21">
        <v>34</v>
      </c>
      <c r="Y231" s="21" t="s">
        <v>66</v>
      </c>
      <c r="Z231" s="21">
        <v>4.37</v>
      </c>
      <c r="AA231" s="21" t="s">
        <v>65</v>
      </c>
      <c r="AB231" s="23">
        <v>2864</v>
      </c>
    </row>
    <row r="232" spans="18:28">
      <c r="R232" s="21" t="s">
        <v>68</v>
      </c>
      <c r="S232" s="21"/>
      <c r="T232" s="21"/>
      <c r="U232" s="21"/>
      <c r="V232" s="21"/>
      <c r="W232" s="21"/>
      <c r="X232" s="21"/>
      <c r="Y232" s="21"/>
      <c r="Z232" s="21"/>
      <c r="AA232" s="21"/>
      <c r="AB232" s="21"/>
    </row>
    <row r="233" spans="18:28">
      <c r="R233" s="21" t="s">
        <v>69</v>
      </c>
      <c r="S233" s="23">
        <v>3719</v>
      </c>
      <c r="T233" s="21" t="s">
        <v>70</v>
      </c>
      <c r="U233" s="21">
        <v>0.25</v>
      </c>
      <c r="V233" s="21" t="s">
        <v>71</v>
      </c>
      <c r="W233" s="21">
        <v>9</v>
      </c>
      <c r="X233" s="23">
        <v>6976</v>
      </c>
      <c r="Y233" s="21" t="s">
        <v>70</v>
      </c>
      <c r="Z233" s="21">
        <v>0.25</v>
      </c>
      <c r="AA233" s="21" t="s">
        <v>71</v>
      </c>
      <c r="AB233" s="23">
        <v>33846</v>
      </c>
    </row>
    <row r="234" spans="18:28">
      <c r="R234" s="21" t="s">
        <v>73</v>
      </c>
      <c r="S234" s="21"/>
      <c r="T234" s="21"/>
      <c r="U234" s="21"/>
      <c r="V234" s="21"/>
      <c r="W234" s="21"/>
      <c r="X234" s="21"/>
      <c r="Y234" s="21"/>
      <c r="Z234" s="21"/>
      <c r="AA234" s="21"/>
      <c r="AB234" s="21"/>
    </row>
    <row r="235" spans="18:28">
      <c r="R235" s="21" t="s">
        <v>8</v>
      </c>
      <c r="S235" s="23">
        <v>1263</v>
      </c>
      <c r="T235" s="21" t="s">
        <v>74</v>
      </c>
      <c r="U235" s="24">
        <v>2575.7600000000002</v>
      </c>
      <c r="V235" s="21" t="s">
        <v>75</v>
      </c>
      <c r="W235" s="21">
        <v>63</v>
      </c>
      <c r="X235" s="23">
        <v>1623</v>
      </c>
      <c r="Y235" s="21" t="s">
        <v>74</v>
      </c>
      <c r="Z235" s="24">
        <v>2575.7600000000002</v>
      </c>
      <c r="AA235" s="21" t="s">
        <v>75</v>
      </c>
      <c r="AB235" s="21">
        <v>81</v>
      </c>
    </row>
    <row r="236" spans="18:28">
      <c r="R236" s="21" t="s">
        <v>77</v>
      </c>
      <c r="S236" s="23">
        <v>14704</v>
      </c>
      <c r="T236" s="21" t="s">
        <v>78</v>
      </c>
      <c r="U236" s="24">
        <v>52029.57</v>
      </c>
      <c r="V236" s="21" t="s">
        <v>79</v>
      </c>
      <c r="W236" s="23">
        <v>14735</v>
      </c>
      <c r="X236" s="23">
        <v>15445</v>
      </c>
      <c r="Y236" s="21" t="s">
        <v>78</v>
      </c>
      <c r="Z236" s="24">
        <v>52029.57</v>
      </c>
      <c r="AA236" s="21" t="s">
        <v>79</v>
      </c>
      <c r="AB236" s="23">
        <v>15477</v>
      </c>
    </row>
    <row r="237" spans="18:28">
      <c r="R237" s="21" t="s">
        <v>80</v>
      </c>
      <c r="S237" s="21"/>
      <c r="T237" s="21"/>
      <c r="U237" s="21"/>
      <c r="V237" s="21"/>
      <c r="W237" s="21"/>
      <c r="X237" s="21"/>
      <c r="Y237" s="21"/>
      <c r="Z237" s="21"/>
      <c r="AA237" s="21"/>
      <c r="AB237" s="21"/>
    </row>
    <row r="238" spans="18:28">
      <c r="R238" s="21" t="s">
        <v>81</v>
      </c>
      <c r="S238" s="23">
        <v>34668</v>
      </c>
      <c r="T238" s="21" t="s">
        <v>82</v>
      </c>
      <c r="U238" s="21">
        <v>81.87</v>
      </c>
      <c r="V238" s="21" t="s">
        <v>83</v>
      </c>
      <c r="W238" s="21">
        <v>55</v>
      </c>
      <c r="X238" s="23">
        <v>39182</v>
      </c>
      <c r="Y238" s="21" t="s">
        <v>82</v>
      </c>
      <c r="Z238" s="21">
        <v>81.87</v>
      </c>
      <c r="AA238" s="21" t="s">
        <v>83</v>
      </c>
      <c r="AB238" s="21">
        <v>62</v>
      </c>
    </row>
    <row r="239" spans="18:28">
      <c r="R239" s="21" t="s">
        <v>84</v>
      </c>
      <c r="S239" s="23">
        <v>46045</v>
      </c>
      <c r="T239" s="21" t="s">
        <v>41</v>
      </c>
      <c r="U239" s="21">
        <v>324.33</v>
      </c>
      <c r="V239" s="21" t="s">
        <v>85</v>
      </c>
      <c r="W239" s="21">
        <v>288</v>
      </c>
      <c r="X239" s="23">
        <v>56151</v>
      </c>
      <c r="Y239" s="21" t="s">
        <v>41</v>
      </c>
      <c r="Z239" s="21">
        <v>324.33</v>
      </c>
      <c r="AA239" s="21" t="s">
        <v>85</v>
      </c>
      <c r="AB239" s="21">
        <v>351</v>
      </c>
    </row>
    <row r="240" spans="18:28">
      <c r="R240" s="21" t="s">
        <v>86</v>
      </c>
      <c r="S240" s="23">
        <v>2317</v>
      </c>
      <c r="T240" s="21" t="s">
        <v>33</v>
      </c>
      <c r="U240" s="24">
        <v>3961.26</v>
      </c>
      <c r="V240" s="21" t="s">
        <v>87</v>
      </c>
      <c r="W240" s="21">
        <v>177</v>
      </c>
      <c r="X240" s="23">
        <v>3022</v>
      </c>
      <c r="Y240" s="21" t="s">
        <v>33</v>
      </c>
      <c r="Z240" s="24">
        <v>3961.26</v>
      </c>
      <c r="AA240" s="21" t="s">
        <v>87</v>
      </c>
      <c r="AB240" s="21">
        <v>231</v>
      </c>
    </row>
    <row r="241" spans="18:28">
      <c r="R241" s="21" t="s">
        <v>88</v>
      </c>
      <c r="S241" s="23">
        <v>2317</v>
      </c>
      <c r="T241" s="21" t="s">
        <v>33</v>
      </c>
      <c r="U241" s="24">
        <v>8861.93</v>
      </c>
      <c r="V241" s="21" t="s">
        <v>87</v>
      </c>
      <c r="W241" s="21">
        <v>396</v>
      </c>
      <c r="X241" s="23">
        <v>3022</v>
      </c>
      <c r="Y241" s="21" t="s">
        <v>33</v>
      </c>
      <c r="Z241" s="24">
        <v>8861.93</v>
      </c>
      <c r="AA241" s="21" t="s">
        <v>87</v>
      </c>
      <c r="AB241" s="21">
        <v>516</v>
      </c>
    </row>
    <row r="242" spans="18:28">
      <c r="R242" s="21" t="s">
        <v>89</v>
      </c>
      <c r="S242" s="21"/>
      <c r="T242" s="21"/>
      <c r="U242" s="21"/>
      <c r="V242" s="21"/>
      <c r="W242" s="21"/>
      <c r="X242" s="21"/>
      <c r="Y242" s="21"/>
      <c r="Z242" s="21"/>
      <c r="AA242" s="21"/>
      <c r="AB242" s="21"/>
    </row>
    <row r="243" spans="18:28">
      <c r="R243" s="21" t="s">
        <v>90</v>
      </c>
      <c r="S243" s="23">
        <v>71700</v>
      </c>
      <c r="T243" s="21" t="s">
        <v>91</v>
      </c>
      <c r="U243" s="21">
        <v>35.69</v>
      </c>
      <c r="V243" s="21" t="s">
        <v>91</v>
      </c>
      <c r="W243" s="21">
        <v>49</v>
      </c>
      <c r="X243" s="23">
        <v>71563</v>
      </c>
      <c r="Y243" s="21" t="s">
        <v>91</v>
      </c>
      <c r="Z243" s="21">
        <v>35.69</v>
      </c>
      <c r="AA243" s="21" t="s">
        <v>91</v>
      </c>
      <c r="AB243" s="21">
        <v>49</v>
      </c>
    </row>
    <row r="244" spans="18:28">
      <c r="R244" s="21" t="s">
        <v>92</v>
      </c>
      <c r="S244" s="23">
        <v>46045</v>
      </c>
      <c r="T244" s="21" t="s">
        <v>41</v>
      </c>
      <c r="U244" s="21">
        <v>702.19</v>
      </c>
      <c r="V244" s="21" t="s">
        <v>93</v>
      </c>
      <c r="W244" s="21">
        <v>623</v>
      </c>
      <c r="X244" s="23">
        <v>14038</v>
      </c>
      <c r="Y244" s="21" t="s">
        <v>43</v>
      </c>
      <c r="Z244" s="21">
        <v>702.19</v>
      </c>
      <c r="AA244" s="21" t="s">
        <v>93</v>
      </c>
      <c r="AB244" s="21">
        <v>190</v>
      </c>
    </row>
    <row r="245" spans="18:28">
      <c r="R245" s="21" t="s">
        <v>105</v>
      </c>
      <c r="S245" s="21"/>
      <c r="T245" s="21"/>
      <c r="U245" s="21"/>
      <c r="V245" s="21"/>
      <c r="W245" s="21"/>
      <c r="X245" s="21"/>
      <c r="Y245" s="21"/>
      <c r="Z245" s="21"/>
      <c r="AA245" s="21"/>
      <c r="AB245" s="21"/>
    </row>
    <row r="246" spans="18:28">
      <c r="R246" s="21" t="s">
        <v>124</v>
      </c>
      <c r="S246" s="21" t="s">
        <v>12</v>
      </c>
      <c r="T246" s="21"/>
      <c r="U246" s="21" t="s">
        <v>12</v>
      </c>
      <c r="V246" s="21"/>
      <c r="W246" s="21"/>
      <c r="X246" s="23">
        <v>2230</v>
      </c>
      <c r="Y246" s="21" t="s">
        <v>10</v>
      </c>
      <c r="Z246" s="21">
        <v>0</v>
      </c>
      <c r="AA246" s="21" t="s">
        <v>125</v>
      </c>
      <c r="AB246" s="23">
        <v>4844</v>
      </c>
    </row>
    <row r="247" spans="18:28">
      <c r="R247" s="21" t="s">
        <v>126</v>
      </c>
      <c r="S247" s="21"/>
      <c r="T247" s="21"/>
      <c r="U247" s="21"/>
      <c r="V247" s="21"/>
      <c r="W247" s="21"/>
      <c r="X247" s="21"/>
      <c r="Y247" s="21"/>
      <c r="Z247" s="21"/>
      <c r="AA247" s="21"/>
      <c r="AB247" s="21"/>
    </row>
    <row r="248" spans="18:28">
      <c r="R248" s="21" t="s">
        <v>127</v>
      </c>
      <c r="S248" s="21" t="s">
        <v>12</v>
      </c>
      <c r="T248" s="21"/>
      <c r="U248" s="21" t="s">
        <v>12</v>
      </c>
      <c r="V248" s="21"/>
      <c r="W248" s="21"/>
      <c r="X248" s="23">
        <v>2210</v>
      </c>
      <c r="Y248" s="21" t="s">
        <v>128</v>
      </c>
      <c r="Z248" s="24">
        <v>19178.080000000002</v>
      </c>
      <c r="AA248" s="21" t="s">
        <v>129</v>
      </c>
      <c r="AB248" s="23">
        <v>297920</v>
      </c>
    </row>
    <row r="249" spans="18:28">
      <c r="R249" s="21" t="s">
        <v>130</v>
      </c>
      <c r="S249" s="21" t="s">
        <v>12</v>
      </c>
      <c r="T249" s="21"/>
      <c r="U249" s="21" t="s">
        <v>12</v>
      </c>
      <c r="V249" s="21"/>
      <c r="W249" s="21"/>
      <c r="X249" s="21">
        <v>11</v>
      </c>
      <c r="Y249" s="21" t="s">
        <v>131</v>
      </c>
      <c r="Z249" s="24">
        <v>79452.05</v>
      </c>
      <c r="AA249" s="21" t="s">
        <v>129</v>
      </c>
      <c r="AB249" s="23">
        <v>5943</v>
      </c>
    </row>
    <row r="250" spans="18:28">
      <c r="R250" s="21" t="s">
        <v>132</v>
      </c>
      <c r="S250" s="21"/>
      <c r="T250" s="21"/>
      <c r="U250" s="21"/>
      <c r="V250" s="21"/>
      <c r="W250" s="21"/>
      <c r="X250" s="21"/>
      <c r="Y250" s="21"/>
      <c r="Z250" s="21"/>
      <c r="AA250" s="21"/>
      <c r="AB250" s="21"/>
    </row>
    <row r="251" spans="18:28">
      <c r="R251" s="21" t="s">
        <v>133</v>
      </c>
      <c r="S251" s="21"/>
      <c r="T251" s="21"/>
      <c r="U251" s="21"/>
      <c r="V251" s="21"/>
      <c r="W251" s="21"/>
      <c r="X251" s="21"/>
      <c r="Y251" s="21"/>
      <c r="Z251" s="21"/>
      <c r="AA251" s="21"/>
      <c r="AB251" s="21"/>
    </row>
    <row r="252" spans="18:28">
      <c r="R252" s="21" t="s">
        <v>134</v>
      </c>
      <c r="S252" s="21"/>
      <c r="T252" s="21"/>
      <c r="U252" s="21"/>
      <c r="V252" s="21"/>
      <c r="W252" s="21"/>
      <c r="X252" s="21"/>
      <c r="Y252" s="21"/>
      <c r="Z252" s="21"/>
      <c r="AA252" s="21"/>
      <c r="AB252" s="21"/>
    </row>
    <row r="253" spans="18:28">
      <c r="R253" s="21" t="s">
        <v>135</v>
      </c>
      <c r="S253" s="21"/>
      <c r="T253" s="21"/>
      <c r="U253" s="21"/>
      <c r="V253" s="21"/>
      <c r="W253" s="21"/>
      <c r="X253" s="21"/>
      <c r="Y253" s="21"/>
      <c r="Z253" s="21"/>
      <c r="AA253" s="21"/>
      <c r="AB253" s="2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75E54"/>
  </sheetPr>
  <dimension ref="A1:W251"/>
  <sheetViews>
    <sheetView workbookViewId="0">
      <selection activeCell="D23" sqref="D23"/>
    </sheetView>
  </sheetViews>
  <sheetFormatPr defaultColWidth="9.140625" defaultRowHeight="15"/>
  <cols>
    <col min="1" max="1" width="9.140625" style="13"/>
    <col min="2" max="2" width="17.7109375" style="13" customWidth="1"/>
    <col min="3" max="8" width="10.7109375" style="13" customWidth="1"/>
    <col min="9" max="16384" width="9.140625" style="13"/>
  </cols>
  <sheetData>
    <row r="1" spans="1:23" s="77" customFormat="1" ht="18">
      <c r="A1" s="77" t="s">
        <v>607</v>
      </c>
      <c r="D1" s="78"/>
    </row>
    <row r="3" spans="1:23">
      <c r="B3" s="13" t="s">
        <v>617</v>
      </c>
    </row>
    <row r="4" spans="1:23">
      <c r="R4" s="21" t="s">
        <v>160</v>
      </c>
      <c r="S4" s="21"/>
      <c r="T4" s="21"/>
      <c r="U4" s="21"/>
      <c r="V4" s="21"/>
      <c r="W4" s="21"/>
    </row>
    <row r="5" spans="1:23">
      <c r="B5" s="26" t="s">
        <v>588</v>
      </c>
      <c r="R5" s="21"/>
      <c r="S5" s="21" t="s">
        <v>161</v>
      </c>
      <c r="T5" s="21"/>
      <c r="U5" s="21"/>
      <c r="V5" s="21"/>
      <c r="W5" s="21"/>
    </row>
    <row r="6" spans="1:23">
      <c r="B6" s="27"/>
      <c r="C6" s="27" t="s">
        <v>238</v>
      </c>
      <c r="D6" s="27" t="s">
        <v>237</v>
      </c>
      <c r="E6" s="27" t="s">
        <v>552</v>
      </c>
      <c r="R6" s="21" t="s">
        <v>3</v>
      </c>
      <c r="S6" s="21" t="s">
        <v>4</v>
      </c>
      <c r="T6" s="21"/>
      <c r="U6" s="21" t="s">
        <v>5</v>
      </c>
      <c r="V6" s="21"/>
      <c r="W6" s="21" t="s">
        <v>6</v>
      </c>
    </row>
    <row r="7" spans="1:23">
      <c r="B7" s="29" t="s">
        <v>10</v>
      </c>
      <c r="C7" s="42">
        <v>7</v>
      </c>
      <c r="D7" s="42">
        <v>39</v>
      </c>
      <c r="E7" s="42">
        <v>19.495906849786675</v>
      </c>
      <c r="R7" s="21"/>
      <c r="S7" s="21"/>
      <c r="T7" s="21"/>
      <c r="U7" s="21"/>
      <c r="V7" s="21"/>
      <c r="W7" s="21"/>
    </row>
    <row r="8" spans="1:23">
      <c r="B8" s="29" t="s">
        <v>515</v>
      </c>
      <c r="C8" s="42">
        <v>1</v>
      </c>
      <c r="D8" s="42">
        <v>131.5</v>
      </c>
      <c r="E8" s="42">
        <v>53.777112944907785</v>
      </c>
      <c r="R8" s="21" t="s">
        <v>7</v>
      </c>
      <c r="S8" s="21"/>
      <c r="T8" s="21"/>
      <c r="U8" s="21"/>
      <c r="V8" s="21"/>
      <c r="W8" s="21"/>
    </row>
    <row r="9" spans="1:23">
      <c r="B9" s="29" t="s">
        <v>516</v>
      </c>
      <c r="C9" s="42">
        <v>14.5</v>
      </c>
      <c r="D9" s="42">
        <v>62.25</v>
      </c>
      <c r="E9" s="42">
        <v>44.976407869934029</v>
      </c>
      <c r="R9" s="21" t="s">
        <v>8</v>
      </c>
      <c r="S9" s="21"/>
      <c r="T9" s="21"/>
      <c r="U9" s="21"/>
      <c r="V9" s="21"/>
      <c r="W9" s="21"/>
    </row>
    <row r="10" spans="1:23">
      <c r="B10" s="29" t="s">
        <v>517</v>
      </c>
      <c r="C10" s="42">
        <v>22</v>
      </c>
      <c r="D10" s="42">
        <v>97.6</v>
      </c>
      <c r="E10" s="42">
        <v>93.574926542605283</v>
      </c>
      <c r="R10" s="21" t="s">
        <v>9</v>
      </c>
      <c r="S10" s="23">
        <v>47088</v>
      </c>
      <c r="T10" s="21" t="s">
        <v>10</v>
      </c>
      <c r="U10" s="21" t="s">
        <v>12</v>
      </c>
      <c r="V10" s="21"/>
      <c r="W10" s="21" t="s">
        <v>162</v>
      </c>
    </row>
    <row r="11" spans="1:23">
      <c r="B11" s="29" t="s">
        <v>518</v>
      </c>
      <c r="C11" s="42">
        <v>9</v>
      </c>
      <c r="D11" s="42">
        <v>57</v>
      </c>
      <c r="E11" s="42">
        <v>39.452382628281839</v>
      </c>
      <c r="R11" s="21" t="s">
        <v>14</v>
      </c>
      <c r="S11" s="23">
        <v>174609</v>
      </c>
      <c r="T11" s="21" t="s">
        <v>10</v>
      </c>
      <c r="U11" s="21">
        <v>7</v>
      </c>
      <c r="V11" s="21" t="s">
        <v>15</v>
      </c>
      <c r="W11" s="23">
        <v>8774</v>
      </c>
    </row>
    <row r="12" spans="1:23">
      <c r="B12" s="30" t="s">
        <v>519</v>
      </c>
      <c r="C12" s="43">
        <v>0</v>
      </c>
      <c r="D12" s="43">
        <v>284.16666666666669</v>
      </c>
      <c r="E12" s="43">
        <v>281.21539563416684</v>
      </c>
      <c r="R12" s="21" t="s">
        <v>16</v>
      </c>
      <c r="S12" s="21">
        <v>0</v>
      </c>
      <c r="T12" s="21" t="s">
        <v>10</v>
      </c>
      <c r="U12" s="21" t="s">
        <v>12</v>
      </c>
      <c r="V12" s="21" t="s">
        <v>15</v>
      </c>
      <c r="W12" s="21" t="s">
        <v>12</v>
      </c>
    </row>
    <row r="13" spans="1:23">
      <c r="R13" s="21" t="s">
        <v>18</v>
      </c>
      <c r="S13" s="21"/>
      <c r="T13" s="21"/>
      <c r="U13" s="21"/>
      <c r="V13" s="21"/>
      <c r="W13" s="21"/>
    </row>
    <row r="14" spans="1:23">
      <c r="R14" s="21" t="s">
        <v>19</v>
      </c>
      <c r="S14" s="21">
        <v>349</v>
      </c>
      <c r="T14" s="21" t="s">
        <v>20</v>
      </c>
      <c r="U14" s="21">
        <v>14</v>
      </c>
      <c r="V14" s="21" t="s">
        <v>21</v>
      </c>
      <c r="W14" s="21">
        <v>35</v>
      </c>
    </row>
    <row r="15" spans="1:23" ht="18.75">
      <c r="B15" s="41" t="s">
        <v>589</v>
      </c>
      <c r="R15" s="21" t="s">
        <v>22</v>
      </c>
      <c r="S15" s="23">
        <v>123972</v>
      </c>
      <c r="T15" s="21" t="s">
        <v>23</v>
      </c>
      <c r="U15" s="21">
        <v>1</v>
      </c>
      <c r="V15" s="21" t="s">
        <v>24</v>
      </c>
      <c r="W15" s="21">
        <v>786</v>
      </c>
    </row>
    <row r="16" spans="1:23">
      <c r="R16" s="21" t="s">
        <v>25</v>
      </c>
      <c r="S16" s="23">
        <v>1130</v>
      </c>
      <c r="T16" s="21" t="s">
        <v>26</v>
      </c>
      <c r="U16" s="21">
        <v>22</v>
      </c>
      <c r="V16" s="21" t="s">
        <v>27</v>
      </c>
      <c r="W16" s="21">
        <v>173</v>
      </c>
    </row>
    <row r="17" spans="2:23">
      <c r="B17" s="26" t="s">
        <v>586</v>
      </c>
      <c r="J17" s="26" t="s">
        <v>585</v>
      </c>
      <c r="R17" s="21" t="s">
        <v>28</v>
      </c>
      <c r="S17" s="23">
        <v>8868</v>
      </c>
      <c r="T17" s="21" t="s">
        <v>29</v>
      </c>
      <c r="U17" s="21">
        <v>9</v>
      </c>
      <c r="V17" s="21" t="s">
        <v>30</v>
      </c>
      <c r="W17" s="21">
        <v>564</v>
      </c>
    </row>
    <row r="18" spans="2:23" ht="30">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t="s">
        <v>31</v>
      </c>
      <c r="S18" s="21"/>
      <c r="T18" s="21"/>
      <c r="U18" s="21"/>
      <c r="V18" s="21"/>
      <c r="W18" s="21"/>
    </row>
    <row r="19" spans="2:23">
      <c r="B19" s="29" t="s">
        <v>520</v>
      </c>
      <c r="C19" s="29" t="s">
        <v>521</v>
      </c>
      <c r="D19" s="29" t="s">
        <v>521</v>
      </c>
      <c r="E19" s="29" t="s">
        <v>521</v>
      </c>
      <c r="F19" s="29" t="s">
        <v>521</v>
      </c>
      <c r="G19" s="29" t="s">
        <v>521</v>
      </c>
      <c r="H19" s="29" t="s">
        <v>522</v>
      </c>
      <c r="J19" s="32" t="s">
        <v>520</v>
      </c>
      <c r="K19" s="33">
        <v>174609</v>
      </c>
      <c r="L19" s="33">
        <v>123972</v>
      </c>
      <c r="M19" s="32">
        <v>349</v>
      </c>
      <c r="N19" s="32">
        <v>1130</v>
      </c>
      <c r="O19" s="33">
        <v>8868</v>
      </c>
      <c r="P19" s="32">
        <v>175</v>
      </c>
      <c r="R19" s="21" t="s">
        <v>32</v>
      </c>
      <c r="S19" s="21">
        <v>175</v>
      </c>
      <c r="T19" s="21" t="s">
        <v>33</v>
      </c>
      <c r="U19" s="21">
        <v>269</v>
      </c>
      <c r="V19" s="21" t="s">
        <v>34</v>
      </c>
      <c r="W19" s="21">
        <v>330</v>
      </c>
    </row>
    <row r="20" spans="2:23">
      <c r="B20" s="29" t="s">
        <v>523</v>
      </c>
      <c r="C20" s="29" t="s">
        <v>521</v>
      </c>
      <c r="D20" s="29" t="s">
        <v>521</v>
      </c>
      <c r="E20" s="29" t="s">
        <v>521</v>
      </c>
      <c r="F20" s="29" t="s">
        <v>522</v>
      </c>
      <c r="G20" s="29" t="s">
        <v>521</v>
      </c>
      <c r="H20" s="29" t="s">
        <v>522</v>
      </c>
      <c r="J20" s="29" t="s">
        <v>523</v>
      </c>
      <c r="K20" s="31">
        <v>70098</v>
      </c>
      <c r="L20" s="31">
        <v>36018</v>
      </c>
      <c r="M20" s="31">
        <v>33617</v>
      </c>
      <c r="N20" s="31">
        <v>12027</v>
      </c>
      <c r="O20" s="31">
        <v>113257</v>
      </c>
      <c r="P20" s="31">
        <v>9356</v>
      </c>
      <c r="R20" s="21" t="s">
        <v>35</v>
      </c>
      <c r="S20" s="21">
        <v>24</v>
      </c>
      <c r="T20" s="21" t="s">
        <v>33</v>
      </c>
      <c r="U20" s="23">
        <v>15262</v>
      </c>
      <c r="V20" s="21" t="s">
        <v>34</v>
      </c>
      <c r="W20" s="23">
        <v>2575</v>
      </c>
    </row>
    <row r="21" spans="2:23">
      <c r="B21" s="29" t="s">
        <v>524</v>
      </c>
      <c r="C21" s="29" t="s">
        <v>522</v>
      </c>
      <c r="D21" s="29" t="s">
        <v>522</v>
      </c>
      <c r="E21" s="29" t="s">
        <v>522</v>
      </c>
      <c r="F21" s="29" t="s">
        <v>522</v>
      </c>
      <c r="G21" s="29" t="s">
        <v>522</v>
      </c>
      <c r="H21" s="29" t="s">
        <v>522</v>
      </c>
      <c r="J21" s="29" t="s">
        <v>524</v>
      </c>
      <c r="K21" s="31">
        <v>62958</v>
      </c>
      <c r="L21" s="31">
        <v>44146</v>
      </c>
      <c r="M21" s="31">
        <v>40342</v>
      </c>
      <c r="N21" s="31">
        <v>12851</v>
      </c>
      <c r="O21" s="31">
        <v>102226</v>
      </c>
      <c r="P21" s="31">
        <v>9820</v>
      </c>
      <c r="R21" s="21" t="s">
        <v>37</v>
      </c>
      <c r="S21" s="21">
        <v>3</v>
      </c>
      <c r="T21" s="21" t="s">
        <v>39</v>
      </c>
      <c r="U21" s="23">
        <v>8278</v>
      </c>
      <c r="V21" s="21" t="s">
        <v>38</v>
      </c>
      <c r="W21" s="21">
        <v>175</v>
      </c>
    </row>
    <row r="22" spans="2:23">
      <c r="B22" s="29" t="s">
        <v>525</v>
      </c>
      <c r="C22" s="29" t="s">
        <v>522</v>
      </c>
      <c r="D22" s="29" t="s">
        <v>522</v>
      </c>
      <c r="E22" s="29" t="s">
        <v>522</v>
      </c>
      <c r="F22" s="29" t="s">
        <v>522</v>
      </c>
      <c r="G22" s="29" t="s">
        <v>522</v>
      </c>
      <c r="H22" s="29" t="s">
        <v>522</v>
      </c>
      <c r="J22" s="29" t="s">
        <v>525</v>
      </c>
      <c r="K22" s="31">
        <v>27903</v>
      </c>
      <c r="L22" s="31">
        <v>21383</v>
      </c>
      <c r="M22" s="31">
        <v>10311</v>
      </c>
      <c r="N22" s="31">
        <v>5527</v>
      </c>
      <c r="O22" s="31">
        <v>46589</v>
      </c>
      <c r="P22" s="31">
        <v>5175</v>
      </c>
      <c r="R22" s="21" t="s">
        <v>40</v>
      </c>
      <c r="S22" s="23">
        <v>84210</v>
      </c>
      <c r="T22" s="21" t="s">
        <v>43</v>
      </c>
      <c r="U22" s="21">
        <v>53</v>
      </c>
      <c r="V22" s="21" t="s">
        <v>42</v>
      </c>
      <c r="W22" s="23">
        <v>31583</v>
      </c>
    </row>
    <row r="23" spans="2:23">
      <c r="B23" s="29" t="s">
        <v>526</v>
      </c>
      <c r="C23" s="29" t="s">
        <v>522</v>
      </c>
      <c r="D23" s="29" t="s">
        <v>522</v>
      </c>
      <c r="E23" s="29" t="s">
        <v>522</v>
      </c>
      <c r="F23" s="29" t="s">
        <v>522</v>
      </c>
      <c r="G23" s="29" t="s">
        <v>522</v>
      </c>
      <c r="H23" s="29" t="s">
        <v>522</v>
      </c>
      <c r="J23" s="29" t="s">
        <v>526</v>
      </c>
      <c r="K23" s="31">
        <v>1693</v>
      </c>
      <c r="L23" s="29">
        <v>1236</v>
      </c>
      <c r="M23" s="31">
        <v>1693</v>
      </c>
      <c r="N23" s="29">
        <v>246</v>
      </c>
      <c r="O23" s="31">
        <v>3242</v>
      </c>
      <c r="P23" s="31">
        <v>1966</v>
      </c>
      <c r="R23" s="21" t="s">
        <v>44</v>
      </c>
      <c r="S23" s="21"/>
      <c r="T23" s="21"/>
      <c r="U23" s="21"/>
      <c r="V23" s="21"/>
      <c r="W23" s="21"/>
    </row>
    <row r="24" spans="2:23">
      <c r="B24" s="30" t="s">
        <v>527</v>
      </c>
      <c r="C24" s="30" t="s">
        <v>522</v>
      </c>
      <c r="D24" s="30" t="s">
        <v>522</v>
      </c>
      <c r="E24" s="30" t="s">
        <v>522</v>
      </c>
      <c r="F24" s="30" t="s">
        <v>522</v>
      </c>
      <c r="G24" s="30" t="s">
        <v>522</v>
      </c>
      <c r="H24" s="30" t="s">
        <v>522</v>
      </c>
      <c r="J24" s="30" t="s">
        <v>527</v>
      </c>
      <c r="K24" s="34">
        <v>69394</v>
      </c>
      <c r="L24" s="34">
        <v>45661</v>
      </c>
      <c r="M24" s="34">
        <v>15544</v>
      </c>
      <c r="N24" s="34">
        <v>10080</v>
      </c>
      <c r="O24" s="34">
        <v>80993</v>
      </c>
      <c r="P24" s="34">
        <v>5621</v>
      </c>
      <c r="R24" s="21" t="s">
        <v>45</v>
      </c>
      <c r="S24" s="21">
        <v>253</v>
      </c>
      <c r="T24" s="21" t="s">
        <v>163</v>
      </c>
      <c r="U24" s="21">
        <v>736</v>
      </c>
      <c r="V24" s="21" t="s">
        <v>47</v>
      </c>
      <c r="W24" s="21">
        <v>4</v>
      </c>
    </row>
    <row r="25" spans="2:23">
      <c r="R25" s="21" t="s">
        <v>49</v>
      </c>
      <c r="S25" s="23">
        <v>15490</v>
      </c>
      <c r="T25" s="21" t="s">
        <v>10</v>
      </c>
      <c r="U25" s="23">
        <v>2553</v>
      </c>
      <c r="V25" s="21" t="s">
        <v>50</v>
      </c>
      <c r="W25" s="21">
        <v>762</v>
      </c>
    </row>
    <row r="26" spans="2:23">
      <c r="B26" s="26" t="s">
        <v>588</v>
      </c>
      <c r="J26" s="26" t="s">
        <v>587</v>
      </c>
      <c r="R26" s="21" t="s">
        <v>51</v>
      </c>
      <c r="S26" s="21"/>
      <c r="T26" s="21"/>
      <c r="U26" s="21"/>
      <c r="V26" s="21"/>
      <c r="W26" s="21"/>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21" t="s">
        <v>52</v>
      </c>
      <c r="S27" s="23">
        <v>84860</v>
      </c>
      <c r="T27" s="21" t="s">
        <v>55</v>
      </c>
      <c r="U27" s="21">
        <v>346</v>
      </c>
      <c r="V27" s="21" t="s">
        <v>54</v>
      </c>
      <c r="W27" s="23">
        <v>206584</v>
      </c>
    </row>
    <row r="28" spans="2:23">
      <c r="B28" s="29" t="s">
        <v>520</v>
      </c>
      <c r="C28" s="29">
        <v>7</v>
      </c>
      <c r="D28" s="29">
        <v>1</v>
      </c>
      <c r="E28" s="29">
        <v>14</v>
      </c>
      <c r="F28" s="29">
        <v>22</v>
      </c>
      <c r="G28" s="29">
        <v>9</v>
      </c>
      <c r="H28" s="29">
        <v>269</v>
      </c>
      <c r="J28" s="32" t="s">
        <v>520</v>
      </c>
      <c r="K28" s="79">
        <f t="shared" ref="K28:P33" si="0">K19/SUM(K$19:K$24)</f>
        <v>0.4293787116843516</v>
      </c>
      <c r="L28" s="79">
        <f t="shared" si="0"/>
        <v>0.45508340185598495</v>
      </c>
      <c r="M28" s="79">
        <f t="shared" si="0"/>
        <v>3.4264059063776314E-3</v>
      </c>
      <c r="N28" s="79">
        <f t="shared" si="0"/>
        <v>2.6994099519839467E-2</v>
      </c>
      <c r="O28" s="79">
        <f t="shared" si="0"/>
        <v>2.4967973534173293E-2</v>
      </c>
      <c r="P28" s="79">
        <f t="shared" si="0"/>
        <v>5.4495064304175877E-3</v>
      </c>
      <c r="R28" s="21" t="s">
        <v>56</v>
      </c>
      <c r="S28" s="21">
        <v>873</v>
      </c>
      <c r="T28" s="21" t="s">
        <v>57</v>
      </c>
      <c r="U28" s="21">
        <v>249</v>
      </c>
      <c r="V28" s="21" t="s">
        <v>58</v>
      </c>
      <c r="W28" s="23">
        <v>1528</v>
      </c>
    </row>
    <row r="29" spans="2:23">
      <c r="B29" s="29" t="s">
        <v>523</v>
      </c>
      <c r="C29" s="29">
        <v>7</v>
      </c>
      <c r="D29" s="29">
        <v>1</v>
      </c>
      <c r="E29" s="29">
        <v>15</v>
      </c>
      <c r="F29" s="29">
        <v>96</v>
      </c>
      <c r="G29" s="29">
        <v>9</v>
      </c>
      <c r="H29" s="29">
        <v>282</v>
      </c>
      <c r="J29" s="29" t="s">
        <v>523</v>
      </c>
      <c r="K29" s="37">
        <f t="shared" si="0"/>
        <v>0.17237707639153582</v>
      </c>
      <c r="L29" s="37">
        <f t="shared" si="0"/>
        <v>0.1322169035592623</v>
      </c>
      <c r="M29" s="37">
        <f t="shared" si="0"/>
        <v>0.33004437637448947</v>
      </c>
      <c r="N29" s="37">
        <f t="shared" si="0"/>
        <v>0.28730799550894626</v>
      </c>
      <c r="O29" s="37">
        <f t="shared" si="0"/>
        <v>0.31887661012177093</v>
      </c>
      <c r="P29" s="37">
        <f t="shared" si="0"/>
        <v>0.29134618378849686</v>
      </c>
      <c r="R29" s="21" t="s">
        <v>59</v>
      </c>
      <c r="S29" s="23">
        <v>330819</v>
      </c>
      <c r="T29" s="21" t="s">
        <v>60</v>
      </c>
      <c r="U29" s="21">
        <v>996</v>
      </c>
      <c r="V29" s="21" t="s">
        <v>61</v>
      </c>
      <c r="W29" s="23">
        <v>6344</v>
      </c>
    </row>
    <row r="30" spans="2:23">
      <c r="B30" s="29" t="s">
        <v>524</v>
      </c>
      <c r="C30" s="29">
        <v>36</v>
      </c>
      <c r="D30" s="29">
        <v>122</v>
      </c>
      <c r="E30" s="29">
        <v>58</v>
      </c>
      <c r="F30" s="29">
        <v>91</v>
      </c>
      <c r="G30" s="29">
        <v>53</v>
      </c>
      <c r="H30" s="29">
        <v>267</v>
      </c>
      <c r="J30" s="29" t="s">
        <v>524</v>
      </c>
      <c r="K30" s="37">
        <f t="shared" si="0"/>
        <v>0.15481919563266158</v>
      </c>
      <c r="L30" s="37">
        <f t="shared" si="0"/>
        <v>0.16205362386937625</v>
      </c>
      <c r="M30" s="37">
        <f t="shared" si="0"/>
        <v>0.39606896010053411</v>
      </c>
      <c r="N30" s="37">
        <f t="shared" si="0"/>
        <v>0.30699218843314779</v>
      </c>
      <c r="O30" s="37">
        <f t="shared" si="0"/>
        <v>0.28781868093193497</v>
      </c>
      <c r="P30" s="37">
        <f t="shared" si="0"/>
        <v>0.30579516083828978</v>
      </c>
      <c r="R30" s="21" t="s">
        <v>62</v>
      </c>
      <c r="S30" s="23">
        <v>371290</v>
      </c>
      <c r="T30" s="21" t="s">
        <v>60</v>
      </c>
      <c r="U30" s="21">
        <v>277</v>
      </c>
      <c r="V30" s="21" t="s">
        <v>61</v>
      </c>
      <c r="W30" s="23">
        <v>1978</v>
      </c>
    </row>
    <row r="31" spans="2:23">
      <c r="B31" s="29" t="s">
        <v>525</v>
      </c>
      <c r="C31" s="29">
        <v>37</v>
      </c>
      <c r="D31" s="29">
        <v>125</v>
      </c>
      <c r="E31" s="29">
        <v>59</v>
      </c>
      <c r="F31" s="29">
        <v>93</v>
      </c>
      <c r="G31" s="29">
        <v>54</v>
      </c>
      <c r="H31" s="29">
        <v>274</v>
      </c>
      <c r="J31" s="29" t="s">
        <v>525</v>
      </c>
      <c r="K31" s="37">
        <f t="shared" si="0"/>
        <v>6.8615902915247565E-2</v>
      </c>
      <c r="L31" s="37">
        <f t="shared" si="0"/>
        <v>7.8493921061905322E-2</v>
      </c>
      <c r="M31" s="37">
        <f t="shared" si="0"/>
        <v>0.10123114985862394</v>
      </c>
      <c r="N31" s="37">
        <f t="shared" si="0"/>
        <v>0.13203220181075465</v>
      </c>
      <c r="O31" s="37">
        <f t="shared" si="0"/>
        <v>0.13117195748574648</v>
      </c>
      <c r="P31" s="37">
        <f t="shared" si="0"/>
        <v>0.16114969015663438</v>
      </c>
      <c r="R31" s="21" t="s">
        <v>63</v>
      </c>
      <c r="S31" s="21"/>
      <c r="T31" s="21"/>
      <c r="U31" s="21"/>
      <c r="V31" s="21"/>
      <c r="W31" s="21"/>
    </row>
    <row r="32" spans="2:23">
      <c r="B32" s="29" t="s">
        <v>526</v>
      </c>
      <c r="C32" s="29">
        <v>42</v>
      </c>
      <c r="D32" s="29">
        <v>142</v>
      </c>
      <c r="E32" s="29">
        <v>67</v>
      </c>
      <c r="F32" s="29">
        <v>106</v>
      </c>
      <c r="G32" s="29">
        <v>62</v>
      </c>
      <c r="H32" s="29">
        <v>312</v>
      </c>
      <c r="J32" s="29" t="s">
        <v>526</v>
      </c>
      <c r="K32" s="37">
        <f t="shared" si="0"/>
        <v>4.1632341911448283E-3</v>
      </c>
      <c r="L32" s="37">
        <f t="shared" si="0"/>
        <v>4.537178432984847E-3</v>
      </c>
      <c r="M32" s="37">
        <f t="shared" si="0"/>
        <v>1.6621504869619854E-2</v>
      </c>
      <c r="N32" s="37">
        <f t="shared" si="0"/>
        <v>5.8765915768854062E-3</v>
      </c>
      <c r="O32" s="37">
        <f t="shared" si="0"/>
        <v>9.127894699795875E-3</v>
      </c>
      <c r="P32" s="37">
        <f t="shared" si="0"/>
        <v>6.1221312241148441E-2</v>
      </c>
      <c r="R32" s="21" t="s">
        <v>64</v>
      </c>
      <c r="S32" s="21">
        <v>0</v>
      </c>
      <c r="T32" s="21" t="s">
        <v>66</v>
      </c>
      <c r="U32" s="21">
        <v>22</v>
      </c>
      <c r="V32" s="21" t="s">
        <v>65</v>
      </c>
      <c r="W32" s="21" t="s">
        <v>164</v>
      </c>
    </row>
    <row r="33" spans="2:23">
      <c r="B33" s="30" t="s">
        <v>527</v>
      </c>
      <c r="C33" s="30">
        <v>41</v>
      </c>
      <c r="D33" s="30">
        <v>137</v>
      </c>
      <c r="E33" s="30">
        <v>65</v>
      </c>
      <c r="F33" s="30">
        <v>102</v>
      </c>
      <c r="G33" s="30">
        <v>59</v>
      </c>
      <c r="H33" s="30">
        <v>301</v>
      </c>
      <c r="J33" s="30" t="s">
        <v>527</v>
      </c>
      <c r="K33" s="80">
        <f t="shared" si="0"/>
        <v>0.17064587918505858</v>
      </c>
      <c r="L33" s="80">
        <f t="shared" si="0"/>
        <v>0.16761497122048633</v>
      </c>
      <c r="M33" s="80">
        <f t="shared" si="0"/>
        <v>0.15260760289035502</v>
      </c>
      <c r="N33" s="80">
        <f t="shared" si="0"/>
        <v>0.24079692315042642</v>
      </c>
      <c r="O33" s="80">
        <f t="shared" si="0"/>
        <v>0.22803688322657845</v>
      </c>
      <c r="P33" s="80">
        <f t="shared" si="0"/>
        <v>0.17503814654501293</v>
      </c>
      <c r="R33" s="21" t="s">
        <v>67</v>
      </c>
      <c r="S33" s="21">
        <v>0</v>
      </c>
      <c r="T33" s="21" t="s">
        <v>66</v>
      </c>
      <c r="U33" s="21">
        <v>4</v>
      </c>
      <c r="V33" s="21" t="s">
        <v>65</v>
      </c>
      <c r="W33" s="21" t="s">
        <v>164</v>
      </c>
    </row>
    <row r="34" spans="2:23">
      <c r="R34" s="21" t="s">
        <v>68</v>
      </c>
      <c r="S34" s="21"/>
      <c r="T34" s="21"/>
      <c r="U34" s="21"/>
      <c r="V34" s="21"/>
      <c r="W34" s="21"/>
    </row>
    <row r="35" spans="2:23">
      <c r="R35" s="21" t="s">
        <v>69</v>
      </c>
      <c r="S35" s="21">
        <v>0</v>
      </c>
      <c r="T35" s="21" t="s">
        <v>70</v>
      </c>
      <c r="U35" s="21">
        <v>0.2</v>
      </c>
      <c r="V35" s="21" t="s">
        <v>71</v>
      </c>
      <c r="W35" s="21" t="s">
        <v>165</v>
      </c>
    </row>
    <row r="36" spans="2:23">
      <c r="J36" s="13" t="s">
        <v>238</v>
      </c>
      <c r="K36" s="13">
        <f t="shared" ref="K36:P36" si="1">SUMIF(C19:C24,"E",K19:K24)</f>
        <v>244707</v>
      </c>
      <c r="L36" s="13">
        <f t="shared" si="1"/>
        <v>159990</v>
      </c>
      <c r="M36" s="13">
        <f t="shared" si="1"/>
        <v>33966</v>
      </c>
      <c r="N36" s="13">
        <f t="shared" si="1"/>
        <v>1130</v>
      </c>
      <c r="O36" s="13">
        <f t="shared" si="1"/>
        <v>122125</v>
      </c>
      <c r="P36" s="13">
        <f t="shared" si="1"/>
        <v>0</v>
      </c>
      <c r="R36" s="21" t="s">
        <v>73</v>
      </c>
      <c r="S36" s="21"/>
      <c r="T36" s="21"/>
      <c r="U36" s="21"/>
      <c r="V36" s="21"/>
      <c r="W36" s="21"/>
    </row>
    <row r="37" spans="2:23">
      <c r="J37" s="13" t="s">
        <v>237</v>
      </c>
      <c r="K37" s="13">
        <f t="shared" ref="K37:P37" si="2">SUMIF(C19:C24,"W",K19:K24)</f>
        <v>161948</v>
      </c>
      <c r="L37" s="13">
        <f t="shared" si="2"/>
        <v>112426</v>
      </c>
      <c r="M37" s="13">
        <f t="shared" si="2"/>
        <v>67890</v>
      </c>
      <c r="N37" s="13">
        <f t="shared" si="2"/>
        <v>40731</v>
      </c>
      <c r="O37" s="13">
        <f t="shared" si="2"/>
        <v>233050</v>
      </c>
      <c r="P37" s="13">
        <f t="shared" si="2"/>
        <v>32113</v>
      </c>
      <c r="R37" s="21" t="s">
        <v>8</v>
      </c>
      <c r="S37" s="23">
        <v>7595</v>
      </c>
      <c r="T37" s="21" t="s">
        <v>74</v>
      </c>
      <c r="U37" s="23">
        <v>2463</v>
      </c>
      <c r="V37" s="21" t="s">
        <v>75</v>
      </c>
      <c r="W37" s="21">
        <v>360</v>
      </c>
    </row>
    <row r="38" spans="2:23">
      <c r="R38" s="21" t="s">
        <v>77</v>
      </c>
      <c r="S38" s="23">
        <v>72288</v>
      </c>
      <c r="T38" s="21" t="s">
        <v>78</v>
      </c>
      <c r="U38" s="23">
        <v>49756</v>
      </c>
      <c r="V38" s="21" t="s">
        <v>79</v>
      </c>
      <c r="W38" s="23">
        <v>69274</v>
      </c>
    </row>
    <row r="39" spans="2:23">
      <c r="J39" s="13" t="s">
        <v>238</v>
      </c>
      <c r="K39" s="13">
        <f t="shared" ref="K39:P40" si="3">K36/SUM(K$36:K$37)</f>
        <v>0.60175578807588748</v>
      </c>
      <c r="L39" s="13">
        <f t="shared" si="3"/>
        <v>0.58730030541524725</v>
      </c>
      <c r="M39" s="13">
        <f t="shared" si="3"/>
        <v>0.33347078228086713</v>
      </c>
      <c r="N39" s="13">
        <f t="shared" si="3"/>
        <v>2.6994099519839467E-2</v>
      </c>
      <c r="O39" s="13">
        <f t="shared" si="3"/>
        <v>0.34384458365594428</v>
      </c>
      <c r="P39" s="13">
        <f t="shared" si="3"/>
        <v>0</v>
      </c>
      <c r="R39" s="21" t="s">
        <v>80</v>
      </c>
      <c r="S39" s="21"/>
      <c r="T39" s="21"/>
      <c r="U39" s="21"/>
      <c r="V39" s="21"/>
      <c r="W39" s="21"/>
    </row>
    <row r="40" spans="2:23">
      <c r="J40" s="13" t="s">
        <v>237</v>
      </c>
      <c r="K40" s="13">
        <f t="shared" si="3"/>
        <v>0.39824421192411258</v>
      </c>
      <c r="L40" s="13">
        <f t="shared" si="3"/>
        <v>0.41269969458475275</v>
      </c>
      <c r="M40" s="13">
        <f t="shared" si="3"/>
        <v>0.66652921771913287</v>
      </c>
      <c r="N40" s="13">
        <f t="shared" si="3"/>
        <v>0.97300590048016056</v>
      </c>
      <c r="O40" s="13">
        <f t="shared" si="3"/>
        <v>0.65615541634405572</v>
      </c>
      <c r="P40" s="13">
        <f t="shared" si="3"/>
        <v>1</v>
      </c>
      <c r="R40" s="21" t="s">
        <v>81</v>
      </c>
      <c r="S40" s="23">
        <v>125452</v>
      </c>
      <c r="T40" s="21" t="s">
        <v>82</v>
      </c>
      <c r="U40" s="21">
        <v>78</v>
      </c>
      <c r="V40" s="21" t="s">
        <v>83</v>
      </c>
      <c r="W40" s="21">
        <v>189</v>
      </c>
    </row>
    <row r="41" spans="2:23">
      <c r="R41" s="21" t="s">
        <v>84</v>
      </c>
      <c r="S41" s="23">
        <v>84210</v>
      </c>
      <c r="T41" s="21" t="s">
        <v>41</v>
      </c>
      <c r="U41" s="21">
        <v>310</v>
      </c>
      <c r="V41" s="21" t="s">
        <v>85</v>
      </c>
      <c r="W41" s="21">
        <v>503</v>
      </c>
    </row>
    <row r="42" spans="2:23">
      <c r="I42" s="13" t="s">
        <v>551</v>
      </c>
      <c r="J42" s="13" t="s">
        <v>238</v>
      </c>
      <c r="K42" s="13">
        <f>AVERAGEIF(C19:C24,"E",C28:C33)</f>
        <v>7</v>
      </c>
      <c r="L42" s="13">
        <f>AVERAGEIF(D19:D24,"E",D28:D33)</f>
        <v>1</v>
      </c>
      <c r="M42" s="13">
        <f>AVERAGEIF(E19:E24,"E",E28:E33)</f>
        <v>14.5</v>
      </c>
      <c r="N42" s="13">
        <f>AVERAGEIF(F19:F24,"E",F28:F33)</f>
        <v>22</v>
      </c>
      <c r="O42" s="13">
        <f>AVERAGEIF(G19:G24,"E",G28:G33)</f>
        <v>9</v>
      </c>
      <c r="P42" s="13">
        <v>0</v>
      </c>
      <c r="R42" s="21" t="s">
        <v>86</v>
      </c>
      <c r="S42" s="21">
        <v>175</v>
      </c>
      <c r="T42" s="21" t="s">
        <v>33</v>
      </c>
      <c r="U42" s="23">
        <v>3788</v>
      </c>
      <c r="V42" s="21" t="s">
        <v>87</v>
      </c>
      <c r="W42" s="21">
        <v>13</v>
      </c>
    </row>
    <row r="43" spans="2:23">
      <c r="J43" s="13" t="s">
        <v>237</v>
      </c>
      <c r="K43" s="13">
        <f t="shared" ref="K43:P43" si="4">AVERAGEIF(C19:C24,"W",C28:C33)</f>
        <v>39</v>
      </c>
      <c r="L43" s="13">
        <f t="shared" si="4"/>
        <v>131.5</v>
      </c>
      <c r="M43" s="13">
        <f t="shared" si="4"/>
        <v>62.25</v>
      </c>
      <c r="N43" s="13">
        <f t="shared" si="4"/>
        <v>97.6</v>
      </c>
      <c r="O43" s="13">
        <f t="shared" si="4"/>
        <v>57</v>
      </c>
      <c r="P43" s="13">
        <f t="shared" si="4"/>
        <v>284.16666666666669</v>
      </c>
      <c r="R43" s="21" t="s">
        <v>88</v>
      </c>
      <c r="S43" s="21">
        <v>175</v>
      </c>
      <c r="T43" s="21" t="s">
        <v>33</v>
      </c>
      <c r="U43" s="23">
        <v>8475</v>
      </c>
      <c r="V43" s="21" t="s">
        <v>87</v>
      </c>
      <c r="W43" s="21">
        <v>29</v>
      </c>
    </row>
    <row r="44" spans="2:23">
      <c r="J44" s="13" t="s">
        <v>552</v>
      </c>
      <c r="K44" s="13">
        <f t="shared" ref="K44:P44" si="5">SUMPRODUCT(C28:C33,K28:K33)</f>
        <v>19.495906849786675</v>
      </c>
      <c r="L44" s="13">
        <f t="shared" si="5"/>
        <v>53.777112944907785</v>
      </c>
      <c r="M44" s="13">
        <f t="shared" si="5"/>
        <v>44.976407869934029</v>
      </c>
      <c r="N44" s="13">
        <f t="shared" si="5"/>
        <v>93.574926542605283</v>
      </c>
      <c r="O44" s="13">
        <f t="shared" si="5"/>
        <v>39.452382628281839</v>
      </c>
      <c r="P44" s="13">
        <f t="shared" si="5"/>
        <v>281.21539563416684</v>
      </c>
      <c r="R44" s="21" t="s">
        <v>89</v>
      </c>
      <c r="S44" s="21"/>
      <c r="T44" s="21"/>
      <c r="U44" s="21"/>
      <c r="V44" s="21"/>
      <c r="W44" s="21"/>
    </row>
    <row r="45" spans="2:23">
      <c r="R45" s="21" t="s">
        <v>90</v>
      </c>
      <c r="S45" s="23">
        <v>334935</v>
      </c>
      <c r="T45" s="21" t="s">
        <v>91</v>
      </c>
      <c r="U45" s="21">
        <v>34</v>
      </c>
      <c r="V45" s="21" t="s">
        <v>166</v>
      </c>
      <c r="W45" s="21">
        <v>220</v>
      </c>
    </row>
    <row r="46" spans="2:23">
      <c r="J46" s="13" t="s">
        <v>238</v>
      </c>
      <c r="K46" s="13">
        <v>7</v>
      </c>
      <c r="L46" s="13">
        <v>1</v>
      </c>
      <c r="M46" s="13">
        <v>14.5</v>
      </c>
      <c r="N46" s="13">
        <v>22</v>
      </c>
      <c r="O46" s="13">
        <v>9</v>
      </c>
      <c r="P46" s="13">
        <v>0</v>
      </c>
      <c r="R46" s="21" t="s">
        <v>92</v>
      </c>
      <c r="S46" s="23">
        <v>21053</v>
      </c>
      <c r="T46" s="21" t="s">
        <v>43</v>
      </c>
      <c r="U46" s="21">
        <v>672</v>
      </c>
      <c r="V46" s="21" t="s">
        <v>93</v>
      </c>
      <c r="W46" s="21">
        <v>272</v>
      </c>
    </row>
    <row r="47" spans="2:23">
      <c r="J47" s="13" t="s">
        <v>237</v>
      </c>
      <c r="K47" s="13">
        <v>39</v>
      </c>
      <c r="L47" s="13">
        <v>131.5</v>
      </c>
      <c r="M47" s="13">
        <v>62.25</v>
      </c>
      <c r="N47" s="13">
        <v>97.6</v>
      </c>
      <c r="O47" s="13">
        <v>57</v>
      </c>
      <c r="P47" s="13">
        <v>284.16666666666669</v>
      </c>
      <c r="R47" s="21" t="s">
        <v>94</v>
      </c>
      <c r="S47" s="21"/>
      <c r="T47" s="21"/>
      <c r="U47" s="21"/>
      <c r="V47" s="21"/>
      <c r="W47" s="21"/>
    </row>
    <row r="48" spans="2:23">
      <c r="J48" s="13" t="s">
        <v>552</v>
      </c>
      <c r="K48" s="13">
        <v>19.495906849786675</v>
      </c>
      <c r="L48" s="13">
        <v>53.777112944907785</v>
      </c>
      <c r="M48" s="13">
        <v>44.976407869934029</v>
      </c>
      <c r="N48" s="13">
        <v>93.574926542605283</v>
      </c>
      <c r="O48" s="13">
        <v>39.452382628281839</v>
      </c>
      <c r="P48" s="13">
        <v>281.21539563416684</v>
      </c>
      <c r="R48" s="21" t="s">
        <v>8</v>
      </c>
      <c r="S48" s="21"/>
      <c r="T48" s="21"/>
      <c r="U48" s="21"/>
      <c r="V48" s="21"/>
      <c r="W48" s="21"/>
    </row>
    <row r="49" spans="18:23">
      <c r="R49" s="21" t="s">
        <v>95</v>
      </c>
      <c r="S49" s="23">
        <v>72487</v>
      </c>
      <c r="T49" s="21" t="s">
        <v>10</v>
      </c>
      <c r="U49" s="21" t="s">
        <v>12</v>
      </c>
      <c r="V49" s="21"/>
      <c r="W49" s="21" t="s">
        <v>162</v>
      </c>
    </row>
    <row r="50" spans="18:23">
      <c r="R50" s="21" t="s">
        <v>96</v>
      </c>
      <c r="S50" s="23">
        <v>70098</v>
      </c>
      <c r="T50" s="21" t="s">
        <v>10</v>
      </c>
      <c r="U50" s="21">
        <v>7</v>
      </c>
      <c r="V50" s="21" t="s">
        <v>15</v>
      </c>
      <c r="W50" s="23">
        <v>3688</v>
      </c>
    </row>
    <row r="51" spans="18:23">
      <c r="R51" s="21" t="s">
        <v>97</v>
      </c>
      <c r="S51" s="23">
        <v>12702</v>
      </c>
      <c r="T51" s="21" t="s">
        <v>10</v>
      </c>
      <c r="U51" s="21">
        <v>5</v>
      </c>
      <c r="V51" s="21" t="s">
        <v>15</v>
      </c>
      <c r="W51" s="21">
        <v>453</v>
      </c>
    </row>
    <row r="52" spans="18:23">
      <c r="R52" s="21" t="s">
        <v>18</v>
      </c>
      <c r="S52" s="21"/>
      <c r="T52" s="21"/>
      <c r="U52" s="21"/>
      <c r="V52" s="21"/>
      <c r="W52" s="21"/>
    </row>
    <row r="53" spans="18:23">
      <c r="R53" s="21" t="s">
        <v>19</v>
      </c>
      <c r="S53" s="23">
        <v>33617</v>
      </c>
      <c r="T53" s="21" t="s">
        <v>20</v>
      </c>
      <c r="U53" s="21">
        <v>15</v>
      </c>
      <c r="V53" s="21" t="s">
        <v>21</v>
      </c>
      <c r="W53" s="23">
        <v>3537</v>
      </c>
    </row>
    <row r="54" spans="18:23">
      <c r="R54" s="21" t="s">
        <v>22</v>
      </c>
      <c r="S54" s="23">
        <v>36018</v>
      </c>
      <c r="T54" s="21" t="s">
        <v>23</v>
      </c>
      <c r="U54" s="21">
        <v>1</v>
      </c>
      <c r="V54" s="21" t="s">
        <v>24</v>
      </c>
      <c r="W54" s="21">
        <v>240</v>
      </c>
    </row>
    <row r="55" spans="18:23">
      <c r="R55" s="21" t="s">
        <v>25</v>
      </c>
      <c r="S55" s="23">
        <v>12027</v>
      </c>
      <c r="T55" s="21" t="s">
        <v>26</v>
      </c>
      <c r="U55" s="21">
        <v>96</v>
      </c>
      <c r="V55" s="21" t="s">
        <v>27</v>
      </c>
      <c r="W55" s="23">
        <v>8114</v>
      </c>
    </row>
    <row r="56" spans="18:23">
      <c r="R56" s="21" t="s">
        <v>28</v>
      </c>
      <c r="S56" s="23">
        <v>113257</v>
      </c>
      <c r="T56" s="21" t="s">
        <v>29</v>
      </c>
      <c r="U56" s="21">
        <v>9</v>
      </c>
      <c r="V56" s="21" t="s">
        <v>30</v>
      </c>
      <c r="W56" s="23">
        <v>7555</v>
      </c>
    </row>
    <row r="57" spans="18:23">
      <c r="R57" s="21" t="s">
        <v>31</v>
      </c>
      <c r="S57" s="21"/>
      <c r="T57" s="21"/>
      <c r="U57" s="21"/>
      <c r="V57" s="21"/>
      <c r="W57" s="21"/>
    </row>
    <row r="58" spans="18:23">
      <c r="R58" s="21" t="s">
        <v>32</v>
      </c>
      <c r="S58" s="23">
        <v>9356</v>
      </c>
      <c r="T58" s="21" t="s">
        <v>33</v>
      </c>
      <c r="U58" s="21">
        <v>282</v>
      </c>
      <c r="V58" s="21" t="s">
        <v>34</v>
      </c>
      <c r="W58" s="23">
        <v>18547</v>
      </c>
    </row>
    <row r="59" spans="18:23">
      <c r="R59" s="21" t="s">
        <v>35</v>
      </c>
      <c r="S59" s="21">
        <v>16</v>
      </c>
      <c r="T59" s="21" t="s">
        <v>33</v>
      </c>
      <c r="U59" s="23">
        <v>16013</v>
      </c>
      <c r="V59" s="21" t="s">
        <v>34</v>
      </c>
      <c r="W59" s="23">
        <v>1801</v>
      </c>
    </row>
    <row r="60" spans="18:23">
      <c r="R60" s="21" t="s">
        <v>37</v>
      </c>
      <c r="S60" s="21">
        <v>2</v>
      </c>
      <c r="T60" s="21" t="s">
        <v>39</v>
      </c>
      <c r="U60" s="23">
        <v>8685</v>
      </c>
      <c r="V60" s="21" t="s">
        <v>38</v>
      </c>
      <c r="W60" s="21">
        <v>122</v>
      </c>
    </row>
    <row r="61" spans="18:23">
      <c r="R61" s="21" t="s">
        <v>40</v>
      </c>
      <c r="S61" s="23">
        <v>65703</v>
      </c>
      <c r="T61" s="21" t="s">
        <v>43</v>
      </c>
      <c r="U61" s="21">
        <v>56</v>
      </c>
      <c r="V61" s="21" t="s">
        <v>42</v>
      </c>
      <c r="W61" s="23">
        <v>25854</v>
      </c>
    </row>
    <row r="62" spans="18:23">
      <c r="R62" s="21" t="s">
        <v>44</v>
      </c>
      <c r="S62" s="21"/>
      <c r="T62" s="21"/>
      <c r="U62" s="21"/>
      <c r="V62" s="21"/>
      <c r="W62" s="21"/>
    </row>
    <row r="63" spans="18:23">
      <c r="R63" s="21" t="s">
        <v>45</v>
      </c>
      <c r="S63" s="21">
        <v>120</v>
      </c>
      <c r="T63" s="21" t="s">
        <v>163</v>
      </c>
      <c r="U63" s="21">
        <v>772</v>
      </c>
      <c r="V63" s="21" t="s">
        <v>47</v>
      </c>
      <c r="W63" s="21">
        <v>2</v>
      </c>
    </row>
    <row r="64" spans="18:23">
      <c r="R64" s="21" t="s">
        <v>49</v>
      </c>
      <c r="S64" s="23">
        <v>7346</v>
      </c>
      <c r="T64" s="21" t="s">
        <v>10</v>
      </c>
      <c r="U64" s="23">
        <v>2678</v>
      </c>
      <c r="V64" s="21" t="s">
        <v>50</v>
      </c>
      <c r="W64" s="21">
        <v>379</v>
      </c>
    </row>
    <row r="65" spans="18:23">
      <c r="R65" s="21" t="s">
        <v>51</v>
      </c>
      <c r="S65" s="21"/>
      <c r="T65" s="21"/>
      <c r="U65" s="21"/>
      <c r="V65" s="21"/>
      <c r="W65" s="21"/>
    </row>
    <row r="66" spans="18:23">
      <c r="R66" s="21" t="s">
        <v>52</v>
      </c>
      <c r="S66" s="23">
        <v>128423</v>
      </c>
      <c r="T66" s="21" t="s">
        <v>55</v>
      </c>
      <c r="U66" s="21">
        <v>363</v>
      </c>
      <c r="V66" s="21" t="s">
        <v>54</v>
      </c>
      <c r="W66" s="23">
        <v>328011</v>
      </c>
    </row>
    <row r="67" spans="18:23">
      <c r="R67" s="21" t="s">
        <v>56</v>
      </c>
      <c r="S67" s="23">
        <v>11758</v>
      </c>
      <c r="T67" s="21" t="s">
        <v>57</v>
      </c>
      <c r="U67" s="21">
        <v>261</v>
      </c>
      <c r="V67" s="21" t="s">
        <v>58</v>
      </c>
      <c r="W67" s="23">
        <v>21587</v>
      </c>
    </row>
    <row r="68" spans="18:23">
      <c r="R68" s="21" t="s">
        <v>59</v>
      </c>
      <c r="S68" s="23">
        <v>3520338</v>
      </c>
      <c r="T68" s="21" t="s">
        <v>60</v>
      </c>
      <c r="U68" s="23">
        <v>1045</v>
      </c>
      <c r="V68" s="21" t="s">
        <v>61</v>
      </c>
      <c r="W68" s="23">
        <v>70832</v>
      </c>
    </row>
    <row r="69" spans="18:23">
      <c r="R69" s="21" t="s">
        <v>62</v>
      </c>
      <c r="S69" s="23">
        <v>3950997</v>
      </c>
      <c r="T69" s="21" t="s">
        <v>60</v>
      </c>
      <c r="U69" s="21">
        <v>290</v>
      </c>
      <c r="V69" s="21" t="s">
        <v>61</v>
      </c>
      <c r="W69" s="23">
        <v>22086</v>
      </c>
    </row>
    <row r="70" spans="18:23">
      <c r="R70" s="21" t="s">
        <v>63</v>
      </c>
      <c r="S70" s="21"/>
      <c r="T70" s="21"/>
      <c r="U70" s="21"/>
      <c r="V70" s="21"/>
      <c r="W70" s="21"/>
    </row>
    <row r="71" spans="18:23">
      <c r="R71" s="21" t="s">
        <v>64</v>
      </c>
      <c r="S71" s="21">
        <v>11</v>
      </c>
      <c r="T71" s="21" t="s">
        <v>66</v>
      </c>
      <c r="U71" s="21">
        <v>22</v>
      </c>
      <c r="V71" s="21" t="s">
        <v>65</v>
      </c>
      <c r="W71" s="23">
        <v>4423</v>
      </c>
    </row>
    <row r="72" spans="18:23">
      <c r="R72" s="21" t="s">
        <v>67</v>
      </c>
      <c r="S72" s="21">
        <v>11</v>
      </c>
      <c r="T72" s="21" t="s">
        <v>66</v>
      </c>
      <c r="U72" s="21">
        <v>4</v>
      </c>
      <c r="V72" s="21" t="s">
        <v>65</v>
      </c>
      <c r="W72" s="21">
        <v>885</v>
      </c>
    </row>
    <row r="73" spans="18:23">
      <c r="R73" s="21" t="s">
        <v>68</v>
      </c>
      <c r="S73" s="21"/>
      <c r="T73" s="21"/>
      <c r="U73" s="21"/>
      <c r="V73" s="21"/>
      <c r="W73" s="21"/>
    </row>
    <row r="74" spans="18:23">
      <c r="R74" s="21" t="s">
        <v>69</v>
      </c>
      <c r="S74" s="23">
        <v>15483</v>
      </c>
      <c r="T74" s="21" t="s">
        <v>70</v>
      </c>
      <c r="U74" s="21">
        <v>0.3</v>
      </c>
      <c r="V74" s="21" t="s">
        <v>71</v>
      </c>
      <c r="W74" s="23">
        <v>75370</v>
      </c>
    </row>
    <row r="75" spans="18:23">
      <c r="R75" s="21" t="s">
        <v>73</v>
      </c>
      <c r="S75" s="21"/>
      <c r="T75" s="21"/>
      <c r="U75" s="21"/>
      <c r="V75" s="21"/>
      <c r="W75" s="21"/>
    </row>
    <row r="76" spans="18:23">
      <c r="R76" s="21" t="s">
        <v>8</v>
      </c>
      <c r="S76" s="23">
        <v>3602</v>
      </c>
      <c r="T76" s="21" t="s">
        <v>74</v>
      </c>
      <c r="U76" s="23">
        <v>2584</v>
      </c>
      <c r="V76" s="21" t="s">
        <v>75</v>
      </c>
      <c r="W76" s="21">
        <v>179</v>
      </c>
    </row>
    <row r="77" spans="18:23">
      <c r="R77" s="21" t="s">
        <v>77</v>
      </c>
      <c r="S77" s="23">
        <v>34279</v>
      </c>
      <c r="T77" s="21" t="s">
        <v>78</v>
      </c>
      <c r="U77" s="23">
        <v>52203</v>
      </c>
      <c r="V77" s="21" t="s">
        <v>79</v>
      </c>
      <c r="W77" s="23">
        <v>34465</v>
      </c>
    </row>
    <row r="78" spans="18:23">
      <c r="R78" s="21" t="s">
        <v>80</v>
      </c>
      <c r="S78" s="21"/>
      <c r="T78" s="21"/>
      <c r="U78" s="21"/>
      <c r="V78" s="21"/>
      <c r="W78" s="21"/>
    </row>
    <row r="79" spans="18:23">
      <c r="R79" s="21" t="s">
        <v>81</v>
      </c>
      <c r="S79" s="23">
        <v>81662</v>
      </c>
      <c r="T79" s="21" t="s">
        <v>82</v>
      </c>
      <c r="U79" s="21">
        <v>82</v>
      </c>
      <c r="V79" s="21" t="s">
        <v>83</v>
      </c>
      <c r="W79" s="21">
        <v>129</v>
      </c>
    </row>
    <row r="80" spans="18:23">
      <c r="R80" s="21" t="s">
        <v>84</v>
      </c>
      <c r="S80" s="23">
        <v>65703</v>
      </c>
      <c r="T80" s="21" t="s">
        <v>41</v>
      </c>
      <c r="U80" s="21">
        <v>325</v>
      </c>
      <c r="V80" s="21" t="s">
        <v>85</v>
      </c>
      <c r="W80" s="21">
        <v>412</v>
      </c>
    </row>
    <row r="81" spans="18:23">
      <c r="R81" s="21" t="s">
        <v>86</v>
      </c>
      <c r="S81" s="23">
        <v>9356</v>
      </c>
      <c r="T81" s="21" t="s">
        <v>33</v>
      </c>
      <c r="U81" s="23">
        <v>3974</v>
      </c>
      <c r="V81" s="21" t="s">
        <v>87</v>
      </c>
      <c r="W81" s="21">
        <v>716</v>
      </c>
    </row>
    <row r="82" spans="18:23">
      <c r="R82" s="21" t="s">
        <v>88</v>
      </c>
      <c r="S82" s="23">
        <v>9356</v>
      </c>
      <c r="T82" s="21" t="s">
        <v>33</v>
      </c>
      <c r="U82" s="23">
        <v>8891</v>
      </c>
      <c r="V82" s="21" t="s">
        <v>87</v>
      </c>
      <c r="W82" s="23">
        <v>1602</v>
      </c>
    </row>
    <row r="83" spans="18:23">
      <c r="R83" s="21" t="s">
        <v>89</v>
      </c>
      <c r="S83" s="21"/>
      <c r="T83" s="21"/>
      <c r="U83" s="21"/>
      <c r="V83" s="21"/>
      <c r="W83" s="21"/>
    </row>
    <row r="84" spans="18:23">
      <c r="R84" s="21" t="s">
        <v>90</v>
      </c>
      <c r="S84" s="23">
        <v>158828</v>
      </c>
      <c r="T84" s="21" t="s">
        <v>91</v>
      </c>
      <c r="U84" s="21">
        <v>36</v>
      </c>
      <c r="V84" s="21" t="s">
        <v>166</v>
      </c>
      <c r="W84" s="21">
        <v>110</v>
      </c>
    </row>
    <row r="85" spans="18:23">
      <c r="R85" s="21" t="s">
        <v>92</v>
      </c>
      <c r="S85" s="23">
        <v>16426</v>
      </c>
      <c r="T85" s="21" t="s">
        <v>43</v>
      </c>
      <c r="U85" s="21">
        <v>705</v>
      </c>
      <c r="V85" s="21" t="s">
        <v>93</v>
      </c>
      <c r="W85" s="21">
        <v>223</v>
      </c>
    </row>
    <row r="86" spans="18:23">
      <c r="R86" s="21" t="s">
        <v>98</v>
      </c>
      <c r="S86" s="21"/>
      <c r="T86" s="21"/>
      <c r="U86" s="21"/>
      <c r="V86" s="21"/>
      <c r="W86" s="21"/>
    </row>
    <row r="87" spans="18:23">
      <c r="R87" s="21" t="s">
        <v>8</v>
      </c>
      <c r="S87" s="21"/>
      <c r="T87" s="21"/>
      <c r="U87" s="21"/>
      <c r="V87" s="21"/>
      <c r="W87" s="21" t="s">
        <v>167</v>
      </c>
    </row>
    <row r="88" spans="18:23">
      <c r="R88" s="21" t="s">
        <v>101</v>
      </c>
      <c r="S88" s="23">
        <v>14630</v>
      </c>
      <c r="T88" s="21" t="s">
        <v>10</v>
      </c>
      <c r="U88" s="21" t="s">
        <v>12</v>
      </c>
      <c r="V88" s="21"/>
      <c r="W88" s="21" t="s">
        <v>162</v>
      </c>
    </row>
    <row r="89" spans="18:23">
      <c r="R89" s="21" t="s">
        <v>102</v>
      </c>
      <c r="S89" s="23">
        <v>62958</v>
      </c>
      <c r="T89" s="21" t="s">
        <v>10</v>
      </c>
      <c r="U89" s="21">
        <v>36</v>
      </c>
      <c r="V89" s="21" t="s">
        <v>15</v>
      </c>
      <c r="W89" s="23">
        <v>15802</v>
      </c>
    </row>
    <row r="90" spans="18:23">
      <c r="R90" s="21" t="s">
        <v>103</v>
      </c>
      <c r="S90" s="23">
        <v>25512</v>
      </c>
      <c r="T90" s="21" t="s">
        <v>10</v>
      </c>
      <c r="U90" s="21">
        <v>7</v>
      </c>
      <c r="V90" s="21" t="s">
        <v>15</v>
      </c>
      <c r="W90" s="23">
        <v>1244</v>
      </c>
    </row>
    <row r="91" spans="18:23">
      <c r="R91" s="21" t="s">
        <v>18</v>
      </c>
      <c r="S91" s="21"/>
      <c r="T91" s="21"/>
      <c r="U91" s="21"/>
      <c r="V91" s="21"/>
      <c r="W91" s="21"/>
    </row>
    <row r="92" spans="18:23">
      <c r="R92" s="21" t="s">
        <v>19</v>
      </c>
      <c r="S92" s="23">
        <v>40342</v>
      </c>
      <c r="T92" s="21" t="s">
        <v>20</v>
      </c>
      <c r="U92" s="21">
        <v>58</v>
      </c>
      <c r="V92" s="21" t="s">
        <v>21</v>
      </c>
      <c r="W92" s="23">
        <v>16321</v>
      </c>
    </row>
    <row r="93" spans="18:23">
      <c r="R93" s="21" t="s">
        <v>22</v>
      </c>
      <c r="S93" s="23">
        <v>44146</v>
      </c>
      <c r="T93" s="21" t="s">
        <v>23</v>
      </c>
      <c r="U93" s="21">
        <v>122</v>
      </c>
      <c r="V93" s="21" t="s">
        <v>24</v>
      </c>
      <c r="W93" s="23">
        <v>37757</v>
      </c>
    </row>
    <row r="94" spans="18:23">
      <c r="R94" s="21" t="s">
        <v>25</v>
      </c>
      <c r="S94" s="23">
        <v>12851</v>
      </c>
      <c r="T94" s="21" t="s">
        <v>26</v>
      </c>
      <c r="U94" s="21">
        <v>91</v>
      </c>
      <c r="V94" s="21" t="s">
        <v>27</v>
      </c>
      <c r="W94" s="23">
        <v>8209</v>
      </c>
    </row>
    <row r="95" spans="18:23">
      <c r="R95" s="21" t="s">
        <v>28</v>
      </c>
      <c r="S95" s="23">
        <v>102226</v>
      </c>
      <c r="T95" s="21" t="s">
        <v>29</v>
      </c>
      <c r="U95" s="21">
        <v>53</v>
      </c>
      <c r="V95" s="21" t="s">
        <v>30</v>
      </c>
      <c r="W95" s="23">
        <v>37908</v>
      </c>
    </row>
    <row r="96" spans="18:23">
      <c r="R96" s="21" t="s">
        <v>31</v>
      </c>
      <c r="S96" s="21"/>
      <c r="T96" s="21"/>
      <c r="U96" s="21"/>
      <c r="V96" s="21"/>
      <c r="W96" s="21"/>
    </row>
    <row r="97" spans="18:23">
      <c r="R97" s="21" t="s">
        <v>32</v>
      </c>
      <c r="S97" s="23">
        <v>9820</v>
      </c>
      <c r="T97" s="21" t="s">
        <v>33</v>
      </c>
      <c r="U97" s="21">
        <v>267</v>
      </c>
      <c r="V97" s="21" t="s">
        <v>34</v>
      </c>
      <c r="W97" s="23">
        <v>18430</v>
      </c>
    </row>
    <row r="98" spans="18:23">
      <c r="R98" s="21" t="s">
        <v>35</v>
      </c>
      <c r="S98" s="21">
        <v>32</v>
      </c>
      <c r="T98" s="21" t="s">
        <v>33</v>
      </c>
      <c r="U98" s="23">
        <v>15161</v>
      </c>
      <c r="V98" s="21" t="s">
        <v>34</v>
      </c>
      <c r="W98" s="23">
        <v>3411</v>
      </c>
    </row>
    <row r="99" spans="18:23">
      <c r="R99" s="21" t="s">
        <v>37</v>
      </c>
      <c r="S99" s="21">
        <v>4</v>
      </c>
      <c r="T99" s="21" t="s">
        <v>39</v>
      </c>
      <c r="U99" s="23">
        <v>8223</v>
      </c>
      <c r="V99" s="21" t="s">
        <v>38</v>
      </c>
      <c r="W99" s="21">
        <v>231</v>
      </c>
    </row>
    <row r="100" spans="18:23">
      <c r="R100" s="21" t="s">
        <v>40</v>
      </c>
      <c r="S100" s="23">
        <v>113453</v>
      </c>
      <c r="T100" s="21" t="s">
        <v>43</v>
      </c>
      <c r="U100" s="21">
        <v>53</v>
      </c>
      <c r="V100" s="21" t="s">
        <v>42</v>
      </c>
      <c r="W100" s="23">
        <v>42269</v>
      </c>
    </row>
    <row r="101" spans="18:23">
      <c r="R101" s="21" t="s">
        <v>44</v>
      </c>
      <c r="S101" s="21"/>
      <c r="T101" s="21"/>
      <c r="U101" s="21"/>
      <c r="V101" s="21"/>
      <c r="W101" s="21"/>
    </row>
    <row r="102" spans="18:23">
      <c r="R102" s="21" t="s">
        <v>104</v>
      </c>
      <c r="S102" s="21">
        <v>128</v>
      </c>
      <c r="T102" s="21" t="s">
        <v>163</v>
      </c>
      <c r="U102" s="21">
        <v>731</v>
      </c>
      <c r="V102" s="21" t="s">
        <v>47</v>
      </c>
      <c r="W102" s="21">
        <v>2</v>
      </c>
    </row>
    <row r="103" spans="18:23">
      <c r="R103" s="21" t="s">
        <v>49</v>
      </c>
      <c r="S103" s="23">
        <v>7849</v>
      </c>
      <c r="T103" s="21" t="s">
        <v>10</v>
      </c>
      <c r="U103" s="23">
        <v>2536</v>
      </c>
      <c r="V103" s="21" t="s">
        <v>50</v>
      </c>
      <c r="W103" s="21">
        <v>383</v>
      </c>
    </row>
    <row r="104" spans="18:23">
      <c r="R104" s="21" t="s">
        <v>51</v>
      </c>
      <c r="S104" s="21"/>
      <c r="T104" s="21"/>
      <c r="U104" s="21"/>
      <c r="V104" s="21"/>
      <c r="W104" s="21"/>
    </row>
    <row r="105" spans="18:23">
      <c r="R105" s="21" t="s">
        <v>52</v>
      </c>
      <c r="S105" s="23">
        <v>129520</v>
      </c>
      <c r="T105" s="21" t="s">
        <v>55</v>
      </c>
      <c r="U105" s="21">
        <v>344</v>
      </c>
      <c r="V105" s="21" t="s">
        <v>54</v>
      </c>
      <c r="W105" s="23">
        <v>313213</v>
      </c>
    </row>
    <row r="106" spans="18:23">
      <c r="R106" s="21" t="s">
        <v>56</v>
      </c>
      <c r="S106" s="23">
        <v>15748</v>
      </c>
      <c r="T106" s="21" t="s">
        <v>57</v>
      </c>
      <c r="U106" s="21">
        <v>247</v>
      </c>
      <c r="V106" s="21" t="s">
        <v>58</v>
      </c>
      <c r="W106" s="23">
        <v>27375</v>
      </c>
    </row>
    <row r="107" spans="18:23">
      <c r="R107" s="21" t="s">
        <v>59</v>
      </c>
      <c r="S107" s="23">
        <v>3761376</v>
      </c>
      <c r="T107" s="21" t="s">
        <v>60</v>
      </c>
      <c r="U107" s="21">
        <v>989</v>
      </c>
      <c r="V107" s="21" t="s">
        <v>61</v>
      </c>
      <c r="W107" s="23">
        <v>71656</v>
      </c>
    </row>
    <row r="108" spans="18:23">
      <c r="R108" s="21" t="s">
        <v>62</v>
      </c>
      <c r="S108" s="23">
        <v>4221522</v>
      </c>
      <c r="T108" s="21" t="s">
        <v>60</v>
      </c>
      <c r="U108" s="21">
        <v>275</v>
      </c>
      <c r="V108" s="21" t="s">
        <v>61</v>
      </c>
      <c r="W108" s="23">
        <v>22343</v>
      </c>
    </row>
    <row r="109" spans="18:23">
      <c r="R109" s="21" t="s">
        <v>63</v>
      </c>
      <c r="S109" s="21"/>
      <c r="T109" s="21"/>
      <c r="U109" s="21"/>
      <c r="V109" s="21"/>
      <c r="W109" s="21"/>
    </row>
    <row r="110" spans="18:23">
      <c r="R110" s="21" t="s">
        <v>64</v>
      </c>
      <c r="S110" s="21">
        <v>13</v>
      </c>
      <c r="T110" s="21" t="s">
        <v>66</v>
      </c>
      <c r="U110" s="21">
        <v>22</v>
      </c>
      <c r="V110" s="21" t="s">
        <v>65</v>
      </c>
      <c r="W110" s="23">
        <v>5265</v>
      </c>
    </row>
    <row r="111" spans="18:23">
      <c r="R111" s="21" t="s">
        <v>67</v>
      </c>
      <c r="S111" s="21">
        <v>13</v>
      </c>
      <c r="T111" s="21" t="s">
        <v>66</v>
      </c>
      <c r="U111" s="21">
        <v>4</v>
      </c>
      <c r="V111" s="21" t="s">
        <v>65</v>
      </c>
      <c r="W111" s="23">
        <v>1053</v>
      </c>
    </row>
    <row r="112" spans="18:23">
      <c r="R112" s="21" t="s">
        <v>68</v>
      </c>
      <c r="S112" s="21"/>
      <c r="T112" s="21"/>
      <c r="U112" s="21"/>
      <c r="V112" s="21"/>
      <c r="W112" s="21"/>
    </row>
    <row r="113" spans="18:23">
      <c r="R113" s="21" t="s">
        <v>69</v>
      </c>
      <c r="S113" s="23">
        <v>16543</v>
      </c>
      <c r="T113" s="21" t="s">
        <v>70</v>
      </c>
      <c r="U113" s="21">
        <v>0.2</v>
      </c>
      <c r="V113" s="21" t="s">
        <v>71</v>
      </c>
      <c r="W113" s="23">
        <v>76246</v>
      </c>
    </row>
    <row r="114" spans="18:23">
      <c r="R114" s="21" t="s">
        <v>73</v>
      </c>
      <c r="S114" s="21"/>
      <c r="T114" s="21"/>
      <c r="U114" s="21"/>
      <c r="V114" s="21"/>
      <c r="W114" s="21"/>
    </row>
    <row r="115" spans="18:23">
      <c r="R115" s="21" t="s">
        <v>8</v>
      </c>
      <c r="S115" s="23">
        <v>3848</v>
      </c>
      <c r="T115" s="21" t="s">
        <v>74</v>
      </c>
      <c r="U115" s="23">
        <v>2447</v>
      </c>
      <c r="V115" s="21" t="s">
        <v>75</v>
      </c>
      <c r="W115" s="21">
        <v>181</v>
      </c>
    </row>
    <row r="116" spans="18:23">
      <c r="R116" s="21" t="s">
        <v>77</v>
      </c>
      <c r="S116" s="23">
        <v>36626</v>
      </c>
      <c r="T116" s="21" t="s">
        <v>78</v>
      </c>
      <c r="U116" s="23">
        <v>49426</v>
      </c>
      <c r="V116" s="21" t="s">
        <v>79</v>
      </c>
      <c r="W116" s="23">
        <v>34866</v>
      </c>
    </row>
    <row r="117" spans="18:23">
      <c r="R117" s="21" t="s">
        <v>80</v>
      </c>
      <c r="S117" s="21"/>
      <c r="T117" s="21"/>
      <c r="U117" s="21"/>
      <c r="V117" s="21"/>
      <c r="W117" s="21"/>
    </row>
    <row r="118" spans="18:23">
      <c r="R118" s="21" t="s">
        <v>81</v>
      </c>
      <c r="S118" s="23">
        <v>97339</v>
      </c>
      <c r="T118" s="21" t="s">
        <v>82</v>
      </c>
      <c r="U118" s="21">
        <v>78</v>
      </c>
      <c r="V118" s="21" t="s">
        <v>83</v>
      </c>
      <c r="W118" s="21">
        <v>146</v>
      </c>
    </row>
    <row r="119" spans="18:23">
      <c r="R119" s="21" t="s">
        <v>84</v>
      </c>
      <c r="S119" s="23">
        <v>113453</v>
      </c>
      <c r="T119" s="21" t="s">
        <v>41</v>
      </c>
      <c r="U119" s="21">
        <v>308</v>
      </c>
      <c r="V119" s="21" t="s">
        <v>85</v>
      </c>
      <c r="W119" s="21">
        <v>673</v>
      </c>
    </row>
    <row r="120" spans="18:23">
      <c r="R120" s="21" t="s">
        <v>86</v>
      </c>
      <c r="S120" s="23">
        <v>9820</v>
      </c>
      <c r="T120" s="21" t="s">
        <v>33</v>
      </c>
      <c r="U120" s="23">
        <v>3763</v>
      </c>
      <c r="V120" s="21" t="s">
        <v>87</v>
      </c>
      <c r="W120" s="21">
        <v>712</v>
      </c>
    </row>
    <row r="121" spans="18:23">
      <c r="R121" s="21" t="s">
        <v>88</v>
      </c>
      <c r="S121" s="23">
        <v>9820</v>
      </c>
      <c r="T121" s="21" t="s">
        <v>33</v>
      </c>
      <c r="U121" s="23">
        <v>8418</v>
      </c>
      <c r="V121" s="21" t="s">
        <v>87</v>
      </c>
      <c r="W121" s="23">
        <v>1592</v>
      </c>
    </row>
    <row r="122" spans="18:23">
      <c r="R122" s="21" t="s">
        <v>89</v>
      </c>
      <c r="S122" s="21"/>
      <c r="T122" s="21"/>
      <c r="U122" s="21"/>
      <c r="V122" s="21"/>
      <c r="W122" s="21"/>
    </row>
    <row r="123" spans="18:23">
      <c r="R123" s="21" t="s">
        <v>90</v>
      </c>
      <c r="S123" s="23">
        <v>169702</v>
      </c>
      <c r="T123" s="21" t="s">
        <v>91</v>
      </c>
      <c r="U123" s="21">
        <v>34</v>
      </c>
      <c r="V123" s="21" t="s">
        <v>166</v>
      </c>
      <c r="W123" s="21">
        <v>111</v>
      </c>
    </row>
    <row r="124" spans="18:23">
      <c r="R124" s="21" t="s">
        <v>92</v>
      </c>
      <c r="S124" s="23">
        <v>28363</v>
      </c>
      <c r="T124" s="21" t="s">
        <v>43</v>
      </c>
      <c r="U124" s="21">
        <v>667</v>
      </c>
      <c r="V124" s="21" t="s">
        <v>93</v>
      </c>
      <c r="W124" s="21">
        <v>364</v>
      </c>
    </row>
    <row r="125" spans="18:23">
      <c r="R125" s="21" t="s">
        <v>105</v>
      </c>
      <c r="S125" s="21"/>
      <c r="T125" s="21"/>
      <c r="U125" s="21"/>
      <c r="V125" s="21"/>
      <c r="W125" s="21"/>
    </row>
    <row r="126" spans="18:23">
      <c r="R126" s="21" t="s">
        <v>106</v>
      </c>
      <c r="S126" s="23">
        <v>28486776948</v>
      </c>
      <c r="T126" s="21" t="s">
        <v>108</v>
      </c>
      <c r="U126" s="44">
        <v>2.0000000000000001E-9</v>
      </c>
      <c r="V126" s="21" t="s">
        <v>109</v>
      </c>
      <c r="W126" s="23">
        <v>57039</v>
      </c>
    </row>
    <row r="127" spans="18:23">
      <c r="R127" s="21" t="s">
        <v>110</v>
      </c>
      <c r="S127" s="21"/>
      <c r="T127" s="21"/>
      <c r="U127" s="21"/>
      <c r="V127" s="21"/>
      <c r="W127" s="21"/>
    </row>
    <row r="128" spans="18:23">
      <c r="R128" s="21" t="s">
        <v>8</v>
      </c>
      <c r="S128" s="21"/>
      <c r="T128" s="21"/>
      <c r="U128" s="21"/>
      <c r="V128" s="21"/>
      <c r="W128" s="21"/>
    </row>
    <row r="129" spans="18:23">
      <c r="R129" s="21" t="s">
        <v>111</v>
      </c>
      <c r="S129" s="23">
        <v>55251</v>
      </c>
      <c r="T129" s="21" t="s">
        <v>10</v>
      </c>
      <c r="U129" s="21" t="s">
        <v>12</v>
      </c>
      <c r="V129" s="21"/>
      <c r="W129" s="21" t="s">
        <v>162</v>
      </c>
    </row>
    <row r="130" spans="18:23">
      <c r="R130" s="21" t="s">
        <v>112</v>
      </c>
      <c r="S130" s="23">
        <v>27903</v>
      </c>
      <c r="T130" s="21" t="s">
        <v>10</v>
      </c>
      <c r="U130" s="21">
        <v>37</v>
      </c>
      <c r="V130" s="21" t="s">
        <v>15</v>
      </c>
      <c r="W130" s="24">
        <v>7303.98</v>
      </c>
    </row>
    <row r="131" spans="18:23">
      <c r="R131" s="21" t="s">
        <v>113</v>
      </c>
      <c r="S131" s="23">
        <v>10146</v>
      </c>
      <c r="T131" s="21" t="s">
        <v>10</v>
      </c>
      <c r="U131" s="21" t="s">
        <v>12</v>
      </c>
      <c r="V131" s="21"/>
      <c r="W131" s="21" t="s">
        <v>162</v>
      </c>
    </row>
    <row r="132" spans="18:23">
      <c r="R132" s="21" t="s">
        <v>18</v>
      </c>
      <c r="S132" s="21"/>
      <c r="T132" s="21"/>
      <c r="U132" s="21"/>
      <c r="V132" s="21"/>
      <c r="W132" s="21"/>
    </row>
    <row r="133" spans="18:23">
      <c r="R133" s="21" t="s">
        <v>19</v>
      </c>
      <c r="S133" s="23">
        <v>10311</v>
      </c>
      <c r="T133" s="21" t="s">
        <v>20</v>
      </c>
      <c r="U133" s="21">
        <v>59</v>
      </c>
      <c r="V133" s="21" t="s">
        <v>21</v>
      </c>
      <c r="W133" s="24">
        <v>4274.5200000000004</v>
      </c>
    </row>
    <row r="134" spans="18:23">
      <c r="R134" s="21" t="s">
        <v>22</v>
      </c>
      <c r="S134" s="23">
        <v>21383</v>
      </c>
      <c r="T134" s="21" t="s">
        <v>23</v>
      </c>
      <c r="U134" s="21">
        <v>125</v>
      </c>
      <c r="V134" s="21" t="s">
        <v>24</v>
      </c>
      <c r="W134" s="24">
        <v>18740.61</v>
      </c>
    </row>
    <row r="135" spans="18:23">
      <c r="R135" s="21" t="s">
        <v>25</v>
      </c>
      <c r="S135" s="23">
        <v>5527</v>
      </c>
      <c r="T135" s="21" t="s">
        <v>26</v>
      </c>
      <c r="U135" s="21">
        <v>93</v>
      </c>
      <c r="V135" s="21" t="s">
        <v>27</v>
      </c>
      <c r="W135" s="24">
        <v>3617.63</v>
      </c>
    </row>
    <row r="136" spans="18:23">
      <c r="R136" s="21" t="s">
        <v>28</v>
      </c>
      <c r="S136" s="23">
        <v>46589</v>
      </c>
      <c r="T136" s="21" t="s">
        <v>29</v>
      </c>
      <c r="U136" s="21">
        <v>54</v>
      </c>
      <c r="V136" s="21" t="s">
        <v>30</v>
      </c>
      <c r="W136" s="24">
        <v>17703.68</v>
      </c>
    </row>
    <row r="137" spans="18:23">
      <c r="R137" s="21" t="s">
        <v>31</v>
      </c>
      <c r="S137" s="21"/>
      <c r="T137" s="21"/>
      <c r="U137" s="21"/>
      <c r="V137" s="21"/>
      <c r="W137" s="21"/>
    </row>
    <row r="138" spans="18:23">
      <c r="R138" s="21" t="s">
        <v>32</v>
      </c>
      <c r="S138" s="23">
        <v>5175</v>
      </c>
      <c r="T138" s="21" t="s">
        <v>33</v>
      </c>
      <c r="U138" s="21">
        <v>274</v>
      </c>
      <c r="V138" s="21" t="s">
        <v>34</v>
      </c>
      <c r="W138" s="24">
        <v>9951.73</v>
      </c>
    </row>
    <row r="139" spans="18:23">
      <c r="R139" s="21" t="s">
        <v>35</v>
      </c>
      <c r="S139" s="21">
        <v>16</v>
      </c>
      <c r="T139" s="21" t="s">
        <v>33</v>
      </c>
      <c r="U139" s="23">
        <v>15536</v>
      </c>
      <c r="V139" s="21" t="s">
        <v>34</v>
      </c>
      <c r="W139" s="24">
        <v>1747.41</v>
      </c>
    </row>
    <row r="140" spans="18:23">
      <c r="R140" s="21" t="s">
        <v>37</v>
      </c>
      <c r="S140" s="21">
        <v>2</v>
      </c>
      <c r="T140" s="21" t="s">
        <v>39</v>
      </c>
      <c r="U140" s="23">
        <v>8426</v>
      </c>
      <c r="V140" s="21" t="s">
        <v>38</v>
      </c>
      <c r="W140" s="21">
        <v>118.47</v>
      </c>
    </row>
    <row r="141" spans="18:23">
      <c r="R141" s="21" t="s">
        <v>40</v>
      </c>
      <c r="S141" s="23">
        <v>56981</v>
      </c>
      <c r="T141" s="21" t="s">
        <v>43</v>
      </c>
      <c r="U141" s="21">
        <v>54</v>
      </c>
      <c r="V141" s="21" t="s">
        <v>42</v>
      </c>
      <c r="W141" s="24">
        <v>21753.84</v>
      </c>
    </row>
    <row r="142" spans="18:23">
      <c r="R142" s="21" t="s">
        <v>44</v>
      </c>
      <c r="S142" s="21"/>
      <c r="T142" s="21"/>
      <c r="U142" s="21"/>
      <c r="V142" s="21"/>
      <c r="W142" s="21"/>
    </row>
    <row r="143" spans="18:23">
      <c r="R143" s="21" t="s">
        <v>104</v>
      </c>
      <c r="S143" s="21">
        <v>55</v>
      </c>
      <c r="T143" s="21" t="s">
        <v>163</v>
      </c>
      <c r="U143" s="21">
        <v>749</v>
      </c>
      <c r="V143" s="21" t="s">
        <v>47</v>
      </c>
      <c r="W143" s="21">
        <v>0.8</v>
      </c>
    </row>
    <row r="144" spans="18:23">
      <c r="R144" s="21" t="s">
        <v>49</v>
      </c>
      <c r="S144" s="23">
        <v>3375</v>
      </c>
      <c r="T144" s="21" t="s">
        <v>10</v>
      </c>
      <c r="U144" s="23">
        <v>2598</v>
      </c>
      <c r="V144" s="21" t="s">
        <v>50</v>
      </c>
      <c r="W144" s="21">
        <v>169</v>
      </c>
    </row>
    <row r="145" spans="18:23">
      <c r="R145" s="21" t="s">
        <v>51</v>
      </c>
      <c r="S145" s="21"/>
      <c r="T145" s="21"/>
      <c r="U145" s="21"/>
      <c r="V145" s="21"/>
      <c r="W145" s="21" t="s">
        <v>168</v>
      </c>
    </row>
    <row r="146" spans="18:23">
      <c r="R146" s="21" t="s">
        <v>52</v>
      </c>
      <c r="S146" s="23">
        <v>50529</v>
      </c>
      <c r="T146" s="21" t="s">
        <v>55</v>
      </c>
      <c r="U146" s="21">
        <v>352</v>
      </c>
      <c r="V146" s="21" t="s">
        <v>54</v>
      </c>
      <c r="W146" s="23">
        <v>125212</v>
      </c>
    </row>
    <row r="147" spans="18:23">
      <c r="R147" s="21" t="s">
        <v>56</v>
      </c>
      <c r="S147" s="23">
        <v>2321</v>
      </c>
      <c r="T147" s="21" t="s">
        <v>57</v>
      </c>
      <c r="U147" s="21">
        <v>253</v>
      </c>
      <c r="V147" s="21" t="s">
        <v>58</v>
      </c>
      <c r="W147" s="23">
        <v>4134</v>
      </c>
    </row>
    <row r="148" spans="18:23">
      <c r="R148" s="21" t="s">
        <v>59</v>
      </c>
      <c r="S148" s="23">
        <v>1617679</v>
      </c>
      <c r="T148" s="21" t="s">
        <v>60</v>
      </c>
      <c r="U148" s="23">
        <v>1014</v>
      </c>
      <c r="V148" s="21" t="s">
        <v>61</v>
      </c>
      <c r="W148" s="23">
        <v>31579</v>
      </c>
    </row>
    <row r="149" spans="18:23">
      <c r="R149" s="21" t="s">
        <v>62</v>
      </c>
      <c r="S149" s="23">
        <v>1815576</v>
      </c>
      <c r="T149" s="21" t="s">
        <v>60</v>
      </c>
      <c r="U149" s="21">
        <v>282</v>
      </c>
      <c r="V149" s="21" t="s">
        <v>61</v>
      </c>
      <c r="W149" s="23">
        <v>9847</v>
      </c>
    </row>
    <row r="150" spans="18:23">
      <c r="R150" s="21" t="s">
        <v>63</v>
      </c>
      <c r="S150" s="21"/>
      <c r="T150" s="21"/>
      <c r="U150" s="21"/>
      <c r="V150" s="21"/>
      <c r="W150" s="21" t="s">
        <v>167</v>
      </c>
    </row>
    <row r="151" spans="18:23">
      <c r="R151" s="21" t="s">
        <v>64</v>
      </c>
      <c r="S151" s="21">
        <v>6</v>
      </c>
      <c r="T151" s="21" t="s">
        <v>66</v>
      </c>
      <c r="U151" s="21">
        <v>22</v>
      </c>
      <c r="V151" s="21" t="s">
        <v>65</v>
      </c>
      <c r="W151" s="23">
        <v>2527</v>
      </c>
    </row>
    <row r="152" spans="18:23">
      <c r="R152" s="21" t="s">
        <v>67</v>
      </c>
      <c r="S152" s="21">
        <v>6</v>
      </c>
      <c r="T152" s="21" t="s">
        <v>66</v>
      </c>
      <c r="U152" s="21">
        <v>4</v>
      </c>
      <c r="V152" s="21" t="s">
        <v>65</v>
      </c>
      <c r="W152" s="21">
        <v>505</v>
      </c>
    </row>
    <row r="153" spans="18:23">
      <c r="R153" s="21" t="s">
        <v>68</v>
      </c>
      <c r="S153" s="21"/>
      <c r="T153" s="21"/>
      <c r="U153" s="21"/>
      <c r="V153" s="21"/>
      <c r="W153" s="21" t="s">
        <v>169</v>
      </c>
    </row>
    <row r="154" spans="18:23">
      <c r="R154" s="21" t="s">
        <v>69</v>
      </c>
      <c r="S154" s="23">
        <v>7115</v>
      </c>
      <c r="T154" s="21" t="s">
        <v>70</v>
      </c>
      <c r="U154" s="21">
        <v>0.2</v>
      </c>
      <c r="V154" s="21" t="s">
        <v>71</v>
      </c>
      <c r="W154" s="23">
        <v>33602</v>
      </c>
    </row>
    <row r="155" spans="18:23">
      <c r="R155" s="21" t="s">
        <v>73</v>
      </c>
      <c r="S155" s="21"/>
      <c r="T155" s="21"/>
      <c r="U155" s="21"/>
      <c r="V155" s="21"/>
      <c r="W155" s="21"/>
    </row>
    <row r="156" spans="18:23">
      <c r="R156" s="21" t="s">
        <v>8</v>
      </c>
      <c r="S156" s="23">
        <v>1655</v>
      </c>
      <c r="T156" s="21" t="s">
        <v>74</v>
      </c>
      <c r="U156" s="23">
        <v>2507</v>
      </c>
      <c r="V156" s="21" t="s">
        <v>75</v>
      </c>
      <c r="W156" s="21">
        <v>80</v>
      </c>
    </row>
    <row r="157" spans="18:23">
      <c r="R157" s="21" t="s">
        <v>77</v>
      </c>
      <c r="S157" s="23">
        <v>15752</v>
      </c>
      <c r="T157" s="21" t="s">
        <v>78</v>
      </c>
      <c r="U157" s="23">
        <v>50648</v>
      </c>
      <c r="V157" s="21" t="s">
        <v>79</v>
      </c>
      <c r="W157" s="23">
        <v>15366</v>
      </c>
    </row>
    <row r="158" spans="18:23">
      <c r="R158" s="21" t="s">
        <v>80</v>
      </c>
      <c r="S158" s="21"/>
      <c r="T158" s="21"/>
      <c r="U158" s="21"/>
      <c r="V158" s="21"/>
      <c r="W158" s="21"/>
    </row>
    <row r="159" spans="18:23">
      <c r="R159" s="21" t="s">
        <v>81</v>
      </c>
      <c r="S159" s="23">
        <v>37221</v>
      </c>
      <c r="T159" s="21" t="s">
        <v>82</v>
      </c>
      <c r="U159" s="21">
        <v>80</v>
      </c>
      <c r="V159" s="21" t="s">
        <v>83</v>
      </c>
      <c r="W159" s="21">
        <v>57</v>
      </c>
    </row>
    <row r="160" spans="18:23">
      <c r="R160" s="21" t="s">
        <v>84</v>
      </c>
      <c r="S160" s="23">
        <v>56981</v>
      </c>
      <c r="T160" s="21" t="s">
        <v>41</v>
      </c>
      <c r="U160" s="21">
        <v>316</v>
      </c>
      <c r="V160" s="21" t="s">
        <v>85</v>
      </c>
      <c r="W160" s="21">
        <v>346</v>
      </c>
    </row>
    <row r="161" spans="18:23">
      <c r="R161" s="21" t="s">
        <v>86</v>
      </c>
      <c r="S161" s="23">
        <v>5175</v>
      </c>
      <c r="T161" s="21" t="s">
        <v>33</v>
      </c>
      <c r="U161" s="23">
        <v>3856</v>
      </c>
      <c r="V161" s="21" t="s">
        <v>87</v>
      </c>
      <c r="W161" s="21">
        <v>384</v>
      </c>
    </row>
    <row r="162" spans="18:23">
      <c r="R162" s="21" t="s">
        <v>88</v>
      </c>
      <c r="S162" s="23">
        <v>5175</v>
      </c>
      <c r="T162" s="21" t="s">
        <v>33</v>
      </c>
      <c r="U162" s="23">
        <v>8627</v>
      </c>
      <c r="V162" s="21" t="s">
        <v>87</v>
      </c>
      <c r="W162" s="21">
        <v>860</v>
      </c>
    </row>
    <row r="163" spans="18:23">
      <c r="R163" s="21" t="s">
        <v>89</v>
      </c>
      <c r="S163" s="21"/>
      <c r="T163" s="21"/>
      <c r="U163" s="21"/>
      <c r="V163" s="21"/>
      <c r="W163" s="21"/>
    </row>
    <row r="164" spans="18:23">
      <c r="R164" s="21" t="s">
        <v>90</v>
      </c>
      <c r="S164" s="23">
        <v>72985</v>
      </c>
      <c r="T164" s="21" t="s">
        <v>91</v>
      </c>
      <c r="U164" s="21">
        <v>35</v>
      </c>
      <c r="V164" s="21" t="s">
        <v>166</v>
      </c>
      <c r="W164" s="21">
        <v>49</v>
      </c>
    </row>
    <row r="165" spans="18:23">
      <c r="R165" s="21" t="s">
        <v>92</v>
      </c>
      <c r="S165" s="23">
        <v>14245</v>
      </c>
      <c r="T165" s="21" t="s">
        <v>43</v>
      </c>
      <c r="U165" s="21">
        <v>684</v>
      </c>
      <c r="V165" s="21" t="s">
        <v>93</v>
      </c>
      <c r="W165" s="21">
        <v>188</v>
      </c>
    </row>
    <row r="166" spans="18:23">
      <c r="R166" s="21" t="s">
        <v>114</v>
      </c>
      <c r="S166" s="21"/>
      <c r="T166" s="21"/>
      <c r="U166" s="21"/>
      <c r="V166" s="21"/>
      <c r="W166" s="21"/>
    </row>
    <row r="167" spans="18:23">
      <c r="R167" s="21" t="s">
        <v>8</v>
      </c>
      <c r="S167" s="21"/>
      <c r="T167" s="21"/>
      <c r="U167" s="21"/>
      <c r="V167" s="21"/>
      <c r="W167" s="21" t="s">
        <v>167</v>
      </c>
    </row>
    <row r="168" spans="18:23">
      <c r="R168" s="21" t="s">
        <v>116</v>
      </c>
      <c r="S168" s="23">
        <v>24259</v>
      </c>
      <c r="T168" s="21" t="s">
        <v>10</v>
      </c>
      <c r="U168" s="21" t="s">
        <v>12</v>
      </c>
      <c r="V168" s="21"/>
      <c r="W168" s="21" t="s">
        <v>162</v>
      </c>
    </row>
    <row r="169" spans="18:23">
      <c r="R169" s="21" t="s">
        <v>117</v>
      </c>
      <c r="S169" s="23">
        <v>1693</v>
      </c>
      <c r="T169" s="21" t="s">
        <v>10</v>
      </c>
      <c r="U169" s="21">
        <v>42</v>
      </c>
      <c r="V169" s="21" t="s">
        <v>15</v>
      </c>
      <c r="W169" s="21">
        <v>506</v>
      </c>
    </row>
    <row r="170" spans="18:23">
      <c r="R170" s="21" t="s">
        <v>118</v>
      </c>
      <c r="S170" s="21">
        <v>0</v>
      </c>
      <c r="T170" s="21" t="s">
        <v>10</v>
      </c>
      <c r="U170" s="21" t="s">
        <v>12</v>
      </c>
      <c r="V170" s="21"/>
      <c r="W170" s="21" t="s">
        <v>162</v>
      </c>
    </row>
    <row r="171" spans="18:23">
      <c r="R171" s="21" t="s">
        <v>18</v>
      </c>
      <c r="S171" s="21"/>
      <c r="T171" s="21"/>
      <c r="U171" s="21"/>
      <c r="V171" s="21"/>
      <c r="W171" s="21"/>
    </row>
    <row r="172" spans="18:23">
      <c r="R172" s="21" t="s">
        <v>19</v>
      </c>
      <c r="S172" s="23">
        <v>1693</v>
      </c>
      <c r="T172" s="21" t="s">
        <v>20</v>
      </c>
      <c r="U172" s="21">
        <v>67</v>
      </c>
      <c r="V172" s="21" t="s">
        <v>21</v>
      </c>
      <c r="W172" s="21">
        <v>801</v>
      </c>
    </row>
    <row r="173" spans="18:23">
      <c r="R173" s="21" t="s">
        <v>22</v>
      </c>
      <c r="S173" s="23">
        <v>1236</v>
      </c>
      <c r="T173" s="21" t="s">
        <v>23</v>
      </c>
      <c r="U173" s="21">
        <v>142</v>
      </c>
      <c r="V173" s="21" t="s">
        <v>24</v>
      </c>
      <c r="W173" s="23">
        <v>1236</v>
      </c>
    </row>
    <row r="174" spans="18:23">
      <c r="R174" s="21" t="s">
        <v>25</v>
      </c>
      <c r="S174" s="21">
        <v>246</v>
      </c>
      <c r="T174" s="21" t="s">
        <v>26</v>
      </c>
      <c r="U174" s="21">
        <v>106</v>
      </c>
      <c r="V174" s="21" t="s">
        <v>27</v>
      </c>
      <c r="W174" s="21">
        <v>184</v>
      </c>
    </row>
    <row r="175" spans="18:23">
      <c r="R175" s="21" t="s">
        <v>28</v>
      </c>
      <c r="S175" s="23">
        <v>3242</v>
      </c>
      <c r="T175" s="21" t="s">
        <v>29</v>
      </c>
      <c r="U175" s="21">
        <v>62</v>
      </c>
      <c r="V175" s="21" t="s">
        <v>30</v>
      </c>
      <c r="W175" s="23">
        <v>1406</v>
      </c>
    </row>
    <row r="176" spans="18:23">
      <c r="R176" s="21" t="s">
        <v>31</v>
      </c>
      <c r="S176" s="21"/>
      <c r="T176" s="21"/>
      <c r="U176" s="21"/>
      <c r="V176" s="21"/>
      <c r="W176" s="21"/>
    </row>
    <row r="177" spans="18:23">
      <c r="R177" s="21" t="s">
        <v>32</v>
      </c>
      <c r="S177" s="23">
        <v>1966</v>
      </c>
      <c r="T177" s="21" t="s">
        <v>33</v>
      </c>
      <c r="U177" s="21">
        <v>312</v>
      </c>
      <c r="V177" s="21" t="s">
        <v>34</v>
      </c>
      <c r="W177" s="23">
        <v>4314</v>
      </c>
    </row>
    <row r="178" spans="18:23">
      <c r="R178" s="21" t="s">
        <v>35</v>
      </c>
      <c r="S178" s="21">
        <v>8</v>
      </c>
      <c r="T178" s="21" t="s">
        <v>33</v>
      </c>
      <c r="U178" s="23">
        <v>17728</v>
      </c>
      <c r="V178" s="21" t="s">
        <v>34</v>
      </c>
      <c r="W178" s="21">
        <v>997</v>
      </c>
    </row>
    <row r="179" spans="18:23">
      <c r="R179" s="21" t="s">
        <v>37</v>
      </c>
      <c r="S179" s="21">
        <v>1</v>
      </c>
      <c r="T179" s="21" t="s">
        <v>39</v>
      </c>
      <c r="U179" s="23">
        <v>9615</v>
      </c>
      <c r="V179" s="21" t="s">
        <v>38</v>
      </c>
      <c r="W179" s="21">
        <v>68</v>
      </c>
    </row>
    <row r="180" spans="18:23">
      <c r="R180" s="21" t="s">
        <v>40</v>
      </c>
      <c r="S180" s="23">
        <v>16263</v>
      </c>
      <c r="T180" s="21" t="s">
        <v>43</v>
      </c>
      <c r="U180" s="21">
        <v>62</v>
      </c>
      <c r="V180" s="21" t="s">
        <v>42</v>
      </c>
      <c r="W180" s="23">
        <v>7085</v>
      </c>
    </row>
    <row r="181" spans="18:23">
      <c r="R181" s="21" t="s">
        <v>44</v>
      </c>
      <c r="S181" s="21"/>
      <c r="T181" s="21"/>
      <c r="U181" s="21"/>
      <c r="V181" s="21"/>
      <c r="W181" s="21"/>
    </row>
    <row r="182" spans="18:23">
      <c r="R182" s="21" t="s">
        <v>104</v>
      </c>
      <c r="S182" s="21">
        <v>2</v>
      </c>
      <c r="T182" s="21" t="s">
        <v>163</v>
      </c>
      <c r="U182" s="21">
        <v>855</v>
      </c>
      <c r="V182" s="21" t="s">
        <v>47</v>
      </c>
      <c r="W182" s="21">
        <v>0.04</v>
      </c>
    </row>
    <row r="183" spans="18:23">
      <c r="R183" s="21" t="s">
        <v>49</v>
      </c>
      <c r="S183" s="21">
        <v>150</v>
      </c>
      <c r="T183" s="21" t="s">
        <v>10</v>
      </c>
      <c r="U183" s="23">
        <v>2965</v>
      </c>
      <c r="V183" s="21" t="s">
        <v>50</v>
      </c>
      <c r="W183" s="21">
        <v>9</v>
      </c>
    </row>
    <row r="184" spans="18:23">
      <c r="R184" s="21" t="s">
        <v>51</v>
      </c>
      <c r="S184" s="21"/>
      <c r="T184" s="21"/>
      <c r="U184" s="21"/>
      <c r="V184" s="21"/>
      <c r="W184" s="21"/>
    </row>
    <row r="185" spans="18:23">
      <c r="R185" s="21" t="s">
        <v>52</v>
      </c>
      <c r="S185" s="23">
        <v>1696</v>
      </c>
      <c r="T185" s="21" t="s">
        <v>55</v>
      </c>
      <c r="U185" s="21">
        <v>402</v>
      </c>
      <c r="V185" s="21" t="s">
        <v>54</v>
      </c>
      <c r="W185" s="23">
        <v>4797</v>
      </c>
    </row>
    <row r="186" spans="18:23">
      <c r="R186" s="21" t="s">
        <v>56</v>
      </c>
      <c r="S186" s="23">
        <v>1150</v>
      </c>
      <c r="T186" s="21" t="s">
        <v>57</v>
      </c>
      <c r="U186" s="21">
        <v>289</v>
      </c>
      <c r="V186" s="21" t="s">
        <v>58</v>
      </c>
      <c r="W186" s="23">
        <v>2337</v>
      </c>
    </row>
    <row r="187" spans="18:23">
      <c r="R187" s="21" t="s">
        <v>59</v>
      </c>
      <c r="S187" s="23">
        <v>71980</v>
      </c>
      <c r="T187" s="21" t="s">
        <v>60</v>
      </c>
      <c r="U187" s="23">
        <v>1157</v>
      </c>
      <c r="V187" s="21" t="s">
        <v>61</v>
      </c>
      <c r="W187" s="23">
        <v>1603</v>
      </c>
    </row>
    <row r="188" spans="18:23">
      <c r="R188" s="21" t="s">
        <v>62</v>
      </c>
      <c r="S188" s="23">
        <v>80785</v>
      </c>
      <c r="T188" s="21" t="s">
        <v>60</v>
      </c>
      <c r="U188" s="21">
        <v>321</v>
      </c>
      <c r="V188" s="21" t="s">
        <v>61</v>
      </c>
      <c r="W188" s="21">
        <v>500</v>
      </c>
    </row>
    <row r="189" spans="18:23">
      <c r="R189" s="21" t="s">
        <v>63</v>
      </c>
      <c r="S189" s="21"/>
      <c r="T189" s="21"/>
      <c r="U189" s="21"/>
      <c r="V189" s="21"/>
      <c r="W189" s="21"/>
    </row>
    <row r="190" spans="18:23">
      <c r="R190" s="21" t="s">
        <v>64</v>
      </c>
      <c r="S190" s="21">
        <v>0</v>
      </c>
      <c r="T190" s="21" t="s">
        <v>66</v>
      </c>
      <c r="U190" s="21">
        <v>22</v>
      </c>
      <c r="V190" s="21" t="s">
        <v>65</v>
      </c>
      <c r="W190" s="21" t="s">
        <v>170</v>
      </c>
    </row>
    <row r="191" spans="18:23">
      <c r="R191" s="21" t="s">
        <v>67</v>
      </c>
      <c r="S191" s="21">
        <v>0</v>
      </c>
      <c r="T191" s="21" t="s">
        <v>66</v>
      </c>
      <c r="U191" s="21">
        <v>4</v>
      </c>
      <c r="V191" s="21" t="s">
        <v>65</v>
      </c>
      <c r="W191" s="21" t="s">
        <v>171</v>
      </c>
    </row>
    <row r="192" spans="18:23">
      <c r="R192" s="21" t="s">
        <v>68</v>
      </c>
      <c r="S192" s="21"/>
      <c r="T192" s="21"/>
      <c r="U192" s="21"/>
      <c r="V192" s="21"/>
      <c r="W192" s="21" t="s">
        <v>167</v>
      </c>
    </row>
    <row r="193" spans="18:23">
      <c r="R193" s="21" t="s">
        <v>69</v>
      </c>
      <c r="S193" s="21">
        <v>317</v>
      </c>
      <c r="T193" s="21" t="s">
        <v>70</v>
      </c>
      <c r="U193" s="21">
        <v>0.3</v>
      </c>
      <c r="V193" s="21" t="s">
        <v>71</v>
      </c>
      <c r="W193" s="23">
        <v>1706</v>
      </c>
    </row>
    <row r="194" spans="18:23">
      <c r="R194" s="21" t="s">
        <v>73</v>
      </c>
      <c r="S194" s="21"/>
      <c r="T194" s="21"/>
      <c r="U194" s="21"/>
      <c r="V194" s="21"/>
      <c r="W194" s="21"/>
    </row>
    <row r="195" spans="18:23">
      <c r="R195" s="21" t="s">
        <v>8</v>
      </c>
      <c r="S195" s="21">
        <v>74</v>
      </c>
      <c r="T195" s="21" t="s">
        <v>74</v>
      </c>
      <c r="U195" s="23">
        <v>2861</v>
      </c>
      <c r="V195" s="21" t="s">
        <v>75</v>
      </c>
      <c r="W195" s="21">
        <v>4</v>
      </c>
    </row>
    <row r="196" spans="18:23">
      <c r="R196" s="21" t="s">
        <v>77</v>
      </c>
      <c r="S196" s="21">
        <v>701</v>
      </c>
      <c r="T196" s="21" t="s">
        <v>78</v>
      </c>
      <c r="U196" s="23">
        <v>57796</v>
      </c>
      <c r="V196" s="21" t="s">
        <v>79</v>
      </c>
      <c r="W196" s="21">
        <v>780</v>
      </c>
    </row>
    <row r="197" spans="18:23">
      <c r="R197" s="21" t="s">
        <v>80</v>
      </c>
      <c r="S197" s="21"/>
      <c r="T197" s="21"/>
      <c r="U197" s="21"/>
      <c r="V197" s="21"/>
      <c r="W197" s="21"/>
    </row>
    <row r="198" spans="18:23">
      <c r="R198" s="21" t="s">
        <v>81</v>
      </c>
      <c r="S198" s="23">
        <v>3175</v>
      </c>
      <c r="T198" s="21" t="s">
        <v>82</v>
      </c>
      <c r="U198" s="21">
        <v>91</v>
      </c>
      <c r="V198" s="21" t="s">
        <v>83</v>
      </c>
      <c r="W198" s="21">
        <v>6</v>
      </c>
    </row>
    <row r="199" spans="18:23">
      <c r="R199" s="21" t="s">
        <v>84</v>
      </c>
      <c r="S199" s="23">
        <v>16263</v>
      </c>
      <c r="T199" s="21" t="s">
        <v>41</v>
      </c>
      <c r="U199" s="21">
        <v>360</v>
      </c>
      <c r="V199" s="21" t="s">
        <v>85</v>
      </c>
      <c r="W199" s="21">
        <v>113</v>
      </c>
    </row>
    <row r="200" spans="18:23">
      <c r="R200" s="21" t="s">
        <v>86</v>
      </c>
      <c r="S200" s="23">
        <v>1966</v>
      </c>
      <c r="T200" s="21" t="s">
        <v>33</v>
      </c>
      <c r="U200" s="23">
        <v>4400</v>
      </c>
      <c r="V200" s="21" t="s">
        <v>87</v>
      </c>
      <c r="W200" s="21">
        <v>167</v>
      </c>
    </row>
    <row r="201" spans="18:23">
      <c r="R201" s="21" t="s">
        <v>88</v>
      </c>
      <c r="S201" s="23">
        <v>1966</v>
      </c>
      <c r="T201" s="21" t="s">
        <v>33</v>
      </c>
      <c r="U201" s="23">
        <v>9844</v>
      </c>
      <c r="V201" s="21" t="s">
        <v>87</v>
      </c>
      <c r="W201" s="21">
        <v>373</v>
      </c>
    </row>
    <row r="202" spans="18:23">
      <c r="R202" s="21" t="s">
        <v>89</v>
      </c>
      <c r="S202" s="21"/>
      <c r="T202" s="21"/>
      <c r="U202" s="21"/>
      <c r="V202" s="21"/>
      <c r="W202" s="21"/>
    </row>
    <row r="203" spans="18:23">
      <c r="R203" s="21" t="s">
        <v>90</v>
      </c>
      <c r="S203" s="23">
        <v>3248</v>
      </c>
      <c r="T203" s="21" t="s">
        <v>91</v>
      </c>
      <c r="U203" s="21">
        <v>40</v>
      </c>
      <c r="V203" s="21" t="s">
        <v>166</v>
      </c>
      <c r="W203" s="21">
        <v>2</v>
      </c>
    </row>
    <row r="204" spans="18:23">
      <c r="R204" s="21" t="s">
        <v>92</v>
      </c>
      <c r="S204" s="23">
        <v>4066</v>
      </c>
      <c r="T204" s="21" t="s">
        <v>43</v>
      </c>
      <c r="U204" s="21">
        <v>780</v>
      </c>
      <c r="V204" s="21" t="s">
        <v>93</v>
      </c>
      <c r="W204" s="21">
        <v>61</v>
      </c>
    </row>
    <row r="205" spans="18:23">
      <c r="R205" s="21" t="s">
        <v>120</v>
      </c>
      <c r="S205" s="21"/>
      <c r="T205" s="21"/>
      <c r="U205" s="21"/>
      <c r="V205" s="21"/>
      <c r="W205" s="21"/>
    </row>
    <row r="206" spans="18:23">
      <c r="R206" s="21" t="s">
        <v>8</v>
      </c>
      <c r="S206" s="21"/>
      <c r="T206" s="21"/>
      <c r="U206" s="21"/>
      <c r="V206" s="21"/>
      <c r="W206" s="21" t="s">
        <v>167</v>
      </c>
    </row>
    <row r="207" spans="18:23">
      <c r="R207" s="21" t="s">
        <v>121</v>
      </c>
      <c r="S207" s="23">
        <v>26560</v>
      </c>
      <c r="T207" s="21" t="s">
        <v>10</v>
      </c>
      <c r="U207" s="21" t="s">
        <v>12</v>
      </c>
      <c r="V207" s="21"/>
      <c r="W207" s="21" t="s">
        <v>162</v>
      </c>
    </row>
    <row r="208" spans="18:23">
      <c r="R208" s="21" t="s">
        <v>122</v>
      </c>
      <c r="S208" s="23">
        <v>69394</v>
      </c>
      <c r="T208" s="21" t="s">
        <v>10</v>
      </c>
      <c r="U208" s="21">
        <v>41</v>
      </c>
      <c r="V208" s="21" t="s">
        <v>15</v>
      </c>
      <c r="W208" s="23">
        <v>19975</v>
      </c>
    </row>
    <row r="209" spans="18:23">
      <c r="R209" s="21" t="s">
        <v>123</v>
      </c>
      <c r="S209" s="21">
        <v>0</v>
      </c>
      <c r="T209" s="21" t="s">
        <v>10</v>
      </c>
      <c r="U209" s="21" t="s">
        <v>12</v>
      </c>
      <c r="V209" s="21" t="s">
        <v>15</v>
      </c>
      <c r="W209" s="21" t="s">
        <v>12</v>
      </c>
    </row>
    <row r="210" spans="18:23">
      <c r="R210" s="21" t="s">
        <v>18</v>
      </c>
      <c r="S210" s="21"/>
      <c r="T210" s="21"/>
      <c r="U210" s="21"/>
      <c r="V210" s="21"/>
      <c r="W210" s="21" t="s">
        <v>167</v>
      </c>
    </row>
    <row r="211" spans="18:23">
      <c r="R211" s="21" t="s">
        <v>19</v>
      </c>
      <c r="S211" s="23">
        <v>15544</v>
      </c>
      <c r="T211" s="21" t="s">
        <v>20</v>
      </c>
      <c r="U211" s="21">
        <v>65</v>
      </c>
      <c r="V211" s="21" t="s">
        <v>21</v>
      </c>
      <c r="W211" s="23">
        <v>7086</v>
      </c>
    </row>
    <row r="212" spans="18:23">
      <c r="R212" s="21" t="s">
        <v>22</v>
      </c>
      <c r="S212" s="23">
        <v>45661</v>
      </c>
      <c r="T212" s="21" t="s">
        <v>23</v>
      </c>
      <c r="U212" s="21">
        <v>137</v>
      </c>
      <c r="V212" s="21" t="s">
        <v>24</v>
      </c>
      <c r="W212" s="23">
        <v>44008</v>
      </c>
    </row>
    <row r="213" spans="18:23">
      <c r="R213" s="21" t="s">
        <v>25</v>
      </c>
      <c r="S213" s="23">
        <v>10080</v>
      </c>
      <c r="T213" s="21" t="s">
        <v>26</v>
      </c>
      <c r="U213" s="21">
        <v>102</v>
      </c>
      <c r="V213" s="21" t="s">
        <v>27</v>
      </c>
      <c r="W213" s="23">
        <v>7256</v>
      </c>
    </row>
    <row r="214" spans="18:23">
      <c r="R214" s="21" t="s">
        <v>28</v>
      </c>
      <c r="S214" s="23">
        <v>80993</v>
      </c>
      <c r="T214" s="21" t="s">
        <v>29</v>
      </c>
      <c r="U214" s="21">
        <v>59</v>
      </c>
      <c r="V214" s="21" t="s">
        <v>30</v>
      </c>
      <c r="W214" s="23">
        <v>33845</v>
      </c>
    </row>
    <row r="215" spans="18:23">
      <c r="R215" s="21" t="s">
        <v>31</v>
      </c>
      <c r="S215" s="21"/>
      <c r="T215" s="21"/>
      <c r="U215" s="21"/>
      <c r="V215" s="21"/>
      <c r="W215" s="21"/>
    </row>
    <row r="216" spans="18:23">
      <c r="R216" s="21" t="s">
        <v>32</v>
      </c>
      <c r="S216" s="23">
        <v>5621</v>
      </c>
      <c r="T216" s="21" t="s">
        <v>33</v>
      </c>
      <c r="U216" s="21">
        <v>301</v>
      </c>
      <c r="V216" s="21" t="s">
        <v>34</v>
      </c>
      <c r="W216" s="23">
        <v>11888</v>
      </c>
    </row>
    <row r="217" spans="18:23">
      <c r="R217" s="21" t="s">
        <v>35</v>
      </c>
      <c r="S217" s="21">
        <v>24</v>
      </c>
      <c r="T217" s="21" t="s">
        <v>33</v>
      </c>
      <c r="U217" s="23">
        <v>17084</v>
      </c>
      <c r="V217" s="21" t="s">
        <v>34</v>
      </c>
      <c r="W217" s="23">
        <v>2882</v>
      </c>
    </row>
    <row r="218" spans="18:23">
      <c r="R218" s="21" t="s">
        <v>37</v>
      </c>
      <c r="S218" s="21">
        <v>3</v>
      </c>
      <c r="T218" s="21" t="s">
        <v>39</v>
      </c>
      <c r="U218" s="23">
        <v>9266</v>
      </c>
      <c r="V218" s="21" t="s">
        <v>38</v>
      </c>
      <c r="W218" s="21">
        <v>195</v>
      </c>
    </row>
    <row r="219" spans="18:23">
      <c r="R219" s="21" t="s">
        <v>40</v>
      </c>
      <c r="S219" s="23">
        <v>92088</v>
      </c>
      <c r="T219" s="21" t="s">
        <v>43</v>
      </c>
      <c r="U219" s="21">
        <v>60</v>
      </c>
      <c r="V219" s="21" t="s">
        <v>42</v>
      </c>
      <c r="W219" s="23">
        <v>38662</v>
      </c>
    </row>
    <row r="220" spans="18:23">
      <c r="R220" s="21" t="s">
        <v>44</v>
      </c>
      <c r="S220" s="21"/>
      <c r="T220" s="21"/>
      <c r="U220" s="21"/>
      <c r="V220" s="21"/>
      <c r="W220" s="21"/>
    </row>
    <row r="221" spans="18:23">
      <c r="R221" s="21" t="s">
        <v>45</v>
      </c>
      <c r="S221" s="21">
        <v>101</v>
      </c>
      <c r="T221" s="21" t="s">
        <v>163</v>
      </c>
      <c r="U221" s="21">
        <v>824</v>
      </c>
      <c r="V221" s="21" t="s">
        <v>47</v>
      </c>
      <c r="W221" s="21">
        <v>2</v>
      </c>
    </row>
    <row r="222" spans="18:23">
      <c r="R222" s="21" t="s">
        <v>49</v>
      </c>
      <c r="S222" s="23">
        <v>6156</v>
      </c>
      <c r="T222" s="21" t="s">
        <v>10</v>
      </c>
      <c r="U222" s="23">
        <v>2857</v>
      </c>
      <c r="V222" s="21" t="s">
        <v>50</v>
      </c>
      <c r="W222" s="21">
        <v>339</v>
      </c>
    </row>
    <row r="223" spans="18:23">
      <c r="R223" s="21" t="s">
        <v>51</v>
      </c>
      <c r="S223" s="21"/>
      <c r="T223" s="21"/>
      <c r="U223" s="21"/>
      <c r="V223" s="21"/>
      <c r="W223" s="21"/>
    </row>
    <row r="224" spans="18:23">
      <c r="R224" s="21" t="s">
        <v>52</v>
      </c>
      <c r="S224" s="23">
        <v>48229</v>
      </c>
      <c r="T224" s="21" t="s">
        <v>55</v>
      </c>
      <c r="U224" s="21">
        <v>388</v>
      </c>
      <c r="V224" s="21" t="s">
        <v>54</v>
      </c>
      <c r="W224" s="23">
        <v>131429</v>
      </c>
    </row>
    <row r="225" spans="18:23">
      <c r="R225" s="21" t="s">
        <v>56</v>
      </c>
      <c r="S225" s="23">
        <v>2290</v>
      </c>
      <c r="T225" s="21" t="s">
        <v>57</v>
      </c>
      <c r="U225" s="21">
        <v>279</v>
      </c>
      <c r="V225" s="21" t="s">
        <v>58</v>
      </c>
      <c r="W225" s="23">
        <v>4486</v>
      </c>
    </row>
    <row r="226" spans="18:23">
      <c r="R226" s="21" t="s">
        <v>59</v>
      </c>
      <c r="S226" s="23">
        <v>2950362</v>
      </c>
      <c r="T226" s="21" t="s">
        <v>60</v>
      </c>
      <c r="U226" s="23">
        <v>1115</v>
      </c>
      <c r="V226" s="21" t="s">
        <v>61</v>
      </c>
      <c r="W226" s="23">
        <v>63337</v>
      </c>
    </row>
    <row r="227" spans="18:23">
      <c r="R227" s="21" t="s">
        <v>62</v>
      </c>
      <c r="S227" s="23">
        <v>3311293</v>
      </c>
      <c r="T227" s="21" t="s">
        <v>60</v>
      </c>
      <c r="U227" s="21">
        <v>310</v>
      </c>
      <c r="V227" s="21" t="s">
        <v>61</v>
      </c>
      <c r="W227" s="23">
        <v>19749</v>
      </c>
    </row>
    <row r="228" spans="18:23">
      <c r="R228" s="21" t="s">
        <v>63</v>
      </c>
      <c r="S228" s="21"/>
      <c r="T228" s="21"/>
      <c r="U228" s="21"/>
      <c r="V228" s="21"/>
      <c r="W228" s="21"/>
    </row>
    <row r="229" spans="18:23">
      <c r="R229" s="21" t="s">
        <v>64</v>
      </c>
      <c r="S229" s="21">
        <v>32</v>
      </c>
      <c r="T229" s="21" t="s">
        <v>66</v>
      </c>
      <c r="U229" s="21">
        <v>22</v>
      </c>
      <c r="V229" s="21" t="s">
        <v>65</v>
      </c>
      <c r="W229" s="23">
        <v>13479</v>
      </c>
    </row>
    <row r="230" spans="18:23">
      <c r="R230" s="21" t="s">
        <v>67</v>
      </c>
      <c r="S230" s="21">
        <v>32</v>
      </c>
      <c r="T230" s="21" t="s">
        <v>66</v>
      </c>
      <c r="U230" s="21">
        <v>4</v>
      </c>
      <c r="V230" s="21" t="s">
        <v>65</v>
      </c>
      <c r="W230" s="23">
        <v>2696</v>
      </c>
    </row>
    <row r="231" spans="18:23">
      <c r="R231" s="21" t="s">
        <v>68</v>
      </c>
      <c r="S231" s="21"/>
      <c r="T231" s="21"/>
      <c r="U231" s="21"/>
      <c r="V231" s="21"/>
      <c r="W231" s="21"/>
    </row>
    <row r="232" spans="18:23">
      <c r="R232" s="21" t="s">
        <v>69</v>
      </c>
      <c r="S232" s="23">
        <v>12976</v>
      </c>
      <c r="T232" s="21" t="s">
        <v>70</v>
      </c>
      <c r="U232" s="21">
        <v>0.3</v>
      </c>
      <c r="V232" s="21" t="s">
        <v>71</v>
      </c>
      <c r="W232" s="23">
        <v>67395</v>
      </c>
    </row>
    <row r="233" spans="18:23">
      <c r="R233" s="21" t="s">
        <v>73</v>
      </c>
      <c r="S233" s="21"/>
      <c r="T233" s="21"/>
      <c r="U233" s="21"/>
      <c r="V233" s="21"/>
      <c r="W233" s="21"/>
    </row>
    <row r="234" spans="18:23">
      <c r="R234" s="21" t="s">
        <v>8</v>
      </c>
      <c r="S234" s="23">
        <v>3019</v>
      </c>
      <c r="T234" s="21" t="s">
        <v>74</v>
      </c>
      <c r="U234" s="23">
        <v>2757</v>
      </c>
      <c r="V234" s="21" t="s">
        <v>75</v>
      </c>
      <c r="W234" s="21">
        <v>160</v>
      </c>
    </row>
    <row r="235" spans="18:23">
      <c r="R235" s="21" t="s">
        <v>77</v>
      </c>
      <c r="S235" s="23">
        <v>28729</v>
      </c>
      <c r="T235" s="21" t="s">
        <v>78</v>
      </c>
      <c r="U235" s="23">
        <v>55697</v>
      </c>
      <c r="V235" s="21" t="s">
        <v>79</v>
      </c>
      <c r="W235" s="23">
        <v>30818</v>
      </c>
    </row>
    <row r="236" spans="18:23">
      <c r="R236" s="21" t="s">
        <v>80</v>
      </c>
      <c r="S236" s="21"/>
      <c r="T236" s="21"/>
      <c r="U236" s="21"/>
      <c r="V236" s="21"/>
      <c r="W236" s="21"/>
    </row>
    <row r="237" spans="18:23">
      <c r="R237" s="21" t="s">
        <v>81</v>
      </c>
      <c r="S237" s="23">
        <v>71286</v>
      </c>
      <c r="T237" s="21" t="s">
        <v>82</v>
      </c>
      <c r="U237" s="21">
        <v>88</v>
      </c>
      <c r="V237" s="21" t="s">
        <v>83</v>
      </c>
      <c r="W237" s="21">
        <v>120</v>
      </c>
    </row>
    <row r="238" spans="18:23">
      <c r="R238" s="21" t="s">
        <v>84</v>
      </c>
      <c r="S238" s="23">
        <v>92088</v>
      </c>
      <c r="T238" s="21" t="s">
        <v>41</v>
      </c>
      <c r="U238" s="21">
        <v>347</v>
      </c>
      <c r="V238" s="21" t="s">
        <v>85</v>
      </c>
      <c r="W238" s="21">
        <v>616</v>
      </c>
    </row>
    <row r="239" spans="18:23">
      <c r="R239" s="21" t="s">
        <v>86</v>
      </c>
      <c r="S239" s="23">
        <v>5621</v>
      </c>
      <c r="T239" s="21" t="s">
        <v>33</v>
      </c>
      <c r="U239" s="23">
        <v>4240</v>
      </c>
      <c r="V239" s="21" t="s">
        <v>87</v>
      </c>
      <c r="W239" s="21">
        <v>459</v>
      </c>
    </row>
    <row r="240" spans="18:23">
      <c r="R240" s="21" t="s">
        <v>88</v>
      </c>
      <c r="S240" s="23">
        <v>5621</v>
      </c>
      <c r="T240" s="21" t="s">
        <v>33</v>
      </c>
      <c r="U240" s="23">
        <v>9487</v>
      </c>
      <c r="V240" s="21" t="s">
        <v>87</v>
      </c>
      <c r="W240" s="23">
        <v>1027</v>
      </c>
    </row>
    <row r="241" spans="18:23">
      <c r="R241" s="21" t="s">
        <v>89</v>
      </c>
      <c r="S241" s="21"/>
      <c r="T241" s="21"/>
      <c r="U241" s="21"/>
      <c r="V241" s="21"/>
      <c r="W241" s="21"/>
    </row>
    <row r="242" spans="18:23">
      <c r="R242" s="21" t="s">
        <v>90</v>
      </c>
      <c r="S242" s="23">
        <v>133112</v>
      </c>
      <c r="T242" s="21" t="s">
        <v>91</v>
      </c>
      <c r="U242" s="21">
        <v>38</v>
      </c>
      <c r="V242" s="21" t="s">
        <v>166</v>
      </c>
      <c r="W242" s="21">
        <v>98</v>
      </c>
    </row>
    <row r="243" spans="18:23">
      <c r="R243" s="21" t="s">
        <v>92</v>
      </c>
      <c r="S243" s="23">
        <v>23022</v>
      </c>
      <c r="T243" s="21" t="s">
        <v>43</v>
      </c>
      <c r="U243" s="21">
        <v>752</v>
      </c>
      <c r="V243" s="21" t="s">
        <v>93</v>
      </c>
      <c r="W243" s="21">
        <v>333</v>
      </c>
    </row>
    <row r="244" spans="18:23">
      <c r="R244" s="21" t="s">
        <v>105</v>
      </c>
      <c r="S244" s="21"/>
      <c r="T244" s="21"/>
      <c r="U244" s="21"/>
      <c r="V244" s="21"/>
      <c r="W244" s="21"/>
    </row>
    <row r="245" spans="18:23">
      <c r="R245" s="21" t="s">
        <v>124</v>
      </c>
      <c r="S245" s="23">
        <v>5026</v>
      </c>
      <c r="T245" s="21" t="s">
        <v>10</v>
      </c>
      <c r="U245" s="21">
        <v>2E-3</v>
      </c>
      <c r="V245" s="21" t="s">
        <v>125</v>
      </c>
      <c r="W245" s="23">
        <v>11687</v>
      </c>
    </row>
    <row r="246" spans="18:23">
      <c r="R246" s="21" t="s">
        <v>126</v>
      </c>
      <c r="S246" s="21"/>
      <c r="T246" s="21"/>
      <c r="U246" s="21"/>
      <c r="V246" s="21"/>
      <c r="W246" s="21"/>
    </row>
    <row r="247" spans="18:23">
      <c r="R247" s="21" t="s">
        <v>127</v>
      </c>
      <c r="S247" s="23">
        <v>2218</v>
      </c>
      <c r="T247" s="21" t="s">
        <v>128</v>
      </c>
      <c r="U247" s="23">
        <v>19178</v>
      </c>
      <c r="V247" s="21" t="s">
        <v>129</v>
      </c>
      <c r="W247" s="23">
        <v>299058</v>
      </c>
    </row>
    <row r="248" spans="18:23">
      <c r="R248" s="21" t="s">
        <v>130</v>
      </c>
      <c r="S248" s="21">
        <v>39</v>
      </c>
      <c r="T248" s="21" t="s">
        <v>131</v>
      </c>
      <c r="U248" s="23">
        <v>79452</v>
      </c>
      <c r="V248" s="21" t="s">
        <v>129</v>
      </c>
      <c r="W248" s="23">
        <v>21783</v>
      </c>
    </row>
    <row r="249" spans="18:23">
      <c r="R249" s="21" t="s">
        <v>132</v>
      </c>
      <c r="S249" s="21"/>
      <c r="T249" s="21"/>
      <c r="U249" s="21"/>
      <c r="V249" s="21"/>
      <c r="W249" s="21"/>
    </row>
    <row r="250" spans="18:23">
      <c r="R250" s="21" t="s">
        <v>133</v>
      </c>
      <c r="S250" s="21"/>
      <c r="T250" s="21"/>
      <c r="U250" s="21"/>
      <c r="V250" s="21"/>
      <c r="W250" s="21"/>
    </row>
    <row r="251" spans="18:23">
      <c r="R251" s="21" t="s">
        <v>134</v>
      </c>
      <c r="S251" s="21"/>
      <c r="T251" s="21"/>
      <c r="U251" s="21"/>
      <c r="V251" s="21"/>
      <c r="W251" s="2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75E54"/>
  </sheetPr>
  <dimension ref="A1:Y263"/>
  <sheetViews>
    <sheetView workbookViewId="0">
      <selection activeCell="A2" sqref="A2:XFD2"/>
    </sheetView>
  </sheetViews>
  <sheetFormatPr defaultColWidth="8.85546875" defaultRowHeight="15"/>
  <cols>
    <col min="1" max="1" width="8.85546875" style="13"/>
    <col min="2" max="5" width="12.7109375" style="13" customWidth="1"/>
    <col min="6" max="8" width="8.42578125" style="13" customWidth="1"/>
    <col min="9" max="16" width="9.140625" style="13" customWidth="1"/>
    <col min="17" max="16384" width="8.85546875" style="13"/>
  </cols>
  <sheetData>
    <row r="1" spans="1:25" s="77" customFormat="1" ht="18">
      <c r="A1" s="77" t="s">
        <v>608</v>
      </c>
      <c r="D1" s="78"/>
    </row>
    <row r="3" spans="1:25">
      <c r="B3" s="13" t="s">
        <v>615</v>
      </c>
      <c r="R3" s="13" t="s">
        <v>528</v>
      </c>
    </row>
    <row r="4" spans="1:25">
      <c r="S4" s="13" t="s">
        <v>529</v>
      </c>
    </row>
    <row r="5" spans="1:25">
      <c r="B5" s="26" t="s">
        <v>588</v>
      </c>
      <c r="R5" s="13" t="s">
        <v>3</v>
      </c>
      <c r="S5" s="13" t="s">
        <v>4</v>
      </c>
      <c r="U5" s="13" t="s">
        <v>5</v>
      </c>
      <c r="W5" s="13" t="s">
        <v>530</v>
      </c>
    </row>
    <row r="6" spans="1:25" s="41" customFormat="1" ht="18.75">
      <c r="B6" s="27"/>
      <c r="C6" s="27" t="s">
        <v>238</v>
      </c>
      <c r="D6" s="27" t="s">
        <v>237</v>
      </c>
      <c r="E6" s="27" t="s">
        <v>552</v>
      </c>
      <c r="F6" s="13"/>
      <c r="G6" s="13"/>
      <c r="H6" s="13"/>
      <c r="I6" s="13"/>
      <c r="J6" s="13"/>
      <c r="K6" s="13"/>
      <c r="L6" s="13"/>
      <c r="M6" s="13"/>
      <c r="N6" s="13"/>
      <c r="O6" s="13"/>
      <c r="P6" s="13"/>
      <c r="Q6" s="13"/>
      <c r="R6" s="13"/>
      <c r="S6" s="13"/>
      <c r="T6" s="13"/>
      <c r="U6" s="13"/>
      <c r="V6" s="13"/>
      <c r="W6" s="13"/>
      <c r="X6" s="13"/>
      <c r="Y6" s="13"/>
    </row>
    <row r="7" spans="1:25" ht="18.75">
      <c r="B7" s="29" t="s">
        <v>10</v>
      </c>
      <c r="C7" s="42">
        <v>7.5649999999999995</v>
      </c>
      <c r="D7" s="42">
        <v>39.08</v>
      </c>
      <c r="E7" s="42">
        <v>20.1573358550385</v>
      </c>
      <c r="R7" s="41" t="s">
        <v>7</v>
      </c>
      <c r="S7" s="41"/>
      <c r="T7" s="41"/>
      <c r="U7" s="41"/>
      <c r="V7" s="41"/>
      <c r="W7" s="41"/>
      <c r="X7" s="41"/>
      <c r="Y7" s="41"/>
    </row>
    <row r="8" spans="1:25">
      <c r="B8" s="29" t="s">
        <v>515</v>
      </c>
      <c r="C8" s="42">
        <v>0.95499999999999996</v>
      </c>
      <c r="D8" s="42">
        <v>131.38499999999999</v>
      </c>
      <c r="E8" s="42">
        <v>54.89926871395231</v>
      </c>
      <c r="R8" s="13" t="s">
        <v>8</v>
      </c>
    </row>
    <row r="9" spans="1:25">
      <c r="B9" s="29" t="s">
        <v>516</v>
      </c>
      <c r="C9" s="42">
        <v>15.105</v>
      </c>
      <c r="D9" s="42">
        <v>62.142499999999998</v>
      </c>
      <c r="E9" s="42">
        <v>45.192830698346732</v>
      </c>
      <c r="R9" s="13" t="s">
        <v>531</v>
      </c>
      <c r="S9" s="22">
        <v>46914</v>
      </c>
      <c r="T9" s="13" t="s">
        <v>10</v>
      </c>
      <c r="U9" s="13" t="s">
        <v>12</v>
      </c>
      <c r="W9" s="13" t="s">
        <v>162</v>
      </c>
    </row>
    <row r="10" spans="1:25">
      <c r="B10" s="29" t="s">
        <v>517</v>
      </c>
      <c r="C10" s="42">
        <v>23.15</v>
      </c>
      <c r="D10" s="42">
        <v>97.84</v>
      </c>
      <c r="E10" s="42">
        <v>93.770308576008546</v>
      </c>
      <c r="R10" s="13" t="s">
        <v>14</v>
      </c>
      <c r="S10" s="22">
        <v>183834</v>
      </c>
      <c r="T10" s="13" t="s">
        <v>10</v>
      </c>
      <c r="U10" s="13">
        <v>7.59</v>
      </c>
      <c r="V10" s="13" t="s">
        <v>15</v>
      </c>
      <c r="W10" s="45">
        <v>9804.2199999999993</v>
      </c>
    </row>
    <row r="11" spans="1:25">
      <c r="B11" s="29" t="s">
        <v>518</v>
      </c>
      <c r="C11" s="42">
        <v>9.5749999999999993</v>
      </c>
      <c r="D11" s="42">
        <v>56.967500000000001</v>
      </c>
      <c r="E11" s="42">
        <v>40.077869711981748</v>
      </c>
      <c r="R11" s="13" t="s">
        <v>532</v>
      </c>
      <c r="S11" s="13">
        <v>0</v>
      </c>
      <c r="T11" s="13" t="s">
        <v>10</v>
      </c>
      <c r="U11" s="13" t="s">
        <v>533</v>
      </c>
      <c r="V11" s="13" t="s">
        <v>15</v>
      </c>
      <c r="W11" s="13">
        <v>0</v>
      </c>
    </row>
    <row r="12" spans="1:25">
      <c r="B12" s="30" t="s">
        <v>519</v>
      </c>
      <c r="C12" s="43">
        <v>0</v>
      </c>
      <c r="D12" s="43">
        <v>287.05166666666668</v>
      </c>
      <c r="E12" s="43">
        <v>281.46791582878478</v>
      </c>
      <c r="R12" s="13" t="s">
        <v>18</v>
      </c>
    </row>
    <row r="13" spans="1:25">
      <c r="R13" s="13" t="s">
        <v>19</v>
      </c>
      <c r="S13" s="13">
        <v>368</v>
      </c>
      <c r="T13" s="13" t="s">
        <v>20</v>
      </c>
      <c r="U13" s="13">
        <v>15.13</v>
      </c>
      <c r="V13" s="13" t="s">
        <v>21</v>
      </c>
      <c r="W13" s="13">
        <v>39.1</v>
      </c>
    </row>
    <row r="14" spans="1:25">
      <c r="R14" s="13" t="s">
        <v>22</v>
      </c>
      <c r="S14" s="22">
        <v>130522</v>
      </c>
      <c r="T14" s="13" t="s">
        <v>23</v>
      </c>
      <c r="U14" s="13">
        <v>0.96</v>
      </c>
      <c r="V14" s="13" t="s">
        <v>24</v>
      </c>
      <c r="W14" s="13">
        <v>877.52</v>
      </c>
    </row>
    <row r="15" spans="1:25" ht="18.75">
      <c r="B15" s="41" t="s">
        <v>589</v>
      </c>
      <c r="R15" s="13" t="s">
        <v>25</v>
      </c>
      <c r="S15" s="22">
        <v>1213</v>
      </c>
      <c r="T15" s="13" t="s">
        <v>26</v>
      </c>
      <c r="U15" s="13">
        <v>23.15</v>
      </c>
      <c r="V15" s="13" t="s">
        <v>27</v>
      </c>
      <c r="W15" s="13">
        <v>197.33</v>
      </c>
    </row>
    <row r="16" spans="1:25">
      <c r="R16" s="13" t="s">
        <v>28</v>
      </c>
      <c r="S16" s="22">
        <v>9230</v>
      </c>
      <c r="T16" s="13" t="s">
        <v>29</v>
      </c>
      <c r="U16" s="13">
        <v>9.59</v>
      </c>
      <c r="V16" s="13" t="s">
        <v>30</v>
      </c>
      <c r="W16" s="13">
        <v>622.25</v>
      </c>
    </row>
    <row r="17" spans="2:23">
      <c r="B17" s="26" t="s">
        <v>586</v>
      </c>
      <c r="J17" s="26" t="s">
        <v>585</v>
      </c>
      <c r="R17" s="13" t="s">
        <v>31</v>
      </c>
    </row>
    <row r="18" spans="2:23" ht="30">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Q18" s="41"/>
      <c r="R18" s="13" t="s">
        <v>256</v>
      </c>
      <c r="S18" s="13">
        <v>184</v>
      </c>
      <c r="T18" s="13" t="s">
        <v>33</v>
      </c>
      <c r="U18" s="13">
        <v>284.95</v>
      </c>
      <c r="V18" s="13" t="s">
        <v>34</v>
      </c>
      <c r="W18" s="13">
        <v>368.26</v>
      </c>
    </row>
    <row r="19" spans="2:23">
      <c r="B19" s="29" t="s">
        <v>520</v>
      </c>
      <c r="C19" s="29" t="s">
        <v>521</v>
      </c>
      <c r="D19" s="29" t="s">
        <v>521</v>
      </c>
      <c r="E19" s="29" t="s">
        <v>521</v>
      </c>
      <c r="F19" s="29" t="s">
        <v>521</v>
      </c>
      <c r="G19" s="29" t="s">
        <v>521</v>
      </c>
      <c r="H19" s="29" t="s">
        <v>522</v>
      </c>
      <c r="J19" s="32" t="s">
        <v>520</v>
      </c>
      <c r="K19" s="33">
        <v>183834</v>
      </c>
      <c r="L19" s="33">
        <v>130522</v>
      </c>
      <c r="M19" s="32">
        <v>368</v>
      </c>
      <c r="N19" s="32">
        <v>1213</v>
      </c>
      <c r="O19" s="33">
        <v>9230</v>
      </c>
      <c r="P19" s="32">
        <v>184</v>
      </c>
      <c r="R19" s="13" t="s">
        <v>259</v>
      </c>
      <c r="S19" s="13">
        <v>24</v>
      </c>
      <c r="T19" s="13" t="s">
        <v>33</v>
      </c>
      <c r="U19" s="22">
        <v>16182</v>
      </c>
      <c r="V19" s="13" t="s">
        <v>34</v>
      </c>
      <c r="W19" s="45">
        <v>2730.18</v>
      </c>
    </row>
    <row r="20" spans="2:23">
      <c r="B20" s="29" t="s">
        <v>523</v>
      </c>
      <c r="C20" s="29" t="s">
        <v>521</v>
      </c>
      <c r="D20" s="29" t="s">
        <v>521</v>
      </c>
      <c r="E20" s="29" t="s">
        <v>521</v>
      </c>
      <c r="F20" s="29" t="s">
        <v>522</v>
      </c>
      <c r="G20" s="29" t="s">
        <v>521</v>
      </c>
      <c r="H20" s="29" t="s">
        <v>522</v>
      </c>
      <c r="J20" s="29" t="s">
        <v>523</v>
      </c>
      <c r="K20" s="31">
        <v>73913</v>
      </c>
      <c r="L20" s="31">
        <v>37928</v>
      </c>
      <c r="M20" s="31">
        <v>35399</v>
      </c>
      <c r="N20" s="31">
        <v>12518</v>
      </c>
      <c r="O20" s="31">
        <v>119028</v>
      </c>
      <c r="P20" s="31">
        <v>9852</v>
      </c>
      <c r="R20" s="13" t="s">
        <v>37</v>
      </c>
      <c r="S20" s="13">
        <v>3</v>
      </c>
      <c r="T20" s="13" t="s">
        <v>39</v>
      </c>
      <c r="U20" s="45">
        <v>8776.43</v>
      </c>
      <c r="V20" s="13" t="s">
        <v>38</v>
      </c>
      <c r="W20" s="13">
        <v>185.09</v>
      </c>
    </row>
    <row r="21" spans="2:23">
      <c r="B21" s="29" t="s">
        <v>524</v>
      </c>
      <c r="C21" s="29" t="s">
        <v>522</v>
      </c>
      <c r="D21" s="29" t="s">
        <v>522</v>
      </c>
      <c r="E21" s="29" t="s">
        <v>522</v>
      </c>
      <c r="F21" s="29" t="s">
        <v>522</v>
      </c>
      <c r="G21" s="29" t="s">
        <v>522</v>
      </c>
      <c r="H21" s="29" t="s">
        <v>522</v>
      </c>
      <c r="J21" s="29" t="s">
        <v>524</v>
      </c>
      <c r="K21" s="31">
        <v>75418</v>
      </c>
      <c r="L21" s="31">
        <v>49319</v>
      </c>
      <c r="M21" s="31">
        <v>45069</v>
      </c>
      <c r="N21" s="31">
        <v>14190</v>
      </c>
      <c r="O21" s="31">
        <v>114129</v>
      </c>
      <c r="P21" s="31">
        <v>10971</v>
      </c>
      <c r="R21" s="13" t="s">
        <v>40</v>
      </c>
      <c r="S21" s="22">
        <v>87900</v>
      </c>
      <c r="T21" s="13" t="s">
        <v>43</v>
      </c>
      <c r="U21" s="13">
        <v>56.57</v>
      </c>
      <c r="V21" s="13" t="s">
        <v>42</v>
      </c>
      <c r="W21" s="45">
        <v>34954.19</v>
      </c>
    </row>
    <row r="22" spans="2:23">
      <c r="B22" s="29" t="s">
        <v>525</v>
      </c>
      <c r="C22" s="29" t="s">
        <v>522</v>
      </c>
      <c r="D22" s="29" t="s">
        <v>522</v>
      </c>
      <c r="E22" s="29" t="s">
        <v>522</v>
      </c>
      <c r="F22" s="29" t="s">
        <v>522</v>
      </c>
      <c r="G22" s="29" t="s">
        <v>522</v>
      </c>
      <c r="H22" s="29" t="s">
        <v>522</v>
      </c>
      <c r="J22" s="29" t="s">
        <v>525</v>
      </c>
      <c r="K22" s="31">
        <v>27802</v>
      </c>
      <c r="L22" s="31">
        <v>23347</v>
      </c>
      <c r="M22" s="31">
        <v>11258</v>
      </c>
      <c r="N22" s="31">
        <v>5964</v>
      </c>
      <c r="O22" s="31">
        <v>50678</v>
      </c>
      <c r="P22" s="31">
        <v>5650</v>
      </c>
      <c r="R22" s="13" t="s">
        <v>44</v>
      </c>
    </row>
    <row r="23" spans="2:23">
      <c r="B23" s="29" t="s">
        <v>526</v>
      </c>
      <c r="C23" s="29" t="s">
        <v>522</v>
      </c>
      <c r="D23" s="29" t="s">
        <v>522</v>
      </c>
      <c r="E23" s="29" t="s">
        <v>522</v>
      </c>
      <c r="F23" s="29" t="s">
        <v>522</v>
      </c>
      <c r="G23" s="29" t="s">
        <v>522</v>
      </c>
      <c r="H23" s="29" t="s">
        <v>522</v>
      </c>
      <c r="J23" s="29" t="s">
        <v>526</v>
      </c>
      <c r="K23" s="31">
        <v>1786</v>
      </c>
      <c r="L23" s="29">
        <v>1304</v>
      </c>
      <c r="M23" s="31">
        <v>1786</v>
      </c>
      <c r="N23" s="29">
        <v>256</v>
      </c>
      <c r="O23" s="31">
        <v>3364</v>
      </c>
      <c r="P23" s="31">
        <v>2074</v>
      </c>
      <c r="R23" s="13" t="s">
        <v>45</v>
      </c>
      <c r="S23" s="13">
        <v>266</v>
      </c>
      <c r="T23" s="13" t="s">
        <v>187</v>
      </c>
      <c r="U23" s="13">
        <v>780</v>
      </c>
      <c r="V23" s="13" t="s">
        <v>47</v>
      </c>
      <c r="W23" s="13">
        <v>4</v>
      </c>
    </row>
    <row r="24" spans="2:23">
      <c r="B24" s="30" t="s">
        <v>527</v>
      </c>
      <c r="C24" s="30" t="s">
        <v>522</v>
      </c>
      <c r="D24" s="30" t="s">
        <v>522</v>
      </c>
      <c r="E24" s="30" t="s">
        <v>522</v>
      </c>
      <c r="F24" s="30" t="s">
        <v>522</v>
      </c>
      <c r="G24" s="30" t="s">
        <v>522</v>
      </c>
      <c r="H24" s="30" t="s">
        <v>522</v>
      </c>
      <c r="J24" s="30" t="s">
        <v>527</v>
      </c>
      <c r="K24" s="34">
        <v>75046</v>
      </c>
      <c r="L24" s="34">
        <v>49381</v>
      </c>
      <c r="M24" s="34">
        <v>16810</v>
      </c>
      <c r="N24" s="34">
        <v>10775</v>
      </c>
      <c r="O24" s="34">
        <v>87505</v>
      </c>
      <c r="P24" s="34">
        <v>6079</v>
      </c>
      <c r="R24" s="13" t="s">
        <v>534</v>
      </c>
      <c r="S24" s="13">
        <v>0</v>
      </c>
      <c r="T24" s="13" t="s">
        <v>187</v>
      </c>
      <c r="U24" s="22">
        <v>7694435</v>
      </c>
      <c r="V24" s="13" t="s">
        <v>47</v>
      </c>
      <c r="W24" s="13">
        <v>0</v>
      </c>
    </row>
    <row r="25" spans="2:23">
      <c r="B25" s="29"/>
      <c r="C25" s="29"/>
      <c r="D25" s="29"/>
      <c r="E25" s="29"/>
      <c r="F25" s="29"/>
      <c r="G25" s="29"/>
      <c r="H25" s="29"/>
      <c r="J25" s="29"/>
      <c r="K25" s="31"/>
      <c r="L25" s="31"/>
      <c r="M25" s="31"/>
      <c r="N25" s="31"/>
      <c r="O25" s="31"/>
      <c r="P25" s="31"/>
      <c r="R25" s="13" t="s">
        <v>49</v>
      </c>
      <c r="S25" s="22">
        <v>8170</v>
      </c>
      <c r="T25" s="13" t="s">
        <v>145</v>
      </c>
      <c r="U25" s="22">
        <v>2706</v>
      </c>
      <c r="V25" s="13" t="s">
        <v>50</v>
      </c>
      <c r="W25" s="13">
        <v>425.89</v>
      </c>
    </row>
    <row r="26" spans="2:23">
      <c r="B26" s="26" t="s">
        <v>588</v>
      </c>
      <c r="J26" s="26" t="s">
        <v>587</v>
      </c>
      <c r="R26" s="13" t="s">
        <v>51</v>
      </c>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13" t="s">
        <v>52</v>
      </c>
      <c r="S27" s="22">
        <v>89343</v>
      </c>
      <c r="T27" s="13" t="s">
        <v>55</v>
      </c>
      <c r="U27" s="13">
        <v>367</v>
      </c>
      <c r="V27" s="13" t="s">
        <v>54</v>
      </c>
      <c r="W27" s="45">
        <v>230608.23</v>
      </c>
    </row>
    <row r="28" spans="2:23">
      <c r="B28" s="29" t="s">
        <v>520</v>
      </c>
      <c r="C28" s="29">
        <v>7.59</v>
      </c>
      <c r="D28" s="29">
        <v>0.96</v>
      </c>
      <c r="E28" s="29">
        <v>15.13</v>
      </c>
      <c r="F28" s="29">
        <v>23.15</v>
      </c>
      <c r="G28" s="29">
        <v>9.59</v>
      </c>
      <c r="H28" s="29">
        <v>284.95</v>
      </c>
      <c r="J28" s="32" t="s">
        <v>520</v>
      </c>
      <c r="K28" s="79">
        <f t="shared" ref="K28:P33" si="0">K19/SUM(K$19:K$24)</f>
        <v>0.41990502490869097</v>
      </c>
      <c r="L28" s="79">
        <f t="shared" si="0"/>
        <v>0.44729798732697967</v>
      </c>
      <c r="M28" s="79">
        <f t="shared" si="0"/>
        <v>3.324600234890234E-3</v>
      </c>
      <c r="N28" s="79">
        <f t="shared" si="0"/>
        <v>2.7005966693383204E-2</v>
      </c>
      <c r="O28" s="79">
        <f t="shared" si="0"/>
        <v>2.4040590309792827E-2</v>
      </c>
      <c r="P28" s="79">
        <f t="shared" si="0"/>
        <v>5.2858374030451023E-3</v>
      </c>
      <c r="R28" s="13" t="s">
        <v>56</v>
      </c>
      <c r="S28" s="13">
        <v>919</v>
      </c>
      <c r="T28" s="13" t="s">
        <v>57</v>
      </c>
      <c r="U28" s="13">
        <v>264</v>
      </c>
      <c r="V28" s="13" t="s">
        <v>58</v>
      </c>
      <c r="W28" s="45">
        <v>1705.46</v>
      </c>
    </row>
    <row r="29" spans="2:23">
      <c r="B29" s="29" t="s">
        <v>523</v>
      </c>
      <c r="C29" s="29">
        <v>7.54</v>
      </c>
      <c r="D29" s="29">
        <v>0.95</v>
      </c>
      <c r="E29" s="29">
        <v>15.08</v>
      </c>
      <c r="F29" s="29">
        <v>96.7</v>
      </c>
      <c r="G29" s="29">
        <v>9.56</v>
      </c>
      <c r="H29" s="29">
        <v>284.13</v>
      </c>
      <c r="J29" s="29" t="s">
        <v>523</v>
      </c>
      <c r="K29" s="37">
        <f t="shared" si="0"/>
        <v>0.16882861769898971</v>
      </c>
      <c r="L29" s="37">
        <f t="shared" si="0"/>
        <v>0.12997899253258213</v>
      </c>
      <c r="M29" s="37">
        <f t="shared" si="0"/>
        <v>0.31980305357304184</v>
      </c>
      <c r="N29" s="37">
        <f t="shared" si="0"/>
        <v>0.27869801407070977</v>
      </c>
      <c r="O29" s="37">
        <f t="shared" si="0"/>
        <v>0.31002203503727205</v>
      </c>
      <c r="P29" s="37">
        <f t="shared" si="0"/>
        <v>0.28302212008043665</v>
      </c>
      <c r="R29" s="13" t="s">
        <v>59</v>
      </c>
      <c r="S29" s="22">
        <v>354971</v>
      </c>
      <c r="T29" s="13" t="s">
        <v>60</v>
      </c>
      <c r="U29" s="22">
        <v>1056</v>
      </c>
      <c r="V29" s="13" t="s">
        <v>61</v>
      </c>
      <c r="W29" s="45">
        <v>7217.8</v>
      </c>
    </row>
    <row r="30" spans="2:23">
      <c r="B30" s="29" t="s">
        <v>524</v>
      </c>
      <c r="C30" s="29">
        <v>35.619999999999997</v>
      </c>
      <c r="D30" s="29">
        <v>121.42</v>
      </c>
      <c r="E30" s="29">
        <v>57.43</v>
      </c>
      <c r="F30" s="29">
        <v>90.68</v>
      </c>
      <c r="G30" s="29">
        <v>52.65</v>
      </c>
      <c r="H30" s="29">
        <v>266.44</v>
      </c>
      <c r="J30" s="29" t="s">
        <v>524</v>
      </c>
      <c r="K30" s="37">
        <f t="shared" si="0"/>
        <v>0.17226626831034333</v>
      </c>
      <c r="L30" s="37">
        <f t="shared" si="0"/>
        <v>0.16901587040483068</v>
      </c>
      <c r="M30" s="37">
        <f t="shared" si="0"/>
        <v>0.40716415213659768</v>
      </c>
      <c r="N30" s="37">
        <f t="shared" si="0"/>
        <v>0.31592305637189422</v>
      </c>
      <c r="O30" s="37">
        <f t="shared" si="0"/>
        <v>0.29726202941130508</v>
      </c>
      <c r="P30" s="37">
        <f t="shared" si="0"/>
        <v>0.31516805515656421</v>
      </c>
      <c r="R30" s="13" t="s">
        <v>62</v>
      </c>
      <c r="S30" s="22">
        <v>398396</v>
      </c>
      <c r="T30" s="13" t="s">
        <v>60</v>
      </c>
      <c r="U30" s="13">
        <v>293.3</v>
      </c>
      <c r="V30" s="13" t="s">
        <v>61</v>
      </c>
      <c r="W30" s="45">
        <v>2250.58</v>
      </c>
    </row>
    <row r="31" spans="2:23">
      <c r="B31" s="29" t="s">
        <v>525</v>
      </c>
      <c r="C31" s="29">
        <v>37.24</v>
      </c>
      <c r="D31" s="29">
        <v>124.68</v>
      </c>
      <c r="E31" s="29">
        <v>58.97</v>
      </c>
      <c r="F31" s="29">
        <v>93.12</v>
      </c>
      <c r="G31" s="29">
        <v>54.06</v>
      </c>
      <c r="H31" s="29">
        <v>273.58999999999997</v>
      </c>
      <c r="J31" s="29" t="s">
        <v>525</v>
      </c>
      <c r="K31" s="37">
        <f t="shared" si="0"/>
        <v>6.3504028104221344E-2</v>
      </c>
      <c r="L31" s="37">
        <f t="shared" si="0"/>
        <v>8.0010006819716178E-2</v>
      </c>
      <c r="M31" s="37">
        <f t="shared" si="0"/>
        <v>0.10170747131628874</v>
      </c>
      <c r="N31" s="37">
        <f t="shared" si="0"/>
        <v>0.13278119155757415</v>
      </c>
      <c r="O31" s="37">
        <f t="shared" si="0"/>
        <v>0.13199664525673682</v>
      </c>
      <c r="P31" s="37">
        <f t="shared" si="0"/>
        <v>0.16230968112611319</v>
      </c>
      <c r="R31" s="13" t="s">
        <v>63</v>
      </c>
    </row>
    <row r="32" spans="2:23">
      <c r="B32" s="29" t="s">
        <v>526</v>
      </c>
      <c r="C32" s="29">
        <v>42.49</v>
      </c>
      <c r="D32" s="29">
        <v>142.27000000000001</v>
      </c>
      <c r="E32" s="29">
        <v>67.290000000000006</v>
      </c>
      <c r="F32" s="29">
        <v>106.25</v>
      </c>
      <c r="G32" s="29">
        <v>61.68</v>
      </c>
      <c r="H32" s="29">
        <v>312.19</v>
      </c>
      <c r="J32" s="29" t="s">
        <v>526</v>
      </c>
      <c r="K32" s="37">
        <f t="shared" si="0"/>
        <v>4.0794976690216285E-3</v>
      </c>
      <c r="L32" s="37">
        <f t="shared" si="0"/>
        <v>4.4687989417445447E-3</v>
      </c>
      <c r="M32" s="37">
        <f t="shared" si="0"/>
        <v>1.6135152226940102E-2</v>
      </c>
      <c r="N32" s="37">
        <f t="shared" si="0"/>
        <v>5.6995280078368507E-3</v>
      </c>
      <c r="O32" s="37">
        <f t="shared" si="0"/>
        <v>8.7619226221173439E-3</v>
      </c>
      <c r="P32" s="37">
        <f t="shared" si="0"/>
        <v>5.9580580293019249E-2</v>
      </c>
      <c r="R32" s="13" t="s">
        <v>64</v>
      </c>
      <c r="S32" s="13">
        <v>0</v>
      </c>
      <c r="T32" s="13" t="s">
        <v>66</v>
      </c>
      <c r="U32" s="13">
        <v>21.87</v>
      </c>
      <c r="V32" s="13" t="s">
        <v>65</v>
      </c>
      <c r="W32" s="13">
        <v>0</v>
      </c>
    </row>
    <row r="33" spans="2:25">
      <c r="B33" s="30" t="s">
        <v>527</v>
      </c>
      <c r="C33" s="30">
        <v>40.97</v>
      </c>
      <c r="D33" s="30">
        <v>137.16999999999999</v>
      </c>
      <c r="E33" s="30">
        <v>64.88</v>
      </c>
      <c r="F33" s="30">
        <v>102.45</v>
      </c>
      <c r="G33" s="30">
        <v>59.48</v>
      </c>
      <c r="H33" s="30">
        <v>301.01</v>
      </c>
      <c r="J33" s="30" t="s">
        <v>527</v>
      </c>
      <c r="K33" s="80">
        <f t="shared" si="0"/>
        <v>0.17141656330873301</v>
      </c>
      <c r="L33" s="80">
        <f t="shared" si="0"/>
        <v>0.16922834397414677</v>
      </c>
      <c r="M33" s="80">
        <f t="shared" si="0"/>
        <v>0.15186557051224139</v>
      </c>
      <c r="N33" s="80">
        <f t="shared" si="0"/>
        <v>0.23989224329860184</v>
      </c>
      <c r="O33" s="80">
        <f t="shared" si="0"/>
        <v>0.22791677736277591</v>
      </c>
      <c r="P33" s="80">
        <f t="shared" si="0"/>
        <v>0.1746337259408216</v>
      </c>
      <c r="R33" s="13" t="s">
        <v>67</v>
      </c>
      <c r="S33" s="13">
        <v>0</v>
      </c>
      <c r="T33" s="13" t="s">
        <v>66</v>
      </c>
      <c r="U33" s="13">
        <v>4.37</v>
      </c>
      <c r="V33" s="13" t="s">
        <v>65</v>
      </c>
      <c r="W33" s="13">
        <v>0</v>
      </c>
    </row>
    <row r="34" spans="2:25">
      <c r="R34" s="13" t="s">
        <v>68</v>
      </c>
    </row>
    <row r="35" spans="2:25">
      <c r="R35" s="13" t="s">
        <v>69</v>
      </c>
      <c r="S35" s="13">
        <v>0</v>
      </c>
      <c r="T35" s="13" t="s">
        <v>70</v>
      </c>
      <c r="U35" s="13">
        <v>0.26</v>
      </c>
      <c r="V35" s="13" t="s">
        <v>71</v>
      </c>
      <c r="W35" s="13">
        <v>0</v>
      </c>
    </row>
    <row r="36" spans="2:25">
      <c r="J36" s="13" t="s">
        <v>238</v>
      </c>
      <c r="K36" s="13">
        <f t="shared" ref="K36:P36" si="1">SUMIF(C19:C24,"E",K19:K24)</f>
        <v>257747</v>
      </c>
      <c r="L36" s="13">
        <f t="shared" si="1"/>
        <v>168450</v>
      </c>
      <c r="M36" s="13">
        <f t="shared" si="1"/>
        <v>35767</v>
      </c>
      <c r="N36" s="13">
        <f t="shared" si="1"/>
        <v>1213</v>
      </c>
      <c r="O36" s="13">
        <f t="shared" si="1"/>
        <v>128258</v>
      </c>
      <c r="P36" s="13">
        <f t="shared" si="1"/>
        <v>0</v>
      </c>
      <c r="R36" s="13" t="s">
        <v>73</v>
      </c>
    </row>
    <row r="37" spans="2:25">
      <c r="J37" s="13" t="s">
        <v>237</v>
      </c>
      <c r="K37" s="13">
        <f t="shared" ref="K37:P37" si="2">SUMIF(C19:C24,"W",K19:K24)</f>
        <v>180052</v>
      </c>
      <c r="L37" s="13">
        <f t="shared" si="2"/>
        <v>123351</v>
      </c>
      <c r="M37" s="13">
        <f t="shared" si="2"/>
        <v>74923</v>
      </c>
      <c r="N37" s="13">
        <f t="shared" si="2"/>
        <v>43703</v>
      </c>
      <c r="O37" s="13">
        <f t="shared" si="2"/>
        <v>255676</v>
      </c>
      <c r="P37" s="13">
        <f t="shared" si="2"/>
        <v>34810</v>
      </c>
      <c r="R37" s="13" t="s">
        <v>535</v>
      </c>
      <c r="S37" s="22">
        <v>7997</v>
      </c>
      <c r="T37" s="13" t="s">
        <v>74</v>
      </c>
      <c r="U37" s="22">
        <v>2612</v>
      </c>
      <c r="V37" s="13" t="s">
        <v>198</v>
      </c>
      <c r="W37" s="13">
        <v>402.26</v>
      </c>
    </row>
    <row r="38" spans="2:25">
      <c r="R38" s="13" t="s">
        <v>536</v>
      </c>
      <c r="S38" s="13">
        <v>0</v>
      </c>
      <c r="T38" s="13" t="s">
        <v>74</v>
      </c>
      <c r="U38" s="22">
        <v>7694435</v>
      </c>
      <c r="V38" s="13" t="s">
        <v>198</v>
      </c>
      <c r="W38" s="13">
        <v>0</v>
      </c>
    </row>
    <row r="39" spans="2:25">
      <c r="J39" s="13" t="s">
        <v>238</v>
      </c>
      <c r="K39" s="13">
        <f t="shared" ref="K39:P40" si="3">K36/SUM(K$36:K$37)</f>
        <v>0.58873364260768069</v>
      </c>
      <c r="L39" s="13">
        <f t="shared" si="3"/>
        <v>0.57727697985956183</v>
      </c>
      <c r="M39" s="13">
        <f t="shared" si="3"/>
        <v>0.32312765380793207</v>
      </c>
      <c r="N39" s="13">
        <f t="shared" si="3"/>
        <v>2.7005966693383204E-2</v>
      </c>
      <c r="O39" s="13">
        <f t="shared" si="3"/>
        <v>0.33406262534706488</v>
      </c>
      <c r="P39" s="13">
        <f t="shared" si="3"/>
        <v>0</v>
      </c>
      <c r="R39" s="13" t="s">
        <v>77</v>
      </c>
      <c r="S39" s="22">
        <v>75923</v>
      </c>
      <c r="T39" s="13" t="s">
        <v>78</v>
      </c>
      <c r="U39" s="22">
        <v>1361786</v>
      </c>
      <c r="V39" s="13" t="s">
        <v>79</v>
      </c>
      <c r="W39" s="45">
        <v>1991319.86</v>
      </c>
    </row>
    <row r="40" spans="2:25">
      <c r="J40" s="13" t="s">
        <v>237</v>
      </c>
      <c r="K40" s="13">
        <f t="shared" si="3"/>
        <v>0.41126635739231931</v>
      </c>
      <c r="L40" s="13">
        <f t="shared" si="3"/>
        <v>0.42272302014043817</v>
      </c>
      <c r="M40" s="13">
        <f t="shared" si="3"/>
        <v>0.67687234619206793</v>
      </c>
      <c r="N40" s="13">
        <f t="shared" si="3"/>
        <v>0.97299403330661682</v>
      </c>
      <c r="O40" s="13">
        <f t="shared" si="3"/>
        <v>0.66593737465293512</v>
      </c>
      <c r="P40" s="13">
        <f t="shared" si="3"/>
        <v>1</v>
      </c>
      <c r="R40" s="13" t="s">
        <v>80</v>
      </c>
    </row>
    <row r="41" spans="2:25">
      <c r="R41" s="13" t="s">
        <v>81</v>
      </c>
      <c r="S41" s="22">
        <v>132103</v>
      </c>
      <c r="T41" s="13" t="s">
        <v>82</v>
      </c>
      <c r="U41" s="13">
        <v>83</v>
      </c>
      <c r="V41" s="13" t="s">
        <v>83</v>
      </c>
      <c r="W41" s="13">
        <v>211.21</v>
      </c>
    </row>
    <row r="42" spans="2:25">
      <c r="I42" s="13" t="s">
        <v>551</v>
      </c>
      <c r="J42" s="13" t="s">
        <v>238</v>
      </c>
      <c r="K42" s="13">
        <f>AVERAGEIF(C19:C24,"E",C28:C33)</f>
        <v>7.5649999999999995</v>
      </c>
      <c r="L42" s="13">
        <f>AVERAGEIF(D19:D24,"E",D28:D33)</f>
        <v>0.95499999999999996</v>
      </c>
      <c r="M42" s="13">
        <f>AVERAGEIF(E19:E24,"E",E28:E33)</f>
        <v>15.105</v>
      </c>
      <c r="N42" s="13">
        <f>AVERAGEIF(F19:F24,"E",F28:F33)</f>
        <v>23.15</v>
      </c>
      <c r="O42" s="13">
        <f>AVERAGEIF(G19:G24,"E",G28:G33)</f>
        <v>9.5749999999999993</v>
      </c>
      <c r="P42" s="13">
        <v>0</v>
      </c>
      <c r="R42" s="13" t="s">
        <v>84</v>
      </c>
      <c r="S42" s="22">
        <v>87900</v>
      </c>
      <c r="T42" s="13" t="s">
        <v>41</v>
      </c>
      <c r="U42" s="13">
        <v>329</v>
      </c>
      <c r="V42" s="13" t="s">
        <v>85</v>
      </c>
      <c r="W42" s="13">
        <v>556.73</v>
      </c>
    </row>
    <row r="43" spans="2:25">
      <c r="J43" s="13" t="s">
        <v>237</v>
      </c>
      <c r="K43" s="13">
        <f t="shared" ref="K43:P43" si="4">AVERAGEIF(C19:C24,"W",C28:C33)</f>
        <v>39.08</v>
      </c>
      <c r="L43" s="13">
        <f t="shared" si="4"/>
        <v>131.38499999999999</v>
      </c>
      <c r="M43" s="13">
        <f t="shared" si="4"/>
        <v>62.142499999999998</v>
      </c>
      <c r="N43" s="13">
        <f t="shared" si="4"/>
        <v>97.84</v>
      </c>
      <c r="O43" s="13">
        <f t="shared" si="4"/>
        <v>56.967500000000001</v>
      </c>
      <c r="P43" s="13">
        <f t="shared" si="4"/>
        <v>287.05166666666668</v>
      </c>
      <c r="R43" s="13" t="s">
        <v>86</v>
      </c>
      <c r="S43" s="13">
        <v>184</v>
      </c>
      <c r="T43" s="13" t="s">
        <v>33</v>
      </c>
      <c r="U43" s="22">
        <v>4016</v>
      </c>
      <c r="V43" s="13" t="s">
        <v>87</v>
      </c>
      <c r="W43" s="13">
        <v>14.22</v>
      </c>
    </row>
    <row r="44" spans="2:25">
      <c r="J44" s="13" t="s">
        <v>552</v>
      </c>
      <c r="K44" s="13">
        <f t="shared" ref="K44:P44" si="5">SUMPRODUCT(C28:C33,K28:K33)</f>
        <v>20.1573358550385</v>
      </c>
      <c r="L44" s="13">
        <f t="shared" si="5"/>
        <v>54.89926871395231</v>
      </c>
      <c r="M44" s="13">
        <f t="shared" si="5"/>
        <v>45.192830698346732</v>
      </c>
      <c r="N44" s="13">
        <f t="shared" si="5"/>
        <v>93.770308576008546</v>
      </c>
      <c r="O44" s="13">
        <f t="shared" si="5"/>
        <v>40.077869711981748</v>
      </c>
      <c r="P44" s="13">
        <f t="shared" si="5"/>
        <v>281.46791582878478</v>
      </c>
      <c r="R44" s="13" t="s">
        <v>88</v>
      </c>
      <c r="S44" s="13">
        <v>184</v>
      </c>
      <c r="T44" s="13" t="s">
        <v>33</v>
      </c>
      <c r="U44" s="22">
        <v>8985</v>
      </c>
      <c r="V44" s="13" t="s">
        <v>87</v>
      </c>
      <c r="W44" s="13">
        <v>31.81</v>
      </c>
    </row>
    <row r="45" spans="2:25">
      <c r="R45" s="13" t="s">
        <v>89</v>
      </c>
    </row>
    <row r="46" spans="2:25">
      <c r="J46" s="13" t="s">
        <v>238</v>
      </c>
      <c r="K46" s="13">
        <v>7.5649999999999995</v>
      </c>
      <c r="L46" s="13">
        <v>0.95499999999999996</v>
      </c>
      <c r="M46" s="13">
        <v>15.105</v>
      </c>
      <c r="N46" s="13">
        <v>23.15</v>
      </c>
      <c r="O46" s="13">
        <v>9.5749999999999993</v>
      </c>
      <c r="P46" s="13">
        <v>0</v>
      </c>
      <c r="R46" s="13" t="s">
        <v>90</v>
      </c>
      <c r="S46" s="22">
        <v>352630</v>
      </c>
      <c r="T46" s="13" t="s">
        <v>91</v>
      </c>
      <c r="U46" s="13">
        <v>36</v>
      </c>
      <c r="V46" s="13" t="s">
        <v>166</v>
      </c>
      <c r="W46" s="13">
        <v>245.75</v>
      </c>
    </row>
    <row r="47" spans="2:25" s="41" customFormat="1" ht="18.75">
      <c r="B47" s="13"/>
      <c r="C47" s="13"/>
      <c r="D47" s="13"/>
      <c r="E47" s="13"/>
      <c r="F47" s="13"/>
      <c r="G47" s="13"/>
      <c r="H47" s="13"/>
      <c r="I47" s="13"/>
      <c r="J47" s="13" t="s">
        <v>237</v>
      </c>
      <c r="K47" s="13">
        <v>39.08</v>
      </c>
      <c r="L47" s="13">
        <v>131.38499999999999</v>
      </c>
      <c r="M47" s="13">
        <v>62.142499999999998</v>
      </c>
      <c r="N47" s="13">
        <v>97.84</v>
      </c>
      <c r="O47" s="13">
        <v>56.967500000000001</v>
      </c>
      <c r="P47" s="13">
        <v>287.05166666666668</v>
      </c>
      <c r="Q47" s="13"/>
      <c r="R47" s="13" t="s">
        <v>92</v>
      </c>
      <c r="S47" s="22">
        <v>21975</v>
      </c>
      <c r="T47" s="13" t="s">
        <v>43</v>
      </c>
      <c r="U47" s="13">
        <v>712</v>
      </c>
      <c r="V47" s="13" t="s">
        <v>93</v>
      </c>
      <c r="W47" s="13">
        <v>301.33999999999997</v>
      </c>
      <c r="X47" s="13"/>
      <c r="Y47" s="13"/>
    </row>
    <row r="48" spans="2:25" ht="18.75">
      <c r="J48" s="13" t="s">
        <v>552</v>
      </c>
      <c r="K48" s="13">
        <v>20.1573358550385</v>
      </c>
      <c r="L48" s="13">
        <v>54.89926871395231</v>
      </c>
      <c r="M48" s="13">
        <v>45.192830698346732</v>
      </c>
      <c r="N48" s="13">
        <v>93.770308576008546</v>
      </c>
      <c r="O48" s="13">
        <v>40.077869711981748</v>
      </c>
      <c r="P48" s="13">
        <v>281.46791582878478</v>
      </c>
      <c r="R48" s="41" t="s">
        <v>209</v>
      </c>
      <c r="S48" s="41"/>
      <c r="T48" s="41"/>
      <c r="U48" s="41"/>
      <c r="V48" s="41"/>
      <c r="W48" s="41"/>
      <c r="X48" s="41"/>
      <c r="Y48" s="41"/>
    </row>
    <row r="49" spans="9:23">
      <c r="R49" s="13" t="s">
        <v>8</v>
      </c>
    </row>
    <row r="50" spans="9:23" ht="18.75">
      <c r="I50" s="41"/>
      <c r="J50" s="41"/>
      <c r="K50" s="41"/>
      <c r="L50" s="41"/>
      <c r="R50" s="13" t="s">
        <v>537</v>
      </c>
      <c r="S50" s="22">
        <v>72935</v>
      </c>
      <c r="T50" s="13" t="s">
        <v>10</v>
      </c>
      <c r="U50" s="13" t="s">
        <v>12</v>
      </c>
      <c r="W50" s="13" t="s">
        <v>162</v>
      </c>
    </row>
    <row r="51" spans="9:23">
      <c r="R51" s="13" t="s">
        <v>96</v>
      </c>
      <c r="S51" s="22">
        <v>73913</v>
      </c>
      <c r="T51" s="13" t="s">
        <v>10</v>
      </c>
      <c r="U51" s="13">
        <v>7.54</v>
      </c>
      <c r="V51" s="13" t="s">
        <v>15</v>
      </c>
      <c r="W51" s="45">
        <v>3918.89</v>
      </c>
    </row>
    <row r="52" spans="9:23">
      <c r="R52" s="13" t="s">
        <v>97</v>
      </c>
      <c r="S52" s="22">
        <v>13277</v>
      </c>
      <c r="T52" s="13" t="s">
        <v>10</v>
      </c>
      <c r="U52" s="13">
        <v>4.71</v>
      </c>
      <c r="V52" s="13" t="s">
        <v>15</v>
      </c>
      <c r="W52" s="13">
        <v>439.78</v>
      </c>
    </row>
    <row r="53" spans="9:23">
      <c r="R53" s="13" t="s">
        <v>18</v>
      </c>
    </row>
    <row r="54" spans="9:23">
      <c r="R54" s="13" t="s">
        <v>19</v>
      </c>
      <c r="S54" s="22">
        <v>35399</v>
      </c>
      <c r="T54" s="13" t="s">
        <v>20</v>
      </c>
      <c r="U54" s="13">
        <v>15.08</v>
      </c>
      <c r="V54" s="13" t="s">
        <v>21</v>
      </c>
      <c r="W54" s="45">
        <v>3753.52</v>
      </c>
    </row>
    <row r="55" spans="9:23">
      <c r="R55" s="13" t="s">
        <v>22</v>
      </c>
      <c r="S55" s="22">
        <v>37928</v>
      </c>
      <c r="T55" s="13" t="s">
        <v>23</v>
      </c>
      <c r="U55" s="13">
        <v>0.95</v>
      </c>
      <c r="V55" s="13" t="s">
        <v>24</v>
      </c>
      <c r="W55" s="13">
        <v>254.26</v>
      </c>
    </row>
    <row r="56" spans="9:23">
      <c r="R56" s="13" t="s">
        <v>25</v>
      </c>
      <c r="S56" s="22">
        <v>12518</v>
      </c>
      <c r="T56" s="13" t="s">
        <v>26</v>
      </c>
      <c r="U56" s="13">
        <v>96.7</v>
      </c>
      <c r="V56" s="13" t="s">
        <v>27</v>
      </c>
      <c r="W56" s="45">
        <v>8510.31</v>
      </c>
    </row>
    <row r="57" spans="9:23">
      <c r="R57" s="13" t="s">
        <v>28</v>
      </c>
      <c r="S57" s="22">
        <v>119028</v>
      </c>
      <c r="T57" s="13" t="s">
        <v>29</v>
      </c>
      <c r="U57" s="13">
        <v>9.56</v>
      </c>
      <c r="V57" s="13" t="s">
        <v>30</v>
      </c>
      <c r="W57" s="45">
        <v>8001.3</v>
      </c>
    </row>
    <row r="58" spans="9:23">
      <c r="R58" s="13" t="s">
        <v>31</v>
      </c>
    </row>
    <row r="59" spans="9:23" ht="18.75">
      <c r="Q59" s="41"/>
      <c r="R59" s="13" t="s">
        <v>256</v>
      </c>
      <c r="S59" s="22">
        <v>9852</v>
      </c>
      <c r="T59" s="13" t="s">
        <v>33</v>
      </c>
      <c r="U59" s="13">
        <v>284.13</v>
      </c>
      <c r="V59" s="13" t="s">
        <v>34</v>
      </c>
      <c r="W59" s="45">
        <v>19679.53</v>
      </c>
    </row>
    <row r="60" spans="9:23">
      <c r="R60" s="13" t="s">
        <v>259</v>
      </c>
      <c r="S60" s="13">
        <v>16</v>
      </c>
      <c r="T60" s="13" t="s">
        <v>33</v>
      </c>
      <c r="U60" s="22">
        <v>16135</v>
      </c>
      <c r="V60" s="13" t="s">
        <v>34</v>
      </c>
      <c r="W60" s="45">
        <v>1814.87</v>
      </c>
    </row>
    <row r="61" spans="9:23">
      <c r="R61" s="13" t="s">
        <v>37</v>
      </c>
      <c r="S61" s="13">
        <v>2</v>
      </c>
      <c r="T61" s="13" t="s">
        <v>39</v>
      </c>
      <c r="U61" s="45">
        <v>8751.1299999999992</v>
      </c>
      <c r="V61" s="13" t="s">
        <v>38</v>
      </c>
      <c r="W61" s="13">
        <v>123.04</v>
      </c>
    </row>
    <row r="62" spans="9:23">
      <c r="R62" s="13" t="s">
        <v>40</v>
      </c>
      <c r="S62" s="22">
        <v>68424</v>
      </c>
      <c r="T62" s="13" t="s">
        <v>43</v>
      </c>
      <c r="U62" s="13">
        <v>56.4</v>
      </c>
      <c r="V62" s="13" t="s">
        <v>42</v>
      </c>
      <c r="W62" s="45">
        <v>27130.93</v>
      </c>
    </row>
    <row r="63" spans="9:23">
      <c r="R63" s="13" t="s">
        <v>44</v>
      </c>
    </row>
    <row r="64" spans="9:23">
      <c r="R64" s="13" t="s">
        <v>45</v>
      </c>
      <c r="S64" s="13">
        <v>126</v>
      </c>
      <c r="T64" s="13" t="s">
        <v>187</v>
      </c>
      <c r="U64" s="13">
        <v>778</v>
      </c>
      <c r="V64" s="13" t="s">
        <v>47</v>
      </c>
      <c r="W64" s="13">
        <v>1.89</v>
      </c>
    </row>
    <row r="65" spans="18:23">
      <c r="R65" s="13" t="s">
        <v>534</v>
      </c>
      <c r="S65" s="13">
        <v>575</v>
      </c>
      <c r="T65" s="13" t="s">
        <v>187</v>
      </c>
      <c r="U65" s="22">
        <v>7672247</v>
      </c>
      <c r="V65" s="13" t="s">
        <v>47</v>
      </c>
      <c r="W65" s="45">
        <v>84966.3</v>
      </c>
    </row>
    <row r="66" spans="18:23">
      <c r="R66" s="13" t="s">
        <v>49</v>
      </c>
      <c r="S66" s="22">
        <v>3875</v>
      </c>
      <c r="T66" s="13" t="s">
        <v>10</v>
      </c>
      <c r="U66" s="22">
        <v>2699</v>
      </c>
      <c r="V66" s="13" t="s">
        <v>50</v>
      </c>
      <c r="W66" s="13">
        <v>201.41</v>
      </c>
    </row>
    <row r="67" spans="18:23">
      <c r="R67" s="13" t="s">
        <v>51</v>
      </c>
    </row>
    <row r="68" spans="18:23">
      <c r="R68" s="13" t="s">
        <v>52</v>
      </c>
      <c r="S68" s="22">
        <v>135232</v>
      </c>
      <c r="T68" s="13" t="s">
        <v>55</v>
      </c>
      <c r="U68" s="13">
        <v>366</v>
      </c>
      <c r="V68" s="13" t="s">
        <v>54</v>
      </c>
      <c r="W68" s="45">
        <v>348046.02</v>
      </c>
    </row>
    <row r="69" spans="18:23">
      <c r="R69" s="13" t="s">
        <v>56</v>
      </c>
      <c r="S69" s="22">
        <v>12381</v>
      </c>
      <c r="T69" s="13" t="s">
        <v>57</v>
      </c>
      <c r="U69" s="13">
        <v>263</v>
      </c>
      <c r="V69" s="13" t="s">
        <v>58</v>
      </c>
      <c r="W69" s="45">
        <v>22905.82</v>
      </c>
    </row>
    <row r="70" spans="18:23">
      <c r="R70" s="13" t="s">
        <v>59</v>
      </c>
      <c r="S70" s="22">
        <v>3664068</v>
      </c>
      <c r="T70" s="13" t="s">
        <v>60</v>
      </c>
      <c r="U70" s="22">
        <v>1053</v>
      </c>
      <c r="V70" s="13" t="s">
        <v>61</v>
      </c>
      <c r="W70" s="45">
        <v>74288.52</v>
      </c>
    </row>
    <row r="71" spans="18:23">
      <c r="R71" s="13" t="s">
        <v>62</v>
      </c>
      <c r="S71" s="22">
        <v>4112309</v>
      </c>
      <c r="T71" s="13" t="s">
        <v>60</v>
      </c>
      <c r="U71" s="13">
        <v>292.5</v>
      </c>
      <c r="V71" s="13" t="s">
        <v>61</v>
      </c>
      <c r="W71" s="45">
        <v>23163.89</v>
      </c>
    </row>
    <row r="72" spans="18:23">
      <c r="R72" s="13" t="s">
        <v>63</v>
      </c>
    </row>
    <row r="73" spans="18:23">
      <c r="R73" s="13" t="s">
        <v>64</v>
      </c>
      <c r="S73" s="13">
        <v>13</v>
      </c>
      <c r="T73" s="13" t="s">
        <v>66</v>
      </c>
      <c r="U73" s="13">
        <v>302.75</v>
      </c>
      <c r="V73" s="13" t="s">
        <v>65</v>
      </c>
      <c r="W73" s="45">
        <v>75803.69</v>
      </c>
    </row>
    <row r="74" spans="18:23">
      <c r="R74" s="13" t="s">
        <v>67</v>
      </c>
      <c r="S74" s="13">
        <v>13</v>
      </c>
      <c r="T74" s="13" t="s">
        <v>66</v>
      </c>
      <c r="U74" s="13">
        <v>60.55</v>
      </c>
      <c r="V74" s="13" t="s">
        <v>65</v>
      </c>
      <c r="W74" s="45">
        <v>15160.74</v>
      </c>
    </row>
    <row r="75" spans="18:23">
      <c r="R75" s="13" t="s">
        <v>68</v>
      </c>
    </row>
    <row r="76" spans="18:23">
      <c r="R76" s="13" t="s">
        <v>69</v>
      </c>
      <c r="S76" s="22">
        <v>16304</v>
      </c>
      <c r="T76" s="13" t="s">
        <v>70</v>
      </c>
      <c r="U76" s="13">
        <v>0.25</v>
      </c>
      <c r="V76" s="13" t="s">
        <v>71</v>
      </c>
      <c r="W76" s="45">
        <v>79973.259999999995</v>
      </c>
    </row>
    <row r="77" spans="18:23">
      <c r="R77" s="13" t="s">
        <v>73</v>
      </c>
    </row>
    <row r="78" spans="18:23">
      <c r="R78" s="13" t="s">
        <v>535</v>
      </c>
      <c r="S78" s="22">
        <v>3793</v>
      </c>
      <c r="T78" s="13" t="s">
        <v>74</v>
      </c>
      <c r="U78" s="22">
        <v>2604</v>
      </c>
      <c r="V78" s="13" t="s">
        <v>198</v>
      </c>
      <c r="W78" s="13">
        <v>190.24</v>
      </c>
    </row>
    <row r="79" spans="18:23">
      <c r="R79" s="13" t="s">
        <v>536</v>
      </c>
      <c r="S79" s="22">
        <v>1328</v>
      </c>
      <c r="T79" s="13" t="s">
        <v>74</v>
      </c>
      <c r="U79" s="22">
        <v>7672247</v>
      </c>
      <c r="V79" s="13" t="s">
        <v>198</v>
      </c>
      <c r="W79" s="45">
        <v>196190.87</v>
      </c>
    </row>
    <row r="80" spans="18:23">
      <c r="R80" s="13" t="s">
        <v>77</v>
      </c>
      <c r="S80" s="22">
        <v>30526</v>
      </c>
      <c r="T80" s="13" t="s">
        <v>78</v>
      </c>
      <c r="U80" s="22">
        <v>711385</v>
      </c>
      <c r="V80" s="13" t="s">
        <v>79</v>
      </c>
      <c r="W80" s="45">
        <v>418245.79</v>
      </c>
    </row>
    <row r="81" spans="2:25">
      <c r="R81" s="13" t="s">
        <v>80</v>
      </c>
    </row>
    <row r="82" spans="2:25">
      <c r="R82" s="13" t="s">
        <v>81</v>
      </c>
      <c r="S82" s="22">
        <v>85845</v>
      </c>
      <c r="T82" s="13" t="s">
        <v>82</v>
      </c>
      <c r="U82" s="13">
        <v>83</v>
      </c>
      <c r="V82" s="13" t="s">
        <v>83</v>
      </c>
      <c r="W82" s="13">
        <v>136.85</v>
      </c>
    </row>
    <row r="83" spans="2:25">
      <c r="R83" s="13" t="s">
        <v>84</v>
      </c>
      <c r="S83" s="22">
        <v>68424</v>
      </c>
      <c r="T83" s="13" t="s">
        <v>41</v>
      </c>
      <c r="U83" s="13">
        <v>328</v>
      </c>
      <c r="V83" s="13" t="s">
        <v>85</v>
      </c>
      <c r="W83" s="13">
        <v>432.13</v>
      </c>
    </row>
    <row r="84" spans="2:25">
      <c r="R84" s="13" t="s">
        <v>86</v>
      </c>
      <c r="S84" s="22">
        <v>9852</v>
      </c>
      <c r="T84" s="13" t="s">
        <v>33</v>
      </c>
      <c r="U84" s="22">
        <v>4005</v>
      </c>
      <c r="V84" s="13" t="s">
        <v>87</v>
      </c>
      <c r="W84" s="13">
        <v>759.96</v>
      </c>
    </row>
    <row r="85" spans="2:25">
      <c r="R85" s="13" t="s">
        <v>88</v>
      </c>
      <c r="S85" s="22">
        <v>9852</v>
      </c>
      <c r="T85" s="13" t="s">
        <v>33</v>
      </c>
      <c r="U85" s="22">
        <v>8960</v>
      </c>
      <c r="V85" s="13" t="s">
        <v>87</v>
      </c>
      <c r="W85" s="45">
        <v>1700.15</v>
      </c>
    </row>
    <row r="86" spans="2:25">
      <c r="R86" s="13" t="s">
        <v>89</v>
      </c>
    </row>
    <row r="87" spans="2:25">
      <c r="R87" s="13" t="s">
        <v>90</v>
      </c>
      <c r="S87" s="22">
        <v>167248</v>
      </c>
      <c r="T87" s="13" t="s">
        <v>91</v>
      </c>
      <c r="U87" s="13">
        <v>36</v>
      </c>
      <c r="V87" s="13" t="s">
        <v>166</v>
      </c>
      <c r="W87" s="13">
        <v>116.22</v>
      </c>
    </row>
    <row r="88" spans="2:25" s="41" customFormat="1" ht="18.75">
      <c r="B88" s="13"/>
      <c r="C88" s="13"/>
      <c r="D88" s="13"/>
      <c r="E88" s="13"/>
      <c r="F88" s="13"/>
      <c r="G88" s="13"/>
      <c r="H88" s="13"/>
      <c r="I88" s="13"/>
      <c r="J88" s="13"/>
      <c r="K88" s="13"/>
      <c r="L88" s="13"/>
      <c r="M88" s="13"/>
      <c r="N88" s="13"/>
      <c r="O88" s="13"/>
      <c r="P88" s="13"/>
      <c r="Q88" s="13"/>
      <c r="R88" s="13" t="s">
        <v>92</v>
      </c>
      <c r="S88" s="22">
        <v>17106</v>
      </c>
      <c r="T88" s="13" t="s">
        <v>43</v>
      </c>
      <c r="U88" s="13">
        <v>710</v>
      </c>
      <c r="V88" s="13" t="s">
        <v>93</v>
      </c>
      <c r="W88" s="13">
        <v>233.9</v>
      </c>
      <c r="X88" s="13"/>
      <c r="Y88" s="13"/>
    </row>
    <row r="89" spans="2:25" ht="18.75">
      <c r="R89" s="41" t="s">
        <v>98</v>
      </c>
      <c r="S89" s="41"/>
      <c r="T89" s="41"/>
      <c r="U89" s="41"/>
      <c r="V89" s="41"/>
      <c r="W89" s="41"/>
      <c r="X89" s="41"/>
      <c r="Y89" s="41"/>
    </row>
    <row r="90" spans="2:25">
      <c r="R90" s="13" t="s">
        <v>8</v>
      </c>
      <c r="W90" s="13" t="s">
        <v>167</v>
      </c>
    </row>
    <row r="91" spans="2:25">
      <c r="R91" s="13" t="s">
        <v>538</v>
      </c>
      <c r="S91" s="22">
        <v>14948</v>
      </c>
      <c r="T91" s="13" t="s">
        <v>10</v>
      </c>
      <c r="U91" s="13" t="s">
        <v>12</v>
      </c>
      <c r="W91" s="13" t="s">
        <v>162</v>
      </c>
    </row>
    <row r="92" spans="2:25">
      <c r="R92" s="13" t="s">
        <v>102</v>
      </c>
      <c r="S92" s="22">
        <v>75418</v>
      </c>
      <c r="T92" s="13" t="s">
        <v>10</v>
      </c>
      <c r="U92" s="13">
        <v>35.619999999999997</v>
      </c>
      <c r="V92" s="13" t="s">
        <v>15</v>
      </c>
      <c r="W92" s="45">
        <v>18882.55</v>
      </c>
    </row>
    <row r="93" spans="2:25">
      <c r="R93" s="13" t="s">
        <v>103</v>
      </c>
      <c r="S93" s="22">
        <v>23417</v>
      </c>
      <c r="T93" s="13" t="s">
        <v>10</v>
      </c>
      <c r="U93" s="13">
        <v>6.97</v>
      </c>
      <c r="V93" s="13" t="s">
        <v>15</v>
      </c>
      <c r="W93" s="45">
        <v>1147.3800000000001</v>
      </c>
    </row>
    <row r="94" spans="2:25">
      <c r="R94" s="13" t="s">
        <v>18</v>
      </c>
    </row>
    <row r="95" spans="2:25">
      <c r="R95" s="13" t="s">
        <v>19</v>
      </c>
      <c r="S95" s="22">
        <v>45069</v>
      </c>
      <c r="T95" s="13" t="s">
        <v>20</v>
      </c>
      <c r="U95" s="13">
        <v>57.43</v>
      </c>
      <c r="V95" s="13" t="s">
        <v>21</v>
      </c>
      <c r="W95" s="45">
        <v>18196.66</v>
      </c>
    </row>
    <row r="96" spans="2:25">
      <c r="R96" s="13" t="s">
        <v>22</v>
      </c>
      <c r="S96" s="22">
        <v>49319</v>
      </c>
      <c r="T96" s="13" t="s">
        <v>23</v>
      </c>
      <c r="U96" s="13">
        <v>121.42</v>
      </c>
      <c r="V96" s="13" t="s">
        <v>24</v>
      </c>
      <c r="W96" s="45">
        <v>42097.53</v>
      </c>
    </row>
    <row r="97" spans="17:23">
      <c r="R97" s="13" t="s">
        <v>25</v>
      </c>
      <c r="S97" s="22">
        <v>14190</v>
      </c>
      <c r="T97" s="13" t="s">
        <v>26</v>
      </c>
      <c r="U97" s="13">
        <v>90.68</v>
      </c>
      <c r="V97" s="13" t="s">
        <v>27</v>
      </c>
      <c r="W97" s="45">
        <v>9046.43</v>
      </c>
    </row>
    <row r="98" spans="17:23">
      <c r="R98" s="13" t="s">
        <v>28</v>
      </c>
      <c r="S98" s="22">
        <v>114129</v>
      </c>
      <c r="T98" s="13" t="s">
        <v>29</v>
      </c>
      <c r="U98" s="13">
        <v>52.65</v>
      </c>
      <c r="V98" s="13" t="s">
        <v>30</v>
      </c>
      <c r="W98" s="45">
        <v>42238.559999999998</v>
      </c>
    </row>
    <row r="99" spans="17:23">
      <c r="R99" s="13" t="s">
        <v>31</v>
      </c>
    </row>
    <row r="100" spans="17:23" ht="18.75">
      <c r="Q100" s="41"/>
      <c r="R100" s="13" t="s">
        <v>256</v>
      </c>
      <c r="S100" s="22">
        <v>10971</v>
      </c>
      <c r="T100" s="13" t="s">
        <v>33</v>
      </c>
      <c r="U100" s="13">
        <v>266.44</v>
      </c>
      <c r="V100" s="13" t="s">
        <v>34</v>
      </c>
      <c r="W100" s="45">
        <v>20549.03</v>
      </c>
    </row>
    <row r="101" spans="17:23">
      <c r="R101" s="13" t="s">
        <v>259</v>
      </c>
      <c r="S101" s="13">
        <v>32</v>
      </c>
      <c r="T101" s="13" t="s">
        <v>33</v>
      </c>
      <c r="U101" s="22">
        <v>15131</v>
      </c>
      <c r="V101" s="13" t="s">
        <v>34</v>
      </c>
      <c r="W101" s="45">
        <v>3403.78</v>
      </c>
    </row>
    <row r="102" spans="17:23">
      <c r="R102" s="13" t="s">
        <v>37</v>
      </c>
      <c r="S102" s="13">
        <v>4</v>
      </c>
      <c r="T102" s="13" t="s">
        <v>39</v>
      </c>
      <c r="U102" s="45">
        <v>8206.34</v>
      </c>
      <c r="V102" s="13" t="s">
        <v>38</v>
      </c>
      <c r="W102" s="13">
        <v>230.76</v>
      </c>
    </row>
    <row r="103" spans="17:23">
      <c r="R103" s="13" t="s">
        <v>40</v>
      </c>
      <c r="S103" s="22">
        <v>125062</v>
      </c>
      <c r="T103" s="13" t="s">
        <v>43</v>
      </c>
      <c r="U103" s="13">
        <v>52.89</v>
      </c>
      <c r="V103" s="13" t="s">
        <v>42</v>
      </c>
      <c r="W103" s="45">
        <v>46501.51</v>
      </c>
    </row>
    <row r="104" spans="17:23">
      <c r="R104" s="13" t="s">
        <v>44</v>
      </c>
    </row>
    <row r="105" spans="17:23">
      <c r="R105" s="13" t="s">
        <v>104</v>
      </c>
      <c r="S105" s="13">
        <v>143</v>
      </c>
      <c r="T105" s="13" t="s">
        <v>187</v>
      </c>
      <c r="U105" s="13">
        <v>729</v>
      </c>
      <c r="V105" s="13" t="s">
        <v>47</v>
      </c>
      <c r="W105" s="13">
        <v>2.0099999999999998</v>
      </c>
    </row>
    <row r="106" spans="17:23">
      <c r="R106" s="13" t="s">
        <v>534</v>
      </c>
      <c r="S106" s="13">
        <v>0</v>
      </c>
      <c r="T106" s="13" t="s">
        <v>187</v>
      </c>
      <c r="U106" s="22">
        <v>7194624</v>
      </c>
      <c r="V106" s="13" t="s">
        <v>47</v>
      </c>
      <c r="W106" s="13">
        <v>0</v>
      </c>
    </row>
    <row r="107" spans="17:23">
      <c r="R107" s="13" t="s">
        <v>49</v>
      </c>
      <c r="S107" s="22">
        <v>4393</v>
      </c>
      <c r="T107" s="13" t="s">
        <v>10</v>
      </c>
      <c r="U107" s="22">
        <v>2531</v>
      </c>
      <c r="V107" s="13" t="s">
        <v>50</v>
      </c>
      <c r="W107" s="13">
        <v>214.1</v>
      </c>
    </row>
    <row r="108" spans="17:23">
      <c r="R108" s="13" t="s">
        <v>51</v>
      </c>
    </row>
    <row r="109" spans="17:23">
      <c r="R109" s="13" t="s">
        <v>52</v>
      </c>
      <c r="S109" s="22">
        <v>144695</v>
      </c>
      <c r="T109" s="13" t="s">
        <v>55</v>
      </c>
      <c r="U109" s="13">
        <v>343</v>
      </c>
      <c r="V109" s="13" t="s">
        <v>54</v>
      </c>
      <c r="W109" s="45">
        <v>349219.02</v>
      </c>
    </row>
    <row r="110" spans="17:23">
      <c r="R110" s="13" t="s">
        <v>56</v>
      </c>
      <c r="S110" s="22">
        <v>17593</v>
      </c>
      <c r="T110" s="13" t="s">
        <v>57</v>
      </c>
      <c r="U110" s="13">
        <v>247</v>
      </c>
      <c r="V110" s="13" t="s">
        <v>58</v>
      </c>
      <c r="W110" s="45">
        <v>30521.75</v>
      </c>
    </row>
    <row r="111" spans="17:23">
      <c r="R111" s="13" t="s">
        <v>59</v>
      </c>
      <c r="S111" s="22">
        <v>4153459</v>
      </c>
      <c r="T111" s="13" t="s">
        <v>60</v>
      </c>
      <c r="U111" s="13">
        <v>987</v>
      </c>
      <c r="V111" s="13" t="s">
        <v>61</v>
      </c>
      <c r="W111" s="45">
        <v>78968.460000000006</v>
      </c>
    </row>
    <row r="112" spans="17:23">
      <c r="R112" s="13" t="s">
        <v>62</v>
      </c>
      <c r="S112" s="22">
        <v>4661570</v>
      </c>
      <c r="T112" s="13" t="s">
        <v>60</v>
      </c>
      <c r="U112" s="13">
        <v>274.3</v>
      </c>
      <c r="V112" s="13" t="s">
        <v>61</v>
      </c>
      <c r="W112" s="45">
        <v>24623.14</v>
      </c>
    </row>
    <row r="113" spans="18:23">
      <c r="R113" s="13" t="s">
        <v>63</v>
      </c>
    </row>
    <row r="114" spans="18:23">
      <c r="R114" s="13" t="s">
        <v>64</v>
      </c>
      <c r="S114" s="13">
        <v>12</v>
      </c>
      <c r="T114" s="13" t="s">
        <v>66</v>
      </c>
      <c r="U114" s="13">
        <v>21.87</v>
      </c>
      <c r="V114" s="13" t="s">
        <v>65</v>
      </c>
      <c r="W114" s="45">
        <v>5054.59</v>
      </c>
    </row>
    <row r="115" spans="18:23">
      <c r="R115" s="13" t="s">
        <v>67</v>
      </c>
      <c r="S115" s="13">
        <v>12</v>
      </c>
      <c r="T115" s="13" t="s">
        <v>66</v>
      </c>
      <c r="U115" s="13">
        <v>4.37</v>
      </c>
      <c r="V115" s="13" t="s">
        <v>65</v>
      </c>
      <c r="W115" s="45">
        <v>1010.92</v>
      </c>
    </row>
    <row r="116" spans="18:23">
      <c r="R116" s="13" t="s">
        <v>68</v>
      </c>
    </row>
    <row r="117" spans="18:23">
      <c r="R117" s="13" t="s">
        <v>69</v>
      </c>
      <c r="S117" s="22">
        <v>18481</v>
      </c>
      <c r="T117" s="13" t="s">
        <v>70</v>
      </c>
      <c r="U117" s="13">
        <v>0.24</v>
      </c>
      <c r="V117" s="13" t="s">
        <v>71</v>
      </c>
      <c r="W117" s="45">
        <v>85011.32</v>
      </c>
    </row>
    <row r="118" spans="18:23">
      <c r="R118" s="13" t="s">
        <v>73</v>
      </c>
    </row>
    <row r="119" spans="18:23">
      <c r="R119" s="13" t="s">
        <v>535</v>
      </c>
      <c r="S119" s="22">
        <v>4299</v>
      </c>
      <c r="T119" s="13" t="s">
        <v>74</v>
      </c>
      <c r="U119" s="22">
        <v>2442</v>
      </c>
      <c r="V119" s="13" t="s">
        <v>198</v>
      </c>
      <c r="W119" s="13">
        <v>202.2</v>
      </c>
    </row>
    <row r="120" spans="18:23">
      <c r="R120" s="13" t="s">
        <v>536</v>
      </c>
      <c r="S120" s="22">
        <v>2342</v>
      </c>
      <c r="T120" s="13" t="s">
        <v>74</v>
      </c>
      <c r="U120" s="22">
        <v>7194624</v>
      </c>
      <c r="V120" s="13" t="s">
        <v>198</v>
      </c>
      <c r="W120" s="45">
        <v>324485.75</v>
      </c>
    </row>
    <row r="121" spans="18:23">
      <c r="R121" s="13" t="s">
        <v>77</v>
      </c>
      <c r="S121" s="22">
        <v>31148</v>
      </c>
      <c r="T121" s="13" t="s">
        <v>78</v>
      </c>
      <c r="U121" s="22">
        <v>710583</v>
      </c>
      <c r="V121" s="13" t="s">
        <v>79</v>
      </c>
      <c r="W121" s="45">
        <v>426283.58</v>
      </c>
    </row>
    <row r="122" spans="18:23">
      <c r="R122" s="13" t="s">
        <v>80</v>
      </c>
    </row>
    <row r="123" spans="18:23">
      <c r="R123" s="13" t="s">
        <v>81</v>
      </c>
      <c r="S123" s="22">
        <v>108578</v>
      </c>
      <c r="T123" s="13" t="s">
        <v>82</v>
      </c>
      <c r="U123" s="13">
        <v>78</v>
      </c>
      <c r="V123" s="13" t="s">
        <v>83</v>
      </c>
      <c r="W123" s="13">
        <v>162.32</v>
      </c>
    </row>
    <row r="124" spans="18:23">
      <c r="R124" s="13" t="s">
        <v>84</v>
      </c>
      <c r="S124" s="22">
        <v>125062</v>
      </c>
      <c r="T124" s="13" t="s">
        <v>41</v>
      </c>
      <c r="U124" s="13">
        <v>307</v>
      </c>
      <c r="V124" s="13" t="s">
        <v>85</v>
      </c>
      <c r="W124" s="13">
        <v>740.65</v>
      </c>
    </row>
    <row r="125" spans="18:23">
      <c r="R125" s="13" t="s">
        <v>86</v>
      </c>
      <c r="S125" s="22">
        <v>10971</v>
      </c>
      <c r="T125" s="13" t="s">
        <v>33</v>
      </c>
      <c r="U125" s="22">
        <v>3756</v>
      </c>
      <c r="V125" s="13" t="s">
        <v>87</v>
      </c>
      <c r="W125" s="13">
        <v>793.54</v>
      </c>
    </row>
    <row r="126" spans="18:23">
      <c r="R126" s="13" t="s">
        <v>88</v>
      </c>
      <c r="S126" s="22">
        <v>10971</v>
      </c>
      <c r="T126" s="13" t="s">
        <v>33</v>
      </c>
      <c r="U126" s="22">
        <v>8402</v>
      </c>
      <c r="V126" s="13" t="s">
        <v>87</v>
      </c>
      <c r="W126" s="45">
        <v>1775.27</v>
      </c>
    </row>
    <row r="127" spans="18:23">
      <c r="R127" s="13" t="s">
        <v>89</v>
      </c>
    </row>
    <row r="128" spans="18:23">
      <c r="R128" s="13" t="s">
        <v>90</v>
      </c>
      <c r="S128" s="22">
        <v>189586</v>
      </c>
      <c r="T128" s="13" t="s">
        <v>91</v>
      </c>
      <c r="U128" s="13">
        <v>34</v>
      </c>
      <c r="V128" s="13" t="s">
        <v>166</v>
      </c>
      <c r="W128" s="13">
        <v>123.54</v>
      </c>
    </row>
    <row r="129" spans="2:25">
      <c r="R129" s="13" t="s">
        <v>92</v>
      </c>
      <c r="S129" s="22">
        <v>31266</v>
      </c>
      <c r="T129" s="13" t="s">
        <v>43</v>
      </c>
      <c r="U129" s="13">
        <v>666</v>
      </c>
      <c r="V129" s="13" t="s">
        <v>93</v>
      </c>
      <c r="W129" s="13">
        <v>400.89</v>
      </c>
    </row>
    <row r="130" spans="2:25">
      <c r="R130" s="13" t="s">
        <v>105</v>
      </c>
    </row>
    <row r="131" spans="2:25" s="41" customFormat="1" ht="18.75">
      <c r="B131" s="13"/>
      <c r="C131" s="13"/>
      <c r="D131" s="13"/>
      <c r="E131" s="13"/>
      <c r="F131" s="13"/>
      <c r="G131" s="13"/>
      <c r="H131" s="13"/>
      <c r="I131" s="13"/>
      <c r="J131" s="13"/>
      <c r="K131" s="13"/>
      <c r="L131" s="13"/>
      <c r="M131" s="13"/>
      <c r="N131" s="13"/>
      <c r="O131" s="13"/>
      <c r="P131" s="13"/>
      <c r="Q131" s="13"/>
      <c r="R131" s="13" t="s">
        <v>106</v>
      </c>
      <c r="S131" s="22">
        <v>28577932572</v>
      </c>
      <c r="T131" s="13" t="s">
        <v>108</v>
      </c>
      <c r="U131" s="46">
        <v>2.0000000000000001E-9</v>
      </c>
      <c r="V131" s="13" t="s">
        <v>109</v>
      </c>
      <c r="W131" s="45">
        <v>57494.47</v>
      </c>
      <c r="X131" s="13"/>
      <c r="Y131" s="13"/>
    </row>
    <row r="132" spans="2:25" ht="18.75">
      <c r="R132" s="41" t="s">
        <v>110</v>
      </c>
      <c r="S132" s="41"/>
      <c r="T132" s="41"/>
      <c r="U132" s="41"/>
      <c r="V132" s="41"/>
      <c r="W132" s="41"/>
      <c r="X132" s="41"/>
      <c r="Y132" s="41"/>
    </row>
    <row r="133" spans="2:25">
      <c r="R133" s="13" t="s">
        <v>8</v>
      </c>
    </row>
    <row r="134" spans="2:25">
      <c r="R134" s="13" t="s">
        <v>539</v>
      </c>
      <c r="S134" s="22">
        <v>56810</v>
      </c>
      <c r="T134" s="13" t="s">
        <v>10</v>
      </c>
      <c r="U134" s="13" t="s">
        <v>12</v>
      </c>
      <c r="W134" s="13" t="s">
        <v>162</v>
      </c>
    </row>
    <row r="135" spans="2:25">
      <c r="R135" s="13" t="s">
        <v>112</v>
      </c>
      <c r="S135" s="22">
        <v>27802</v>
      </c>
      <c r="T135" s="13" t="s">
        <v>10</v>
      </c>
      <c r="U135" s="13">
        <v>37.24</v>
      </c>
      <c r="V135" s="13" t="s">
        <v>15</v>
      </c>
      <c r="W135" s="45">
        <v>7278.09</v>
      </c>
    </row>
    <row r="136" spans="2:25">
      <c r="R136" s="13" t="s">
        <v>113</v>
      </c>
      <c r="S136" s="22">
        <v>13740</v>
      </c>
      <c r="T136" s="13" t="s">
        <v>10</v>
      </c>
      <c r="U136" s="13">
        <v>36.520000000000003</v>
      </c>
      <c r="V136" s="13" t="s">
        <v>15</v>
      </c>
      <c r="W136" s="45">
        <v>3527.07</v>
      </c>
    </row>
    <row r="137" spans="2:25">
      <c r="R137" s="13" t="s">
        <v>18</v>
      </c>
    </row>
    <row r="138" spans="2:25">
      <c r="R138" s="13" t="s">
        <v>19</v>
      </c>
      <c r="S138" s="22">
        <v>11258</v>
      </c>
      <c r="T138" s="13" t="s">
        <v>20</v>
      </c>
      <c r="U138" s="13">
        <v>58.97</v>
      </c>
      <c r="V138" s="13" t="s">
        <v>21</v>
      </c>
      <c r="W138" s="45">
        <v>4667.26</v>
      </c>
    </row>
    <row r="139" spans="2:25">
      <c r="R139" s="13" t="s">
        <v>22</v>
      </c>
      <c r="S139" s="22">
        <v>23347</v>
      </c>
      <c r="T139" s="13" t="s">
        <v>23</v>
      </c>
      <c r="U139" s="13">
        <v>124.68</v>
      </c>
      <c r="V139" s="13" t="s">
        <v>24</v>
      </c>
      <c r="W139" s="45">
        <v>20462.48</v>
      </c>
    </row>
    <row r="140" spans="2:25">
      <c r="R140" s="13" t="s">
        <v>25</v>
      </c>
      <c r="S140" s="22">
        <v>5964</v>
      </c>
      <c r="T140" s="13" t="s">
        <v>26</v>
      </c>
      <c r="U140" s="13">
        <v>93.12</v>
      </c>
      <c r="V140" s="13" t="s">
        <v>27</v>
      </c>
      <c r="W140" s="45">
        <v>3904.3</v>
      </c>
    </row>
    <row r="141" spans="2:25">
      <c r="R141" s="13" t="s">
        <v>28</v>
      </c>
      <c r="S141" s="22">
        <v>50678</v>
      </c>
      <c r="T141" s="13" t="s">
        <v>29</v>
      </c>
      <c r="U141" s="13">
        <v>54.06</v>
      </c>
      <c r="V141" s="13" t="s">
        <v>30</v>
      </c>
      <c r="W141" s="45">
        <v>19258.7</v>
      </c>
    </row>
    <row r="142" spans="2:25">
      <c r="R142" s="13" t="s">
        <v>31</v>
      </c>
    </row>
    <row r="143" spans="2:25" ht="18.75">
      <c r="Q143" s="41"/>
      <c r="R143" s="13" t="s">
        <v>256</v>
      </c>
      <c r="S143" s="22">
        <v>5650</v>
      </c>
      <c r="T143" s="13" t="s">
        <v>33</v>
      </c>
      <c r="U143" s="13">
        <v>273.58999999999997</v>
      </c>
      <c r="V143" s="13" t="s">
        <v>34</v>
      </c>
      <c r="W143" s="45">
        <v>10866.09</v>
      </c>
    </row>
    <row r="144" spans="2:25">
      <c r="R144" s="13" t="s">
        <v>259</v>
      </c>
      <c r="S144" s="13">
        <v>16</v>
      </c>
      <c r="T144" s="13" t="s">
        <v>33</v>
      </c>
      <c r="U144" s="22">
        <v>15536</v>
      </c>
      <c r="V144" s="13" t="s">
        <v>34</v>
      </c>
      <c r="W144" s="45">
        <v>1747.51</v>
      </c>
    </row>
    <row r="145" spans="18:23">
      <c r="R145" s="13" t="s">
        <v>37</v>
      </c>
      <c r="S145" s="13">
        <v>2</v>
      </c>
      <c r="T145" s="13" t="s">
        <v>39</v>
      </c>
      <c r="U145" s="45">
        <v>8426.34</v>
      </c>
      <c r="V145" s="13" t="s">
        <v>38</v>
      </c>
      <c r="W145" s="13">
        <v>118.47</v>
      </c>
    </row>
    <row r="146" spans="18:23">
      <c r="R146" s="13" t="s">
        <v>40</v>
      </c>
      <c r="S146" s="22">
        <v>60894</v>
      </c>
      <c r="T146" s="13" t="s">
        <v>43</v>
      </c>
      <c r="U146" s="13">
        <v>54.31</v>
      </c>
      <c r="V146" s="13" t="s">
        <v>42</v>
      </c>
      <c r="W146" s="45">
        <v>23249.07</v>
      </c>
    </row>
    <row r="147" spans="18:23">
      <c r="R147" s="13" t="s">
        <v>44</v>
      </c>
    </row>
    <row r="148" spans="18:23">
      <c r="R148" s="13" t="s">
        <v>45</v>
      </c>
      <c r="S148" s="13">
        <v>60</v>
      </c>
      <c r="T148" s="13" t="s">
        <v>187</v>
      </c>
      <c r="U148" s="13">
        <v>749</v>
      </c>
      <c r="V148" s="13" t="s">
        <v>47</v>
      </c>
      <c r="W148" s="13">
        <v>0.87</v>
      </c>
    </row>
    <row r="149" spans="18:23">
      <c r="R149" s="13" t="s">
        <v>534</v>
      </c>
      <c r="S149" s="22">
        <v>3594</v>
      </c>
      <c r="T149" s="13" t="s">
        <v>187</v>
      </c>
      <c r="U149" s="22">
        <v>7387499</v>
      </c>
      <c r="V149" s="13" t="s">
        <v>47</v>
      </c>
      <c r="W149" s="45">
        <v>511365.92</v>
      </c>
    </row>
    <row r="150" spans="18:23">
      <c r="R150" s="13" t="s">
        <v>49</v>
      </c>
      <c r="S150" s="22">
        <v>1846</v>
      </c>
      <c r="T150" s="13" t="s">
        <v>10</v>
      </c>
      <c r="U150" s="22">
        <v>2598</v>
      </c>
      <c r="V150" s="13" t="s">
        <v>50</v>
      </c>
      <c r="W150" s="13">
        <v>92.4</v>
      </c>
    </row>
    <row r="151" spans="18:23">
      <c r="R151" s="13" t="s">
        <v>51</v>
      </c>
      <c r="W151" s="13" t="s">
        <v>168</v>
      </c>
    </row>
    <row r="152" spans="18:23">
      <c r="R152" s="13" t="s">
        <v>52</v>
      </c>
      <c r="S152" s="22">
        <v>55168</v>
      </c>
      <c r="T152" s="13" t="s">
        <v>55</v>
      </c>
      <c r="U152" s="13">
        <v>353</v>
      </c>
      <c r="V152" s="13" t="s">
        <v>54</v>
      </c>
      <c r="W152" s="45">
        <v>136716.45000000001</v>
      </c>
    </row>
    <row r="153" spans="18:23">
      <c r="R153" s="13" t="s">
        <v>56</v>
      </c>
      <c r="S153" s="22">
        <v>2534</v>
      </c>
      <c r="T153" s="13" t="s">
        <v>57</v>
      </c>
      <c r="U153" s="13">
        <v>253</v>
      </c>
      <c r="V153" s="13" t="s">
        <v>58</v>
      </c>
      <c r="W153" s="45">
        <v>4514.24</v>
      </c>
    </row>
    <row r="154" spans="18:23">
      <c r="R154" s="13" t="s">
        <v>59</v>
      </c>
      <c r="S154" s="22">
        <v>1745768</v>
      </c>
      <c r="T154" s="13" t="s">
        <v>60</v>
      </c>
      <c r="U154" s="22">
        <v>1014</v>
      </c>
      <c r="V154" s="13" t="s">
        <v>61</v>
      </c>
      <c r="W154" s="45">
        <v>34081.57</v>
      </c>
    </row>
    <row r="155" spans="18:23">
      <c r="R155" s="13" t="s">
        <v>62</v>
      </c>
      <c r="S155" s="22">
        <v>1959335</v>
      </c>
      <c r="T155" s="13" t="s">
        <v>60</v>
      </c>
      <c r="U155" s="13">
        <v>281.60000000000002</v>
      </c>
      <c r="V155" s="13" t="s">
        <v>61</v>
      </c>
      <c r="W155" s="45">
        <v>10626.97</v>
      </c>
    </row>
    <row r="156" spans="18:23">
      <c r="R156" s="13" t="s">
        <v>63</v>
      </c>
      <c r="W156" s="13" t="s">
        <v>167</v>
      </c>
    </row>
    <row r="157" spans="18:23">
      <c r="R157" s="13" t="s">
        <v>64</v>
      </c>
      <c r="S157" s="13">
        <v>7</v>
      </c>
      <c r="T157" s="13" t="s">
        <v>66</v>
      </c>
      <c r="U157" s="13">
        <v>302.75</v>
      </c>
      <c r="V157" s="13" t="s">
        <v>65</v>
      </c>
      <c r="W157" s="45">
        <v>40817.370000000003</v>
      </c>
    </row>
    <row r="158" spans="18:23">
      <c r="R158" s="13" t="s">
        <v>67</v>
      </c>
      <c r="S158" s="13">
        <v>7</v>
      </c>
      <c r="T158" s="13" t="s">
        <v>66</v>
      </c>
      <c r="U158" s="13">
        <v>60.55</v>
      </c>
      <c r="V158" s="13" t="s">
        <v>65</v>
      </c>
      <c r="W158" s="45">
        <v>8163.47</v>
      </c>
    </row>
    <row r="159" spans="18:23">
      <c r="R159" s="13" t="s">
        <v>68</v>
      </c>
      <c r="W159" s="13" t="s">
        <v>169</v>
      </c>
    </row>
    <row r="160" spans="18:23">
      <c r="R160" s="13" t="s">
        <v>69</v>
      </c>
      <c r="S160" s="22">
        <v>7768</v>
      </c>
      <c r="T160" s="13" t="s">
        <v>70</v>
      </c>
      <c r="U160" s="13">
        <v>0.25</v>
      </c>
      <c r="V160" s="13" t="s">
        <v>71</v>
      </c>
      <c r="W160" s="45">
        <v>36689.57</v>
      </c>
    </row>
    <row r="161" spans="2:25">
      <c r="R161" s="13" t="s">
        <v>73</v>
      </c>
    </row>
    <row r="162" spans="2:25">
      <c r="R162" s="13" t="s">
        <v>535</v>
      </c>
      <c r="S162" s="22">
        <v>1807</v>
      </c>
      <c r="T162" s="13" t="s">
        <v>74</v>
      </c>
      <c r="U162" s="22">
        <v>2507</v>
      </c>
      <c r="V162" s="13" t="s">
        <v>198</v>
      </c>
      <c r="W162" s="13">
        <v>87.27</v>
      </c>
    </row>
    <row r="163" spans="2:25">
      <c r="R163" s="13" t="s">
        <v>536</v>
      </c>
      <c r="S163" s="22">
        <v>1374</v>
      </c>
      <c r="T163" s="13" t="s">
        <v>74</v>
      </c>
      <c r="U163" s="22">
        <v>7387499</v>
      </c>
      <c r="V163" s="13" t="s">
        <v>198</v>
      </c>
      <c r="W163" s="45">
        <v>195497.16</v>
      </c>
    </row>
    <row r="164" spans="2:25">
      <c r="R164" s="13" t="s">
        <v>77</v>
      </c>
      <c r="S164" s="22">
        <v>11482</v>
      </c>
      <c r="T164" s="13" t="s">
        <v>78</v>
      </c>
      <c r="U164" s="22">
        <v>864974</v>
      </c>
      <c r="V164" s="13" t="s">
        <v>79</v>
      </c>
      <c r="W164" s="45">
        <v>191288.32000000001</v>
      </c>
    </row>
    <row r="165" spans="2:25">
      <c r="R165" s="13" t="s">
        <v>80</v>
      </c>
    </row>
    <row r="166" spans="2:25">
      <c r="R166" s="13" t="s">
        <v>81</v>
      </c>
      <c r="S166" s="22">
        <v>40569</v>
      </c>
      <c r="T166" s="13" t="s">
        <v>82</v>
      </c>
      <c r="U166" s="13">
        <v>80</v>
      </c>
      <c r="V166" s="13" t="s">
        <v>83</v>
      </c>
      <c r="W166" s="13">
        <v>62.27</v>
      </c>
    </row>
    <row r="167" spans="2:25">
      <c r="R167" s="13" t="s">
        <v>84</v>
      </c>
      <c r="S167" s="22">
        <v>60894</v>
      </c>
      <c r="T167" s="13" t="s">
        <v>41</v>
      </c>
      <c r="U167" s="13">
        <v>316</v>
      </c>
      <c r="V167" s="13" t="s">
        <v>85</v>
      </c>
      <c r="W167" s="13">
        <v>370.3</v>
      </c>
    </row>
    <row r="168" spans="2:25">
      <c r="R168" s="13" t="s">
        <v>86</v>
      </c>
      <c r="S168" s="22">
        <v>5650</v>
      </c>
      <c r="T168" s="13" t="s">
        <v>33</v>
      </c>
      <c r="U168" s="22">
        <v>3856</v>
      </c>
      <c r="V168" s="13" t="s">
        <v>87</v>
      </c>
      <c r="W168" s="13">
        <v>419.62</v>
      </c>
    </row>
    <row r="169" spans="2:25">
      <c r="R169" s="13" t="s">
        <v>88</v>
      </c>
      <c r="S169" s="22">
        <v>5650</v>
      </c>
      <c r="T169" s="13" t="s">
        <v>33</v>
      </c>
      <c r="U169" s="22">
        <v>8627</v>
      </c>
      <c r="V169" s="13" t="s">
        <v>87</v>
      </c>
      <c r="W169" s="13">
        <v>938.74</v>
      </c>
    </row>
    <row r="170" spans="2:25">
      <c r="R170" s="13" t="s">
        <v>89</v>
      </c>
    </row>
    <row r="171" spans="2:25">
      <c r="R171" s="13" t="s">
        <v>90</v>
      </c>
      <c r="S171" s="22">
        <v>79686</v>
      </c>
      <c r="T171" s="13" t="s">
        <v>91</v>
      </c>
      <c r="U171" s="13">
        <v>35</v>
      </c>
      <c r="V171" s="13" t="s">
        <v>166</v>
      </c>
      <c r="W171" s="13">
        <v>53.32</v>
      </c>
    </row>
    <row r="172" spans="2:25" s="41" customFormat="1" ht="18.75">
      <c r="B172" s="13"/>
      <c r="C172" s="13"/>
      <c r="D172" s="13"/>
      <c r="E172" s="13"/>
      <c r="F172" s="13"/>
      <c r="G172" s="13"/>
      <c r="H172" s="13"/>
      <c r="I172" s="13"/>
      <c r="J172" s="13"/>
      <c r="K172" s="13"/>
      <c r="L172" s="13"/>
      <c r="M172" s="13"/>
      <c r="N172" s="13"/>
      <c r="O172" s="13"/>
      <c r="P172" s="13"/>
      <c r="Q172" s="13"/>
      <c r="R172" s="13" t="s">
        <v>92</v>
      </c>
      <c r="S172" s="22">
        <v>15224</v>
      </c>
      <c r="T172" s="13" t="s">
        <v>43</v>
      </c>
      <c r="U172" s="13">
        <v>684</v>
      </c>
      <c r="V172" s="13" t="s">
        <v>93</v>
      </c>
      <c r="W172" s="13">
        <v>200.44</v>
      </c>
      <c r="X172" s="13"/>
      <c r="Y172" s="13"/>
    </row>
    <row r="173" spans="2:25" ht="18.75">
      <c r="R173" s="41" t="s">
        <v>114</v>
      </c>
      <c r="S173" s="41"/>
      <c r="T173" s="41"/>
      <c r="U173" s="41"/>
      <c r="V173" s="41"/>
      <c r="W173" s="41"/>
      <c r="X173" s="41"/>
      <c r="Y173" s="41"/>
    </row>
    <row r="174" spans="2:25">
      <c r="R174" s="13" t="s">
        <v>8</v>
      </c>
      <c r="W174" s="13" t="s">
        <v>167</v>
      </c>
    </row>
    <row r="175" spans="2:25">
      <c r="R175" s="13" t="s">
        <v>540</v>
      </c>
      <c r="S175" s="22">
        <v>24548</v>
      </c>
      <c r="T175" s="13" t="s">
        <v>10</v>
      </c>
      <c r="U175" s="13" t="s">
        <v>12</v>
      </c>
      <c r="W175" s="13" t="s">
        <v>162</v>
      </c>
    </row>
    <row r="176" spans="2:25">
      <c r="R176" s="13" t="s">
        <v>117</v>
      </c>
      <c r="S176" s="22">
        <v>1786</v>
      </c>
      <c r="T176" s="13" t="s">
        <v>10</v>
      </c>
      <c r="U176" s="13">
        <v>42.49</v>
      </c>
      <c r="V176" s="13" t="s">
        <v>15</v>
      </c>
      <c r="W176" s="13">
        <v>533.5</v>
      </c>
    </row>
    <row r="177" spans="17:23">
      <c r="R177" s="13" t="s">
        <v>541</v>
      </c>
      <c r="S177" s="13">
        <v>0</v>
      </c>
      <c r="T177" s="13" t="s">
        <v>10</v>
      </c>
      <c r="U177" s="13" t="s">
        <v>533</v>
      </c>
      <c r="W177" s="13">
        <v>0</v>
      </c>
    </row>
    <row r="178" spans="17:23">
      <c r="R178" s="13" t="s">
        <v>18</v>
      </c>
    </row>
    <row r="179" spans="17:23">
      <c r="R179" s="13" t="s">
        <v>19</v>
      </c>
      <c r="S179" s="22">
        <v>1786</v>
      </c>
      <c r="T179" s="13" t="s">
        <v>20</v>
      </c>
      <c r="U179" s="13">
        <v>67.290000000000006</v>
      </c>
      <c r="V179" s="13" t="s">
        <v>21</v>
      </c>
      <c r="W179" s="13">
        <v>844.89</v>
      </c>
    </row>
    <row r="180" spans="17:23">
      <c r="R180" s="13" t="s">
        <v>22</v>
      </c>
      <c r="S180" s="22">
        <v>1304</v>
      </c>
      <c r="T180" s="13" t="s">
        <v>23</v>
      </c>
      <c r="U180" s="13">
        <v>142.27000000000001</v>
      </c>
      <c r="V180" s="13" t="s">
        <v>24</v>
      </c>
      <c r="W180" s="45">
        <v>1303.93</v>
      </c>
    </row>
    <row r="181" spans="17:23">
      <c r="R181" s="13" t="s">
        <v>25</v>
      </c>
      <c r="S181" s="13">
        <v>256</v>
      </c>
      <c r="T181" s="13" t="s">
        <v>26</v>
      </c>
      <c r="U181" s="13">
        <v>106.25</v>
      </c>
      <c r="V181" s="13" t="s">
        <v>27</v>
      </c>
      <c r="W181" s="13">
        <v>191.54</v>
      </c>
    </row>
    <row r="182" spans="17:23">
      <c r="R182" s="13" t="s">
        <v>28</v>
      </c>
      <c r="S182" s="22">
        <v>3364</v>
      </c>
      <c r="T182" s="13" t="s">
        <v>29</v>
      </c>
      <c r="U182" s="13">
        <v>61.68</v>
      </c>
      <c r="V182" s="13" t="s">
        <v>30</v>
      </c>
      <c r="W182" s="45">
        <v>1458.59</v>
      </c>
    </row>
    <row r="183" spans="17:23">
      <c r="R183" s="13" t="s">
        <v>31</v>
      </c>
    </row>
    <row r="184" spans="17:23" ht="18.75">
      <c r="Q184" s="41"/>
      <c r="R184" s="13" t="s">
        <v>256</v>
      </c>
      <c r="S184" s="22">
        <v>2074</v>
      </c>
      <c r="T184" s="13" t="s">
        <v>33</v>
      </c>
      <c r="U184" s="13">
        <v>312.19</v>
      </c>
      <c r="V184" s="13" t="s">
        <v>34</v>
      </c>
      <c r="W184" s="45">
        <v>4550.68</v>
      </c>
    </row>
    <row r="185" spans="17:23">
      <c r="R185" s="13" t="s">
        <v>259</v>
      </c>
      <c r="S185" s="13">
        <v>8</v>
      </c>
      <c r="T185" s="13" t="s">
        <v>33</v>
      </c>
      <c r="U185" s="22">
        <v>17728</v>
      </c>
      <c r="V185" s="13" t="s">
        <v>34</v>
      </c>
      <c r="W185" s="13">
        <v>997.03</v>
      </c>
    </row>
    <row r="186" spans="17:23">
      <c r="R186" s="13" t="s">
        <v>37</v>
      </c>
      <c r="S186" s="13">
        <v>1</v>
      </c>
      <c r="T186" s="13" t="s">
        <v>39</v>
      </c>
      <c r="U186" s="45">
        <v>9615.15</v>
      </c>
      <c r="V186" s="13" t="s">
        <v>38</v>
      </c>
      <c r="W186" s="13">
        <v>67.59</v>
      </c>
    </row>
    <row r="187" spans="17:23">
      <c r="R187" s="13" t="s">
        <v>40</v>
      </c>
      <c r="S187" s="22">
        <v>16367</v>
      </c>
      <c r="T187" s="13" t="s">
        <v>43</v>
      </c>
      <c r="U187" s="13">
        <v>61.97</v>
      </c>
      <c r="V187" s="13" t="s">
        <v>42</v>
      </c>
      <c r="W187" s="45">
        <v>7130.46</v>
      </c>
    </row>
    <row r="188" spans="17:23">
      <c r="R188" s="13" t="s">
        <v>44</v>
      </c>
    </row>
    <row r="189" spans="17:23">
      <c r="R189" s="13" t="s">
        <v>45</v>
      </c>
      <c r="S189" s="13">
        <v>3</v>
      </c>
      <c r="T189" s="13" t="s">
        <v>187</v>
      </c>
      <c r="U189" s="13">
        <v>855</v>
      </c>
      <c r="V189" s="13" t="s">
        <v>47</v>
      </c>
      <c r="W189" s="13">
        <v>0.04</v>
      </c>
    </row>
    <row r="190" spans="17:23">
      <c r="R190" s="13" t="s">
        <v>534</v>
      </c>
      <c r="S190" s="13">
        <v>0</v>
      </c>
      <c r="T190" s="13" t="s">
        <v>187</v>
      </c>
      <c r="U190" s="22">
        <v>8429754</v>
      </c>
      <c r="V190" s="13" t="s">
        <v>47</v>
      </c>
      <c r="W190" s="13">
        <v>0</v>
      </c>
    </row>
    <row r="191" spans="17:23">
      <c r="R191" s="13" t="s">
        <v>49</v>
      </c>
      <c r="S191" s="13">
        <v>79</v>
      </c>
      <c r="T191" s="13" t="s">
        <v>10</v>
      </c>
      <c r="U191" s="22">
        <v>2965</v>
      </c>
      <c r="V191" s="13" t="s">
        <v>50</v>
      </c>
      <c r="W191" s="13">
        <v>4.53</v>
      </c>
    </row>
    <row r="192" spans="17:23">
      <c r="R192" s="13" t="s">
        <v>51</v>
      </c>
    </row>
    <row r="193" spans="18:23">
      <c r="R193" s="13" t="s">
        <v>52</v>
      </c>
      <c r="S193" s="22">
        <v>1790</v>
      </c>
      <c r="T193" s="13" t="s">
        <v>55</v>
      </c>
      <c r="U193" s="13">
        <v>402</v>
      </c>
      <c r="V193" s="13" t="s">
        <v>54</v>
      </c>
      <c r="W193" s="45">
        <v>5060.58</v>
      </c>
    </row>
    <row r="194" spans="18:23">
      <c r="R194" s="13" t="s">
        <v>56</v>
      </c>
      <c r="S194" s="22">
        <v>1213</v>
      </c>
      <c r="T194" s="13" t="s">
        <v>57</v>
      </c>
      <c r="U194" s="13">
        <v>289</v>
      </c>
      <c r="V194" s="13" t="s">
        <v>58</v>
      </c>
      <c r="W194" s="45">
        <v>2465.1</v>
      </c>
    </row>
    <row r="195" spans="18:23">
      <c r="R195" s="13" t="s">
        <v>59</v>
      </c>
      <c r="S195" s="22">
        <v>75055</v>
      </c>
      <c r="T195" s="13" t="s">
        <v>60</v>
      </c>
      <c r="U195" s="22">
        <v>1157</v>
      </c>
      <c r="V195" s="13" t="s">
        <v>61</v>
      </c>
      <c r="W195" s="45">
        <v>1671.97</v>
      </c>
    </row>
    <row r="196" spans="18:23">
      <c r="R196" s="13" t="s">
        <v>62</v>
      </c>
      <c r="S196" s="22">
        <v>84237</v>
      </c>
      <c r="T196" s="13" t="s">
        <v>60</v>
      </c>
      <c r="U196" s="13">
        <v>321.3</v>
      </c>
      <c r="V196" s="13" t="s">
        <v>61</v>
      </c>
      <c r="W196" s="13">
        <v>521.34</v>
      </c>
    </row>
    <row r="197" spans="18:23">
      <c r="R197" s="13" t="s">
        <v>63</v>
      </c>
    </row>
    <row r="198" spans="18:23">
      <c r="R198" s="13" t="s">
        <v>64</v>
      </c>
      <c r="S198" s="13">
        <v>0</v>
      </c>
      <c r="T198" s="13" t="s">
        <v>66</v>
      </c>
      <c r="U198" s="13">
        <v>21.87</v>
      </c>
      <c r="V198" s="13" t="s">
        <v>65</v>
      </c>
      <c r="W198" s="13">
        <v>0</v>
      </c>
    </row>
    <row r="199" spans="18:23">
      <c r="R199" s="13" t="s">
        <v>67</v>
      </c>
      <c r="S199" s="13">
        <v>0</v>
      </c>
      <c r="T199" s="13" t="s">
        <v>66</v>
      </c>
      <c r="U199" s="13">
        <v>4.37</v>
      </c>
      <c r="V199" s="13" t="s">
        <v>65</v>
      </c>
      <c r="W199" s="13">
        <v>0</v>
      </c>
    </row>
    <row r="200" spans="18:23">
      <c r="R200" s="13" t="s">
        <v>68</v>
      </c>
      <c r="W200" s="13" t="s">
        <v>167</v>
      </c>
    </row>
    <row r="201" spans="18:23">
      <c r="R201" s="13" t="s">
        <v>69</v>
      </c>
      <c r="S201" s="13">
        <v>334</v>
      </c>
      <c r="T201" s="13" t="s">
        <v>70</v>
      </c>
      <c r="U201" s="13">
        <v>0.28000000000000003</v>
      </c>
      <c r="V201" s="13" t="s">
        <v>71</v>
      </c>
      <c r="W201" s="45">
        <v>1799.92</v>
      </c>
    </row>
    <row r="202" spans="18:23">
      <c r="R202" s="13" t="s">
        <v>73</v>
      </c>
    </row>
    <row r="203" spans="18:23">
      <c r="R203" s="13" t="s">
        <v>535</v>
      </c>
      <c r="S203" s="13">
        <v>78</v>
      </c>
      <c r="T203" s="13" t="s">
        <v>74</v>
      </c>
      <c r="U203" s="22">
        <v>2861</v>
      </c>
      <c r="V203" s="13" t="s">
        <v>198</v>
      </c>
      <c r="W203" s="13">
        <v>4.3</v>
      </c>
    </row>
    <row r="204" spans="18:23">
      <c r="R204" s="13" t="s">
        <v>536</v>
      </c>
      <c r="S204" s="13">
        <v>0</v>
      </c>
      <c r="T204" s="13" t="s">
        <v>74</v>
      </c>
      <c r="U204" s="22">
        <v>8429754</v>
      </c>
      <c r="V204" s="13" t="s">
        <v>198</v>
      </c>
      <c r="W204" s="13">
        <v>0</v>
      </c>
    </row>
    <row r="205" spans="18:23">
      <c r="R205" s="13" t="s">
        <v>77</v>
      </c>
      <c r="S205" s="13">
        <v>738</v>
      </c>
      <c r="T205" s="13" t="s">
        <v>78</v>
      </c>
      <c r="U205" s="22">
        <v>1491925</v>
      </c>
      <c r="V205" s="13" t="s">
        <v>79</v>
      </c>
      <c r="W205" s="45">
        <v>21195.07</v>
      </c>
    </row>
    <row r="206" spans="18:23">
      <c r="R206" s="13" t="s">
        <v>80</v>
      </c>
    </row>
    <row r="207" spans="18:23">
      <c r="R207" s="13" t="s">
        <v>81</v>
      </c>
      <c r="S207" s="22">
        <v>3346</v>
      </c>
      <c r="T207" s="13" t="s">
        <v>82</v>
      </c>
      <c r="U207" s="13">
        <v>91</v>
      </c>
      <c r="V207" s="13" t="s">
        <v>83</v>
      </c>
      <c r="W207" s="13">
        <v>5.86</v>
      </c>
    </row>
    <row r="208" spans="18:23">
      <c r="R208" s="13" t="s">
        <v>84</v>
      </c>
      <c r="S208" s="22">
        <v>16367</v>
      </c>
      <c r="T208" s="13" t="s">
        <v>41</v>
      </c>
      <c r="U208" s="13">
        <v>360</v>
      </c>
      <c r="V208" s="13" t="s">
        <v>85</v>
      </c>
      <c r="W208" s="13">
        <v>113.57</v>
      </c>
    </row>
    <row r="209" spans="2:25">
      <c r="R209" s="13" t="s">
        <v>86</v>
      </c>
      <c r="S209" s="22">
        <v>2074</v>
      </c>
      <c r="T209" s="13" t="s">
        <v>33</v>
      </c>
      <c r="U209" s="22">
        <v>4400</v>
      </c>
      <c r="V209" s="13" t="s">
        <v>87</v>
      </c>
      <c r="W209" s="13">
        <v>175.73</v>
      </c>
    </row>
    <row r="210" spans="2:25">
      <c r="R210" s="13" t="s">
        <v>88</v>
      </c>
      <c r="S210" s="22">
        <v>2074</v>
      </c>
      <c r="T210" s="13" t="s">
        <v>33</v>
      </c>
      <c r="U210" s="22">
        <v>9844</v>
      </c>
      <c r="V210" s="13" t="s">
        <v>87</v>
      </c>
      <c r="W210" s="13">
        <v>393.14</v>
      </c>
    </row>
    <row r="211" spans="2:25">
      <c r="R211" s="13" t="s">
        <v>89</v>
      </c>
    </row>
    <row r="212" spans="2:25">
      <c r="R212" s="13" t="s">
        <v>90</v>
      </c>
      <c r="S212" s="22">
        <v>3426</v>
      </c>
      <c r="T212" s="13" t="s">
        <v>91</v>
      </c>
      <c r="U212" s="13">
        <v>40</v>
      </c>
      <c r="V212" s="13" t="s">
        <v>166</v>
      </c>
      <c r="W212" s="13">
        <v>2.62</v>
      </c>
    </row>
    <row r="213" spans="2:25" s="41" customFormat="1" ht="18.75">
      <c r="B213" s="13"/>
      <c r="C213" s="13"/>
      <c r="D213" s="13"/>
      <c r="E213" s="13"/>
      <c r="F213" s="13"/>
      <c r="G213" s="13"/>
      <c r="H213" s="13"/>
      <c r="I213" s="13"/>
      <c r="J213" s="13"/>
      <c r="K213" s="13"/>
      <c r="L213" s="13"/>
      <c r="M213" s="13"/>
      <c r="N213" s="13"/>
      <c r="O213" s="13"/>
      <c r="P213" s="13"/>
      <c r="Q213" s="13"/>
      <c r="R213" s="13" t="s">
        <v>92</v>
      </c>
      <c r="S213" s="22">
        <v>4092</v>
      </c>
      <c r="T213" s="13" t="s">
        <v>43</v>
      </c>
      <c r="U213" s="13">
        <v>780</v>
      </c>
      <c r="V213" s="13" t="s">
        <v>93</v>
      </c>
      <c r="W213" s="13">
        <v>61.48</v>
      </c>
      <c r="X213" s="13"/>
      <c r="Y213" s="13"/>
    </row>
    <row r="214" spans="2:25" ht="18.75">
      <c r="R214" s="41" t="s">
        <v>120</v>
      </c>
      <c r="S214" s="41"/>
      <c r="T214" s="41"/>
      <c r="U214" s="41"/>
      <c r="V214" s="41"/>
      <c r="W214" s="41"/>
      <c r="X214" s="41"/>
      <c r="Y214" s="41"/>
    </row>
    <row r="215" spans="2:25">
      <c r="R215" s="13" t="s">
        <v>8</v>
      </c>
      <c r="W215" s="13" t="s">
        <v>167</v>
      </c>
    </row>
    <row r="216" spans="2:25">
      <c r="R216" s="13" t="s">
        <v>542</v>
      </c>
      <c r="S216" s="22">
        <v>27134</v>
      </c>
      <c r="T216" s="13" t="s">
        <v>10</v>
      </c>
      <c r="U216" s="13" t="s">
        <v>12</v>
      </c>
      <c r="W216" s="13" t="s">
        <v>162</v>
      </c>
    </row>
    <row r="217" spans="2:25">
      <c r="R217" s="13" t="s">
        <v>122</v>
      </c>
      <c r="S217" s="22">
        <v>75046</v>
      </c>
      <c r="T217" s="13" t="s">
        <v>10</v>
      </c>
      <c r="U217" s="13">
        <v>40.97</v>
      </c>
      <c r="V217" s="13" t="s">
        <v>15</v>
      </c>
      <c r="W217" s="45">
        <v>21613.4</v>
      </c>
    </row>
    <row r="218" spans="2:25">
      <c r="R218" s="13" t="s">
        <v>543</v>
      </c>
      <c r="S218" s="13">
        <v>0</v>
      </c>
      <c r="T218" s="13" t="s">
        <v>10</v>
      </c>
      <c r="U218" s="13" t="s">
        <v>533</v>
      </c>
      <c r="V218" s="13" t="s">
        <v>15</v>
      </c>
      <c r="W218" s="13">
        <v>0</v>
      </c>
    </row>
    <row r="219" spans="2:25">
      <c r="R219" s="13" t="s">
        <v>18</v>
      </c>
      <c r="W219" s="13" t="s">
        <v>167</v>
      </c>
    </row>
    <row r="220" spans="2:25">
      <c r="R220" s="13" t="s">
        <v>19</v>
      </c>
      <c r="S220" s="22">
        <v>16810</v>
      </c>
      <c r="T220" s="13" t="s">
        <v>20</v>
      </c>
      <c r="U220" s="13">
        <v>64.88</v>
      </c>
      <c r="V220" s="13" t="s">
        <v>21</v>
      </c>
      <c r="W220" s="45">
        <v>7667.69</v>
      </c>
    </row>
    <row r="221" spans="2:25">
      <c r="R221" s="13" t="s">
        <v>22</v>
      </c>
      <c r="S221" s="22">
        <v>49381</v>
      </c>
      <c r="T221" s="13" t="s">
        <v>23</v>
      </c>
      <c r="U221" s="13">
        <v>137.16999999999999</v>
      </c>
      <c r="V221" s="13" t="s">
        <v>24</v>
      </c>
      <c r="W221" s="45">
        <v>47618.06</v>
      </c>
    </row>
    <row r="222" spans="2:25">
      <c r="R222" s="13" t="s">
        <v>25</v>
      </c>
      <c r="S222" s="22">
        <v>10775</v>
      </c>
      <c r="T222" s="13" t="s">
        <v>26</v>
      </c>
      <c r="U222" s="13">
        <v>102.45</v>
      </c>
      <c r="V222" s="13" t="s">
        <v>27</v>
      </c>
      <c r="W222" s="45">
        <v>7760.09</v>
      </c>
    </row>
    <row r="223" spans="2:25">
      <c r="R223" s="13" t="s">
        <v>28</v>
      </c>
      <c r="S223" s="22">
        <v>87505</v>
      </c>
      <c r="T223" s="13" t="s">
        <v>29</v>
      </c>
      <c r="U223" s="13">
        <v>59.48</v>
      </c>
      <c r="V223" s="13" t="s">
        <v>30</v>
      </c>
      <c r="W223" s="45">
        <v>36586.28</v>
      </c>
    </row>
    <row r="224" spans="2:25">
      <c r="R224" s="13" t="s">
        <v>31</v>
      </c>
    </row>
    <row r="225" spans="17:23" ht="18.75">
      <c r="Q225" s="41"/>
      <c r="R225" s="13" t="s">
        <v>256</v>
      </c>
      <c r="S225" s="22">
        <v>6079</v>
      </c>
      <c r="T225" s="13" t="s">
        <v>33</v>
      </c>
      <c r="U225" s="13">
        <v>301.01</v>
      </c>
      <c r="V225" s="13" t="s">
        <v>34</v>
      </c>
      <c r="W225" s="45">
        <v>12863.02</v>
      </c>
    </row>
    <row r="226" spans="17:23">
      <c r="R226" s="13" t="s">
        <v>259</v>
      </c>
      <c r="S226" s="13">
        <v>24</v>
      </c>
      <c r="T226" s="13" t="s">
        <v>33</v>
      </c>
      <c r="U226" s="22">
        <v>17094</v>
      </c>
      <c r="V226" s="13" t="s">
        <v>34</v>
      </c>
      <c r="W226" s="45">
        <v>2884</v>
      </c>
    </row>
    <row r="227" spans="17:23">
      <c r="R227" s="13" t="s">
        <v>37</v>
      </c>
      <c r="S227" s="13">
        <v>3</v>
      </c>
      <c r="T227" s="13" t="s">
        <v>39</v>
      </c>
      <c r="U227" s="45">
        <v>9270.9</v>
      </c>
      <c r="V227" s="13" t="s">
        <v>38</v>
      </c>
      <c r="W227" s="13">
        <v>195.52</v>
      </c>
    </row>
    <row r="228" spans="17:23">
      <c r="R228" s="13" t="s">
        <v>40</v>
      </c>
      <c r="S228" s="22">
        <v>98419</v>
      </c>
      <c r="T228" s="13" t="s">
        <v>43</v>
      </c>
      <c r="U228" s="13">
        <v>59.75</v>
      </c>
      <c r="V228" s="13" t="s">
        <v>42</v>
      </c>
      <c r="W228" s="45">
        <v>41342.160000000003</v>
      </c>
    </row>
    <row r="229" spans="17:23">
      <c r="R229" s="13" t="s">
        <v>44</v>
      </c>
    </row>
    <row r="230" spans="17:23">
      <c r="R230" s="13" t="s">
        <v>45</v>
      </c>
      <c r="S230" s="13">
        <v>109</v>
      </c>
      <c r="T230" s="13" t="s">
        <v>187</v>
      </c>
      <c r="U230" s="13">
        <v>824</v>
      </c>
      <c r="V230" s="13" t="s">
        <v>47</v>
      </c>
      <c r="W230" s="13">
        <v>1.73</v>
      </c>
    </row>
    <row r="231" spans="17:23">
      <c r="R231" s="13" t="s">
        <v>534</v>
      </c>
      <c r="S231" s="13">
        <v>0</v>
      </c>
      <c r="T231" s="13" t="s">
        <v>187</v>
      </c>
      <c r="U231" s="22">
        <v>8127942</v>
      </c>
      <c r="V231" s="13" t="s">
        <v>47</v>
      </c>
      <c r="W231" s="13">
        <v>0</v>
      </c>
    </row>
    <row r="232" spans="17:23">
      <c r="R232" s="13" t="s">
        <v>49</v>
      </c>
      <c r="S232" s="22">
        <v>3335</v>
      </c>
      <c r="T232" s="13" t="s">
        <v>10</v>
      </c>
      <c r="U232" s="22">
        <v>2859</v>
      </c>
      <c r="V232" s="13" t="s">
        <v>50</v>
      </c>
      <c r="W232" s="13">
        <v>183.66</v>
      </c>
    </row>
    <row r="233" spans="17:23">
      <c r="R233" s="13" t="s">
        <v>51</v>
      </c>
    </row>
    <row r="234" spans="17:23">
      <c r="R234" s="13" t="s">
        <v>52</v>
      </c>
      <c r="S234" s="22">
        <v>52157</v>
      </c>
      <c r="T234" s="13" t="s">
        <v>55</v>
      </c>
      <c r="U234" s="13">
        <v>388</v>
      </c>
      <c r="V234" s="13" t="s">
        <v>54</v>
      </c>
      <c r="W234" s="45">
        <v>142210.39000000001</v>
      </c>
    </row>
    <row r="235" spans="17:23">
      <c r="R235" s="13" t="s">
        <v>56</v>
      </c>
      <c r="S235" s="22">
        <v>2477</v>
      </c>
      <c r="T235" s="13" t="s">
        <v>57</v>
      </c>
      <c r="U235" s="13">
        <v>279</v>
      </c>
      <c r="V235" s="13" t="s">
        <v>58</v>
      </c>
      <c r="W235" s="45">
        <v>4853.92</v>
      </c>
    </row>
    <row r="236" spans="17:23">
      <c r="R236" s="13" t="s">
        <v>59</v>
      </c>
      <c r="S236" s="22">
        <v>3153749</v>
      </c>
      <c r="T236" s="13" t="s">
        <v>60</v>
      </c>
      <c r="U236" s="22">
        <v>1115</v>
      </c>
      <c r="V236" s="13" t="s">
        <v>61</v>
      </c>
      <c r="W236" s="45">
        <v>67739.710000000006</v>
      </c>
    </row>
    <row r="237" spans="17:23">
      <c r="R237" s="13" t="s">
        <v>62</v>
      </c>
      <c r="S237" s="22">
        <v>3539561</v>
      </c>
      <c r="T237" s="13" t="s">
        <v>60</v>
      </c>
      <c r="U237" s="13">
        <v>309.8</v>
      </c>
      <c r="V237" s="13" t="s">
        <v>61</v>
      </c>
      <c r="W237" s="45">
        <v>21121.91</v>
      </c>
    </row>
    <row r="238" spans="17:23">
      <c r="R238" s="13" t="s">
        <v>63</v>
      </c>
    </row>
    <row r="239" spans="17:23">
      <c r="R239" s="13" t="s">
        <v>64</v>
      </c>
      <c r="S239" s="13">
        <v>33</v>
      </c>
      <c r="T239" s="13" t="s">
        <v>66</v>
      </c>
      <c r="U239" s="13">
        <v>21.87</v>
      </c>
      <c r="V239" s="13" t="s">
        <v>65</v>
      </c>
      <c r="W239" s="45">
        <v>13900.13</v>
      </c>
    </row>
    <row r="240" spans="17:23">
      <c r="R240" s="13" t="s">
        <v>67</v>
      </c>
      <c r="S240" s="13">
        <v>33</v>
      </c>
      <c r="T240" s="13" t="s">
        <v>66</v>
      </c>
      <c r="U240" s="13">
        <v>4.37</v>
      </c>
      <c r="V240" s="13" t="s">
        <v>65</v>
      </c>
      <c r="W240" s="45">
        <v>2780.03</v>
      </c>
    </row>
    <row r="241" spans="18:23">
      <c r="R241" s="13" t="s">
        <v>68</v>
      </c>
    </row>
    <row r="242" spans="18:23">
      <c r="R242" s="13" t="s">
        <v>69</v>
      </c>
      <c r="S242" s="22">
        <v>14033</v>
      </c>
      <c r="T242" s="13" t="s">
        <v>70</v>
      </c>
      <c r="U242" s="13">
        <v>0.27</v>
      </c>
      <c r="V242" s="13" t="s">
        <v>71</v>
      </c>
      <c r="W242" s="45">
        <v>72923.33</v>
      </c>
    </row>
    <row r="243" spans="18:23">
      <c r="R243" s="13" t="s">
        <v>73</v>
      </c>
    </row>
    <row r="244" spans="18:23">
      <c r="R244" s="13" t="s">
        <v>535</v>
      </c>
      <c r="S244" s="22">
        <v>3265</v>
      </c>
      <c r="T244" s="13" t="s">
        <v>74</v>
      </c>
      <c r="U244" s="22">
        <v>2759</v>
      </c>
      <c r="V244" s="13" t="s">
        <v>198</v>
      </c>
      <c r="W244" s="13">
        <v>173.49</v>
      </c>
    </row>
    <row r="245" spans="18:23">
      <c r="R245" s="13" t="s">
        <v>536</v>
      </c>
      <c r="S245" s="13">
        <v>0</v>
      </c>
      <c r="T245" s="13" t="s">
        <v>74</v>
      </c>
      <c r="U245" s="22">
        <v>8127942</v>
      </c>
      <c r="V245" s="13" t="s">
        <v>198</v>
      </c>
      <c r="W245" s="13">
        <v>0</v>
      </c>
    </row>
    <row r="246" spans="18:23">
      <c r="R246" s="13" t="s">
        <v>77</v>
      </c>
      <c r="S246" s="22">
        <v>30994</v>
      </c>
      <c r="T246" s="13" t="s">
        <v>78</v>
      </c>
      <c r="U246" s="22">
        <v>2522975</v>
      </c>
      <c r="V246" s="13" t="s">
        <v>79</v>
      </c>
      <c r="W246" s="22">
        <v>1506084</v>
      </c>
    </row>
    <row r="247" spans="18:23">
      <c r="R247" s="13" t="s">
        <v>80</v>
      </c>
    </row>
    <row r="248" spans="18:23">
      <c r="R248" s="13" t="s">
        <v>81</v>
      </c>
      <c r="S248" s="22">
        <v>76966</v>
      </c>
      <c r="T248" s="13" t="s">
        <v>82</v>
      </c>
      <c r="U248" s="13">
        <v>88</v>
      </c>
      <c r="V248" s="13" t="s">
        <v>83</v>
      </c>
      <c r="W248" s="13">
        <v>129.99</v>
      </c>
    </row>
    <row r="249" spans="18:23">
      <c r="R249" s="13" t="s">
        <v>84</v>
      </c>
      <c r="S249" s="22">
        <v>98419</v>
      </c>
      <c r="T249" s="13" t="s">
        <v>41</v>
      </c>
      <c r="U249" s="13">
        <v>347</v>
      </c>
      <c r="V249" s="13" t="s">
        <v>85</v>
      </c>
      <c r="W249" s="13">
        <v>658.48</v>
      </c>
    </row>
    <row r="250" spans="18:23">
      <c r="R250" s="13" t="s">
        <v>86</v>
      </c>
      <c r="S250" s="22">
        <v>6079</v>
      </c>
      <c r="T250" s="13" t="s">
        <v>33</v>
      </c>
      <c r="U250" s="22">
        <v>4243</v>
      </c>
      <c r="V250" s="13" t="s">
        <v>87</v>
      </c>
      <c r="W250" s="13">
        <v>496.73</v>
      </c>
    </row>
    <row r="251" spans="18:23">
      <c r="R251" s="13" t="s">
        <v>88</v>
      </c>
      <c r="S251" s="22">
        <v>6079</v>
      </c>
      <c r="T251" s="13" t="s">
        <v>33</v>
      </c>
      <c r="U251" s="22">
        <v>9492</v>
      </c>
      <c r="V251" s="13" t="s">
        <v>87</v>
      </c>
      <c r="W251" s="45">
        <v>1111.26</v>
      </c>
    </row>
    <row r="252" spans="18:23">
      <c r="R252" s="13" t="s">
        <v>89</v>
      </c>
    </row>
    <row r="253" spans="18:23">
      <c r="R253" s="13" t="s">
        <v>90</v>
      </c>
      <c r="S253" s="22">
        <v>143954</v>
      </c>
      <c r="T253" s="13" t="s">
        <v>91</v>
      </c>
      <c r="U253" s="13">
        <v>38</v>
      </c>
      <c r="V253" s="13" t="s">
        <v>166</v>
      </c>
      <c r="W253" s="13">
        <v>105.98</v>
      </c>
    </row>
    <row r="254" spans="18:23">
      <c r="R254" s="13" t="s">
        <v>92</v>
      </c>
      <c r="S254" s="22">
        <v>24605</v>
      </c>
      <c r="T254" s="13" t="s">
        <v>43</v>
      </c>
      <c r="U254" s="13">
        <v>752</v>
      </c>
      <c r="V254" s="13" t="s">
        <v>93</v>
      </c>
      <c r="W254" s="13">
        <v>356.41</v>
      </c>
    </row>
    <row r="255" spans="18:23">
      <c r="R255" s="13" t="s">
        <v>105</v>
      </c>
    </row>
    <row r="256" spans="18:23">
      <c r="R256" s="13" t="s">
        <v>124</v>
      </c>
      <c r="S256" s="22">
        <v>5026</v>
      </c>
      <c r="T256" s="13" t="s">
        <v>10</v>
      </c>
      <c r="U256" s="13">
        <v>2.3E-3</v>
      </c>
      <c r="V256" s="13" t="s">
        <v>125</v>
      </c>
      <c r="W256" s="45">
        <v>11693.03</v>
      </c>
    </row>
    <row r="257" spans="18:23">
      <c r="R257" s="13" t="s">
        <v>126</v>
      </c>
    </row>
    <row r="258" spans="18:23">
      <c r="R258" s="13" t="s">
        <v>127</v>
      </c>
      <c r="S258" s="22">
        <v>2072</v>
      </c>
      <c r="T258" s="13" t="s">
        <v>128</v>
      </c>
      <c r="U258" s="22">
        <v>19178</v>
      </c>
      <c r="V258" s="13" t="s">
        <v>129</v>
      </c>
      <c r="W258" s="22">
        <v>279356</v>
      </c>
    </row>
    <row r="259" spans="18:23">
      <c r="R259" s="13" t="s">
        <v>130</v>
      </c>
      <c r="S259" s="13">
        <v>40</v>
      </c>
      <c r="T259" s="13" t="s">
        <v>131</v>
      </c>
      <c r="U259" s="22">
        <v>79452</v>
      </c>
      <c r="V259" s="13" t="s">
        <v>129</v>
      </c>
      <c r="W259" s="22">
        <v>22389</v>
      </c>
    </row>
    <row r="261" spans="18:23">
      <c r="R261" s="13" t="s">
        <v>544</v>
      </c>
    </row>
    <row r="262" spans="18:23">
      <c r="R262" s="13" t="s">
        <v>545</v>
      </c>
    </row>
    <row r="263" spans="18:23">
      <c r="R263" s="13" t="s">
        <v>546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75E54"/>
  </sheetPr>
  <dimension ref="A1:W261"/>
  <sheetViews>
    <sheetView workbookViewId="0">
      <selection activeCell="A2" sqref="A2:XFD2"/>
    </sheetView>
  </sheetViews>
  <sheetFormatPr defaultColWidth="8.85546875" defaultRowHeight="15"/>
  <cols>
    <col min="1" max="1" width="8.85546875" style="13"/>
    <col min="2" max="16" width="9.140625" style="13" customWidth="1"/>
    <col min="17" max="16384" width="8.85546875" style="13"/>
  </cols>
  <sheetData>
    <row r="1" spans="1:23" s="77" customFormat="1" ht="18">
      <c r="A1" s="77" t="s">
        <v>609</v>
      </c>
      <c r="D1" s="78"/>
    </row>
    <row r="3" spans="1:23">
      <c r="B3" s="13" t="s">
        <v>616</v>
      </c>
      <c r="R3" s="13" t="s">
        <v>172</v>
      </c>
    </row>
    <row r="4" spans="1:23">
      <c r="S4" s="13" t="s">
        <v>173</v>
      </c>
    </row>
    <row r="5" spans="1:23">
      <c r="B5" s="26" t="s">
        <v>588</v>
      </c>
      <c r="R5" s="13" t="s">
        <v>3</v>
      </c>
      <c r="S5" s="13" t="s">
        <v>4</v>
      </c>
      <c r="U5" s="13" t="s">
        <v>5</v>
      </c>
      <c r="W5" s="13" t="s">
        <v>174</v>
      </c>
    </row>
    <row r="6" spans="1:23">
      <c r="B6" s="27"/>
      <c r="C6" s="27" t="s">
        <v>238</v>
      </c>
      <c r="D6" s="27" t="s">
        <v>237</v>
      </c>
      <c r="E6" s="27" t="s">
        <v>552</v>
      </c>
    </row>
    <row r="7" spans="1:23">
      <c r="B7" s="29" t="s">
        <v>10</v>
      </c>
      <c r="C7" s="42">
        <v>7.663333333333334</v>
      </c>
      <c r="D7" s="42">
        <v>38.323333333333331</v>
      </c>
      <c r="E7" s="42">
        <v>13.736562398557881</v>
      </c>
      <c r="R7" s="13" t="s">
        <v>7</v>
      </c>
    </row>
    <row r="8" spans="1:23">
      <c r="B8" s="29" t="s">
        <v>515</v>
      </c>
      <c r="C8" s="42">
        <v>0.95</v>
      </c>
      <c r="D8" s="42">
        <v>131.0925</v>
      </c>
      <c r="E8" s="42">
        <v>52.738285899827858</v>
      </c>
      <c r="R8" s="13" t="s">
        <v>8</v>
      </c>
    </row>
    <row r="9" spans="1:23">
      <c r="B9" s="29" t="s">
        <v>516</v>
      </c>
      <c r="C9" s="42">
        <v>15.045</v>
      </c>
      <c r="D9" s="42">
        <v>62.00500000000001</v>
      </c>
      <c r="E9" s="42">
        <v>44.104562543426411</v>
      </c>
      <c r="R9" s="13" t="s">
        <v>175</v>
      </c>
      <c r="S9" s="22">
        <v>47933</v>
      </c>
      <c r="T9" s="13" t="s">
        <v>10</v>
      </c>
      <c r="U9" s="13" t="s">
        <v>12</v>
      </c>
      <c r="W9" s="13" t="s">
        <v>162</v>
      </c>
    </row>
    <row r="10" spans="1:23">
      <c r="B10" s="29" t="s">
        <v>517</v>
      </c>
      <c r="C10" s="42">
        <v>23.21</v>
      </c>
      <c r="D10" s="42">
        <v>97.454000000000008</v>
      </c>
      <c r="E10" s="42">
        <v>93.41534572440699</v>
      </c>
      <c r="R10" s="13" t="s">
        <v>176</v>
      </c>
      <c r="S10" s="22">
        <v>188696</v>
      </c>
      <c r="T10" s="13" t="s">
        <v>10</v>
      </c>
      <c r="U10" s="13">
        <v>7.55</v>
      </c>
      <c r="V10" s="13" t="s">
        <v>15</v>
      </c>
      <c r="W10" s="45">
        <v>10020.34</v>
      </c>
    </row>
    <row r="11" spans="1:23">
      <c r="B11" s="29" t="s">
        <v>518</v>
      </c>
      <c r="C11" s="42">
        <v>9.5399999999999991</v>
      </c>
      <c r="D11" s="42">
        <v>56.900000000000006</v>
      </c>
      <c r="E11" s="42">
        <v>39.291270032980599</v>
      </c>
      <c r="R11" s="13" t="s">
        <v>177</v>
      </c>
      <c r="S11" s="13">
        <v>0</v>
      </c>
      <c r="T11" s="13" t="s">
        <v>10</v>
      </c>
      <c r="U11" s="13">
        <v>7.59</v>
      </c>
      <c r="V11" s="13" t="s">
        <v>15</v>
      </c>
      <c r="W11" s="13">
        <v>0</v>
      </c>
    </row>
    <row r="12" spans="1:23">
      <c r="B12" s="30" t="s">
        <v>519</v>
      </c>
      <c r="C12" s="43">
        <v>0</v>
      </c>
      <c r="D12" s="43">
        <v>286.24166666666662</v>
      </c>
      <c r="E12" s="43">
        <v>280.18227639132635</v>
      </c>
      <c r="R12" s="13" t="s">
        <v>18</v>
      </c>
    </row>
    <row r="13" spans="1:23">
      <c r="R13" s="13" t="s">
        <v>178</v>
      </c>
      <c r="S13" s="13">
        <v>377</v>
      </c>
      <c r="T13" s="13" t="s">
        <v>20</v>
      </c>
      <c r="U13" s="13">
        <v>15.17</v>
      </c>
      <c r="V13" s="13" t="s">
        <v>21</v>
      </c>
      <c r="W13" s="13">
        <v>40.25</v>
      </c>
    </row>
    <row r="14" spans="1:23">
      <c r="R14" s="13" t="s">
        <v>179</v>
      </c>
      <c r="S14" s="22">
        <v>133974</v>
      </c>
      <c r="T14" s="13" t="s">
        <v>23</v>
      </c>
      <c r="U14" s="13">
        <v>0.96</v>
      </c>
      <c r="V14" s="13" t="s">
        <v>24</v>
      </c>
      <c r="W14" s="13">
        <v>903.37</v>
      </c>
    </row>
    <row r="15" spans="1:23" ht="18.75">
      <c r="B15" s="41" t="s">
        <v>589</v>
      </c>
      <c r="R15" s="13" t="s">
        <v>180</v>
      </c>
      <c r="S15" s="22">
        <v>1204</v>
      </c>
      <c r="T15" s="13" t="s">
        <v>26</v>
      </c>
      <c r="U15" s="13">
        <v>23.21</v>
      </c>
      <c r="V15" s="13" t="s">
        <v>27</v>
      </c>
      <c r="W15" s="13">
        <v>196.51</v>
      </c>
    </row>
    <row r="16" spans="1:23">
      <c r="R16" s="13" t="s">
        <v>181</v>
      </c>
      <c r="S16" s="22">
        <v>9465</v>
      </c>
      <c r="T16" s="13" t="s">
        <v>29</v>
      </c>
      <c r="U16" s="13">
        <v>9.6199999999999992</v>
      </c>
      <c r="V16" s="13" t="s">
        <v>30</v>
      </c>
      <c r="W16" s="13">
        <v>639.97</v>
      </c>
    </row>
    <row r="17" spans="2:23">
      <c r="B17" s="26" t="s">
        <v>586</v>
      </c>
      <c r="J17" s="26" t="s">
        <v>585</v>
      </c>
      <c r="R17" s="13" t="s">
        <v>31</v>
      </c>
    </row>
    <row r="18" spans="2:23" ht="30">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13" t="s">
        <v>182</v>
      </c>
      <c r="S18" s="13">
        <v>189</v>
      </c>
      <c r="T18" s="13" t="s">
        <v>33</v>
      </c>
      <c r="U18" s="13">
        <v>285.79000000000002</v>
      </c>
      <c r="V18" s="13" t="s">
        <v>34</v>
      </c>
      <c r="W18" s="13">
        <v>379.1</v>
      </c>
    </row>
    <row r="19" spans="2:23">
      <c r="B19" s="29" t="s">
        <v>520</v>
      </c>
      <c r="C19" s="29" t="s">
        <v>521</v>
      </c>
      <c r="D19" s="29" t="s">
        <v>521</v>
      </c>
      <c r="E19" s="29" t="s">
        <v>521</v>
      </c>
      <c r="F19" s="29" t="s">
        <v>521</v>
      </c>
      <c r="G19" s="29" t="s">
        <v>521</v>
      </c>
      <c r="H19" s="29" t="s">
        <v>522</v>
      </c>
      <c r="J19" s="32" t="s">
        <v>520</v>
      </c>
      <c r="K19" s="33">
        <v>188696</v>
      </c>
      <c r="L19" s="33">
        <v>133974</v>
      </c>
      <c r="M19" s="32">
        <v>377</v>
      </c>
      <c r="N19" s="32">
        <v>1204</v>
      </c>
      <c r="O19" s="33">
        <v>9465</v>
      </c>
      <c r="P19" s="32">
        <v>189</v>
      </c>
      <c r="R19" s="13" t="s">
        <v>183</v>
      </c>
      <c r="S19" s="13">
        <v>24</v>
      </c>
      <c r="T19" s="13" t="s">
        <v>33</v>
      </c>
      <c r="U19" s="22">
        <v>16229</v>
      </c>
      <c r="V19" s="13" t="s">
        <v>34</v>
      </c>
      <c r="W19" s="45">
        <v>2738.18</v>
      </c>
    </row>
    <row r="20" spans="2:23">
      <c r="B20" s="29" t="s">
        <v>523</v>
      </c>
      <c r="C20" s="29" t="s">
        <v>521</v>
      </c>
      <c r="D20" s="29" t="s">
        <v>521</v>
      </c>
      <c r="E20" s="29" t="s">
        <v>521</v>
      </c>
      <c r="F20" s="29" t="s">
        <v>522</v>
      </c>
      <c r="G20" s="29" t="s">
        <v>521</v>
      </c>
      <c r="H20" s="29" t="s">
        <v>522</v>
      </c>
      <c r="J20" s="29" t="s">
        <v>523</v>
      </c>
      <c r="K20" s="31">
        <v>76093</v>
      </c>
      <c r="L20" s="31">
        <v>38876</v>
      </c>
      <c r="M20" s="31">
        <v>36284</v>
      </c>
      <c r="N20" s="31">
        <v>13098</v>
      </c>
      <c r="O20" s="31">
        <v>121945</v>
      </c>
      <c r="P20" s="31">
        <v>10099</v>
      </c>
      <c r="R20" s="13" t="s">
        <v>184</v>
      </c>
      <c r="S20" s="13">
        <v>3</v>
      </c>
      <c r="T20" s="13" t="s">
        <v>39</v>
      </c>
      <c r="U20" s="45">
        <v>8802.14</v>
      </c>
      <c r="V20" s="13" t="s">
        <v>38</v>
      </c>
      <c r="W20" s="13">
        <v>185.63</v>
      </c>
    </row>
    <row r="21" spans="2:23">
      <c r="B21" s="29" t="s">
        <v>524</v>
      </c>
      <c r="C21" s="29" t="s">
        <v>522</v>
      </c>
      <c r="D21" s="29" t="s">
        <v>522</v>
      </c>
      <c r="E21" s="29" t="s">
        <v>522</v>
      </c>
      <c r="F21" s="29" t="s">
        <v>522</v>
      </c>
      <c r="G21" s="29" t="s">
        <v>522</v>
      </c>
      <c r="H21" s="29" t="s">
        <v>522</v>
      </c>
      <c r="J21" s="29" t="s">
        <v>524</v>
      </c>
      <c r="K21" s="31">
        <v>64454</v>
      </c>
      <c r="L21" s="31">
        <v>43848</v>
      </c>
      <c r="M21" s="31">
        <v>40069</v>
      </c>
      <c r="N21" s="31">
        <v>12879</v>
      </c>
      <c r="O21" s="31">
        <v>101575</v>
      </c>
      <c r="P21" s="31">
        <v>9754</v>
      </c>
      <c r="R21" s="13" t="s">
        <v>185</v>
      </c>
      <c r="S21" s="22">
        <v>89845</v>
      </c>
      <c r="T21" s="13" t="s">
        <v>43</v>
      </c>
      <c r="U21" s="13">
        <v>56.73</v>
      </c>
      <c r="V21" s="13" t="s">
        <v>42</v>
      </c>
      <c r="W21" s="45">
        <v>35832.26</v>
      </c>
    </row>
    <row r="22" spans="2:23">
      <c r="B22" s="29" t="s">
        <v>525</v>
      </c>
      <c r="C22" s="29" t="s">
        <v>522</v>
      </c>
      <c r="D22" s="29" t="s">
        <v>522</v>
      </c>
      <c r="E22" s="29" t="s">
        <v>522</v>
      </c>
      <c r="F22" s="29" t="s">
        <v>522</v>
      </c>
      <c r="G22" s="29" t="s">
        <v>522</v>
      </c>
      <c r="H22" s="29" t="s">
        <v>522</v>
      </c>
      <c r="J22" s="29" t="s">
        <v>525</v>
      </c>
      <c r="K22" s="31">
        <v>27709</v>
      </c>
      <c r="L22" s="31">
        <v>23294</v>
      </c>
      <c r="M22" s="31">
        <v>11233</v>
      </c>
      <c r="N22" s="31">
        <v>6075</v>
      </c>
      <c r="O22" s="31">
        <v>50631</v>
      </c>
      <c r="P22" s="31">
        <v>5637</v>
      </c>
      <c r="R22" s="13" t="s">
        <v>44</v>
      </c>
    </row>
    <row r="23" spans="2:23">
      <c r="B23" s="29" t="s">
        <v>526</v>
      </c>
      <c r="C23" s="29" t="s">
        <v>522</v>
      </c>
      <c r="D23" s="29" t="s">
        <v>522</v>
      </c>
      <c r="E23" s="29" t="s">
        <v>522</v>
      </c>
      <c r="F23" s="29" t="s">
        <v>522</v>
      </c>
      <c r="G23" s="29" t="s">
        <v>522</v>
      </c>
      <c r="H23" s="29" t="s">
        <v>522</v>
      </c>
      <c r="J23" s="29" t="s">
        <v>526</v>
      </c>
      <c r="K23" s="31">
        <v>1546</v>
      </c>
      <c r="L23" s="29">
        <v>1129</v>
      </c>
      <c r="M23" s="31">
        <v>1546</v>
      </c>
      <c r="N23" s="29">
        <v>227</v>
      </c>
      <c r="O23" s="31">
        <v>3002</v>
      </c>
      <c r="P23" s="31">
        <v>1795</v>
      </c>
      <c r="R23" s="13" t="s">
        <v>186</v>
      </c>
      <c r="S23" s="13">
        <v>273</v>
      </c>
      <c r="T23" s="13" t="s">
        <v>187</v>
      </c>
      <c r="U23" s="13">
        <v>779</v>
      </c>
      <c r="V23" s="13" t="s">
        <v>47</v>
      </c>
      <c r="W23" s="13">
        <v>4.0999999999999996</v>
      </c>
    </row>
    <row r="24" spans="2:23">
      <c r="B24" s="30" t="s">
        <v>527</v>
      </c>
      <c r="C24" s="30" t="s">
        <v>521</v>
      </c>
      <c r="D24" s="30" t="s">
        <v>522</v>
      </c>
      <c r="E24" s="30" t="s">
        <v>522</v>
      </c>
      <c r="F24" s="30" t="s">
        <v>522</v>
      </c>
      <c r="G24" s="30" t="s">
        <v>522</v>
      </c>
      <c r="H24" s="30" t="s">
        <v>522</v>
      </c>
      <c r="J24" s="30" t="s">
        <v>527</v>
      </c>
      <c r="K24" s="34">
        <v>75863</v>
      </c>
      <c r="L24" s="34">
        <v>49918</v>
      </c>
      <c r="M24" s="34">
        <v>16993</v>
      </c>
      <c r="N24" s="34">
        <v>11119</v>
      </c>
      <c r="O24" s="34">
        <v>88451</v>
      </c>
      <c r="P24" s="34">
        <v>6145</v>
      </c>
      <c r="R24" s="13" t="s">
        <v>188</v>
      </c>
      <c r="S24" s="13">
        <v>0</v>
      </c>
      <c r="T24" s="13" t="s">
        <v>187</v>
      </c>
      <c r="U24" s="22">
        <v>7694435</v>
      </c>
      <c r="V24" s="13" t="s">
        <v>47</v>
      </c>
      <c r="W24" s="13">
        <v>0</v>
      </c>
    </row>
    <row r="25" spans="2:23">
      <c r="K25" s="22"/>
      <c r="L25" s="22"/>
      <c r="M25" s="22"/>
      <c r="N25" s="22"/>
      <c r="O25" s="22"/>
      <c r="P25" s="22"/>
      <c r="R25" s="13" t="s">
        <v>189</v>
      </c>
      <c r="S25" s="22">
        <v>8159</v>
      </c>
      <c r="T25" s="13" t="s">
        <v>145</v>
      </c>
      <c r="U25" s="22">
        <v>2714</v>
      </c>
      <c r="V25" s="13" t="s">
        <v>50</v>
      </c>
      <c r="W25" s="13">
        <v>426.54</v>
      </c>
    </row>
    <row r="26" spans="2:23">
      <c r="B26" s="26" t="s">
        <v>588</v>
      </c>
      <c r="J26" s="26" t="s">
        <v>587</v>
      </c>
      <c r="R26" s="13" t="s">
        <v>51</v>
      </c>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13" t="s">
        <v>190</v>
      </c>
      <c r="S27" s="22">
        <v>91706</v>
      </c>
      <c r="T27" s="13" t="s">
        <v>55</v>
      </c>
      <c r="U27" s="13">
        <v>368</v>
      </c>
      <c r="V27" s="13" t="s">
        <v>54</v>
      </c>
      <c r="W27" s="45">
        <v>237400.49</v>
      </c>
    </row>
    <row r="28" spans="2:23">
      <c r="B28" s="29" t="s">
        <v>520</v>
      </c>
      <c r="C28" s="29">
        <v>7.55</v>
      </c>
      <c r="D28" s="29">
        <v>0.96</v>
      </c>
      <c r="E28" s="29">
        <v>15.17</v>
      </c>
      <c r="F28" s="29">
        <v>23.21</v>
      </c>
      <c r="G28" s="29">
        <v>9.6199999999999992</v>
      </c>
      <c r="H28" s="29">
        <v>285.79000000000002</v>
      </c>
      <c r="J28" s="32" t="s">
        <v>520</v>
      </c>
      <c r="K28" s="79">
        <f t="shared" ref="K28:P33" si="0">K19/SUM(K$19:K$24)</f>
        <v>0.43442205907068082</v>
      </c>
      <c r="L28" s="79">
        <f t="shared" si="0"/>
        <v>0.4603300588580912</v>
      </c>
      <c r="M28" s="79">
        <f t="shared" si="0"/>
        <v>3.5398396274248373E-3</v>
      </c>
      <c r="N28" s="79">
        <f t="shared" si="0"/>
        <v>2.6994305188108157E-2</v>
      </c>
      <c r="O28" s="79">
        <f t="shared" si="0"/>
        <v>2.5235356694368237E-2</v>
      </c>
      <c r="P28" s="79">
        <f t="shared" si="0"/>
        <v>5.6218209940807279E-3</v>
      </c>
      <c r="R28" s="13" t="s">
        <v>191</v>
      </c>
      <c r="S28" s="13">
        <v>943</v>
      </c>
      <c r="T28" s="13" t="s">
        <v>57</v>
      </c>
      <c r="U28" s="13">
        <v>265</v>
      </c>
      <c r="V28" s="13" t="s">
        <v>58</v>
      </c>
      <c r="W28" s="45">
        <v>1755.69</v>
      </c>
    </row>
    <row r="29" spans="2:23">
      <c r="B29" s="29" t="s">
        <v>523</v>
      </c>
      <c r="C29" s="29">
        <v>7.46</v>
      </c>
      <c r="D29" s="29">
        <v>0.94</v>
      </c>
      <c r="E29" s="29">
        <v>14.92</v>
      </c>
      <c r="F29" s="29">
        <v>95.64</v>
      </c>
      <c r="G29" s="29">
        <v>9.4600000000000009</v>
      </c>
      <c r="H29" s="29">
        <v>280.99</v>
      </c>
      <c r="J29" s="29" t="s">
        <v>523</v>
      </c>
      <c r="K29" s="37">
        <f t="shared" si="0"/>
        <v>0.17518377570730337</v>
      </c>
      <c r="L29" s="37">
        <f t="shared" si="0"/>
        <v>0.1335765996996966</v>
      </c>
      <c r="M29" s="37">
        <f t="shared" si="0"/>
        <v>0.34068843777581642</v>
      </c>
      <c r="N29" s="37">
        <f t="shared" si="0"/>
        <v>0.29366396125734273</v>
      </c>
      <c r="O29" s="37">
        <f t="shared" si="0"/>
        <v>0.32512684332749442</v>
      </c>
      <c r="P29" s="37">
        <f t="shared" si="0"/>
        <v>0.30039560962550937</v>
      </c>
      <c r="R29" s="13" t="s">
        <v>192</v>
      </c>
      <c r="S29" s="22">
        <v>352471</v>
      </c>
      <c r="T29" s="13" t="s">
        <v>60</v>
      </c>
      <c r="U29" s="22">
        <v>1059</v>
      </c>
      <c r="V29" s="13" t="s">
        <v>61</v>
      </c>
      <c r="W29" s="45">
        <v>7187.95</v>
      </c>
    </row>
    <row r="30" spans="2:23">
      <c r="B30" s="29" t="s">
        <v>524</v>
      </c>
      <c r="C30" s="29">
        <v>35.24</v>
      </c>
      <c r="D30" s="29">
        <v>120.44</v>
      </c>
      <c r="E30" s="29">
        <v>56.97</v>
      </c>
      <c r="F30" s="29">
        <v>89.95</v>
      </c>
      <c r="G30" s="29">
        <v>52.22</v>
      </c>
      <c r="H30" s="29">
        <v>264.3</v>
      </c>
      <c r="J30" s="29" t="s">
        <v>524</v>
      </c>
      <c r="K30" s="37">
        <f t="shared" si="0"/>
        <v>0.14838809193274718</v>
      </c>
      <c r="L30" s="37">
        <f t="shared" si="0"/>
        <v>0.15066022079515118</v>
      </c>
      <c r="M30" s="37">
        <f t="shared" si="0"/>
        <v>0.37622767647555916</v>
      </c>
      <c r="N30" s="37">
        <f t="shared" si="0"/>
        <v>0.28875386753957222</v>
      </c>
      <c r="O30" s="37">
        <f t="shared" si="0"/>
        <v>0.27081683636877479</v>
      </c>
      <c r="P30" s="37">
        <f t="shared" si="0"/>
        <v>0.29013355542996522</v>
      </c>
      <c r="R30" s="13" t="s">
        <v>193</v>
      </c>
      <c r="S30" s="22">
        <v>395590</v>
      </c>
      <c r="T30" s="13" t="s">
        <v>60</v>
      </c>
      <c r="U30" s="13">
        <v>294.2</v>
      </c>
      <c r="V30" s="13" t="s">
        <v>61</v>
      </c>
      <c r="W30" s="45">
        <v>2241.27</v>
      </c>
    </row>
    <row r="31" spans="2:23">
      <c r="B31" s="29" t="s">
        <v>525</v>
      </c>
      <c r="C31" s="29">
        <v>37.24</v>
      </c>
      <c r="D31" s="29">
        <v>124.68</v>
      </c>
      <c r="E31" s="29">
        <v>58.97</v>
      </c>
      <c r="F31" s="29">
        <v>93.12</v>
      </c>
      <c r="G31" s="29">
        <v>54.31</v>
      </c>
      <c r="H31" s="29">
        <v>273.58999999999997</v>
      </c>
      <c r="J31" s="29" t="s">
        <v>525</v>
      </c>
      <c r="K31" s="37">
        <f t="shared" si="0"/>
        <v>6.3792559645087843E-2</v>
      </c>
      <c r="L31" s="37">
        <f t="shared" si="0"/>
        <v>8.0037383306017409E-2</v>
      </c>
      <c r="M31" s="37">
        <f t="shared" si="0"/>
        <v>0.10547219770520741</v>
      </c>
      <c r="N31" s="37">
        <f t="shared" si="0"/>
        <v>0.13620465449979821</v>
      </c>
      <c r="O31" s="37">
        <f t="shared" si="0"/>
        <v>0.13499116162626076</v>
      </c>
      <c r="P31" s="37">
        <f t="shared" si="0"/>
        <v>0.16767304202980457</v>
      </c>
      <c r="R31" s="13" t="s">
        <v>63</v>
      </c>
    </row>
    <row r="32" spans="2:23">
      <c r="B32" s="29" t="s">
        <v>526</v>
      </c>
      <c r="C32" s="29">
        <v>42.49</v>
      </c>
      <c r="D32" s="29">
        <v>142.27000000000001</v>
      </c>
      <c r="E32" s="29">
        <v>67.290000000000006</v>
      </c>
      <c r="F32" s="29">
        <v>106.25</v>
      </c>
      <c r="G32" s="29">
        <v>61.68</v>
      </c>
      <c r="H32" s="29">
        <v>312.19</v>
      </c>
      <c r="J32" s="29" t="s">
        <v>526</v>
      </c>
      <c r="K32" s="37">
        <f t="shared" si="0"/>
        <v>3.5592514060884838E-3</v>
      </c>
      <c r="L32" s="37">
        <f t="shared" si="0"/>
        <v>3.8792051924312551E-3</v>
      </c>
      <c r="M32" s="37">
        <f t="shared" si="0"/>
        <v>1.4516159320951719E-2</v>
      </c>
      <c r="N32" s="37">
        <f t="shared" si="0"/>
        <v>5.0894578718443115E-3</v>
      </c>
      <c r="O32" s="37">
        <f t="shared" si="0"/>
        <v>8.0038606229787049E-3</v>
      </c>
      <c r="P32" s="37">
        <f t="shared" si="0"/>
        <v>5.3392426901454536E-2</v>
      </c>
      <c r="R32" s="13" t="s">
        <v>194</v>
      </c>
      <c r="S32" s="13">
        <v>0.5</v>
      </c>
      <c r="T32" s="13" t="s">
        <v>66</v>
      </c>
      <c r="U32" s="13">
        <v>21.87</v>
      </c>
      <c r="V32" s="13" t="s">
        <v>65</v>
      </c>
      <c r="W32" s="13">
        <v>210.61</v>
      </c>
    </row>
    <row r="33" spans="2:23">
      <c r="B33" s="30" t="s">
        <v>527</v>
      </c>
      <c r="C33" s="30">
        <v>7.98</v>
      </c>
      <c r="D33" s="30">
        <v>136.97999999999999</v>
      </c>
      <c r="E33" s="30">
        <v>64.790000000000006</v>
      </c>
      <c r="F33" s="30">
        <v>102.31</v>
      </c>
      <c r="G33" s="30">
        <v>59.39</v>
      </c>
      <c r="H33" s="30">
        <v>300.58999999999997</v>
      </c>
      <c r="J33" s="30" t="s">
        <v>527</v>
      </c>
      <c r="K33" s="80">
        <f t="shared" si="0"/>
        <v>0.17465426223809227</v>
      </c>
      <c r="L33" s="80">
        <f t="shared" si="0"/>
        <v>0.17151653214861237</v>
      </c>
      <c r="M33" s="80">
        <f t="shared" si="0"/>
        <v>0.15955568909504048</v>
      </c>
      <c r="N33" s="80">
        <f t="shared" si="0"/>
        <v>0.24929375364333439</v>
      </c>
      <c r="O33" s="80">
        <f t="shared" si="0"/>
        <v>0.23582594136012308</v>
      </c>
      <c r="P33" s="80">
        <f t="shared" si="0"/>
        <v>0.18278354501918559</v>
      </c>
      <c r="R33" s="13" t="s">
        <v>195</v>
      </c>
      <c r="S33" s="13">
        <v>0.5</v>
      </c>
      <c r="T33" s="13" t="s">
        <v>66</v>
      </c>
      <c r="U33" s="13">
        <v>4.37</v>
      </c>
      <c r="V33" s="13" t="s">
        <v>65</v>
      </c>
      <c r="W33" s="13">
        <v>42.12</v>
      </c>
    </row>
    <row r="34" spans="2:23">
      <c r="R34" s="13" t="s">
        <v>68</v>
      </c>
    </row>
    <row r="35" spans="2:23">
      <c r="R35" s="13" t="s">
        <v>196</v>
      </c>
      <c r="S35" s="13">
        <v>0</v>
      </c>
      <c r="T35" s="13" t="s">
        <v>70</v>
      </c>
      <c r="U35" s="13">
        <v>0.26</v>
      </c>
      <c r="V35" s="13" t="s">
        <v>71</v>
      </c>
      <c r="W35" s="13">
        <v>0</v>
      </c>
    </row>
    <row r="36" spans="2:23">
      <c r="J36" s="13" t="s">
        <v>238</v>
      </c>
      <c r="K36" s="13">
        <f t="shared" ref="K36:P36" si="1">SUMIF(C19:C24,"E",K19:K24)</f>
        <v>340652</v>
      </c>
      <c r="L36" s="13">
        <f t="shared" si="1"/>
        <v>172850</v>
      </c>
      <c r="M36" s="13">
        <f t="shared" si="1"/>
        <v>36661</v>
      </c>
      <c r="N36" s="13">
        <f t="shared" si="1"/>
        <v>1204</v>
      </c>
      <c r="O36" s="13">
        <f t="shared" si="1"/>
        <v>131410</v>
      </c>
      <c r="P36" s="13">
        <f t="shared" si="1"/>
        <v>0</v>
      </c>
      <c r="R36" s="13" t="s">
        <v>73</v>
      </c>
    </row>
    <row r="37" spans="2:23">
      <c r="J37" s="13" t="s">
        <v>237</v>
      </c>
      <c r="K37" s="13">
        <f t="shared" ref="K37:P37" si="2">SUMIF(C19:C24,"W",K19:K24)</f>
        <v>93709</v>
      </c>
      <c r="L37" s="13">
        <f t="shared" si="2"/>
        <v>118189</v>
      </c>
      <c r="M37" s="13">
        <f t="shared" si="2"/>
        <v>69841</v>
      </c>
      <c r="N37" s="13">
        <f t="shared" si="2"/>
        <v>43398</v>
      </c>
      <c r="O37" s="13">
        <f t="shared" si="2"/>
        <v>243659</v>
      </c>
      <c r="P37" s="13">
        <f t="shared" si="2"/>
        <v>33619</v>
      </c>
      <c r="R37" s="13" t="s">
        <v>197</v>
      </c>
      <c r="S37" s="22">
        <v>8208</v>
      </c>
      <c r="T37" s="13" t="s">
        <v>74</v>
      </c>
      <c r="U37" s="22">
        <v>2607</v>
      </c>
      <c r="V37" s="13" t="s">
        <v>198</v>
      </c>
      <c r="W37" s="13">
        <v>412.19</v>
      </c>
    </row>
    <row r="38" spans="2:23">
      <c r="R38" s="13" t="s">
        <v>199</v>
      </c>
      <c r="S38" s="13">
        <v>0</v>
      </c>
      <c r="T38" s="13" t="s">
        <v>74</v>
      </c>
      <c r="U38" s="22">
        <v>7694435</v>
      </c>
      <c r="V38" s="13" t="s">
        <v>198</v>
      </c>
      <c r="W38" s="13">
        <v>0</v>
      </c>
    </row>
    <row r="39" spans="2:23">
      <c r="J39" s="13" t="s">
        <v>238</v>
      </c>
      <c r="K39" s="13">
        <f t="shared" ref="K39:P40" si="3">K36/SUM(K$36:K$37)</f>
        <v>0.78426009701607646</v>
      </c>
      <c r="L39" s="13">
        <f t="shared" si="3"/>
        <v>0.59390665855778779</v>
      </c>
      <c r="M39" s="13">
        <f t="shared" si="3"/>
        <v>0.34422827740324125</v>
      </c>
      <c r="N39" s="13">
        <f t="shared" si="3"/>
        <v>2.6994305188108157E-2</v>
      </c>
      <c r="O39" s="13">
        <f t="shared" si="3"/>
        <v>0.35036220002186264</v>
      </c>
      <c r="P39" s="13">
        <f t="shared" si="3"/>
        <v>0</v>
      </c>
      <c r="R39" s="13" t="s">
        <v>200</v>
      </c>
      <c r="S39" s="22">
        <v>77931</v>
      </c>
      <c r="T39" s="13" t="s">
        <v>201</v>
      </c>
      <c r="U39" s="22">
        <v>1359535</v>
      </c>
      <c r="V39" s="13" t="s">
        <v>202</v>
      </c>
      <c r="W39" s="45">
        <v>2040606.81</v>
      </c>
    </row>
    <row r="40" spans="2:23">
      <c r="J40" s="13" t="s">
        <v>237</v>
      </c>
      <c r="K40" s="13">
        <f t="shared" si="3"/>
        <v>0.21573990298392351</v>
      </c>
      <c r="L40" s="13">
        <f t="shared" si="3"/>
        <v>0.40609334144221221</v>
      </c>
      <c r="M40" s="13">
        <f t="shared" si="3"/>
        <v>0.65577172259675875</v>
      </c>
      <c r="N40" s="13">
        <f t="shared" si="3"/>
        <v>0.97300569481189181</v>
      </c>
      <c r="O40" s="13">
        <f t="shared" si="3"/>
        <v>0.64963779997813731</v>
      </c>
      <c r="P40" s="13">
        <f t="shared" si="3"/>
        <v>1</v>
      </c>
      <c r="R40" s="13" t="s">
        <v>80</v>
      </c>
    </row>
    <row r="41" spans="2:23">
      <c r="R41" s="13" t="s">
        <v>203</v>
      </c>
      <c r="S41" s="22">
        <v>135556</v>
      </c>
      <c r="T41" s="13" t="s">
        <v>82</v>
      </c>
      <c r="U41" s="13">
        <v>83</v>
      </c>
      <c r="V41" s="13" t="s">
        <v>83</v>
      </c>
      <c r="W41" s="13">
        <v>217.36</v>
      </c>
    </row>
    <row r="42" spans="2:23">
      <c r="I42" s="13" t="s">
        <v>551</v>
      </c>
      <c r="J42" s="13" t="s">
        <v>238</v>
      </c>
      <c r="K42" s="13">
        <f>AVERAGEIF(C19:C24,"E",C28:C33)</f>
        <v>7.663333333333334</v>
      </c>
      <c r="L42" s="13">
        <f>AVERAGEIF(D19:D24,"E",D28:D33)</f>
        <v>0.95</v>
      </c>
      <c r="M42" s="13">
        <f>AVERAGEIF(E19:E24,"E",E28:E33)</f>
        <v>15.045</v>
      </c>
      <c r="N42" s="13">
        <f>AVERAGEIF(F19:F24,"E",F28:F33)</f>
        <v>23.21</v>
      </c>
      <c r="O42" s="13">
        <f>AVERAGEIF(G19:G24,"E",G28:G33)</f>
        <v>9.5399999999999991</v>
      </c>
      <c r="P42" s="13">
        <v>0</v>
      </c>
      <c r="R42" s="13" t="s">
        <v>204</v>
      </c>
      <c r="S42" s="22">
        <v>89845</v>
      </c>
      <c r="T42" s="13" t="s">
        <v>41</v>
      </c>
      <c r="U42" s="13">
        <v>330</v>
      </c>
      <c r="V42" s="13" t="s">
        <v>85</v>
      </c>
      <c r="W42" s="13">
        <v>570.72</v>
      </c>
    </row>
    <row r="43" spans="2:23">
      <c r="J43" s="13" t="s">
        <v>237</v>
      </c>
      <c r="K43" s="13">
        <f t="shared" ref="K43:P43" si="4">AVERAGEIF(C19:C24,"W",C28:C33)</f>
        <v>38.323333333333331</v>
      </c>
      <c r="L43" s="13">
        <f t="shared" si="4"/>
        <v>131.0925</v>
      </c>
      <c r="M43" s="13">
        <f t="shared" si="4"/>
        <v>62.00500000000001</v>
      </c>
      <c r="N43" s="13">
        <f t="shared" si="4"/>
        <v>97.454000000000008</v>
      </c>
      <c r="O43" s="13">
        <f t="shared" si="4"/>
        <v>56.900000000000006</v>
      </c>
      <c r="P43" s="13">
        <f t="shared" si="4"/>
        <v>286.24166666666662</v>
      </c>
      <c r="R43" s="13" t="s">
        <v>205</v>
      </c>
      <c r="S43" s="13">
        <v>189</v>
      </c>
      <c r="T43" s="13" t="s">
        <v>33</v>
      </c>
      <c r="U43" s="22">
        <v>4028</v>
      </c>
      <c r="V43" s="13" t="s">
        <v>87</v>
      </c>
      <c r="W43" s="13">
        <v>14.64</v>
      </c>
    </row>
    <row r="44" spans="2:23">
      <c r="J44" s="13" t="s">
        <v>552</v>
      </c>
      <c r="K44" s="13">
        <f t="shared" ref="K44:P44" si="5">SUMPRODUCT(C28:C33,K28:K33)</f>
        <v>13.736562398557881</v>
      </c>
      <c r="L44" s="13">
        <f t="shared" si="5"/>
        <v>52.738285899827858</v>
      </c>
      <c r="M44" s="13">
        <f t="shared" si="5"/>
        <v>44.104562543426411</v>
      </c>
      <c r="N44" s="13">
        <f t="shared" si="5"/>
        <v>93.41534572440699</v>
      </c>
      <c r="O44" s="13">
        <f t="shared" si="5"/>
        <v>39.291270032980599</v>
      </c>
      <c r="P44" s="13">
        <f t="shared" si="5"/>
        <v>280.18227639132635</v>
      </c>
      <c r="R44" s="13" t="s">
        <v>206</v>
      </c>
      <c r="S44" s="13">
        <v>189</v>
      </c>
      <c r="T44" s="13" t="s">
        <v>33</v>
      </c>
      <c r="U44" s="22">
        <v>9012</v>
      </c>
      <c r="V44" s="13" t="s">
        <v>87</v>
      </c>
      <c r="W44" s="13">
        <v>32.75</v>
      </c>
    </row>
    <row r="45" spans="2:23">
      <c r="R45" s="13" t="s">
        <v>89</v>
      </c>
    </row>
    <row r="46" spans="2:23">
      <c r="J46" s="13" t="s">
        <v>238</v>
      </c>
      <c r="K46" s="13">
        <v>7.663333333333334</v>
      </c>
      <c r="L46" s="13">
        <v>0.95</v>
      </c>
      <c r="M46" s="13">
        <v>15.045</v>
      </c>
      <c r="N46" s="13">
        <v>23.21</v>
      </c>
      <c r="O46" s="13">
        <v>9.5399999999999991</v>
      </c>
      <c r="P46" s="13">
        <v>0</v>
      </c>
      <c r="R46" s="13" t="s">
        <v>207</v>
      </c>
      <c r="S46" s="22">
        <v>361956</v>
      </c>
      <c r="T46" s="13" t="s">
        <v>91</v>
      </c>
      <c r="U46" s="13">
        <v>36</v>
      </c>
      <c r="V46" s="13" t="s">
        <v>166</v>
      </c>
      <c r="W46" s="13">
        <v>252.99</v>
      </c>
    </row>
    <row r="47" spans="2:23">
      <c r="J47" s="13" t="s">
        <v>237</v>
      </c>
      <c r="K47" s="13">
        <v>38.323333333333331</v>
      </c>
      <c r="L47" s="13">
        <v>131.0925</v>
      </c>
      <c r="M47" s="13">
        <v>62.00500000000001</v>
      </c>
      <c r="N47" s="13">
        <v>97.454000000000008</v>
      </c>
      <c r="O47" s="13">
        <v>56.900000000000006</v>
      </c>
      <c r="P47" s="13">
        <v>286.24166666666662</v>
      </c>
      <c r="R47" s="13" t="s">
        <v>208</v>
      </c>
      <c r="S47" s="22">
        <v>22461</v>
      </c>
      <c r="T47" s="13" t="s">
        <v>43</v>
      </c>
      <c r="U47" s="13">
        <v>714</v>
      </c>
      <c r="V47" s="13" t="s">
        <v>93</v>
      </c>
      <c r="W47" s="13">
        <v>308.91000000000003</v>
      </c>
    </row>
    <row r="48" spans="2:23">
      <c r="J48" s="13" t="s">
        <v>552</v>
      </c>
      <c r="K48" s="13">
        <v>13.736562398557881</v>
      </c>
      <c r="L48" s="13">
        <v>52.738285899827858</v>
      </c>
      <c r="M48" s="13">
        <v>44.104562543426411</v>
      </c>
      <c r="N48" s="13">
        <v>93.41534572440699</v>
      </c>
      <c r="O48" s="13">
        <v>39.291270032980599</v>
      </c>
      <c r="P48" s="13">
        <v>280.18227639132635</v>
      </c>
      <c r="R48" s="13" t="s">
        <v>209</v>
      </c>
    </row>
    <row r="49" spans="18:23">
      <c r="R49" s="13" t="s">
        <v>8</v>
      </c>
    </row>
    <row r="50" spans="18:23">
      <c r="R50" s="13" t="s">
        <v>210</v>
      </c>
      <c r="S50" s="22">
        <v>73885</v>
      </c>
      <c r="T50" s="13" t="s">
        <v>10</v>
      </c>
      <c r="U50" s="13" t="s">
        <v>12</v>
      </c>
      <c r="W50" s="13" t="s">
        <v>162</v>
      </c>
    </row>
    <row r="51" spans="18:23">
      <c r="R51" s="13" t="s">
        <v>211</v>
      </c>
      <c r="S51" s="22">
        <v>76093</v>
      </c>
      <c r="T51" s="13" t="s">
        <v>10</v>
      </c>
      <c r="U51" s="13">
        <v>7.46</v>
      </c>
      <c r="V51" s="13" t="s">
        <v>15</v>
      </c>
      <c r="W51" s="45">
        <v>3989.79</v>
      </c>
    </row>
    <row r="52" spans="18:23">
      <c r="R52" s="13" t="s">
        <v>212</v>
      </c>
      <c r="S52" s="22">
        <v>13277</v>
      </c>
      <c r="T52" s="13" t="s">
        <v>10</v>
      </c>
      <c r="U52" s="13">
        <v>8.35</v>
      </c>
      <c r="V52" s="13" t="s">
        <v>15</v>
      </c>
      <c r="W52" s="13">
        <v>779.56</v>
      </c>
    </row>
    <row r="53" spans="18:23">
      <c r="R53" s="13" t="s">
        <v>18</v>
      </c>
    </row>
    <row r="54" spans="18:23">
      <c r="R54" s="13" t="s">
        <v>178</v>
      </c>
      <c r="S54" s="22">
        <v>36284</v>
      </c>
      <c r="T54" s="13" t="s">
        <v>20</v>
      </c>
      <c r="U54" s="13">
        <v>14.92</v>
      </c>
      <c r="V54" s="13" t="s">
        <v>21</v>
      </c>
      <c r="W54" s="45">
        <v>3804.9</v>
      </c>
    </row>
    <row r="55" spans="18:23">
      <c r="R55" s="13" t="s">
        <v>179</v>
      </c>
      <c r="S55" s="22">
        <v>38876</v>
      </c>
      <c r="T55" s="13" t="s">
        <v>23</v>
      </c>
      <c r="U55" s="13">
        <v>0.94</v>
      </c>
      <c r="V55" s="13" t="s">
        <v>24</v>
      </c>
      <c r="W55" s="13">
        <v>257.74</v>
      </c>
    </row>
    <row r="56" spans="18:23">
      <c r="R56" s="13" t="s">
        <v>180</v>
      </c>
      <c r="S56" s="22">
        <v>13098</v>
      </c>
      <c r="T56" s="13" t="s">
        <v>26</v>
      </c>
      <c r="U56" s="13">
        <v>95.64</v>
      </c>
      <c r="V56" s="13" t="s">
        <v>27</v>
      </c>
      <c r="W56" s="45">
        <v>8806.17</v>
      </c>
    </row>
    <row r="57" spans="18:23">
      <c r="R57" s="13" t="s">
        <v>181</v>
      </c>
      <c r="S57" s="22">
        <v>121945</v>
      </c>
      <c r="T57" s="13" t="s">
        <v>29</v>
      </c>
      <c r="U57" s="13">
        <v>9.4600000000000009</v>
      </c>
      <c r="V57" s="13" t="s">
        <v>30</v>
      </c>
      <c r="W57" s="45">
        <v>8106.82</v>
      </c>
    </row>
    <row r="58" spans="18:23">
      <c r="R58" s="13" t="s">
        <v>31</v>
      </c>
    </row>
    <row r="59" spans="18:23">
      <c r="R59" s="13" t="s">
        <v>182</v>
      </c>
      <c r="S59" s="22">
        <v>10099</v>
      </c>
      <c r="T59" s="13" t="s">
        <v>33</v>
      </c>
      <c r="U59" s="13">
        <v>280.99</v>
      </c>
      <c r="V59" s="13" t="s">
        <v>34</v>
      </c>
      <c r="W59" s="45">
        <v>19948.89</v>
      </c>
    </row>
    <row r="60" spans="18:23">
      <c r="R60" s="13" t="s">
        <v>183</v>
      </c>
      <c r="S60" s="13">
        <v>16</v>
      </c>
      <c r="T60" s="13" t="s">
        <v>33</v>
      </c>
      <c r="U60" s="22">
        <v>15957</v>
      </c>
      <c r="V60" s="13" t="s">
        <v>34</v>
      </c>
      <c r="W60" s="45">
        <v>1794.83</v>
      </c>
    </row>
    <row r="61" spans="18:23">
      <c r="R61" s="13" t="s">
        <v>184</v>
      </c>
      <c r="S61" s="13">
        <v>2</v>
      </c>
      <c r="T61" s="13" t="s">
        <v>39</v>
      </c>
      <c r="U61" s="45">
        <v>8654.4699999999993</v>
      </c>
      <c r="V61" s="13" t="s">
        <v>38</v>
      </c>
      <c r="W61" s="13">
        <v>121.68</v>
      </c>
    </row>
    <row r="62" spans="18:23">
      <c r="R62" s="13" t="s">
        <v>185</v>
      </c>
      <c r="S62" s="22">
        <v>69776</v>
      </c>
      <c r="T62" s="13" t="s">
        <v>43</v>
      </c>
      <c r="U62" s="13">
        <v>55.78</v>
      </c>
      <c r="V62" s="13" t="s">
        <v>42</v>
      </c>
      <c r="W62" s="45">
        <v>27361.42</v>
      </c>
    </row>
    <row r="63" spans="18:23">
      <c r="R63" s="13" t="s">
        <v>44</v>
      </c>
    </row>
    <row r="64" spans="18:23">
      <c r="R64" s="13" t="s">
        <v>213</v>
      </c>
      <c r="S64" s="13">
        <v>130</v>
      </c>
      <c r="T64" s="13" t="s">
        <v>187</v>
      </c>
      <c r="U64" s="13">
        <v>769</v>
      </c>
      <c r="V64" s="13" t="s">
        <v>47</v>
      </c>
      <c r="W64" s="13">
        <v>1.92</v>
      </c>
    </row>
    <row r="65" spans="18:23">
      <c r="R65" s="13" t="s">
        <v>188</v>
      </c>
      <c r="S65" s="13">
        <v>575</v>
      </c>
      <c r="T65" s="13" t="s">
        <v>187</v>
      </c>
      <c r="U65" s="22">
        <v>7672247</v>
      </c>
      <c r="V65" s="13" t="s">
        <v>47</v>
      </c>
      <c r="W65" s="45">
        <v>84966.3</v>
      </c>
    </row>
    <row r="66" spans="18:23">
      <c r="R66" s="13" t="s">
        <v>189</v>
      </c>
      <c r="S66" s="22">
        <v>3864</v>
      </c>
      <c r="T66" s="13" t="s">
        <v>10</v>
      </c>
      <c r="U66" s="22">
        <v>2669</v>
      </c>
      <c r="V66" s="13" t="s">
        <v>50</v>
      </c>
      <c r="W66" s="13">
        <v>198.63</v>
      </c>
    </row>
    <row r="67" spans="18:23">
      <c r="R67" s="13" t="s">
        <v>51</v>
      </c>
    </row>
    <row r="68" spans="18:23">
      <c r="R68" s="13" t="s">
        <v>190</v>
      </c>
      <c r="S68" s="22">
        <v>138614</v>
      </c>
      <c r="T68" s="13" t="s">
        <v>55</v>
      </c>
      <c r="U68" s="13">
        <v>362</v>
      </c>
      <c r="V68" s="13" t="s">
        <v>54</v>
      </c>
      <c r="W68" s="45">
        <v>352809.85</v>
      </c>
    </row>
    <row r="69" spans="18:23">
      <c r="R69" s="13" t="s">
        <v>191</v>
      </c>
      <c r="S69" s="22">
        <v>12691</v>
      </c>
      <c r="T69" s="13" t="s">
        <v>57</v>
      </c>
      <c r="U69" s="13">
        <v>260</v>
      </c>
      <c r="V69" s="13" t="s">
        <v>58</v>
      </c>
      <c r="W69" s="45">
        <v>23219.34</v>
      </c>
    </row>
    <row r="70" spans="18:23">
      <c r="R70" s="13" t="s">
        <v>192</v>
      </c>
      <c r="S70" s="22">
        <v>3833795</v>
      </c>
      <c r="T70" s="13" t="s">
        <v>60</v>
      </c>
      <c r="U70" s="22">
        <v>1041</v>
      </c>
      <c r="V70" s="13" t="s">
        <v>61</v>
      </c>
      <c r="W70" s="45">
        <v>76871.179999999993</v>
      </c>
    </row>
    <row r="71" spans="18:23">
      <c r="R71" s="13" t="s">
        <v>193</v>
      </c>
      <c r="S71" s="22">
        <v>4302800</v>
      </c>
      <c r="T71" s="13" t="s">
        <v>60</v>
      </c>
      <c r="U71" s="13">
        <v>289.2</v>
      </c>
      <c r="V71" s="13" t="s">
        <v>61</v>
      </c>
      <c r="W71" s="45">
        <v>23969.19</v>
      </c>
    </row>
    <row r="72" spans="18:23">
      <c r="R72" s="13" t="s">
        <v>63</v>
      </c>
    </row>
    <row r="73" spans="18:23">
      <c r="R73" s="13" t="s">
        <v>194</v>
      </c>
      <c r="S73" s="13">
        <v>13</v>
      </c>
      <c r="T73" s="13" t="s">
        <v>66</v>
      </c>
      <c r="U73" s="13">
        <v>302.75</v>
      </c>
      <c r="V73" s="13" t="s">
        <v>65</v>
      </c>
      <c r="W73" s="45">
        <v>75803.69</v>
      </c>
    </row>
    <row r="74" spans="18:23">
      <c r="R74" s="13" t="s">
        <v>195</v>
      </c>
      <c r="S74" s="13">
        <v>13</v>
      </c>
      <c r="T74" s="13" t="s">
        <v>66</v>
      </c>
      <c r="U74" s="13">
        <v>60.55</v>
      </c>
      <c r="V74" s="13" t="s">
        <v>65</v>
      </c>
      <c r="W74" s="45">
        <v>15160.74</v>
      </c>
    </row>
    <row r="75" spans="18:23">
      <c r="R75" s="13" t="s">
        <v>68</v>
      </c>
    </row>
    <row r="76" spans="18:23">
      <c r="R76" s="13" t="s">
        <v>196</v>
      </c>
      <c r="S76" s="22">
        <v>16711</v>
      </c>
      <c r="T76" s="13" t="s">
        <v>70</v>
      </c>
      <c r="U76" s="13">
        <v>0.25</v>
      </c>
      <c r="V76" s="13" t="s">
        <v>71</v>
      </c>
      <c r="W76" s="45">
        <v>81067.89</v>
      </c>
    </row>
    <row r="77" spans="18:23">
      <c r="R77" s="13" t="s">
        <v>73</v>
      </c>
    </row>
    <row r="78" spans="18:23">
      <c r="R78" s="13" t="s">
        <v>214</v>
      </c>
      <c r="S78" s="22">
        <v>3888</v>
      </c>
      <c r="T78" s="13" t="s">
        <v>74</v>
      </c>
      <c r="U78" s="22">
        <v>2574</v>
      </c>
      <c r="V78" s="13" t="s">
        <v>198</v>
      </c>
      <c r="W78" s="13">
        <v>192.78</v>
      </c>
    </row>
    <row r="79" spans="18:23">
      <c r="R79" s="13" t="s">
        <v>199</v>
      </c>
      <c r="S79" s="22">
        <v>1328</v>
      </c>
      <c r="T79" s="13" t="s">
        <v>74</v>
      </c>
      <c r="U79" s="22">
        <v>7672247</v>
      </c>
      <c r="V79" s="13" t="s">
        <v>198</v>
      </c>
      <c r="W79" s="45">
        <v>196190.87</v>
      </c>
    </row>
    <row r="80" spans="18:23">
      <c r="R80" s="13" t="s">
        <v>200</v>
      </c>
      <c r="S80" s="22">
        <v>31427</v>
      </c>
      <c r="T80" s="13" t="s">
        <v>201</v>
      </c>
      <c r="U80" s="22">
        <v>703273</v>
      </c>
      <c r="V80" s="13" t="s">
        <v>202</v>
      </c>
      <c r="W80" s="45">
        <v>425674.63</v>
      </c>
    </row>
    <row r="81" spans="18:23">
      <c r="R81" s="13" t="s">
        <v>80</v>
      </c>
    </row>
    <row r="82" spans="18:23">
      <c r="R82" s="13" t="s">
        <v>203</v>
      </c>
      <c r="S82" s="22">
        <v>88259</v>
      </c>
      <c r="T82" s="13" t="s">
        <v>82</v>
      </c>
      <c r="U82" s="13">
        <v>82</v>
      </c>
      <c r="V82" s="13" t="s">
        <v>83</v>
      </c>
      <c r="W82" s="13">
        <v>139.15</v>
      </c>
    </row>
    <row r="83" spans="18:23">
      <c r="R83" s="13" t="s">
        <v>204</v>
      </c>
      <c r="S83" s="22">
        <v>69776</v>
      </c>
      <c r="T83" s="13" t="s">
        <v>41</v>
      </c>
      <c r="U83" s="13">
        <v>324</v>
      </c>
      <c r="V83" s="13" t="s">
        <v>85</v>
      </c>
      <c r="W83" s="13">
        <v>435.8</v>
      </c>
    </row>
    <row r="84" spans="18:23">
      <c r="R84" s="13" t="s">
        <v>205</v>
      </c>
      <c r="S84" s="22">
        <v>10099</v>
      </c>
      <c r="T84" s="13" t="s">
        <v>33</v>
      </c>
      <c r="U84" s="22">
        <v>3961</v>
      </c>
      <c r="V84" s="13" t="s">
        <v>87</v>
      </c>
      <c r="W84" s="13">
        <v>770.37</v>
      </c>
    </row>
    <row r="85" spans="18:23">
      <c r="R85" s="13" t="s">
        <v>206</v>
      </c>
      <c r="S85" s="22">
        <v>10099</v>
      </c>
      <c r="T85" s="13" t="s">
        <v>33</v>
      </c>
      <c r="U85" s="22">
        <v>8861</v>
      </c>
      <c r="V85" s="13" t="s">
        <v>87</v>
      </c>
      <c r="W85" s="45">
        <v>1723.42</v>
      </c>
    </row>
    <row r="86" spans="18:23">
      <c r="R86" s="13" t="s">
        <v>89</v>
      </c>
    </row>
    <row r="87" spans="18:23">
      <c r="R87" s="13" t="s">
        <v>207</v>
      </c>
      <c r="S87" s="22">
        <v>171430</v>
      </c>
      <c r="T87" s="13" t="s">
        <v>91</v>
      </c>
      <c r="U87" s="13">
        <v>36</v>
      </c>
      <c r="V87" s="13" t="s">
        <v>166</v>
      </c>
      <c r="W87" s="13">
        <v>117.81</v>
      </c>
    </row>
    <row r="88" spans="18:23">
      <c r="R88" s="13" t="s">
        <v>208</v>
      </c>
      <c r="S88" s="22">
        <v>17444</v>
      </c>
      <c r="T88" s="13" t="s">
        <v>43</v>
      </c>
      <c r="U88" s="13">
        <v>702</v>
      </c>
      <c r="V88" s="13" t="s">
        <v>93</v>
      </c>
      <c r="W88" s="13">
        <v>235.88</v>
      </c>
    </row>
    <row r="89" spans="18:23">
      <c r="R89" s="13" t="s">
        <v>98</v>
      </c>
    </row>
    <row r="90" spans="18:23">
      <c r="R90" s="13" t="s">
        <v>8</v>
      </c>
      <c r="W90" s="13" t="s">
        <v>167</v>
      </c>
    </row>
    <row r="91" spans="18:23">
      <c r="R91" s="13" t="s">
        <v>215</v>
      </c>
      <c r="S91" s="22">
        <v>15290</v>
      </c>
      <c r="T91" s="13" t="s">
        <v>10</v>
      </c>
      <c r="U91" s="13" t="s">
        <v>12</v>
      </c>
      <c r="W91" s="13" t="s">
        <v>162</v>
      </c>
    </row>
    <row r="92" spans="18:23">
      <c r="R92" s="13" t="s">
        <v>216</v>
      </c>
      <c r="S92" s="22">
        <v>64454</v>
      </c>
      <c r="T92" s="13" t="s">
        <v>10</v>
      </c>
      <c r="U92" s="13">
        <v>35.24</v>
      </c>
      <c r="V92" s="13" t="s">
        <v>15</v>
      </c>
      <c r="W92" s="45">
        <v>15966.53</v>
      </c>
    </row>
    <row r="94" spans="18:23">
      <c r="R94" s="13" t="s">
        <v>217</v>
      </c>
      <c r="S94" s="22">
        <v>23417</v>
      </c>
      <c r="T94" s="13" t="s">
        <v>10</v>
      </c>
      <c r="U94" s="13">
        <v>40.03</v>
      </c>
      <c r="V94" s="13" t="s">
        <v>15</v>
      </c>
      <c r="W94" s="45">
        <v>6589.06</v>
      </c>
    </row>
    <row r="96" spans="18:23">
      <c r="R96" s="13" t="s">
        <v>18</v>
      </c>
    </row>
    <row r="97" spans="18:23">
      <c r="R97" s="13" t="s">
        <v>178</v>
      </c>
      <c r="S97" s="22">
        <v>40069</v>
      </c>
      <c r="T97" s="13" t="s">
        <v>20</v>
      </c>
      <c r="U97" s="13">
        <v>56.97</v>
      </c>
      <c r="V97" s="13" t="s">
        <v>21</v>
      </c>
      <c r="W97" s="45">
        <v>16047.8</v>
      </c>
    </row>
    <row r="98" spans="18:23">
      <c r="R98" s="13" t="s">
        <v>179</v>
      </c>
      <c r="S98" s="22">
        <v>43848</v>
      </c>
      <c r="T98" s="13" t="s">
        <v>23</v>
      </c>
      <c r="U98" s="13">
        <v>120.44</v>
      </c>
      <c r="V98" s="13" t="s">
        <v>24</v>
      </c>
      <c r="W98" s="45">
        <v>37126.18</v>
      </c>
    </row>
    <row r="99" spans="18:23">
      <c r="R99" s="13" t="s">
        <v>180</v>
      </c>
      <c r="S99" s="22">
        <v>12879</v>
      </c>
      <c r="T99" s="13" t="s">
        <v>26</v>
      </c>
      <c r="U99" s="13">
        <v>89.95</v>
      </c>
      <c r="V99" s="13" t="s">
        <v>27</v>
      </c>
      <c r="W99" s="45">
        <v>8144.02</v>
      </c>
    </row>
    <row r="100" spans="18:23">
      <c r="R100" s="13" t="s">
        <v>181</v>
      </c>
      <c r="S100" s="22">
        <v>101575</v>
      </c>
      <c r="T100" s="13" t="s">
        <v>29</v>
      </c>
      <c r="U100" s="13">
        <v>52.22</v>
      </c>
      <c r="V100" s="13" t="s">
        <v>30</v>
      </c>
      <c r="W100" s="45">
        <v>37289.919999999998</v>
      </c>
    </row>
    <row r="101" spans="18:23">
      <c r="R101" s="13" t="s">
        <v>31</v>
      </c>
    </row>
    <row r="102" spans="18:23">
      <c r="R102" s="13" t="s">
        <v>182</v>
      </c>
      <c r="S102" s="22">
        <v>9754</v>
      </c>
      <c r="T102" s="13" t="s">
        <v>33</v>
      </c>
      <c r="U102" s="13">
        <v>264.3</v>
      </c>
      <c r="V102" s="13" t="s">
        <v>34</v>
      </c>
      <c r="W102" s="45">
        <v>18122.37</v>
      </c>
    </row>
    <row r="103" spans="18:23">
      <c r="R103" s="13" t="s">
        <v>183</v>
      </c>
      <c r="S103" s="13">
        <v>32</v>
      </c>
      <c r="T103" s="13" t="s">
        <v>33</v>
      </c>
      <c r="U103" s="22">
        <v>15009</v>
      </c>
      <c r="V103" s="13" t="s">
        <v>34</v>
      </c>
      <c r="W103" s="45">
        <v>3376.39</v>
      </c>
    </row>
    <row r="104" spans="18:23">
      <c r="R104" s="13" t="s">
        <v>184</v>
      </c>
      <c r="S104" s="13">
        <v>4</v>
      </c>
      <c r="T104" s="13" t="s">
        <v>39</v>
      </c>
      <c r="U104" s="45">
        <v>8140.3</v>
      </c>
      <c r="V104" s="13" t="s">
        <v>38</v>
      </c>
      <c r="W104" s="13">
        <v>228.9</v>
      </c>
    </row>
    <row r="105" spans="18:23">
      <c r="R105" s="13" t="s">
        <v>185</v>
      </c>
      <c r="S105" s="22">
        <v>112782</v>
      </c>
      <c r="T105" s="13" t="s">
        <v>43</v>
      </c>
      <c r="U105" s="13">
        <v>52.47</v>
      </c>
      <c r="V105" s="13" t="s">
        <v>42</v>
      </c>
      <c r="W105" s="45">
        <v>41597.99</v>
      </c>
    </row>
    <row r="106" spans="18:23">
      <c r="R106" s="13" t="s">
        <v>44</v>
      </c>
    </row>
    <row r="107" spans="18:23">
      <c r="R107" s="13" t="s">
        <v>218</v>
      </c>
      <c r="S107" s="13">
        <v>127</v>
      </c>
      <c r="T107" s="13" t="s">
        <v>187</v>
      </c>
      <c r="U107" s="13">
        <v>709</v>
      </c>
      <c r="V107" s="13" t="s">
        <v>47</v>
      </c>
      <c r="W107" s="13">
        <v>1.74</v>
      </c>
    </row>
    <row r="108" spans="18:23">
      <c r="R108" s="13" t="s">
        <v>188</v>
      </c>
      <c r="S108" s="13">
        <v>0</v>
      </c>
      <c r="T108" s="13" t="s">
        <v>187</v>
      </c>
      <c r="U108" s="22">
        <v>7194624</v>
      </c>
      <c r="V108" s="13" t="s">
        <v>47</v>
      </c>
      <c r="W108" s="13">
        <v>0</v>
      </c>
    </row>
    <row r="109" spans="18:23">
      <c r="R109" s="13" t="s">
        <v>189</v>
      </c>
      <c r="S109" s="22">
        <v>3800</v>
      </c>
      <c r="T109" s="13" t="s">
        <v>10</v>
      </c>
      <c r="U109" s="22">
        <v>2510</v>
      </c>
      <c r="V109" s="13" t="s">
        <v>50</v>
      </c>
      <c r="W109" s="13">
        <v>183.7</v>
      </c>
    </row>
    <row r="110" spans="18:23">
      <c r="R110" s="13" t="s">
        <v>51</v>
      </c>
    </row>
    <row r="111" spans="18:23">
      <c r="R111" s="13" t="s">
        <v>190</v>
      </c>
      <c r="S111" s="22">
        <v>128643</v>
      </c>
      <c r="T111" s="13" t="s">
        <v>55</v>
      </c>
      <c r="U111" s="13">
        <v>341</v>
      </c>
      <c r="V111" s="13" t="s">
        <v>54</v>
      </c>
      <c r="W111" s="45">
        <v>307979.32</v>
      </c>
    </row>
    <row r="112" spans="18:23">
      <c r="R112" s="13" t="s">
        <v>191</v>
      </c>
      <c r="S112" s="22">
        <v>15641</v>
      </c>
      <c r="T112" s="13" t="s">
        <v>57</v>
      </c>
      <c r="U112" s="13">
        <v>245</v>
      </c>
      <c r="V112" s="13" t="s">
        <v>58</v>
      </c>
      <c r="W112" s="45">
        <v>26917.4</v>
      </c>
    </row>
    <row r="113" spans="18:23">
      <c r="R113" s="13" t="s">
        <v>192</v>
      </c>
      <c r="S113" s="22">
        <v>3769472</v>
      </c>
      <c r="T113" s="13" t="s">
        <v>60</v>
      </c>
      <c r="U113" s="13">
        <v>979</v>
      </c>
      <c r="V113" s="13" t="s">
        <v>61</v>
      </c>
      <c r="W113" s="45">
        <v>71091.08</v>
      </c>
    </row>
    <row r="114" spans="18:23">
      <c r="R114" s="13" t="s">
        <v>193</v>
      </c>
      <c r="S114" s="22">
        <v>4230608</v>
      </c>
      <c r="T114" s="13" t="s">
        <v>60</v>
      </c>
      <c r="U114" s="13">
        <v>272</v>
      </c>
      <c r="V114" s="13" t="s">
        <v>61</v>
      </c>
      <c r="W114" s="45">
        <v>22166.9</v>
      </c>
    </row>
    <row r="115" spans="18:23">
      <c r="R115" s="13" t="s">
        <v>63</v>
      </c>
    </row>
    <row r="116" spans="18:23">
      <c r="R116" s="13" t="s">
        <v>194</v>
      </c>
      <c r="S116" s="13">
        <v>12</v>
      </c>
      <c r="T116" s="13" t="s">
        <v>66</v>
      </c>
      <c r="U116" s="13">
        <v>21.87</v>
      </c>
      <c r="V116" s="13" t="s">
        <v>65</v>
      </c>
      <c r="W116" s="45">
        <v>5054.59</v>
      </c>
    </row>
    <row r="117" spans="18:23">
      <c r="R117" s="13" t="s">
        <v>195</v>
      </c>
      <c r="S117" s="13">
        <v>12</v>
      </c>
      <c r="T117" s="13" t="s">
        <v>66</v>
      </c>
      <c r="U117" s="13">
        <v>4.37</v>
      </c>
      <c r="V117" s="13" t="s">
        <v>65</v>
      </c>
      <c r="W117" s="45">
        <v>1010.92</v>
      </c>
    </row>
    <row r="118" spans="18:23">
      <c r="R118" s="13" t="s">
        <v>68</v>
      </c>
    </row>
    <row r="119" spans="18:23">
      <c r="R119" s="13" t="s">
        <v>196</v>
      </c>
      <c r="S119" s="22">
        <v>16431</v>
      </c>
      <c r="T119" s="13" t="s">
        <v>70</v>
      </c>
      <c r="U119" s="13">
        <v>0.24</v>
      </c>
      <c r="V119" s="13" t="s">
        <v>71</v>
      </c>
      <c r="W119" s="45">
        <v>74972.23</v>
      </c>
    </row>
    <row r="120" spans="18:23">
      <c r="R120" s="13" t="s">
        <v>73</v>
      </c>
    </row>
    <row r="121" spans="18:23">
      <c r="R121" s="13" t="s">
        <v>214</v>
      </c>
      <c r="S121" s="22">
        <v>3822</v>
      </c>
      <c r="T121" s="13" t="s">
        <v>74</v>
      </c>
      <c r="U121" s="22">
        <v>2373</v>
      </c>
      <c r="V121" s="13" t="s">
        <v>198</v>
      </c>
      <c r="W121" s="13">
        <v>174.67</v>
      </c>
    </row>
    <row r="122" spans="18:23">
      <c r="R122" s="13" t="s">
        <v>199</v>
      </c>
      <c r="S122" s="22">
        <v>2342</v>
      </c>
      <c r="T122" s="13" t="s">
        <v>74</v>
      </c>
      <c r="U122" s="22">
        <v>7194624</v>
      </c>
      <c r="V122" s="13" t="s">
        <v>198</v>
      </c>
      <c r="W122" s="45">
        <v>324485.75</v>
      </c>
    </row>
    <row r="123" spans="18:23">
      <c r="R123" s="13" t="s">
        <v>200</v>
      </c>
      <c r="S123" s="22">
        <v>26620</v>
      </c>
      <c r="T123" s="13" t="s">
        <v>201</v>
      </c>
      <c r="U123" s="22">
        <v>690440</v>
      </c>
      <c r="V123" s="13" t="s">
        <v>202</v>
      </c>
      <c r="W123" s="45">
        <v>353982.99</v>
      </c>
    </row>
    <row r="124" spans="18:23">
      <c r="R124" s="13" t="s">
        <v>80</v>
      </c>
    </row>
    <row r="125" spans="18:23">
      <c r="R125" s="13" t="s">
        <v>203</v>
      </c>
      <c r="S125" s="22">
        <v>96795</v>
      </c>
      <c r="T125" s="13" t="s">
        <v>82</v>
      </c>
      <c r="U125" s="13">
        <v>77</v>
      </c>
      <c r="V125" s="13" t="s">
        <v>83</v>
      </c>
      <c r="W125" s="13">
        <v>143.54</v>
      </c>
    </row>
    <row r="126" spans="18:23">
      <c r="R126" s="13" t="s">
        <v>204</v>
      </c>
      <c r="S126" s="22">
        <v>112782</v>
      </c>
      <c r="T126" s="13" t="s">
        <v>41</v>
      </c>
      <c r="U126" s="13">
        <v>305</v>
      </c>
      <c r="V126" s="13" t="s">
        <v>85</v>
      </c>
      <c r="W126" s="13">
        <v>662.55</v>
      </c>
    </row>
    <row r="127" spans="18:23">
      <c r="R127" s="13" t="s">
        <v>205</v>
      </c>
      <c r="S127" s="22">
        <v>9754</v>
      </c>
      <c r="T127" s="13" t="s">
        <v>33</v>
      </c>
      <c r="U127" s="22">
        <v>3725</v>
      </c>
      <c r="V127" s="13" t="s">
        <v>87</v>
      </c>
      <c r="W127" s="13">
        <v>699.83</v>
      </c>
    </row>
    <row r="128" spans="18:23">
      <c r="R128" s="13" t="s">
        <v>206</v>
      </c>
      <c r="S128" s="22">
        <v>9754</v>
      </c>
      <c r="T128" s="13" t="s">
        <v>33</v>
      </c>
      <c r="U128" s="22">
        <v>8334</v>
      </c>
      <c r="V128" s="13" t="s">
        <v>87</v>
      </c>
      <c r="W128" s="45">
        <v>1565.63</v>
      </c>
    </row>
    <row r="129" spans="18:23">
      <c r="R129" s="13" t="s">
        <v>89</v>
      </c>
    </row>
    <row r="130" spans="18:23">
      <c r="R130" s="13" t="s">
        <v>207</v>
      </c>
      <c r="S130" s="22">
        <v>168554</v>
      </c>
      <c r="T130" s="13" t="s">
        <v>91</v>
      </c>
      <c r="U130" s="13">
        <v>34</v>
      </c>
      <c r="V130" s="13" t="s">
        <v>166</v>
      </c>
      <c r="W130" s="13">
        <v>108.95</v>
      </c>
    </row>
    <row r="131" spans="18:23">
      <c r="R131" s="13" t="s">
        <v>208</v>
      </c>
      <c r="S131" s="22">
        <v>28196</v>
      </c>
      <c r="T131" s="13" t="s">
        <v>43</v>
      </c>
      <c r="U131" s="13">
        <v>660</v>
      </c>
      <c r="V131" s="13" t="s">
        <v>93</v>
      </c>
      <c r="W131" s="13">
        <v>358.62</v>
      </c>
    </row>
    <row r="132" spans="18:23">
      <c r="R132" s="13" t="s">
        <v>219</v>
      </c>
    </row>
    <row r="133" spans="18:23">
      <c r="R133" s="13" t="s">
        <v>106</v>
      </c>
      <c r="S133" s="22">
        <v>28752279486</v>
      </c>
      <c r="T133" s="13" t="s">
        <v>108</v>
      </c>
      <c r="U133" s="46">
        <v>2.2999999999999999E-9</v>
      </c>
      <c r="V133" s="13" t="s">
        <v>109</v>
      </c>
      <c r="W133" s="45">
        <v>64804.14</v>
      </c>
    </row>
    <row r="134" spans="18:23">
      <c r="R134" s="13" t="s">
        <v>110</v>
      </c>
    </row>
    <row r="135" spans="18:23">
      <c r="R135" s="13" t="s">
        <v>8</v>
      </c>
    </row>
    <row r="136" spans="18:23">
      <c r="R136" s="13" t="s">
        <v>220</v>
      </c>
      <c r="S136" s="22">
        <v>57933</v>
      </c>
      <c r="T136" s="13" t="s">
        <v>10</v>
      </c>
      <c r="U136" s="13" t="s">
        <v>12</v>
      </c>
      <c r="W136" s="13" t="s">
        <v>162</v>
      </c>
    </row>
    <row r="137" spans="18:23">
      <c r="R137" s="13" t="s">
        <v>221</v>
      </c>
      <c r="S137" s="22">
        <v>27709</v>
      </c>
      <c r="T137" s="13" t="s">
        <v>10</v>
      </c>
      <c r="U137" s="13">
        <v>37.24</v>
      </c>
      <c r="V137" s="13" t="s">
        <v>15</v>
      </c>
      <c r="W137" s="45">
        <v>7253.83</v>
      </c>
    </row>
    <row r="138" spans="18:23">
      <c r="R138" s="13" t="s">
        <v>222</v>
      </c>
      <c r="S138" s="22">
        <v>13740</v>
      </c>
      <c r="T138" s="13" t="s">
        <v>10</v>
      </c>
      <c r="U138" s="13">
        <v>37.24</v>
      </c>
      <c r="V138" s="13" t="s">
        <v>15</v>
      </c>
      <c r="W138" s="45">
        <v>3597.05</v>
      </c>
    </row>
    <row r="139" spans="18:23">
      <c r="R139" s="13" t="s">
        <v>18</v>
      </c>
    </row>
    <row r="140" spans="18:23">
      <c r="R140" s="13" t="s">
        <v>178</v>
      </c>
      <c r="S140" s="22">
        <v>11233</v>
      </c>
      <c r="T140" s="13" t="s">
        <v>20</v>
      </c>
      <c r="U140" s="13">
        <v>58.97</v>
      </c>
      <c r="V140" s="13" t="s">
        <v>21</v>
      </c>
      <c r="W140" s="45">
        <v>4656.8900000000003</v>
      </c>
    </row>
    <row r="141" spans="18:23">
      <c r="R141" s="13" t="s">
        <v>179</v>
      </c>
      <c r="S141" s="22">
        <v>23294</v>
      </c>
      <c r="T141" s="13" t="s">
        <v>23</v>
      </c>
      <c r="U141" s="13">
        <v>124.68</v>
      </c>
      <c r="V141" s="13" t="s">
        <v>24</v>
      </c>
      <c r="W141" s="45">
        <v>20417.03</v>
      </c>
    </row>
    <row r="142" spans="18:23">
      <c r="R142" s="13" t="s">
        <v>180</v>
      </c>
      <c r="S142" s="22">
        <v>6075</v>
      </c>
      <c r="T142" s="13" t="s">
        <v>26</v>
      </c>
      <c r="U142" s="13">
        <v>93.12</v>
      </c>
      <c r="V142" s="13" t="s">
        <v>27</v>
      </c>
      <c r="W142" s="45">
        <v>3976.63</v>
      </c>
    </row>
    <row r="143" spans="18:23">
      <c r="R143" s="13" t="s">
        <v>181</v>
      </c>
      <c r="S143" s="22">
        <v>50631</v>
      </c>
      <c r="T143" s="13" t="s">
        <v>29</v>
      </c>
      <c r="U143" s="13">
        <v>54.31</v>
      </c>
      <c r="V143" s="13" t="s">
        <v>30</v>
      </c>
      <c r="W143" s="45">
        <v>19241.400000000001</v>
      </c>
    </row>
    <row r="144" spans="18:23">
      <c r="R144" s="13" t="s">
        <v>31</v>
      </c>
    </row>
    <row r="145" spans="18:23">
      <c r="R145" s="13" t="s">
        <v>182</v>
      </c>
      <c r="S145" s="22">
        <v>5637</v>
      </c>
      <c r="T145" s="13" t="s">
        <v>33</v>
      </c>
      <c r="U145" s="13">
        <v>273.58999999999997</v>
      </c>
      <c r="V145" s="13" t="s">
        <v>34</v>
      </c>
      <c r="W145" s="45">
        <v>10841.95</v>
      </c>
    </row>
    <row r="146" spans="18:23">
      <c r="R146" s="13" t="s">
        <v>183</v>
      </c>
      <c r="S146" s="13">
        <v>16</v>
      </c>
      <c r="T146" s="13" t="s">
        <v>33</v>
      </c>
      <c r="U146" s="22">
        <v>15537</v>
      </c>
      <c r="V146" s="13" t="s">
        <v>34</v>
      </c>
      <c r="W146" s="45">
        <v>1747.56</v>
      </c>
    </row>
    <row r="147" spans="18:23">
      <c r="R147" s="13" t="s">
        <v>184</v>
      </c>
      <c r="S147" s="13">
        <v>2</v>
      </c>
      <c r="T147" s="13" t="s">
        <v>39</v>
      </c>
      <c r="U147" s="45">
        <v>8426.57</v>
      </c>
      <c r="V147" s="13" t="s">
        <v>38</v>
      </c>
      <c r="W147" s="13">
        <v>118.48</v>
      </c>
    </row>
    <row r="148" spans="18:23">
      <c r="R148" s="13" t="s">
        <v>185</v>
      </c>
      <c r="S148" s="22">
        <v>60789</v>
      </c>
      <c r="T148" s="13" t="s">
        <v>43</v>
      </c>
      <c r="U148" s="13">
        <v>54.31</v>
      </c>
      <c r="V148" s="13" t="s">
        <v>42</v>
      </c>
      <c r="W148" s="45">
        <v>23209.64</v>
      </c>
    </row>
    <row r="149" spans="18:23">
      <c r="R149" s="13" t="s">
        <v>44</v>
      </c>
    </row>
    <row r="150" spans="18:23">
      <c r="R150" s="13" t="s">
        <v>213</v>
      </c>
      <c r="S150" s="13">
        <v>60</v>
      </c>
      <c r="T150" s="13" t="s">
        <v>187</v>
      </c>
      <c r="U150" s="13">
        <v>749</v>
      </c>
      <c r="V150" s="13" t="s">
        <v>47</v>
      </c>
      <c r="W150" s="13">
        <v>0.87</v>
      </c>
    </row>
    <row r="151" spans="18:23">
      <c r="R151" s="13" t="s">
        <v>188</v>
      </c>
      <c r="S151" s="22">
        <v>3594</v>
      </c>
      <c r="T151" s="13" t="s">
        <v>187</v>
      </c>
      <c r="U151" s="22">
        <v>7387499</v>
      </c>
      <c r="V151" s="13" t="s">
        <v>47</v>
      </c>
      <c r="W151" s="45">
        <v>511365.92</v>
      </c>
    </row>
    <row r="152" spans="18:23">
      <c r="R152" s="13" t="s">
        <v>189</v>
      </c>
      <c r="S152" s="22">
        <v>1792</v>
      </c>
      <c r="T152" s="13" t="s">
        <v>10</v>
      </c>
      <c r="U152" s="22">
        <v>2599</v>
      </c>
      <c r="V152" s="13" t="s">
        <v>50</v>
      </c>
      <c r="W152" s="13">
        <v>89.7</v>
      </c>
    </row>
    <row r="153" spans="18:23">
      <c r="R153" s="13" t="s">
        <v>51</v>
      </c>
      <c r="W153" s="13" t="s">
        <v>168</v>
      </c>
    </row>
    <row r="154" spans="18:23">
      <c r="R154" s="13" t="s">
        <v>190</v>
      </c>
      <c r="S154" s="22">
        <v>55044</v>
      </c>
      <c r="T154" s="13" t="s">
        <v>55</v>
      </c>
      <c r="U154" s="13">
        <v>353</v>
      </c>
      <c r="V154" s="13" t="s">
        <v>54</v>
      </c>
      <c r="W154" s="45">
        <v>136412.78</v>
      </c>
    </row>
    <row r="155" spans="18:23">
      <c r="R155" s="13" t="s">
        <v>191</v>
      </c>
      <c r="S155" s="22">
        <v>2528</v>
      </c>
      <c r="T155" s="13" t="s">
        <v>57</v>
      </c>
      <c r="U155" s="13">
        <v>253</v>
      </c>
      <c r="V155" s="13" t="s">
        <v>58</v>
      </c>
      <c r="W155" s="45">
        <v>4504.22</v>
      </c>
    </row>
    <row r="156" spans="18:23">
      <c r="R156" s="13" t="s">
        <v>192</v>
      </c>
      <c r="S156" s="22">
        <v>1778059</v>
      </c>
      <c r="T156" s="13" t="s">
        <v>60</v>
      </c>
      <c r="U156" s="22">
        <v>1014</v>
      </c>
      <c r="V156" s="13" t="s">
        <v>61</v>
      </c>
      <c r="W156" s="45">
        <v>34712.959999999999</v>
      </c>
    </row>
    <row r="157" spans="18:23">
      <c r="R157" s="13" t="s">
        <v>193</v>
      </c>
      <c r="S157" s="22">
        <v>1995577</v>
      </c>
      <c r="T157" s="13" t="s">
        <v>60</v>
      </c>
      <c r="U157" s="13">
        <v>281.60000000000002</v>
      </c>
      <c r="V157" s="13" t="s">
        <v>61</v>
      </c>
      <c r="W157" s="45">
        <v>10823.84</v>
      </c>
    </row>
    <row r="158" spans="18:23">
      <c r="R158" s="13" t="s">
        <v>63</v>
      </c>
    </row>
    <row r="159" spans="18:23">
      <c r="R159" s="13" t="s">
        <v>194</v>
      </c>
      <c r="S159" s="13">
        <v>8</v>
      </c>
      <c r="T159" s="13" t="s">
        <v>66</v>
      </c>
      <c r="U159" s="13">
        <v>302.75</v>
      </c>
      <c r="V159" s="13" t="s">
        <v>65</v>
      </c>
      <c r="W159" s="45">
        <v>43732.9</v>
      </c>
    </row>
    <row r="160" spans="18:23">
      <c r="R160" s="13" t="s">
        <v>195</v>
      </c>
      <c r="S160" s="13">
        <v>8</v>
      </c>
      <c r="T160" s="13" t="s">
        <v>66</v>
      </c>
      <c r="U160" s="13">
        <v>60.55</v>
      </c>
      <c r="V160" s="13" t="s">
        <v>65</v>
      </c>
      <c r="W160" s="45">
        <v>8746.58</v>
      </c>
    </row>
    <row r="161" spans="18:23">
      <c r="R161" s="13" t="s">
        <v>68</v>
      </c>
    </row>
    <row r="162" spans="18:23">
      <c r="R162" s="13" t="s">
        <v>196</v>
      </c>
      <c r="S162" s="22">
        <v>7751</v>
      </c>
      <c r="T162" s="13" t="s">
        <v>70</v>
      </c>
      <c r="U162" s="13">
        <v>0.25</v>
      </c>
      <c r="V162" s="13" t="s">
        <v>71</v>
      </c>
      <c r="W162" s="45">
        <v>36608.080000000002</v>
      </c>
    </row>
    <row r="163" spans="18:23">
      <c r="R163" s="13" t="s">
        <v>73</v>
      </c>
    </row>
    <row r="164" spans="18:23">
      <c r="R164" s="13" t="s">
        <v>214</v>
      </c>
      <c r="S164" s="22">
        <v>1803</v>
      </c>
      <c r="T164" s="13" t="s">
        <v>74</v>
      </c>
      <c r="U164" s="22">
        <v>2508</v>
      </c>
      <c r="V164" s="13" t="s">
        <v>198</v>
      </c>
      <c r="W164" s="13">
        <v>87.08</v>
      </c>
    </row>
    <row r="165" spans="18:23">
      <c r="R165" s="13" t="s">
        <v>199</v>
      </c>
      <c r="S165" s="22">
        <v>1374</v>
      </c>
      <c r="T165" s="13" t="s">
        <v>74</v>
      </c>
      <c r="U165" s="22">
        <v>7387499</v>
      </c>
      <c r="V165" s="13" t="s">
        <v>198</v>
      </c>
      <c r="W165" s="45">
        <v>195497.16</v>
      </c>
    </row>
    <row r="166" spans="18:23">
      <c r="R166" s="13" t="s">
        <v>200</v>
      </c>
      <c r="S166" s="22">
        <v>11444</v>
      </c>
      <c r="T166" s="13" t="s">
        <v>201</v>
      </c>
      <c r="U166" s="22">
        <v>864999</v>
      </c>
      <c r="V166" s="13" t="s">
        <v>202</v>
      </c>
      <c r="W166" s="45">
        <v>190650.77</v>
      </c>
    </row>
    <row r="167" spans="18:23">
      <c r="R167" s="13" t="s">
        <v>80</v>
      </c>
    </row>
    <row r="168" spans="18:23">
      <c r="R168" s="13" t="s">
        <v>203</v>
      </c>
      <c r="S168" s="22">
        <v>40602</v>
      </c>
      <c r="T168" s="13" t="s">
        <v>82</v>
      </c>
      <c r="U168" s="13">
        <v>80</v>
      </c>
      <c r="V168" s="13" t="s">
        <v>83</v>
      </c>
      <c r="W168" s="13">
        <v>62.33</v>
      </c>
    </row>
    <row r="169" spans="18:23">
      <c r="R169" s="13" t="s">
        <v>204</v>
      </c>
      <c r="S169" s="22">
        <v>60789</v>
      </c>
      <c r="T169" s="13" t="s">
        <v>41</v>
      </c>
      <c r="U169" s="13">
        <v>316</v>
      </c>
      <c r="V169" s="13" t="s">
        <v>85</v>
      </c>
      <c r="W169" s="13">
        <v>369.67</v>
      </c>
    </row>
    <row r="170" spans="18:23">
      <c r="R170" s="13" t="s">
        <v>205</v>
      </c>
      <c r="S170" s="22">
        <v>5637</v>
      </c>
      <c r="T170" s="13" t="s">
        <v>33</v>
      </c>
      <c r="U170" s="22">
        <v>3856</v>
      </c>
      <c r="V170" s="13" t="s">
        <v>87</v>
      </c>
      <c r="W170" s="13">
        <v>418.68</v>
      </c>
    </row>
    <row r="171" spans="18:23">
      <c r="R171" s="13" t="s">
        <v>206</v>
      </c>
      <c r="S171" s="22">
        <v>5637</v>
      </c>
      <c r="T171" s="13" t="s">
        <v>33</v>
      </c>
      <c r="U171" s="22">
        <v>8627</v>
      </c>
      <c r="V171" s="13" t="s">
        <v>87</v>
      </c>
      <c r="W171" s="13">
        <v>936.66</v>
      </c>
    </row>
    <row r="172" spans="18:23">
      <c r="R172" s="13" t="s">
        <v>89</v>
      </c>
    </row>
    <row r="173" spans="18:23">
      <c r="R173" s="13" t="s">
        <v>207</v>
      </c>
      <c r="S173" s="22">
        <v>79507</v>
      </c>
      <c r="T173" s="13" t="s">
        <v>91</v>
      </c>
      <c r="U173" s="13">
        <v>35</v>
      </c>
      <c r="V173" s="13" t="s">
        <v>166</v>
      </c>
      <c r="W173" s="13">
        <v>53.2</v>
      </c>
    </row>
    <row r="174" spans="18:23">
      <c r="R174" s="13" t="s">
        <v>208</v>
      </c>
      <c r="S174" s="22">
        <v>15197</v>
      </c>
      <c r="T174" s="13" t="s">
        <v>43</v>
      </c>
      <c r="U174" s="13">
        <v>684</v>
      </c>
      <c r="V174" s="13" t="s">
        <v>93</v>
      </c>
      <c r="W174" s="13">
        <v>200.09</v>
      </c>
    </row>
    <row r="175" spans="18:23">
      <c r="R175" s="13" t="s">
        <v>114</v>
      </c>
    </row>
    <row r="176" spans="18:23">
      <c r="R176" s="13" t="s">
        <v>8</v>
      </c>
      <c r="W176" s="13" t="s">
        <v>167</v>
      </c>
    </row>
    <row r="177" spans="18:23">
      <c r="R177" s="13" t="s">
        <v>223</v>
      </c>
      <c r="S177" s="22">
        <v>22942</v>
      </c>
      <c r="T177" s="13" t="s">
        <v>10</v>
      </c>
      <c r="U177" s="13" t="s">
        <v>12</v>
      </c>
      <c r="W177" s="13" t="s">
        <v>162</v>
      </c>
    </row>
    <row r="178" spans="18:23">
      <c r="R178" s="13" t="s">
        <v>224</v>
      </c>
      <c r="S178" s="22">
        <v>1546</v>
      </c>
      <c r="T178" s="13" t="s">
        <v>10</v>
      </c>
      <c r="U178" s="13">
        <v>42.49</v>
      </c>
      <c r="V178" s="13" t="s">
        <v>15</v>
      </c>
      <c r="W178" s="13">
        <v>461.81</v>
      </c>
    </row>
    <row r="179" spans="18:23">
      <c r="R179" s="13" t="s">
        <v>225</v>
      </c>
      <c r="S179" s="13">
        <v>0</v>
      </c>
      <c r="T179" s="13" t="s">
        <v>10</v>
      </c>
      <c r="U179" s="13">
        <v>42.49</v>
      </c>
      <c r="V179" s="13" t="s">
        <v>15</v>
      </c>
      <c r="W179" s="13">
        <v>0</v>
      </c>
    </row>
    <row r="180" spans="18:23">
      <c r="R180" s="13" t="s">
        <v>18</v>
      </c>
    </row>
    <row r="181" spans="18:23">
      <c r="R181" s="13" t="s">
        <v>178</v>
      </c>
      <c r="S181" s="22">
        <v>1546</v>
      </c>
      <c r="T181" s="13" t="s">
        <v>20</v>
      </c>
      <c r="U181" s="13">
        <v>67.290000000000006</v>
      </c>
      <c r="V181" s="13" t="s">
        <v>21</v>
      </c>
      <c r="W181" s="13">
        <v>731.36</v>
      </c>
    </row>
    <row r="182" spans="18:23">
      <c r="R182" s="13" t="s">
        <v>179</v>
      </c>
      <c r="S182" s="22">
        <v>1129</v>
      </c>
      <c r="T182" s="13" t="s">
        <v>23</v>
      </c>
      <c r="U182" s="13">
        <v>142.27000000000001</v>
      </c>
      <c r="V182" s="13" t="s">
        <v>24</v>
      </c>
      <c r="W182" s="45">
        <v>1128.71</v>
      </c>
    </row>
    <row r="183" spans="18:23">
      <c r="R183" s="13" t="s">
        <v>180</v>
      </c>
      <c r="S183" s="13">
        <v>227</v>
      </c>
      <c r="T183" s="13" t="s">
        <v>26</v>
      </c>
      <c r="U183" s="13">
        <v>106.25</v>
      </c>
      <c r="V183" s="13" t="s">
        <v>27</v>
      </c>
      <c r="W183" s="13">
        <v>169.25</v>
      </c>
    </row>
    <row r="184" spans="18:23">
      <c r="R184" s="13" t="s">
        <v>181</v>
      </c>
      <c r="S184" s="22">
        <v>3002</v>
      </c>
      <c r="T184" s="13" t="s">
        <v>29</v>
      </c>
      <c r="U184" s="13">
        <v>61.68</v>
      </c>
      <c r="V184" s="13" t="s">
        <v>30</v>
      </c>
      <c r="W184" s="45">
        <v>1301.92</v>
      </c>
    </row>
    <row r="185" spans="18:23">
      <c r="R185" s="13" t="s">
        <v>31</v>
      </c>
    </row>
    <row r="186" spans="18:23">
      <c r="R186" s="13" t="s">
        <v>182</v>
      </c>
      <c r="S186" s="22">
        <v>1795</v>
      </c>
      <c r="T186" s="13" t="s">
        <v>33</v>
      </c>
      <c r="U186" s="13">
        <v>312.19</v>
      </c>
      <c r="V186" s="13" t="s">
        <v>34</v>
      </c>
      <c r="W186" s="45">
        <v>3939.16</v>
      </c>
    </row>
    <row r="187" spans="18:23">
      <c r="R187" s="13" t="s">
        <v>183</v>
      </c>
      <c r="S187" s="13">
        <v>8</v>
      </c>
      <c r="T187" s="13" t="s">
        <v>33</v>
      </c>
      <c r="U187" s="22">
        <v>17728</v>
      </c>
      <c r="V187" s="13" t="s">
        <v>34</v>
      </c>
      <c r="W187" s="13">
        <v>997.03</v>
      </c>
    </row>
    <row r="188" spans="18:23">
      <c r="R188" s="13" t="s">
        <v>184</v>
      </c>
      <c r="S188" s="13">
        <v>1</v>
      </c>
      <c r="T188" s="13" t="s">
        <v>39</v>
      </c>
      <c r="U188" s="45">
        <v>9615.15</v>
      </c>
      <c r="V188" s="13" t="s">
        <v>38</v>
      </c>
      <c r="W188" s="13">
        <v>67.59</v>
      </c>
    </row>
    <row r="189" spans="18:23">
      <c r="R189" s="13" t="s">
        <v>185</v>
      </c>
      <c r="S189" s="22">
        <v>16098</v>
      </c>
      <c r="T189" s="13" t="s">
        <v>43</v>
      </c>
      <c r="U189" s="13">
        <v>61.97</v>
      </c>
      <c r="V189" s="13" t="s">
        <v>42</v>
      </c>
      <c r="W189" s="45">
        <v>7013.27</v>
      </c>
    </row>
    <row r="190" spans="18:23">
      <c r="R190" s="13" t="s">
        <v>44</v>
      </c>
    </row>
    <row r="191" spans="18:23">
      <c r="R191" s="13" t="s">
        <v>213</v>
      </c>
      <c r="S191" s="13">
        <v>2</v>
      </c>
      <c r="T191" s="13" t="s">
        <v>187</v>
      </c>
      <c r="U191" s="13">
        <v>855</v>
      </c>
      <c r="V191" s="13" t="s">
        <v>47</v>
      </c>
      <c r="W191" s="13">
        <v>0.04</v>
      </c>
    </row>
    <row r="192" spans="18:23">
      <c r="R192" s="13" t="s">
        <v>188</v>
      </c>
      <c r="S192" s="13">
        <v>0</v>
      </c>
      <c r="T192" s="13" t="s">
        <v>187</v>
      </c>
      <c r="U192" s="22">
        <v>8429754</v>
      </c>
      <c r="V192" s="13" t="s">
        <v>47</v>
      </c>
      <c r="W192" s="13">
        <v>0</v>
      </c>
    </row>
    <row r="193" spans="18:23">
      <c r="R193" s="13" t="s">
        <v>189</v>
      </c>
      <c r="S193" s="13">
        <v>67</v>
      </c>
      <c r="T193" s="13" t="s">
        <v>10</v>
      </c>
      <c r="U193" s="22">
        <v>2965</v>
      </c>
      <c r="V193" s="13" t="s">
        <v>50</v>
      </c>
      <c r="W193" s="13">
        <v>3.82</v>
      </c>
    </row>
    <row r="194" spans="18:23">
      <c r="R194" s="13" t="s">
        <v>51</v>
      </c>
    </row>
    <row r="195" spans="18:23">
      <c r="R195" s="13" t="s">
        <v>190</v>
      </c>
      <c r="S195" s="22">
        <v>1549</v>
      </c>
      <c r="T195" s="13" t="s">
        <v>55</v>
      </c>
      <c r="U195" s="13">
        <v>402</v>
      </c>
      <c r="V195" s="13" t="s">
        <v>54</v>
      </c>
      <c r="W195" s="45">
        <v>4380.54</v>
      </c>
    </row>
    <row r="196" spans="18:23">
      <c r="R196" s="13" t="s">
        <v>191</v>
      </c>
      <c r="S196" s="22">
        <v>1050</v>
      </c>
      <c r="T196" s="13" t="s">
        <v>57</v>
      </c>
      <c r="U196" s="13">
        <v>289</v>
      </c>
      <c r="V196" s="13" t="s">
        <v>58</v>
      </c>
      <c r="W196" s="45">
        <v>2133.84</v>
      </c>
    </row>
    <row r="197" spans="18:23">
      <c r="R197" s="13" t="s">
        <v>192</v>
      </c>
      <c r="S197" s="22">
        <v>66320</v>
      </c>
      <c r="T197" s="13" t="s">
        <v>60</v>
      </c>
      <c r="U197" s="22">
        <v>1157</v>
      </c>
      <c r="V197" s="13" t="s">
        <v>61</v>
      </c>
      <c r="W197" s="45">
        <v>1477.39</v>
      </c>
    </row>
    <row r="198" spans="18:23">
      <c r="R198" s="13" t="s">
        <v>193</v>
      </c>
      <c r="S198" s="22">
        <v>74433</v>
      </c>
      <c r="T198" s="13" t="s">
        <v>60</v>
      </c>
      <c r="U198" s="13">
        <v>321.3</v>
      </c>
      <c r="V198" s="13" t="s">
        <v>61</v>
      </c>
      <c r="W198" s="13">
        <v>460.66</v>
      </c>
    </row>
    <row r="199" spans="18:23">
      <c r="R199" s="13" t="s">
        <v>63</v>
      </c>
    </row>
    <row r="200" spans="18:23">
      <c r="R200" s="13" t="s">
        <v>194</v>
      </c>
      <c r="S200" s="13">
        <v>0</v>
      </c>
      <c r="T200" s="13" t="s">
        <v>66</v>
      </c>
      <c r="U200" s="13">
        <v>21.87</v>
      </c>
      <c r="V200" s="13" t="s">
        <v>65</v>
      </c>
      <c r="W200" s="13">
        <v>0</v>
      </c>
    </row>
    <row r="201" spans="18:23">
      <c r="R201" s="13" t="s">
        <v>195</v>
      </c>
      <c r="S201" s="13">
        <v>0</v>
      </c>
      <c r="T201" s="13" t="s">
        <v>66</v>
      </c>
      <c r="U201" s="13">
        <v>4.37</v>
      </c>
      <c r="V201" s="13" t="s">
        <v>65</v>
      </c>
      <c r="W201" s="13">
        <v>0</v>
      </c>
    </row>
    <row r="202" spans="18:23">
      <c r="R202" s="13" t="s">
        <v>68</v>
      </c>
    </row>
    <row r="203" spans="18:23">
      <c r="R203" s="13" t="s">
        <v>196</v>
      </c>
      <c r="S203" s="13">
        <v>289</v>
      </c>
      <c r="T203" s="13" t="s">
        <v>70</v>
      </c>
      <c r="U203" s="13">
        <v>0.28000000000000003</v>
      </c>
      <c r="V203" s="13" t="s">
        <v>71</v>
      </c>
      <c r="W203" s="45">
        <v>1558.05</v>
      </c>
    </row>
    <row r="204" spans="18:23">
      <c r="R204" s="13" t="s">
        <v>73</v>
      </c>
    </row>
    <row r="205" spans="18:23">
      <c r="R205" s="13" t="s">
        <v>214</v>
      </c>
      <c r="S205" s="13">
        <v>67</v>
      </c>
      <c r="T205" s="13" t="s">
        <v>74</v>
      </c>
      <c r="U205" s="22">
        <v>2861</v>
      </c>
      <c r="V205" s="13" t="s">
        <v>198</v>
      </c>
      <c r="W205" s="13">
        <v>3.69</v>
      </c>
    </row>
    <row r="206" spans="18:23">
      <c r="R206" s="13" t="s">
        <v>199</v>
      </c>
      <c r="S206" s="13">
        <v>0</v>
      </c>
      <c r="T206" s="13" t="s">
        <v>74</v>
      </c>
      <c r="U206" s="22">
        <v>8429754</v>
      </c>
      <c r="V206" s="13" t="s">
        <v>198</v>
      </c>
      <c r="W206" s="13">
        <v>0</v>
      </c>
    </row>
    <row r="207" spans="18:23">
      <c r="R207" s="13" t="s">
        <v>200</v>
      </c>
      <c r="S207" s="13">
        <v>638</v>
      </c>
      <c r="T207" s="13" t="s">
        <v>201</v>
      </c>
      <c r="U207" s="22">
        <v>1491925</v>
      </c>
      <c r="V207" s="13" t="s">
        <v>202</v>
      </c>
      <c r="W207" s="45">
        <v>18346.91</v>
      </c>
    </row>
    <row r="208" spans="18:23">
      <c r="R208" s="13" t="s">
        <v>80</v>
      </c>
    </row>
    <row r="209" spans="18:23">
      <c r="R209" s="13" t="s">
        <v>203</v>
      </c>
      <c r="S209" s="22">
        <v>2901</v>
      </c>
      <c r="T209" s="13" t="s">
        <v>82</v>
      </c>
      <c r="U209" s="13">
        <v>91</v>
      </c>
      <c r="V209" s="13" t="s">
        <v>83</v>
      </c>
      <c r="W209" s="13">
        <v>5.08</v>
      </c>
    </row>
    <row r="210" spans="18:23">
      <c r="R210" s="13" t="s">
        <v>204</v>
      </c>
      <c r="S210" s="22">
        <v>16098</v>
      </c>
      <c r="T210" s="13" t="s">
        <v>41</v>
      </c>
      <c r="U210" s="13">
        <v>360</v>
      </c>
      <c r="V210" s="13" t="s">
        <v>85</v>
      </c>
      <c r="W210" s="13">
        <v>111.7</v>
      </c>
    </row>
    <row r="211" spans="18:23">
      <c r="R211" s="13" t="s">
        <v>205</v>
      </c>
      <c r="S211" s="22">
        <v>1795</v>
      </c>
      <c r="T211" s="13" t="s">
        <v>33</v>
      </c>
      <c r="U211" s="22">
        <v>4400</v>
      </c>
      <c r="V211" s="13" t="s">
        <v>87</v>
      </c>
      <c r="W211" s="13">
        <v>152.12</v>
      </c>
    </row>
    <row r="212" spans="18:23">
      <c r="R212" s="13" t="s">
        <v>206</v>
      </c>
      <c r="S212" s="22">
        <v>1795</v>
      </c>
      <c r="T212" s="13" t="s">
        <v>33</v>
      </c>
      <c r="U212" s="22">
        <v>9844</v>
      </c>
      <c r="V212" s="13" t="s">
        <v>87</v>
      </c>
      <c r="W212" s="13">
        <v>340.31</v>
      </c>
    </row>
    <row r="213" spans="18:23">
      <c r="R213" s="13" t="s">
        <v>89</v>
      </c>
    </row>
    <row r="214" spans="18:23">
      <c r="R214" s="13" t="s">
        <v>207</v>
      </c>
      <c r="S214" s="22">
        <v>2966</v>
      </c>
      <c r="T214" s="13" t="s">
        <v>91</v>
      </c>
      <c r="U214" s="13">
        <v>40</v>
      </c>
      <c r="V214" s="13" t="s">
        <v>166</v>
      </c>
      <c r="W214" s="13">
        <v>2.2599999999999998</v>
      </c>
    </row>
    <row r="215" spans="18:23">
      <c r="R215" s="13" t="s">
        <v>208</v>
      </c>
      <c r="S215" s="22">
        <v>4025</v>
      </c>
      <c r="T215" s="13" t="s">
        <v>43</v>
      </c>
      <c r="U215" s="13">
        <v>780</v>
      </c>
      <c r="V215" s="13" t="s">
        <v>93</v>
      </c>
      <c r="W215" s="13">
        <v>60.47</v>
      </c>
    </row>
    <row r="216" spans="18:23">
      <c r="R216" s="13" t="s">
        <v>120</v>
      </c>
    </row>
    <row r="217" spans="18:23">
      <c r="R217" s="13" t="s">
        <v>8</v>
      </c>
      <c r="W217" s="13" t="s">
        <v>167</v>
      </c>
    </row>
    <row r="218" spans="18:23">
      <c r="R218" s="13" t="s">
        <v>226</v>
      </c>
      <c r="S218" s="22">
        <v>27327</v>
      </c>
      <c r="T218" s="13" t="s">
        <v>10</v>
      </c>
      <c r="U218" s="13" t="s">
        <v>12</v>
      </c>
      <c r="W218" s="13" t="s">
        <v>162</v>
      </c>
    </row>
    <row r="219" spans="18:23">
      <c r="R219" s="13" t="s">
        <v>227</v>
      </c>
      <c r="S219" s="22">
        <v>75863</v>
      </c>
      <c r="T219" s="13" t="s">
        <v>10</v>
      </c>
      <c r="U219" s="13">
        <v>7.98</v>
      </c>
      <c r="V219" s="13" t="s">
        <v>15</v>
      </c>
      <c r="W219" s="45">
        <v>4256.29</v>
      </c>
    </row>
    <row r="220" spans="18:23">
      <c r="R220" s="13" t="s">
        <v>228</v>
      </c>
      <c r="S220" s="13">
        <v>0</v>
      </c>
      <c r="T220" s="13" t="s">
        <v>10</v>
      </c>
      <c r="U220" s="13">
        <v>7.98</v>
      </c>
      <c r="V220" s="13" t="s">
        <v>15</v>
      </c>
      <c r="W220" s="13">
        <v>0</v>
      </c>
    </row>
    <row r="221" spans="18:23">
      <c r="R221" s="13" t="s">
        <v>18</v>
      </c>
    </row>
    <row r="222" spans="18:23">
      <c r="R222" s="13" t="s">
        <v>178</v>
      </c>
      <c r="S222" s="22">
        <v>16993</v>
      </c>
      <c r="T222" s="13" t="s">
        <v>20</v>
      </c>
      <c r="U222" s="13">
        <v>64.790000000000006</v>
      </c>
      <c r="V222" s="13" t="s">
        <v>21</v>
      </c>
      <c r="W222" s="45">
        <v>7740.38</v>
      </c>
    </row>
    <row r="223" spans="18:23">
      <c r="R223" s="13" t="s">
        <v>179</v>
      </c>
      <c r="S223" s="22">
        <v>49918</v>
      </c>
      <c r="T223" s="13" t="s">
        <v>23</v>
      </c>
      <c r="U223" s="13">
        <v>136.97999999999999</v>
      </c>
      <c r="V223" s="13" t="s">
        <v>24</v>
      </c>
      <c r="W223" s="45">
        <v>48069.49</v>
      </c>
    </row>
    <row r="224" spans="18:23">
      <c r="R224" s="13" t="s">
        <v>180</v>
      </c>
      <c r="S224" s="22">
        <v>11119</v>
      </c>
      <c r="T224" s="13" t="s">
        <v>26</v>
      </c>
      <c r="U224" s="13">
        <v>102.31</v>
      </c>
      <c r="V224" s="13" t="s">
        <v>27</v>
      </c>
      <c r="W224" s="45">
        <v>7996.55</v>
      </c>
    </row>
    <row r="225" spans="18:23">
      <c r="R225" s="13" t="s">
        <v>181</v>
      </c>
      <c r="S225" s="22">
        <v>88451</v>
      </c>
      <c r="T225" s="13" t="s">
        <v>29</v>
      </c>
      <c r="U225" s="13">
        <v>59.39</v>
      </c>
      <c r="V225" s="13" t="s">
        <v>30</v>
      </c>
      <c r="W225" s="45">
        <v>36930.82</v>
      </c>
    </row>
    <row r="226" spans="18:23">
      <c r="R226" s="13" t="s">
        <v>31</v>
      </c>
    </row>
    <row r="227" spans="18:23">
      <c r="R227" s="13" t="s">
        <v>182</v>
      </c>
      <c r="S227" s="22">
        <v>6145</v>
      </c>
      <c r="T227" s="13" t="s">
        <v>33</v>
      </c>
      <c r="U227" s="13">
        <v>300.58999999999997</v>
      </c>
      <c r="V227" s="13" t="s">
        <v>34</v>
      </c>
      <c r="W227" s="45">
        <v>12984.97</v>
      </c>
    </row>
    <row r="228" spans="18:23">
      <c r="R228" s="13" t="s">
        <v>183</v>
      </c>
      <c r="S228" s="13">
        <v>32</v>
      </c>
      <c r="T228" s="13" t="s">
        <v>33</v>
      </c>
      <c r="U228" s="22">
        <v>17070</v>
      </c>
      <c r="V228" s="13" t="s">
        <v>34</v>
      </c>
      <c r="W228" s="45">
        <v>3840.01</v>
      </c>
    </row>
    <row r="229" spans="18:23">
      <c r="R229" s="13" t="s">
        <v>184</v>
      </c>
      <c r="S229" s="13">
        <v>4</v>
      </c>
      <c r="T229" s="13" t="s">
        <v>39</v>
      </c>
      <c r="U229" s="45">
        <v>9258.08</v>
      </c>
      <c r="V229" s="13" t="s">
        <v>38</v>
      </c>
      <c r="W229" s="13">
        <v>260.33</v>
      </c>
    </row>
    <row r="230" spans="18:23">
      <c r="R230" s="13" t="s">
        <v>185</v>
      </c>
      <c r="S230" s="22">
        <v>99333</v>
      </c>
      <c r="T230" s="13" t="s">
        <v>43</v>
      </c>
      <c r="U230" s="13">
        <v>59.67</v>
      </c>
      <c r="V230" s="13" t="s">
        <v>42</v>
      </c>
      <c r="W230" s="45">
        <v>41668.39</v>
      </c>
    </row>
    <row r="231" spans="18:23">
      <c r="R231" s="13" t="s">
        <v>44</v>
      </c>
    </row>
    <row r="232" spans="18:23">
      <c r="R232" s="13" t="s">
        <v>213</v>
      </c>
      <c r="S232" s="13">
        <v>110</v>
      </c>
      <c r="T232" s="13" t="s">
        <v>187</v>
      </c>
      <c r="U232" s="13">
        <v>823</v>
      </c>
      <c r="V232" s="13" t="s">
        <v>47</v>
      </c>
      <c r="W232" s="13">
        <v>1.74</v>
      </c>
    </row>
    <row r="233" spans="18:23">
      <c r="R233" s="13" t="s">
        <v>188</v>
      </c>
      <c r="S233" s="13">
        <v>0</v>
      </c>
      <c r="T233" s="13" t="s">
        <v>187</v>
      </c>
      <c r="U233" s="22">
        <v>8127942</v>
      </c>
      <c r="V233" s="13" t="s">
        <v>47</v>
      </c>
      <c r="W233" s="13">
        <v>0</v>
      </c>
    </row>
    <row r="234" spans="18:23">
      <c r="R234" s="13" t="s">
        <v>189</v>
      </c>
      <c r="S234" s="22">
        <v>3280</v>
      </c>
      <c r="T234" s="13" t="s">
        <v>10</v>
      </c>
      <c r="U234" s="22">
        <v>2855</v>
      </c>
      <c r="V234" s="13" t="s">
        <v>50</v>
      </c>
      <c r="W234" s="13">
        <v>180.37</v>
      </c>
    </row>
    <row r="235" spans="18:23">
      <c r="R235" s="13" t="s">
        <v>51</v>
      </c>
    </row>
    <row r="236" spans="18:23">
      <c r="R236" s="13" t="s">
        <v>190</v>
      </c>
      <c r="S236" s="22">
        <v>52725</v>
      </c>
      <c r="T236" s="13" t="s">
        <v>55</v>
      </c>
      <c r="U236" s="13">
        <v>387</v>
      </c>
      <c r="V236" s="13" t="s">
        <v>54</v>
      </c>
      <c r="W236" s="45">
        <v>143558.59</v>
      </c>
    </row>
    <row r="237" spans="18:23">
      <c r="R237" s="13" t="s">
        <v>191</v>
      </c>
      <c r="S237" s="22">
        <v>2503</v>
      </c>
      <c r="T237" s="13" t="s">
        <v>57</v>
      </c>
      <c r="U237" s="13">
        <v>278</v>
      </c>
      <c r="V237" s="13" t="s">
        <v>58</v>
      </c>
      <c r="W237" s="45">
        <v>4899.9399999999996</v>
      </c>
    </row>
    <row r="238" spans="18:23">
      <c r="R238" s="13" t="s">
        <v>192</v>
      </c>
      <c r="S238" s="22">
        <v>3254347</v>
      </c>
      <c r="T238" s="13" t="s">
        <v>60</v>
      </c>
      <c r="U238" s="22">
        <v>1114</v>
      </c>
      <c r="V238" s="13" t="s">
        <v>61</v>
      </c>
      <c r="W238" s="45">
        <v>69803.789999999994</v>
      </c>
    </row>
    <row r="239" spans="18:23">
      <c r="R239" s="13" t="s">
        <v>193</v>
      </c>
      <c r="S239" s="22">
        <v>3652466</v>
      </c>
      <c r="T239" s="13" t="s">
        <v>60</v>
      </c>
      <c r="U239" s="13">
        <v>309.39999999999998</v>
      </c>
      <c r="V239" s="13" t="s">
        <v>61</v>
      </c>
      <c r="W239" s="45">
        <v>21765.51</v>
      </c>
    </row>
    <row r="240" spans="18:23">
      <c r="R240" s="13" t="s">
        <v>63</v>
      </c>
    </row>
    <row r="241" spans="18:23">
      <c r="R241" s="13" t="s">
        <v>194</v>
      </c>
      <c r="S241" s="13">
        <v>31</v>
      </c>
      <c r="T241" s="13" t="s">
        <v>66</v>
      </c>
      <c r="U241" s="13">
        <v>21.87</v>
      </c>
      <c r="V241" s="13" t="s">
        <v>65</v>
      </c>
      <c r="W241" s="45">
        <v>12847.09</v>
      </c>
    </row>
    <row r="242" spans="18:23">
      <c r="R242" s="13" t="s">
        <v>195</v>
      </c>
      <c r="S242" s="13">
        <v>31</v>
      </c>
      <c r="T242" s="13" t="s">
        <v>66</v>
      </c>
      <c r="U242" s="13">
        <v>4.37</v>
      </c>
      <c r="V242" s="13" t="s">
        <v>65</v>
      </c>
      <c r="W242" s="45">
        <v>2569.42</v>
      </c>
    </row>
    <row r="243" spans="18:23">
      <c r="R243" s="13" t="s">
        <v>68</v>
      </c>
    </row>
    <row r="244" spans="18:23">
      <c r="R244" s="13" t="s">
        <v>196</v>
      </c>
      <c r="S244" s="22">
        <v>14186</v>
      </c>
      <c r="T244" s="13" t="s">
        <v>70</v>
      </c>
      <c r="U244" s="13">
        <v>0.27</v>
      </c>
      <c r="V244" s="13" t="s">
        <v>71</v>
      </c>
      <c r="W244" s="45">
        <v>73614.66</v>
      </c>
    </row>
    <row r="245" spans="18:23">
      <c r="R245" s="13" t="s">
        <v>73</v>
      </c>
    </row>
    <row r="246" spans="18:23">
      <c r="R246" s="13" t="s">
        <v>214</v>
      </c>
      <c r="S246" s="22">
        <v>3300</v>
      </c>
      <c r="T246" s="13" t="s">
        <v>74</v>
      </c>
      <c r="U246" s="22">
        <v>2755</v>
      </c>
      <c r="V246" s="13" t="s">
        <v>198</v>
      </c>
      <c r="W246" s="13">
        <v>175.1</v>
      </c>
    </row>
    <row r="247" spans="18:23">
      <c r="R247" s="13" t="s">
        <v>199</v>
      </c>
      <c r="S247" s="13">
        <v>0</v>
      </c>
      <c r="T247" s="13" t="s">
        <v>74</v>
      </c>
      <c r="U247" s="22">
        <v>8127942</v>
      </c>
      <c r="V247" s="13" t="s">
        <v>198</v>
      </c>
      <c r="W247" s="13">
        <v>0</v>
      </c>
    </row>
    <row r="248" spans="18:23">
      <c r="R248" s="13" t="s">
        <v>200</v>
      </c>
      <c r="S248" s="22">
        <v>31331</v>
      </c>
      <c r="T248" s="13" t="s">
        <v>201</v>
      </c>
      <c r="U248" s="22">
        <v>2519264</v>
      </c>
      <c r="V248" s="13" t="s">
        <v>202</v>
      </c>
      <c r="W248" s="45">
        <v>1520228.52</v>
      </c>
    </row>
    <row r="249" spans="18:23">
      <c r="R249" s="13" t="s">
        <v>80</v>
      </c>
    </row>
    <row r="250" spans="18:23">
      <c r="R250" s="13" t="s">
        <v>203</v>
      </c>
      <c r="S250" s="22">
        <v>78030</v>
      </c>
      <c r="T250" s="13" t="s">
        <v>82</v>
      </c>
      <c r="U250" s="13">
        <v>88</v>
      </c>
      <c r="V250" s="13" t="s">
        <v>83</v>
      </c>
      <c r="W250" s="13">
        <v>131.6</v>
      </c>
    </row>
    <row r="251" spans="18:23">
      <c r="R251" s="13" t="s">
        <v>204</v>
      </c>
      <c r="S251" s="22">
        <v>99333</v>
      </c>
      <c r="T251" s="13" t="s">
        <v>41</v>
      </c>
      <c r="U251" s="13">
        <v>347</v>
      </c>
      <c r="V251" s="13" t="s">
        <v>85</v>
      </c>
      <c r="W251" s="13">
        <v>663.68</v>
      </c>
    </row>
    <row r="252" spans="18:23">
      <c r="R252" s="13" t="s">
        <v>205</v>
      </c>
      <c r="S252" s="22">
        <v>6145</v>
      </c>
      <c r="T252" s="13" t="s">
        <v>33</v>
      </c>
      <c r="U252" s="22">
        <v>4237</v>
      </c>
      <c r="V252" s="13" t="s">
        <v>87</v>
      </c>
      <c r="W252" s="13">
        <v>501.44</v>
      </c>
    </row>
    <row r="253" spans="18:23">
      <c r="R253" s="13" t="s">
        <v>206</v>
      </c>
      <c r="S253" s="22">
        <v>6145</v>
      </c>
      <c r="T253" s="13" t="s">
        <v>33</v>
      </c>
      <c r="U253" s="22">
        <v>9479</v>
      </c>
      <c r="V253" s="13" t="s">
        <v>87</v>
      </c>
      <c r="W253" s="45">
        <v>1121.8</v>
      </c>
    </row>
    <row r="254" spans="18:23">
      <c r="R254" s="13" t="s">
        <v>89</v>
      </c>
    </row>
    <row r="255" spans="18:23">
      <c r="R255" s="13" t="s">
        <v>207</v>
      </c>
      <c r="S255" s="22">
        <v>145520</v>
      </c>
      <c r="T255" s="13" t="s">
        <v>91</v>
      </c>
      <c r="U255" s="13">
        <v>38</v>
      </c>
      <c r="V255" s="13" t="s">
        <v>166</v>
      </c>
      <c r="W255" s="13">
        <v>106.98</v>
      </c>
    </row>
    <row r="256" spans="18:23">
      <c r="R256" s="13" t="s">
        <v>208</v>
      </c>
      <c r="S256" s="22">
        <v>24833</v>
      </c>
      <c r="T256" s="13" t="s">
        <v>43</v>
      </c>
      <c r="U256" s="13">
        <v>751</v>
      </c>
      <c r="V256" s="13" t="s">
        <v>93</v>
      </c>
      <c r="W256" s="13">
        <v>359.22</v>
      </c>
    </row>
    <row r="257" spans="18:23">
      <c r="R257" s="13" t="s">
        <v>229</v>
      </c>
    </row>
    <row r="258" spans="18:23">
      <c r="R258" s="13" t="s">
        <v>124</v>
      </c>
      <c r="S258" s="22">
        <v>5296</v>
      </c>
      <c r="T258" s="13" t="s">
        <v>10</v>
      </c>
      <c r="U258" s="13">
        <v>2.3E-3</v>
      </c>
      <c r="V258" s="13" t="s">
        <v>125</v>
      </c>
      <c r="W258" s="45">
        <v>12303.13</v>
      </c>
    </row>
    <row r="259" spans="18:23">
      <c r="R259" s="13" t="s">
        <v>126</v>
      </c>
    </row>
    <row r="260" spans="18:23">
      <c r="R260" s="13" t="s">
        <v>230</v>
      </c>
      <c r="S260" s="22">
        <v>1973</v>
      </c>
      <c r="T260" s="13" t="s">
        <v>128</v>
      </c>
      <c r="U260" s="22">
        <v>19178</v>
      </c>
      <c r="V260" s="13" t="s">
        <v>129</v>
      </c>
      <c r="W260" s="22">
        <v>266066</v>
      </c>
    </row>
    <row r="261" spans="18:23">
      <c r="R261" s="13" t="s">
        <v>231</v>
      </c>
      <c r="S261" s="13">
        <v>41</v>
      </c>
      <c r="T261" s="13" t="s">
        <v>131</v>
      </c>
      <c r="U261" s="22">
        <v>79452</v>
      </c>
      <c r="V261" s="13" t="s">
        <v>129</v>
      </c>
      <c r="W261" s="22">
        <v>22950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75E54"/>
  </sheetPr>
  <dimension ref="A1:Y48"/>
  <sheetViews>
    <sheetView workbookViewId="0">
      <selection activeCell="A2" sqref="A2:XFD2"/>
    </sheetView>
  </sheetViews>
  <sheetFormatPr defaultColWidth="8.85546875" defaultRowHeight="15"/>
  <cols>
    <col min="1" max="1" width="8.85546875" style="13"/>
    <col min="2" max="17" width="9.140625" style="13"/>
    <col min="18" max="20" width="8.85546875" style="13"/>
    <col min="21" max="21" width="11.7109375" style="13" bestFit="1" customWidth="1"/>
    <col min="22" max="24" width="8.85546875" style="13"/>
    <col min="25" max="25" width="16.7109375" style="13" customWidth="1"/>
    <col min="26" max="16384" width="8.85546875" style="13"/>
  </cols>
  <sheetData>
    <row r="1" spans="1:25" s="77" customFormat="1" ht="18">
      <c r="A1" s="77" t="s">
        <v>610</v>
      </c>
      <c r="D1" s="78"/>
    </row>
    <row r="2" spans="1:25">
      <c r="S2" s="21" t="s">
        <v>533</v>
      </c>
      <c r="T2" s="21"/>
      <c r="U2" s="21"/>
      <c r="V2" s="21"/>
      <c r="W2" s="21"/>
      <c r="X2" s="21"/>
      <c r="Y2" s="21"/>
    </row>
    <row r="3" spans="1:25">
      <c r="B3" s="13" t="s">
        <v>618</v>
      </c>
      <c r="S3" s="21"/>
      <c r="T3" s="21"/>
      <c r="U3" s="21"/>
      <c r="V3" s="21"/>
      <c r="W3" s="21"/>
      <c r="X3" s="21"/>
      <c r="Y3" s="21"/>
    </row>
    <row r="4" spans="1:25">
      <c r="S4" s="23">
        <v>1555</v>
      </c>
      <c r="T4" s="21" t="s">
        <v>567</v>
      </c>
      <c r="U4" s="21"/>
      <c r="V4" s="21" t="s">
        <v>568</v>
      </c>
      <c r="W4" s="21"/>
      <c r="X4" s="21"/>
      <c r="Y4" s="24">
        <v>223976.7</v>
      </c>
    </row>
    <row r="5" spans="1:25">
      <c r="B5" s="26" t="s">
        <v>588</v>
      </c>
      <c r="S5" s="21"/>
      <c r="T5" s="21"/>
      <c r="U5" s="21"/>
      <c r="V5" s="21"/>
      <c r="W5" s="21"/>
      <c r="X5" s="21"/>
      <c r="Y5" s="21"/>
    </row>
    <row r="6" spans="1:25">
      <c r="B6" s="27"/>
      <c r="C6" s="27" t="s">
        <v>238</v>
      </c>
      <c r="D6" s="27" t="s">
        <v>237</v>
      </c>
      <c r="E6" s="27" t="s">
        <v>552</v>
      </c>
      <c r="S6" s="21" t="s">
        <v>562</v>
      </c>
      <c r="T6" s="21"/>
      <c r="U6" s="21"/>
      <c r="V6" s="21"/>
      <c r="W6" s="21"/>
      <c r="X6" s="21"/>
      <c r="Y6" s="21"/>
    </row>
    <row r="7" spans="1:25">
      <c r="B7" s="29" t="s">
        <v>10</v>
      </c>
      <c r="C7" s="42">
        <v>7.666666666666667</v>
      </c>
      <c r="D7" s="42">
        <v>38.296666666666674</v>
      </c>
      <c r="E7" s="42">
        <v>12.606414109765831</v>
      </c>
      <c r="S7" s="21"/>
      <c r="T7" s="21"/>
      <c r="U7" s="21"/>
      <c r="V7" s="21"/>
      <c r="W7" s="21"/>
      <c r="X7" s="21"/>
      <c r="Y7" s="21"/>
    </row>
    <row r="8" spans="1:25">
      <c r="B8" s="29" t="s">
        <v>515</v>
      </c>
      <c r="C8" s="42">
        <v>0.94500000000000006</v>
      </c>
      <c r="D8" s="42">
        <v>131.04500000000002</v>
      </c>
      <c r="E8" s="42">
        <v>57.414227027394773</v>
      </c>
      <c r="S8" s="23">
        <v>1662</v>
      </c>
      <c r="T8" s="21" t="s">
        <v>187</v>
      </c>
      <c r="U8" s="21"/>
      <c r="V8" s="21" t="s">
        <v>569</v>
      </c>
      <c r="W8" s="21"/>
      <c r="X8" s="21"/>
      <c r="Y8" s="24">
        <v>266692.8</v>
      </c>
    </row>
    <row r="9" spans="1:25">
      <c r="B9" s="29" t="s">
        <v>516</v>
      </c>
      <c r="C9" s="42">
        <v>15</v>
      </c>
      <c r="D9" s="42">
        <v>62.010000000000005</v>
      </c>
      <c r="E9" s="42">
        <v>44.099452811624914</v>
      </c>
      <c r="S9" s="21"/>
      <c r="T9" s="21"/>
      <c r="U9" s="21"/>
      <c r="V9" s="21"/>
      <c r="W9" s="21"/>
      <c r="X9" s="21"/>
      <c r="Y9" s="21"/>
    </row>
    <row r="10" spans="1:25">
      <c r="B10" s="29" t="s">
        <v>517</v>
      </c>
      <c r="C10" s="42">
        <v>22.36</v>
      </c>
      <c r="D10" s="42">
        <v>98.02</v>
      </c>
      <c r="E10" s="42">
        <v>71.123458352064731</v>
      </c>
      <c r="S10" s="21" t="s">
        <v>563</v>
      </c>
      <c r="T10" s="21"/>
      <c r="U10" s="21"/>
      <c r="V10" s="21"/>
      <c r="W10" s="21"/>
      <c r="X10" s="21"/>
      <c r="Y10" s="21"/>
    </row>
    <row r="11" spans="1:25">
      <c r="B11" s="29" t="s">
        <v>518</v>
      </c>
      <c r="C11" s="42">
        <v>9.51</v>
      </c>
      <c r="D11" s="42">
        <v>56.839999999999996</v>
      </c>
      <c r="E11" s="42">
        <v>39.631990342175413</v>
      </c>
      <c r="S11" s="21"/>
      <c r="T11" s="21"/>
      <c r="U11" s="21"/>
      <c r="V11" s="21"/>
      <c r="W11" s="21"/>
      <c r="X11" s="21"/>
      <c r="Y11" s="21"/>
    </row>
    <row r="12" spans="1:25">
      <c r="B12" s="30" t="s">
        <v>519</v>
      </c>
      <c r="C12" s="43">
        <v>0</v>
      </c>
      <c r="D12" s="43">
        <v>286</v>
      </c>
      <c r="E12" s="43">
        <v>283.73203769140167</v>
      </c>
      <c r="S12" s="23">
        <v>1344</v>
      </c>
      <c r="T12" s="21" t="s">
        <v>187</v>
      </c>
      <c r="U12" s="21"/>
      <c r="V12" s="21" t="s">
        <v>570</v>
      </c>
      <c r="W12" s="21"/>
      <c r="X12" s="21"/>
      <c r="Y12" s="47">
        <v>199085.8</v>
      </c>
    </row>
    <row r="13" spans="1:25">
      <c r="S13" s="21"/>
      <c r="T13" s="21"/>
      <c r="U13" s="21"/>
      <c r="V13" s="21"/>
      <c r="W13" s="21"/>
      <c r="X13" s="21"/>
      <c r="Y13" s="21"/>
    </row>
    <row r="14" spans="1:25">
      <c r="S14" s="21" t="s">
        <v>564</v>
      </c>
      <c r="T14" s="21"/>
      <c r="U14" s="21"/>
      <c r="V14" s="21"/>
      <c r="W14" s="21"/>
      <c r="X14" s="21"/>
      <c r="Y14" s="21"/>
    </row>
    <row r="15" spans="1:25" ht="18.75">
      <c r="B15" s="41" t="s">
        <v>589</v>
      </c>
      <c r="S15" s="21"/>
      <c r="T15" s="21"/>
      <c r="U15" s="21"/>
      <c r="V15" s="21"/>
      <c r="W15" s="21"/>
      <c r="X15" s="21"/>
      <c r="Y15" s="21"/>
    </row>
    <row r="16" spans="1:25">
      <c r="S16" s="21">
        <v>603</v>
      </c>
      <c r="T16" s="21" t="s">
        <v>187</v>
      </c>
      <c r="U16" s="21"/>
      <c r="V16" s="21" t="s">
        <v>571</v>
      </c>
      <c r="W16" s="21"/>
      <c r="X16" s="21"/>
      <c r="Y16" s="24">
        <v>84160.8</v>
      </c>
    </row>
    <row r="17" spans="2:25">
      <c r="B17" s="26" t="s">
        <v>586</v>
      </c>
      <c r="J17" s="26" t="s">
        <v>585</v>
      </c>
      <c r="S17" s="21"/>
      <c r="T17" s="21"/>
      <c r="U17" s="21"/>
      <c r="V17" s="21"/>
      <c r="W17" s="21"/>
      <c r="X17" s="21"/>
      <c r="Y17" s="21"/>
    </row>
    <row r="18" spans="2:25" ht="30">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S18" s="21" t="s">
        <v>565</v>
      </c>
      <c r="T18" s="21"/>
      <c r="U18" s="21"/>
      <c r="V18" s="21"/>
      <c r="W18" s="21"/>
      <c r="X18" s="21"/>
      <c r="Y18" s="21"/>
    </row>
    <row r="19" spans="2:25">
      <c r="B19" s="29" t="s">
        <v>520</v>
      </c>
      <c r="C19" s="29" t="s">
        <v>521</v>
      </c>
      <c r="D19" s="29" t="s">
        <v>521</v>
      </c>
      <c r="E19" s="29" t="s">
        <v>521</v>
      </c>
      <c r="F19" s="29" t="s">
        <v>521</v>
      </c>
      <c r="G19" s="29" t="s">
        <v>521</v>
      </c>
      <c r="H19" s="29" t="s">
        <v>522</v>
      </c>
      <c r="J19" s="32" t="s">
        <v>520</v>
      </c>
      <c r="K19" s="33">
        <v>114978</v>
      </c>
      <c r="L19" s="33">
        <v>108306</v>
      </c>
      <c r="M19" s="32">
        <v>305</v>
      </c>
      <c r="N19" s="32">
        <v>21267</v>
      </c>
      <c r="O19" s="33">
        <v>7546</v>
      </c>
      <c r="P19" s="32">
        <v>153</v>
      </c>
      <c r="S19" s="21"/>
      <c r="T19" s="21"/>
      <c r="U19" s="21"/>
      <c r="V19" s="21"/>
      <c r="W19" s="21"/>
      <c r="X19" s="21"/>
      <c r="Y19" s="21"/>
    </row>
    <row r="20" spans="2:25">
      <c r="B20" s="29" t="s">
        <v>523</v>
      </c>
      <c r="C20" s="29" t="s">
        <v>521</v>
      </c>
      <c r="D20" s="29" t="s">
        <v>521</v>
      </c>
      <c r="E20" s="29" t="s">
        <v>521</v>
      </c>
      <c r="F20" s="29" t="s">
        <v>522</v>
      </c>
      <c r="G20" s="29" t="s">
        <v>521</v>
      </c>
      <c r="H20" s="29" t="s">
        <v>522</v>
      </c>
      <c r="J20" s="29" t="s">
        <v>523</v>
      </c>
      <c r="K20" s="31">
        <v>68613</v>
      </c>
      <c r="L20" s="31">
        <v>39277</v>
      </c>
      <c r="M20" s="31">
        <v>36658</v>
      </c>
      <c r="N20" s="31">
        <v>12588</v>
      </c>
      <c r="O20" s="31">
        <v>118865</v>
      </c>
      <c r="P20" s="31">
        <v>10203</v>
      </c>
      <c r="S20" s="21" t="s">
        <v>566</v>
      </c>
      <c r="T20" s="21"/>
      <c r="U20" s="21"/>
      <c r="V20" s="21"/>
      <c r="W20" s="21"/>
      <c r="X20" s="21"/>
      <c r="Y20" s="21"/>
    </row>
    <row r="21" spans="2:25">
      <c r="B21" s="29" t="s">
        <v>524</v>
      </c>
      <c r="C21" s="29" t="s">
        <v>522</v>
      </c>
      <c r="D21" s="29" t="s">
        <v>522</v>
      </c>
      <c r="E21" s="29" t="s">
        <v>522</v>
      </c>
      <c r="F21" s="29" t="s">
        <v>522</v>
      </c>
      <c r="G21" s="29" t="s">
        <v>522</v>
      </c>
      <c r="H21" s="29" t="s">
        <v>522</v>
      </c>
      <c r="J21" s="29" t="s">
        <v>524</v>
      </c>
      <c r="K21" s="31">
        <v>22985</v>
      </c>
      <c r="L21" s="31">
        <v>41883</v>
      </c>
      <c r="M21" s="31">
        <v>38273</v>
      </c>
      <c r="N21" s="31">
        <v>11702</v>
      </c>
      <c r="O21" s="31">
        <v>97825</v>
      </c>
      <c r="P21" s="31">
        <v>9317</v>
      </c>
      <c r="S21" s="21"/>
      <c r="T21" s="21"/>
      <c r="U21" s="21"/>
      <c r="V21" s="21"/>
      <c r="W21" s="21"/>
      <c r="X21" s="21"/>
      <c r="Y21" s="21"/>
    </row>
    <row r="22" spans="2:25">
      <c r="B22" s="29" t="s">
        <v>525</v>
      </c>
      <c r="C22" s="29" t="s">
        <v>522</v>
      </c>
      <c r="D22" s="29" t="s">
        <v>522</v>
      </c>
      <c r="E22" s="29" t="s">
        <v>522</v>
      </c>
      <c r="F22" s="29" t="s">
        <v>522</v>
      </c>
      <c r="G22" s="29" t="s">
        <v>522</v>
      </c>
      <c r="H22" s="29" t="s">
        <v>522</v>
      </c>
      <c r="J22" s="29" t="s">
        <v>525</v>
      </c>
      <c r="K22" s="31">
        <v>21821</v>
      </c>
      <c r="L22" s="31">
        <v>23342</v>
      </c>
      <c r="M22" s="31">
        <v>11255</v>
      </c>
      <c r="N22" s="31">
        <v>5790</v>
      </c>
      <c r="O22" s="31">
        <v>49583</v>
      </c>
      <c r="P22" s="31">
        <v>5648</v>
      </c>
      <c r="S22" s="23">
        <v>2913</v>
      </c>
      <c r="T22" s="21"/>
      <c r="U22" s="21" t="s">
        <v>187</v>
      </c>
      <c r="V22" s="21" t="s">
        <v>572</v>
      </c>
      <c r="W22" s="21"/>
      <c r="X22" s="21"/>
      <c r="Y22" s="24">
        <v>447348</v>
      </c>
    </row>
    <row r="23" spans="2:25">
      <c r="B23" s="29" t="s">
        <v>526</v>
      </c>
      <c r="C23" s="29" t="s">
        <v>522</v>
      </c>
      <c r="D23" s="29" t="s">
        <v>522</v>
      </c>
      <c r="E23" s="29" t="s">
        <v>522</v>
      </c>
      <c r="F23" s="29" t="s">
        <v>522</v>
      </c>
      <c r="G23" s="29" t="s">
        <v>522</v>
      </c>
      <c r="H23" s="29" t="s">
        <v>522</v>
      </c>
      <c r="J23" s="29" t="s">
        <v>526</v>
      </c>
      <c r="K23" s="31">
        <v>2115</v>
      </c>
      <c r="L23" s="29">
        <v>1544</v>
      </c>
      <c r="M23" s="31">
        <v>2115</v>
      </c>
      <c r="N23" s="29">
        <v>295</v>
      </c>
      <c r="O23" s="31">
        <v>3996</v>
      </c>
      <c r="P23" s="31">
        <v>2456</v>
      </c>
    </row>
    <row r="24" spans="2:25">
      <c r="B24" s="30" t="s">
        <v>527</v>
      </c>
      <c r="C24" s="30" t="s">
        <v>521</v>
      </c>
      <c r="D24" s="30" t="s">
        <v>522</v>
      </c>
      <c r="E24" s="30" t="s">
        <v>522</v>
      </c>
      <c r="F24" s="30" t="s">
        <v>522</v>
      </c>
      <c r="G24" s="30" t="s">
        <v>522</v>
      </c>
      <c r="H24" s="30" t="s">
        <v>522</v>
      </c>
      <c r="J24" s="30" t="s">
        <v>527</v>
      </c>
      <c r="K24" s="34">
        <v>37586</v>
      </c>
      <c r="L24" s="34">
        <v>50224</v>
      </c>
      <c r="M24" s="34">
        <v>17098</v>
      </c>
      <c r="N24" s="34">
        <v>10642</v>
      </c>
      <c r="O24" s="34">
        <v>88313</v>
      </c>
      <c r="P24" s="34">
        <v>6183</v>
      </c>
    </row>
    <row r="25" spans="2:25">
      <c r="K25" s="22"/>
      <c r="L25" s="22"/>
      <c r="M25" s="22"/>
      <c r="N25" s="22"/>
      <c r="O25" s="22"/>
      <c r="P25" s="22"/>
    </row>
    <row r="26" spans="2:25">
      <c r="B26" s="26" t="s">
        <v>588</v>
      </c>
      <c r="J26" s="26" t="s">
        <v>587</v>
      </c>
    </row>
    <row r="27" spans="2:25">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row>
    <row r="28" spans="2:25">
      <c r="B28" s="29" t="s">
        <v>520</v>
      </c>
      <c r="C28" s="29">
        <v>7.31</v>
      </c>
      <c r="D28" s="29">
        <v>0.92</v>
      </c>
      <c r="E28" s="29">
        <v>14.61</v>
      </c>
      <c r="F28" s="29">
        <v>22.36</v>
      </c>
      <c r="G28" s="29">
        <v>9.26</v>
      </c>
      <c r="H28" s="29">
        <v>275</v>
      </c>
      <c r="J28" s="32" t="s">
        <v>520</v>
      </c>
      <c r="K28" s="79">
        <f t="shared" ref="K28:P33" si="0">K19/SUM(K$19:K$24)</f>
        <v>0.428865564084775</v>
      </c>
      <c r="L28" s="79">
        <f t="shared" si="0"/>
        <v>0.40935685776487662</v>
      </c>
      <c r="M28" s="79">
        <f t="shared" si="0"/>
        <v>2.8854158783016724E-3</v>
      </c>
      <c r="N28" s="79">
        <f t="shared" si="0"/>
        <v>0.34145205831353159</v>
      </c>
      <c r="O28" s="79">
        <f t="shared" si="0"/>
        <v>2.0610278372591006E-2</v>
      </c>
      <c r="P28" s="79">
        <f t="shared" si="0"/>
        <v>4.50530035335689E-3</v>
      </c>
    </row>
    <row r="29" spans="2:25">
      <c r="B29" s="29" t="s">
        <v>523</v>
      </c>
      <c r="C29" s="29">
        <v>7.7</v>
      </c>
      <c r="D29" s="29">
        <v>0.97</v>
      </c>
      <c r="E29" s="29">
        <v>15.39</v>
      </c>
      <c r="F29" s="29">
        <v>98.7</v>
      </c>
      <c r="G29" s="29">
        <v>9.76</v>
      </c>
      <c r="H29" s="29">
        <v>290</v>
      </c>
      <c r="J29" s="29" t="s">
        <v>523</v>
      </c>
      <c r="K29" s="37">
        <f t="shared" si="0"/>
        <v>0.25592507217510013</v>
      </c>
      <c r="L29" s="37">
        <f t="shared" si="0"/>
        <v>0.14845261852926947</v>
      </c>
      <c r="M29" s="37">
        <f t="shared" si="0"/>
        <v>0.34679860743207447</v>
      </c>
      <c r="N29" s="37">
        <f t="shared" si="0"/>
        <v>0.20210647999486225</v>
      </c>
      <c r="O29" s="37">
        <f t="shared" si="0"/>
        <v>0.32465421928942884</v>
      </c>
      <c r="P29" s="37">
        <f t="shared" si="0"/>
        <v>0.3004416961130742</v>
      </c>
    </row>
    <row r="30" spans="2:25">
      <c r="B30" s="29" t="s">
        <v>524</v>
      </c>
      <c r="C30" s="29">
        <v>35.159999999999997</v>
      </c>
      <c r="D30" s="29">
        <v>120</v>
      </c>
      <c r="E30" s="29">
        <v>56.89</v>
      </c>
      <c r="F30" s="29">
        <v>89.82</v>
      </c>
      <c r="G30" s="29">
        <v>52.14</v>
      </c>
      <c r="H30" s="29">
        <v>264</v>
      </c>
      <c r="J30" s="29" t="s">
        <v>524</v>
      </c>
      <c r="K30" s="37">
        <f t="shared" si="0"/>
        <v>8.5733575035994297E-2</v>
      </c>
      <c r="L30" s="37">
        <f t="shared" si="0"/>
        <v>0.15830234034833091</v>
      </c>
      <c r="M30" s="37">
        <f t="shared" si="0"/>
        <v>0.36207712101718004</v>
      </c>
      <c r="N30" s="37">
        <f t="shared" si="0"/>
        <v>0.18788131783443582</v>
      </c>
      <c r="O30" s="37">
        <f t="shared" si="0"/>
        <v>0.26718797797491589</v>
      </c>
      <c r="P30" s="37">
        <f t="shared" si="0"/>
        <v>0.27435217903415782</v>
      </c>
    </row>
    <row r="31" spans="2:25">
      <c r="B31" s="29" t="s">
        <v>525</v>
      </c>
      <c r="C31" s="29">
        <v>37.24</v>
      </c>
      <c r="D31" s="29">
        <v>125</v>
      </c>
      <c r="E31" s="29">
        <v>58.97</v>
      </c>
      <c r="F31" s="29">
        <v>93.12</v>
      </c>
      <c r="G31" s="29">
        <v>54.06</v>
      </c>
      <c r="H31" s="29">
        <v>274</v>
      </c>
      <c r="J31" s="29" t="s">
        <v>525</v>
      </c>
      <c r="K31" s="37">
        <f t="shared" si="0"/>
        <v>8.1391879088989844E-2</v>
      </c>
      <c r="L31" s="37">
        <f t="shared" si="0"/>
        <v>8.8224177552007746E-2</v>
      </c>
      <c r="M31" s="37">
        <f t="shared" si="0"/>
        <v>0.10647657609929614</v>
      </c>
      <c r="N31" s="37">
        <f t="shared" si="0"/>
        <v>9.2961274163509092E-2</v>
      </c>
      <c r="O31" s="37">
        <f t="shared" si="0"/>
        <v>0.13542531573657302</v>
      </c>
      <c r="P31" s="37">
        <f t="shared" si="0"/>
        <v>0.16631330977620731</v>
      </c>
    </row>
    <row r="32" spans="2:25">
      <c r="B32" s="29" t="s">
        <v>526</v>
      </c>
      <c r="C32" s="29">
        <v>42.49</v>
      </c>
      <c r="D32" s="29">
        <v>142</v>
      </c>
      <c r="E32" s="29">
        <v>67.290000000000006</v>
      </c>
      <c r="F32" s="29">
        <v>106</v>
      </c>
      <c r="G32" s="29">
        <v>61.68</v>
      </c>
      <c r="H32" s="29">
        <v>312</v>
      </c>
      <c r="J32" s="29" t="s">
        <v>526</v>
      </c>
      <c r="K32" s="37">
        <f t="shared" si="0"/>
        <v>7.8889062954591235E-3</v>
      </c>
      <c r="L32" s="37">
        <f t="shared" si="0"/>
        <v>5.8357522980164488E-3</v>
      </c>
      <c r="M32" s="37">
        <f t="shared" si="0"/>
        <v>2.0008703549534549E-2</v>
      </c>
      <c r="N32" s="37">
        <f t="shared" si="0"/>
        <v>4.7363688908869054E-3</v>
      </c>
      <c r="O32" s="37">
        <f t="shared" si="0"/>
        <v>1.0914215793383735E-2</v>
      </c>
      <c r="P32" s="37">
        <f t="shared" si="0"/>
        <v>7.2320376914016493E-2</v>
      </c>
    </row>
    <row r="33" spans="2:16">
      <c r="B33" s="30" t="s">
        <v>527</v>
      </c>
      <c r="C33" s="30">
        <v>7.99</v>
      </c>
      <c r="D33" s="30">
        <v>137.18</v>
      </c>
      <c r="E33" s="30">
        <v>64.89</v>
      </c>
      <c r="F33" s="30">
        <v>102.46</v>
      </c>
      <c r="G33" s="30">
        <v>59.48</v>
      </c>
      <c r="H33" s="30">
        <v>301</v>
      </c>
      <c r="J33" s="30" t="s">
        <v>527</v>
      </c>
      <c r="K33" s="80">
        <f t="shared" si="0"/>
        <v>0.1401950033196816</v>
      </c>
      <c r="L33" s="80">
        <f t="shared" si="0"/>
        <v>0.1898282535074988</v>
      </c>
      <c r="M33" s="80">
        <f t="shared" si="0"/>
        <v>0.16175357602361312</v>
      </c>
      <c r="N33" s="80">
        <f t="shared" si="0"/>
        <v>0.17086250080277438</v>
      </c>
      <c r="O33" s="80">
        <f t="shared" si="0"/>
        <v>0.24120799283310754</v>
      </c>
      <c r="P33" s="80">
        <f t="shared" si="0"/>
        <v>0.18206713780918729</v>
      </c>
    </row>
    <row r="36" spans="2:16">
      <c r="J36" s="13" t="s">
        <v>238</v>
      </c>
      <c r="K36" s="13">
        <f t="shared" ref="K36:P36" si="1">SUMIF(C19:C24,"E",K19:K24)</f>
        <v>221177</v>
      </c>
      <c r="L36" s="13">
        <f t="shared" si="1"/>
        <v>147583</v>
      </c>
      <c r="M36" s="13">
        <f t="shared" si="1"/>
        <v>36963</v>
      </c>
      <c r="N36" s="13">
        <f t="shared" si="1"/>
        <v>21267</v>
      </c>
      <c r="O36" s="13">
        <f t="shared" si="1"/>
        <v>126411</v>
      </c>
      <c r="P36" s="13">
        <f t="shared" si="1"/>
        <v>0</v>
      </c>
    </row>
    <row r="37" spans="2:16">
      <c r="J37" s="13" t="s">
        <v>237</v>
      </c>
      <c r="K37" s="13">
        <f t="shared" ref="K37:P37" si="2">SUMIF(C19:C24,"W",K19:K24)</f>
        <v>46921</v>
      </c>
      <c r="L37" s="13">
        <f t="shared" si="2"/>
        <v>116993</v>
      </c>
      <c r="M37" s="13">
        <f t="shared" si="2"/>
        <v>68741</v>
      </c>
      <c r="N37" s="13">
        <f t="shared" si="2"/>
        <v>41017</v>
      </c>
      <c r="O37" s="13">
        <f t="shared" si="2"/>
        <v>239717</v>
      </c>
      <c r="P37" s="13">
        <f t="shared" si="2"/>
        <v>33960</v>
      </c>
    </row>
    <row r="39" spans="2:16">
      <c r="J39" s="13" t="s">
        <v>238</v>
      </c>
      <c r="K39" s="13">
        <f t="shared" ref="K39:P40" si="3">K36/SUM(K$36:K$37)</f>
        <v>0.82498563957955673</v>
      </c>
      <c r="L39" s="13">
        <f t="shared" si="3"/>
        <v>0.55780947629414612</v>
      </c>
      <c r="M39" s="13">
        <f t="shared" si="3"/>
        <v>0.34968402331037612</v>
      </c>
      <c r="N39" s="13">
        <f t="shared" si="3"/>
        <v>0.34145205831353159</v>
      </c>
      <c r="O39" s="13">
        <f t="shared" si="3"/>
        <v>0.34526449766201983</v>
      </c>
      <c r="P39" s="13">
        <f t="shared" si="3"/>
        <v>0</v>
      </c>
    </row>
    <row r="40" spans="2:16">
      <c r="J40" s="13" t="s">
        <v>237</v>
      </c>
      <c r="K40" s="13">
        <f t="shared" si="3"/>
        <v>0.17501436042044327</v>
      </c>
      <c r="L40" s="13">
        <f t="shared" si="3"/>
        <v>0.44219052370585388</v>
      </c>
      <c r="M40" s="13">
        <f t="shared" si="3"/>
        <v>0.65031597668962382</v>
      </c>
      <c r="N40" s="13">
        <f t="shared" si="3"/>
        <v>0.65854794168646846</v>
      </c>
      <c r="O40" s="13">
        <f t="shared" si="3"/>
        <v>0.65473550233798017</v>
      </c>
      <c r="P40" s="13">
        <f t="shared" si="3"/>
        <v>1</v>
      </c>
    </row>
    <row r="42" spans="2:16">
      <c r="I42" s="13" t="s">
        <v>551</v>
      </c>
      <c r="J42" s="13" t="s">
        <v>238</v>
      </c>
      <c r="K42" s="13">
        <f>AVERAGEIF(C19:C24,"E",C28:C33)</f>
        <v>7.666666666666667</v>
      </c>
      <c r="L42" s="13">
        <f>AVERAGEIF(D19:D24,"E",D28:D33)</f>
        <v>0.94500000000000006</v>
      </c>
      <c r="M42" s="13">
        <f>AVERAGEIF(E19:E24,"E",E28:E33)</f>
        <v>15</v>
      </c>
      <c r="N42" s="13">
        <f>AVERAGEIF(F19:F24,"E",F28:F33)</f>
        <v>22.36</v>
      </c>
      <c r="O42" s="13">
        <f>AVERAGEIF(G19:G24,"E",G28:G33)</f>
        <v>9.51</v>
      </c>
      <c r="P42" s="13">
        <v>0</v>
      </c>
    </row>
    <row r="43" spans="2:16">
      <c r="J43" s="13" t="s">
        <v>237</v>
      </c>
      <c r="K43" s="13">
        <f t="shared" ref="K43:P43" si="4">AVERAGEIF(C19:C24,"W",C28:C33)</f>
        <v>38.296666666666674</v>
      </c>
      <c r="L43" s="13">
        <f t="shared" si="4"/>
        <v>131.04500000000002</v>
      </c>
      <c r="M43" s="13">
        <f t="shared" si="4"/>
        <v>62.010000000000005</v>
      </c>
      <c r="N43" s="13">
        <f t="shared" si="4"/>
        <v>98.02</v>
      </c>
      <c r="O43" s="13">
        <f t="shared" si="4"/>
        <v>56.839999999999996</v>
      </c>
      <c r="P43" s="13">
        <f t="shared" si="4"/>
        <v>286</v>
      </c>
    </row>
    <row r="44" spans="2:16">
      <c r="J44" s="13" t="s">
        <v>552</v>
      </c>
      <c r="K44" s="13">
        <f t="shared" ref="K44:P44" si="5">SUMPRODUCT(C28:C33,K28:K33)</f>
        <v>12.606414109765831</v>
      </c>
      <c r="L44" s="13">
        <f t="shared" si="5"/>
        <v>57.414227027394773</v>
      </c>
      <c r="M44" s="13">
        <f t="shared" si="5"/>
        <v>44.099452811624914</v>
      </c>
      <c r="N44" s="13">
        <f t="shared" si="5"/>
        <v>71.123458352064731</v>
      </c>
      <c r="O44" s="13">
        <f t="shared" si="5"/>
        <v>39.631990342175413</v>
      </c>
      <c r="P44" s="13">
        <f t="shared" si="5"/>
        <v>283.73203769140167</v>
      </c>
    </row>
    <row r="46" spans="2:16">
      <c r="J46" s="13" t="s">
        <v>238</v>
      </c>
      <c r="K46" s="13">
        <v>7.666666666666667</v>
      </c>
      <c r="L46" s="13">
        <v>0.94500000000000006</v>
      </c>
      <c r="M46" s="13">
        <v>15</v>
      </c>
      <c r="N46" s="13">
        <v>22.36</v>
      </c>
      <c r="O46" s="13">
        <v>9.51</v>
      </c>
      <c r="P46" s="13">
        <v>0</v>
      </c>
    </row>
    <row r="47" spans="2:16">
      <c r="J47" s="13" t="s">
        <v>237</v>
      </c>
      <c r="K47" s="13">
        <v>38.296666666666674</v>
      </c>
      <c r="L47" s="13">
        <v>131.04500000000002</v>
      </c>
      <c r="M47" s="13">
        <v>62.010000000000005</v>
      </c>
      <c r="N47" s="13">
        <v>98.02</v>
      </c>
      <c r="O47" s="13">
        <v>56.839999999999996</v>
      </c>
      <c r="P47" s="13">
        <v>286</v>
      </c>
    </row>
    <row r="48" spans="2:16">
      <c r="J48" s="13" t="s">
        <v>552</v>
      </c>
      <c r="K48" s="13">
        <v>12.606414109765831</v>
      </c>
      <c r="L48" s="13">
        <v>57.414227027394773</v>
      </c>
      <c r="M48" s="13">
        <v>44.099452811624914</v>
      </c>
      <c r="N48" s="13">
        <v>71.123458352064731</v>
      </c>
      <c r="O48" s="13">
        <v>39.631990342175413</v>
      </c>
      <c r="P48" s="13">
        <v>283.73203769140167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75E54"/>
  </sheetPr>
  <dimension ref="A1:AA297"/>
  <sheetViews>
    <sheetView topLeftCell="A20" workbookViewId="0">
      <selection activeCell="A2" sqref="A2:XFD2"/>
    </sheetView>
  </sheetViews>
  <sheetFormatPr defaultColWidth="8.85546875" defaultRowHeight="15"/>
  <cols>
    <col min="1" max="1" width="8.85546875" style="13"/>
    <col min="2" max="16" width="9.140625" style="13"/>
    <col min="17" max="20" width="8.85546875" style="13"/>
    <col min="21" max="21" width="28.28515625" style="13" customWidth="1"/>
    <col min="22" max="26" width="8.85546875" style="13"/>
    <col min="27" max="27" width="16.7109375" style="13" customWidth="1"/>
    <col min="28" max="16384" width="8.85546875" style="13"/>
  </cols>
  <sheetData>
    <row r="1" spans="1:27" s="77" customFormat="1" ht="18">
      <c r="A1" s="77" t="s">
        <v>611</v>
      </c>
      <c r="D1" s="78"/>
    </row>
    <row r="3" spans="1:27">
      <c r="B3" s="13" t="s">
        <v>619</v>
      </c>
      <c r="R3" s="21" t="s">
        <v>239</v>
      </c>
      <c r="S3" s="21"/>
      <c r="T3" s="21"/>
      <c r="U3" s="21"/>
      <c r="V3" s="21"/>
      <c r="W3" s="21"/>
      <c r="X3" s="21"/>
      <c r="Y3" s="21"/>
      <c r="Z3" s="21"/>
      <c r="AA3" s="21"/>
    </row>
    <row r="4" spans="1:27">
      <c r="R4" s="21"/>
      <c r="S4" s="21"/>
      <c r="T4" s="21"/>
      <c r="U4" s="21"/>
      <c r="V4" s="21"/>
      <c r="W4" s="21" t="s">
        <v>240</v>
      </c>
      <c r="X4" s="21"/>
      <c r="Y4" s="21"/>
      <c r="Z4" s="21"/>
      <c r="AA4" s="21"/>
    </row>
    <row r="5" spans="1:27">
      <c r="B5" s="26" t="s">
        <v>588</v>
      </c>
      <c r="R5" s="21" t="s">
        <v>3</v>
      </c>
      <c r="S5" s="21"/>
      <c r="T5" s="21"/>
      <c r="U5" s="21"/>
      <c r="V5" s="21"/>
      <c r="W5" s="21" t="s">
        <v>4</v>
      </c>
      <c r="X5" s="21"/>
      <c r="Y5" s="21" t="s">
        <v>241</v>
      </c>
      <c r="Z5" s="21"/>
      <c r="AA5" s="21" t="s">
        <v>242</v>
      </c>
    </row>
    <row r="6" spans="1:27" ht="21">
      <c r="B6" s="27"/>
      <c r="C6" s="27" t="s">
        <v>238</v>
      </c>
      <c r="D6" s="27" t="s">
        <v>237</v>
      </c>
      <c r="E6" s="27" t="s">
        <v>552</v>
      </c>
      <c r="R6" s="48" t="s">
        <v>7</v>
      </c>
      <c r="S6" s="21"/>
      <c r="T6" s="21"/>
      <c r="U6" s="21"/>
      <c r="V6" s="21"/>
      <c r="W6" s="21"/>
      <c r="X6" s="21"/>
      <c r="Y6" s="21"/>
      <c r="Z6" s="21"/>
      <c r="AA6" s="21"/>
    </row>
    <row r="7" spans="1:27">
      <c r="B7" s="29" t="s">
        <v>10</v>
      </c>
      <c r="C7" s="42">
        <v>7.6933333333333342</v>
      </c>
      <c r="D7" s="42">
        <v>38.26</v>
      </c>
      <c r="E7" s="42">
        <v>10.693122389951078</v>
      </c>
      <c r="R7" s="21" t="s">
        <v>8</v>
      </c>
      <c r="S7" s="21"/>
      <c r="T7" s="21"/>
      <c r="U7" s="21"/>
      <c r="V7" s="21"/>
      <c r="W7" s="21"/>
      <c r="X7" s="21"/>
      <c r="Y7" s="21"/>
      <c r="Z7" s="21"/>
      <c r="AA7" s="21"/>
    </row>
    <row r="8" spans="1:27">
      <c r="B8" s="29" t="s">
        <v>515</v>
      </c>
      <c r="C8" s="42">
        <v>0.95499999999999996</v>
      </c>
      <c r="D8" s="42">
        <v>130.89249999999998</v>
      </c>
      <c r="E8" s="42">
        <v>54.848881446388724</v>
      </c>
      <c r="R8" s="21"/>
      <c r="S8" s="21"/>
      <c r="T8" s="21"/>
      <c r="U8" s="21" t="s">
        <v>243</v>
      </c>
      <c r="V8" s="21"/>
      <c r="W8" s="23">
        <v>38770</v>
      </c>
      <c r="X8" s="21" t="s">
        <v>244</v>
      </c>
      <c r="Y8" s="21" t="s">
        <v>12</v>
      </c>
      <c r="Z8" s="21"/>
      <c r="AA8" s="21" t="s">
        <v>12</v>
      </c>
    </row>
    <row r="9" spans="1:27">
      <c r="B9" s="29" t="s">
        <v>516</v>
      </c>
      <c r="C9" s="42">
        <v>15.14</v>
      </c>
      <c r="D9" s="42">
        <v>61.897500000000001</v>
      </c>
      <c r="E9" s="42">
        <v>41.964377759651029</v>
      </c>
      <c r="R9" s="21"/>
      <c r="S9" s="21"/>
      <c r="T9" s="21"/>
      <c r="U9" s="21" t="s">
        <v>245</v>
      </c>
      <c r="V9" s="21"/>
      <c r="W9" s="23">
        <v>112607</v>
      </c>
      <c r="X9" s="21" t="s">
        <v>244</v>
      </c>
      <c r="Y9" s="21">
        <v>7.67</v>
      </c>
      <c r="Z9" s="21" t="s">
        <v>246</v>
      </c>
      <c r="AA9" s="24">
        <v>6071.08</v>
      </c>
    </row>
    <row r="10" spans="1:27">
      <c r="B10" s="29" t="s">
        <v>517</v>
      </c>
      <c r="C10" s="42">
        <v>23.53</v>
      </c>
      <c r="D10" s="42">
        <v>97.246000000000009</v>
      </c>
      <c r="E10" s="42">
        <v>71.061293771800223</v>
      </c>
      <c r="R10" s="21"/>
      <c r="S10" s="21"/>
      <c r="T10" s="21"/>
      <c r="U10" s="21" t="s">
        <v>247</v>
      </c>
      <c r="V10" s="21"/>
      <c r="W10" s="23">
        <v>46367</v>
      </c>
      <c r="X10" s="21" t="s">
        <v>244</v>
      </c>
      <c r="Y10" s="21">
        <v>7.54</v>
      </c>
      <c r="Z10" s="21" t="s">
        <v>246</v>
      </c>
      <c r="AA10" s="24">
        <v>2457.1799999999998</v>
      </c>
    </row>
    <row r="11" spans="1:27">
      <c r="B11" s="29" t="s">
        <v>518</v>
      </c>
      <c r="C11" s="42">
        <v>9.6</v>
      </c>
      <c r="D11" s="42">
        <v>56.74</v>
      </c>
      <c r="E11" s="42">
        <v>37.90027063025822</v>
      </c>
      <c r="R11" s="21" t="s">
        <v>18</v>
      </c>
      <c r="S11" s="21"/>
      <c r="T11" s="21"/>
      <c r="U11" s="21"/>
      <c r="V11" s="21"/>
      <c r="W11" s="21"/>
      <c r="X11" s="21"/>
      <c r="Y11" s="21"/>
      <c r="Z11" s="21"/>
      <c r="AA11" s="21"/>
    </row>
    <row r="12" spans="1:27">
      <c r="B12" s="30" t="s">
        <v>519</v>
      </c>
      <c r="C12" s="43">
        <v>0</v>
      </c>
      <c r="D12" s="43">
        <v>286.58999999999997</v>
      </c>
      <c r="E12" s="43">
        <v>280.64381491789595</v>
      </c>
      <c r="R12" s="21"/>
      <c r="S12" s="21"/>
      <c r="T12" s="21"/>
      <c r="U12" s="21" t="s">
        <v>19</v>
      </c>
      <c r="V12" s="21"/>
      <c r="W12" s="21">
        <v>318</v>
      </c>
      <c r="X12" s="21" t="s">
        <v>248</v>
      </c>
      <c r="Y12" s="21">
        <v>15.38</v>
      </c>
      <c r="Z12" s="21" t="s">
        <v>249</v>
      </c>
      <c r="AA12" s="21">
        <v>34.369999999999997</v>
      </c>
    </row>
    <row r="13" spans="1:27">
      <c r="R13" s="21"/>
      <c r="S13" s="21"/>
      <c r="T13" s="21"/>
      <c r="U13" s="21" t="s">
        <v>22</v>
      </c>
      <c r="V13" s="21"/>
      <c r="W13" s="23">
        <v>112872</v>
      </c>
      <c r="X13" s="21" t="s">
        <v>250</v>
      </c>
      <c r="Y13" s="21">
        <v>0.97</v>
      </c>
      <c r="Z13" s="21" t="s">
        <v>251</v>
      </c>
      <c r="AA13" s="21">
        <v>771.31</v>
      </c>
    </row>
    <row r="14" spans="1:27">
      <c r="R14" s="21"/>
      <c r="S14" s="21"/>
      <c r="T14" s="21"/>
      <c r="U14" s="21" t="s">
        <v>25</v>
      </c>
      <c r="V14" s="21"/>
      <c r="W14" s="23">
        <v>22164</v>
      </c>
      <c r="X14" s="21" t="s">
        <v>252</v>
      </c>
      <c r="Y14" s="21">
        <v>23.53</v>
      </c>
      <c r="Z14" s="21" t="s">
        <v>253</v>
      </c>
      <c r="AA14" s="24">
        <v>3665.46</v>
      </c>
    </row>
    <row r="15" spans="1:27" ht="18.75">
      <c r="B15" s="41" t="s">
        <v>589</v>
      </c>
      <c r="R15" s="21"/>
      <c r="S15" s="21"/>
      <c r="T15" s="21"/>
      <c r="U15" s="21" t="s">
        <v>28</v>
      </c>
      <c r="V15" s="21"/>
      <c r="W15" s="23">
        <v>7910</v>
      </c>
      <c r="X15" s="21" t="s">
        <v>254</v>
      </c>
      <c r="Y15" s="21">
        <v>9.75</v>
      </c>
      <c r="Z15" s="21" t="s">
        <v>255</v>
      </c>
      <c r="AA15" s="21">
        <v>542</v>
      </c>
    </row>
    <row r="16" spans="1:27">
      <c r="R16" s="21" t="s">
        <v>31</v>
      </c>
      <c r="S16" s="21"/>
      <c r="T16" s="21"/>
      <c r="U16" s="21"/>
      <c r="V16" s="21"/>
      <c r="W16" s="21"/>
      <c r="X16" s="21"/>
      <c r="Y16" s="21"/>
      <c r="Z16" s="21"/>
      <c r="AA16" s="21"/>
    </row>
    <row r="17" spans="2:27">
      <c r="B17" s="26" t="s">
        <v>586</v>
      </c>
      <c r="J17" s="26" t="s">
        <v>585</v>
      </c>
      <c r="R17" s="21"/>
      <c r="S17" s="21"/>
      <c r="T17" s="21"/>
      <c r="U17" s="21" t="s">
        <v>256</v>
      </c>
      <c r="V17" s="21"/>
      <c r="W17" s="21">
        <v>159</v>
      </c>
      <c r="X17" s="21" t="s">
        <v>257</v>
      </c>
      <c r="Y17" s="21">
        <v>289.63</v>
      </c>
      <c r="Z17" s="21" t="s">
        <v>258</v>
      </c>
      <c r="AA17" s="21">
        <v>323.68</v>
      </c>
    </row>
    <row r="18" spans="2:27" ht="30">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c r="S18" s="21"/>
      <c r="T18" s="21"/>
      <c r="U18" s="21" t="s">
        <v>259</v>
      </c>
      <c r="V18" s="21"/>
      <c r="W18" s="21">
        <v>24</v>
      </c>
      <c r="X18" s="21" t="s">
        <v>257</v>
      </c>
      <c r="Y18" s="24">
        <v>16447.52</v>
      </c>
      <c r="Z18" s="21" t="s">
        <v>258</v>
      </c>
      <c r="AA18" s="24">
        <v>2774.99</v>
      </c>
    </row>
    <row r="19" spans="2:27">
      <c r="B19" s="29" t="s">
        <v>520</v>
      </c>
      <c r="C19" s="29" t="s">
        <v>549</v>
      </c>
      <c r="D19" s="29" t="s">
        <v>521</v>
      </c>
      <c r="E19" s="29" t="s">
        <v>521</v>
      </c>
      <c r="F19" s="29" t="s">
        <v>521</v>
      </c>
      <c r="G19" s="29" t="s">
        <v>521</v>
      </c>
      <c r="H19" s="29" t="s">
        <v>522</v>
      </c>
      <c r="J19" s="32" t="s">
        <v>520</v>
      </c>
      <c r="K19" s="33">
        <v>112607</v>
      </c>
      <c r="L19" s="33">
        <v>112872</v>
      </c>
      <c r="M19" s="32">
        <v>318</v>
      </c>
      <c r="N19" s="32">
        <v>22164</v>
      </c>
      <c r="O19" s="33">
        <v>7910</v>
      </c>
      <c r="P19" s="32">
        <v>159</v>
      </c>
      <c r="R19" s="21"/>
      <c r="S19" s="21"/>
      <c r="T19" s="21"/>
      <c r="U19" s="21" t="s">
        <v>37</v>
      </c>
      <c r="V19" s="21"/>
      <c r="W19" s="21">
        <v>3</v>
      </c>
      <c r="X19" s="21" t="s">
        <v>260</v>
      </c>
      <c r="Y19" s="24">
        <v>8920.4699999999993</v>
      </c>
      <c r="Z19" s="21" t="s">
        <v>261</v>
      </c>
      <c r="AA19" s="21">
        <v>188.13</v>
      </c>
    </row>
    <row r="20" spans="2:27">
      <c r="B20" s="29" t="s">
        <v>523</v>
      </c>
      <c r="C20" s="29" t="s">
        <v>549</v>
      </c>
      <c r="D20" s="29" t="s">
        <v>521</v>
      </c>
      <c r="E20" s="29" t="s">
        <v>521</v>
      </c>
      <c r="F20" s="29" t="s">
        <v>522</v>
      </c>
      <c r="G20" s="29" t="s">
        <v>521</v>
      </c>
      <c r="H20" s="29" t="s">
        <v>522</v>
      </c>
      <c r="J20" s="29" t="s">
        <v>523</v>
      </c>
      <c r="K20" s="31">
        <v>77896</v>
      </c>
      <c r="L20" s="31">
        <v>47003</v>
      </c>
      <c r="M20" s="31">
        <v>43869</v>
      </c>
      <c r="N20" s="31">
        <v>15064</v>
      </c>
      <c r="O20" s="31">
        <v>143186</v>
      </c>
      <c r="P20" s="31">
        <v>12210</v>
      </c>
      <c r="R20" s="21"/>
      <c r="S20" s="21"/>
      <c r="T20" s="21"/>
      <c r="U20" s="21" t="s">
        <v>40</v>
      </c>
      <c r="V20" s="21"/>
      <c r="W20" s="23">
        <v>77956</v>
      </c>
      <c r="X20" s="21" t="s">
        <v>262</v>
      </c>
      <c r="Y20" s="21">
        <v>57.5</v>
      </c>
      <c r="Z20" s="21" t="s">
        <v>263</v>
      </c>
      <c r="AA20" s="24">
        <v>31508.62</v>
      </c>
    </row>
    <row r="21" spans="2:27">
      <c r="B21" s="29" t="s">
        <v>524</v>
      </c>
      <c r="C21" s="29" t="s">
        <v>550</v>
      </c>
      <c r="D21" s="29" t="s">
        <v>522</v>
      </c>
      <c r="E21" s="29" t="s">
        <v>522</v>
      </c>
      <c r="F21" s="29" t="s">
        <v>522</v>
      </c>
      <c r="G21" s="29" t="s">
        <v>522</v>
      </c>
      <c r="H21" s="29" t="s">
        <v>522</v>
      </c>
      <c r="J21" s="29" t="s">
        <v>524</v>
      </c>
      <c r="K21" s="31">
        <v>9665</v>
      </c>
      <c r="L21" s="31">
        <v>41627</v>
      </c>
      <c r="M21" s="31">
        <v>38040</v>
      </c>
      <c r="N21" s="31">
        <v>11630</v>
      </c>
      <c r="O21" s="31">
        <v>97399</v>
      </c>
      <c r="P21" s="31">
        <v>9260</v>
      </c>
      <c r="R21" s="21" t="s">
        <v>264</v>
      </c>
      <c r="S21" s="21"/>
      <c r="T21" s="21"/>
      <c r="U21" s="21"/>
      <c r="V21" s="21"/>
      <c r="W21" s="21"/>
      <c r="X21" s="21"/>
      <c r="Y21" s="21"/>
      <c r="Z21" s="21"/>
      <c r="AA21" s="21"/>
    </row>
    <row r="22" spans="2:27">
      <c r="B22" s="29" t="s">
        <v>525</v>
      </c>
      <c r="C22" s="29" t="s">
        <v>522</v>
      </c>
      <c r="D22" s="29" t="s">
        <v>522</v>
      </c>
      <c r="E22" s="29" t="s">
        <v>522</v>
      </c>
      <c r="F22" s="29" t="s">
        <v>522</v>
      </c>
      <c r="G22" s="29" t="s">
        <v>522</v>
      </c>
      <c r="H22" s="29" t="s">
        <v>522</v>
      </c>
      <c r="J22" s="29" t="s">
        <v>525</v>
      </c>
      <c r="K22" s="31">
        <v>13860</v>
      </c>
      <c r="L22" s="31">
        <v>23316</v>
      </c>
      <c r="M22" s="31">
        <v>11243</v>
      </c>
      <c r="N22" s="31">
        <v>5784</v>
      </c>
      <c r="O22" s="31">
        <v>55885</v>
      </c>
      <c r="P22" s="31">
        <v>5642</v>
      </c>
      <c r="R22" s="21"/>
      <c r="S22" s="21"/>
      <c r="T22" s="21"/>
      <c r="U22" s="21" t="s">
        <v>265</v>
      </c>
      <c r="V22" s="21"/>
      <c r="W22" s="21">
        <v>268</v>
      </c>
      <c r="X22" s="21" t="s">
        <v>266</v>
      </c>
      <c r="Y22" s="21">
        <v>791</v>
      </c>
      <c r="Z22" s="21" t="s">
        <v>267</v>
      </c>
      <c r="AA22" s="21">
        <v>4.08</v>
      </c>
    </row>
    <row r="23" spans="2:27">
      <c r="B23" s="29" t="s">
        <v>526</v>
      </c>
      <c r="C23" s="29" t="s">
        <v>522</v>
      </c>
      <c r="D23" s="29" t="s">
        <v>522</v>
      </c>
      <c r="E23" s="29" t="s">
        <v>522</v>
      </c>
      <c r="F23" s="29" t="s">
        <v>522</v>
      </c>
      <c r="G23" s="29" t="s">
        <v>522</v>
      </c>
      <c r="H23" s="29" t="s">
        <v>522</v>
      </c>
      <c r="J23" s="29" t="s">
        <v>526</v>
      </c>
      <c r="K23" s="31">
        <v>1999</v>
      </c>
      <c r="L23" s="29">
        <v>1529</v>
      </c>
      <c r="M23" s="31">
        <v>2094</v>
      </c>
      <c r="N23" s="29">
        <v>292</v>
      </c>
      <c r="O23" s="31">
        <v>3994</v>
      </c>
      <c r="P23" s="31">
        <v>2431</v>
      </c>
      <c r="R23" s="21"/>
      <c r="S23" s="21"/>
      <c r="T23" s="21"/>
      <c r="U23" s="21" t="s">
        <v>268</v>
      </c>
      <c r="V23" s="21"/>
      <c r="W23" s="23">
        <v>4898</v>
      </c>
      <c r="X23" s="21" t="s">
        <v>269</v>
      </c>
      <c r="Y23" s="23">
        <v>2647</v>
      </c>
      <c r="Z23" s="21" t="s">
        <v>270</v>
      </c>
      <c r="AA23" s="21">
        <v>249.74</v>
      </c>
    </row>
    <row r="24" spans="2:27">
      <c r="B24" s="30" t="s">
        <v>527</v>
      </c>
      <c r="C24" s="30" t="s">
        <v>521</v>
      </c>
      <c r="D24" s="30" t="s">
        <v>522</v>
      </c>
      <c r="E24" s="30" t="s">
        <v>522</v>
      </c>
      <c r="F24" s="30" t="s">
        <v>522</v>
      </c>
      <c r="G24" s="30" t="s">
        <v>522</v>
      </c>
      <c r="H24" s="30" t="s">
        <v>522</v>
      </c>
      <c r="J24" s="30" t="s">
        <v>527</v>
      </c>
      <c r="K24" s="34">
        <v>27024</v>
      </c>
      <c r="L24" s="34">
        <v>50591</v>
      </c>
      <c r="M24" s="34">
        <v>17222</v>
      </c>
      <c r="N24" s="34">
        <v>10719</v>
      </c>
      <c r="O24" s="34">
        <v>90288</v>
      </c>
      <c r="P24" s="34">
        <v>6228</v>
      </c>
      <c r="R24" s="21"/>
      <c r="S24" s="21"/>
      <c r="T24" s="21"/>
      <c r="U24" s="21" t="s">
        <v>271</v>
      </c>
      <c r="V24" s="21"/>
      <c r="W24" s="23">
        <v>2985</v>
      </c>
      <c r="X24" s="21" t="s">
        <v>272</v>
      </c>
      <c r="Y24" s="21" t="s">
        <v>273</v>
      </c>
      <c r="Z24" s="21"/>
      <c r="AA24" s="24">
        <v>68559</v>
      </c>
    </row>
    <row r="25" spans="2:27">
      <c r="K25" s="22"/>
      <c r="L25" s="22"/>
      <c r="M25" s="22"/>
      <c r="N25" s="22"/>
      <c r="O25" s="22"/>
      <c r="P25" s="22"/>
      <c r="R25" s="21"/>
      <c r="S25" s="21"/>
      <c r="T25" s="21"/>
      <c r="U25" s="21"/>
      <c r="V25" s="21"/>
      <c r="W25" s="21">
        <v>384</v>
      </c>
      <c r="X25" s="21" t="s">
        <v>274</v>
      </c>
      <c r="Y25" s="21"/>
      <c r="Z25" s="21"/>
      <c r="AA25" s="21"/>
    </row>
    <row r="26" spans="2:27">
      <c r="B26" s="26" t="s">
        <v>588</v>
      </c>
      <c r="J26" s="26" t="s">
        <v>587</v>
      </c>
      <c r="R26" s="21"/>
      <c r="S26" s="21"/>
      <c r="T26" s="21"/>
      <c r="U26" s="21" t="s">
        <v>49</v>
      </c>
      <c r="V26" s="21"/>
      <c r="W26" s="23">
        <v>6359</v>
      </c>
      <c r="X26" s="21" t="s">
        <v>275</v>
      </c>
      <c r="Y26" s="23">
        <v>2751</v>
      </c>
      <c r="Z26" s="21" t="s">
        <v>276</v>
      </c>
      <c r="AA26" s="21">
        <v>336.92</v>
      </c>
    </row>
    <row r="27" spans="2:27">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21" t="s">
        <v>51</v>
      </c>
      <c r="S27" s="21"/>
      <c r="T27" s="21"/>
      <c r="U27" s="21"/>
      <c r="V27" s="21"/>
      <c r="W27" s="21"/>
      <c r="X27" s="21"/>
      <c r="Y27" s="21"/>
      <c r="Z27" s="21"/>
      <c r="AA27" s="21"/>
    </row>
    <row r="28" spans="2:27">
      <c r="B28" s="29" t="s">
        <v>520</v>
      </c>
      <c r="C28" s="29">
        <v>7.67</v>
      </c>
      <c r="D28" s="29">
        <v>0.97</v>
      </c>
      <c r="E28" s="29">
        <v>15.38</v>
      </c>
      <c r="F28" s="29">
        <v>23.53</v>
      </c>
      <c r="G28" s="29">
        <v>9.75</v>
      </c>
      <c r="H28" s="29">
        <v>289.63</v>
      </c>
      <c r="J28" s="32" t="s">
        <v>520</v>
      </c>
      <c r="K28" s="79">
        <f t="shared" ref="K28:P33" si="0">K19/SUM(K$19:K$24)</f>
        <v>0.46330605510777573</v>
      </c>
      <c r="L28" s="79">
        <f t="shared" si="0"/>
        <v>0.4075713697650738</v>
      </c>
      <c r="M28" s="79">
        <f t="shared" si="0"/>
        <v>2.8194988739737199E-3</v>
      </c>
      <c r="N28" s="79">
        <f t="shared" si="0"/>
        <v>0.33759310313313939</v>
      </c>
      <c r="O28" s="79">
        <f t="shared" si="0"/>
        <v>1.9841369380578032E-2</v>
      </c>
      <c r="P28" s="79">
        <f t="shared" si="0"/>
        <v>4.4252713609796825E-3</v>
      </c>
      <c r="R28" s="21"/>
      <c r="S28" s="21"/>
      <c r="T28" s="21"/>
      <c r="U28" s="21" t="s">
        <v>52</v>
      </c>
      <c r="V28" s="21"/>
      <c r="W28" s="23">
        <v>77261</v>
      </c>
      <c r="X28" s="21" t="s">
        <v>277</v>
      </c>
      <c r="Y28" s="21">
        <v>373</v>
      </c>
      <c r="Z28" s="21" t="s">
        <v>278</v>
      </c>
      <c r="AA28" s="24">
        <v>202695.69</v>
      </c>
    </row>
    <row r="29" spans="2:27">
      <c r="B29" s="29" t="s">
        <v>523</v>
      </c>
      <c r="C29" s="29">
        <v>7.45</v>
      </c>
      <c r="D29" s="29">
        <v>0.94</v>
      </c>
      <c r="E29" s="29">
        <v>14.9</v>
      </c>
      <c r="F29" s="29">
        <v>95.54</v>
      </c>
      <c r="G29" s="29">
        <v>9.4499999999999993</v>
      </c>
      <c r="H29" s="29">
        <v>280.70999999999998</v>
      </c>
      <c r="J29" s="29" t="s">
        <v>523</v>
      </c>
      <c r="K29" s="37">
        <f t="shared" si="0"/>
        <v>0.3204924069433987</v>
      </c>
      <c r="L29" s="37">
        <f t="shared" si="0"/>
        <v>0.16972390932266429</v>
      </c>
      <c r="M29" s="37">
        <f t="shared" si="0"/>
        <v>0.38895784937846895</v>
      </c>
      <c r="N29" s="37">
        <f t="shared" si="0"/>
        <v>0.22944876852542914</v>
      </c>
      <c r="O29" s="37">
        <f t="shared" si="0"/>
        <v>0.35916641164695906</v>
      </c>
      <c r="P29" s="37">
        <f t="shared" si="0"/>
        <v>0.33982744224881717</v>
      </c>
      <c r="R29" s="21"/>
      <c r="S29" s="21"/>
      <c r="T29" s="21"/>
      <c r="U29" s="21" t="s">
        <v>56</v>
      </c>
      <c r="V29" s="21"/>
      <c r="W29" s="21">
        <v>795</v>
      </c>
      <c r="X29" s="21" t="s">
        <v>279</v>
      </c>
      <c r="Y29" s="21">
        <v>268</v>
      </c>
      <c r="Z29" s="21" t="s">
        <v>280</v>
      </c>
      <c r="AA29" s="24">
        <v>1499.03</v>
      </c>
    </row>
    <row r="30" spans="2:27">
      <c r="B30" s="29" t="s">
        <v>524</v>
      </c>
      <c r="C30" s="29">
        <v>35.049999999999997</v>
      </c>
      <c r="D30" s="29">
        <v>120</v>
      </c>
      <c r="E30" s="29">
        <v>56.73</v>
      </c>
      <c r="F30" s="29">
        <v>89.58</v>
      </c>
      <c r="G30" s="29">
        <v>52.01</v>
      </c>
      <c r="H30" s="29">
        <v>263.2</v>
      </c>
      <c r="J30" s="29" t="s">
        <v>524</v>
      </c>
      <c r="K30" s="37">
        <f t="shared" si="0"/>
        <v>3.9765316744222408E-2</v>
      </c>
      <c r="L30" s="37">
        <f t="shared" si="0"/>
        <v>0.15031162209592039</v>
      </c>
      <c r="M30" s="37">
        <f t="shared" si="0"/>
        <v>0.33727590303761107</v>
      </c>
      <c r="N30" s="37">
        <f t="shared" si="0"/>
        <v>0.17714346640671408</v>
      </c>
      <c r="O30" s="37">
        <f t="shared" si="0"/>
        <v>0.24431473278115295</v>
      </c>
      <c r="P30" s="37">
        <f t="shared" si="0"/>
        <v>0.25772335096020038</v>
      </c>
      <c r="R30" s="21"/>
      <c r="S30" s="21"/>
      <c r="T30" s="21"/>
      <c r="U30" s="21" t="s">
        <v>59</v>
      </c>
      <c r="V30" s="21"/>
      <c r="W30" s="23">
        <v>6487241</v>
      </c>
      <c r="X30" s="21" t="s">
        <v>281</v>
      </c>
      <c r="Y30" s="23">
        <v>1073</v>
      </c>
      <c r="Z30" s="21" t="s">
        <v>282</v>
      </c>
      <c r="AA30" s="24">
        <v>134073.18</v>
      </c>
    </row>
    <row r="31" spans="2:27">
      <c r="B31" s="29" t="s">
        <v>525</v>
      </c>
      <c r="C31" s="29">
        <v>37.24</v>
      </c>
      <c r="D31" s="29">
        <v>125</v>
      </c>
      <c r="E31" s="29">
        <v>58.97</v>
      </c>
      <c r="F31" s="29">
        <v>93.11</v>
      </c>
      <c r="G31" s="29">
        <v>54.06</v>
      </c>
      <c r="H31" s="29">
        <v>274</v>
      </c>
      <c r="J31" s="29" t="s">
        <v>525</v>
      </c>
      <c r="K31" s="37">
        <f t="shared" si="0"/>
        <v>5.7025068812718321E-2</v>
      </c>
      <c r="L31" s="37">
        <f t="shared" si="0"/>
        <v>8.4192129646346842E-2</v>
      </c>
      <c r="M31" s="37">
        <f t="shared" si="0"/>
        <v>9.9684357987693512E-2</v>
      </c>
      <c r="N31" s="37">
        <f t="shared" si="0"/>
        <v>8.8099553714224788E-2</v>
      </c>
      <c r="O31" s="37">
        <f t="shared" si="0"/>
        <v>0.1401814068057653</v>
      </c>
      <c r="P31" s="37">
        <f t="shared" si="0"/>
        <v>0.15702755357639855</v>
      </c>
      <c r="R31" s="21"/>
      <c r="S31" s="21"/>
      <c r="T31" s="21"/>
      <c r="U31" s="21" t="s">
        <v>62</v>
      </c>
      <c r="V31" s="21"/>
      <c r="W31" s="23">
        <v>7280854</v>
      </c>
      <c r="X31" s="21" t="s">
        <v>281</v>
      </c>
      <c r="Y31" s="21">
        <v>298</v>
      </c>
      <c r="Z31" s="21" t="s">
        <v>282</v>
      </c>
      <c r="AA31" s="24">
        <v>41805.339999999997</v>
      </c>
    </row>
    <row r="32" spans="2:27">
      <c r="B32" s="29" t="s">
        <v>526</v>
      </c>
      <c r="C32" s="29">
        <v>42.49</v>
      </c>
      <c r="D32" s="29">
        <v>142</v>
      </c>
      <c r="E32" s="29">
        <v>67.290000000000006</v>
      </c>
      <c r="F32" s="29">
        <v>106</v>
      </c>
      <c r="G32" s="29">
        <v>61.68</v>
      </c>
      <c r="H32" s="29">
        <v>312</v>
      </c>
      <c r="J32" s="29" t="s">
        <v>526</v>
      </c>
      <c r="K32" s="37">
        <f t="shared" si="0"/>
        <v>8.2246112955717109E-3</v>
      </c>
      <c r="L32" s="37">
        <f t="shared" si="0"/>
        <v>5.5210913634098609E-3</v>
      </c>
      <c r="M32" s="37">
        <f t="shared" si="0"/>
        <v>1.8566134094657138E-2</v>
      </c>
      <c r="N32" s="37">
        <f t="shared" si="0"/>
        <v>4.4476261556973783E-3</v>
      </c>
      <c r="O32" s="37">
        <f t="shared" si="0"/>
        <v>1.0018511922380362E-2</v>
      </c>
      <c r="P32" s="37">
        <f t="shared" si="0"/>
        <v>6.7659337600890615E-2</v>
      </c>
      <c r="R32" s="21" t="s">
        <v>63</v>
      </c>
      <c r="S32" s="21"/>
      <c r="T32" s="21"/>
      <c r="U32" s="21"/>
      <c r="V32" s="21"/>
      <c r="W32" s="21"/>
      <c r="X32" s="21"/>
      <c r="Y32" s="21"/>
      <c r="Z32" s="21"/>
      <c r="AA32" s="21"/>
    </row>
    <row r="33" spans="2:27">
      <c r="B33" s="30" t="s">
        <v>527</v>
      </c>
      <c r="C33" s="30">
        <v>7.96</v>
      </c>
      <c r="D33" s="30">
        <v>136.57</v>
      </c>
      <c r="E33" s="30">
        <v>64.599999999999994</v>
      </c>
      <c r="F33" s="30">
        <v>102</v>
      </c>
      <c r="G33" s="30">
        <v>59.21</v>
      </c>
      <c r="H33" s="30">
        <v>300</v>
      </c>
      <c r="J33" s="30" t="s">
        <v>527</v>
      </c>
      <c r="K33" s="80">
        <f t="shared" si="0"/>
        <v>0.11118654109631312</v>
      </c>
      <c r="L33" s="80">
        <f t="shared" si="0"/>
        <v>0.18267987780658487</v>
      </c>
      <c r="M33" s="80">
        <f t="shared" si="0"/>
        <v>0.15269625662759562</v>
      </c>
      <c r="N33" s="80">
        <f t="shared" si="0"/>
        <v>0.16326748206479522</v>
      </c>
      <c r="O33" s="80">
        <f t="shared" si="0"/>
        <v>0.22647756746316428</v>
      </c>
      <c r="P33" s="80">
        <f t="shared" si="0"/>
        <v>0.17333704425271362</v>
      </c>
      <c r="R33" s="21"/>
      <c r="S33" s="21"/>
      <c r="T33" s="21"/>
      <c r="U33" s="21" t="s">
        <v>64</v>
      </c>
      <c r="V33" s="21"/>
      <c r="W33" s="21">
        <v>1</v>
      </c>
      <c r="X33" s="21" t="s">
        <v>283</v>
      </c>
      <c r="Y33" s="21">
        <v>21.87</v>
      </c>
      <c r="Z33" s="21" t="s">
        <v>284</v>
      </c>
      <c r="AA33" s="21">
        <v>421.22</v>
      </c>
    </row>
    <row r="34" spans="2:27">
      <c r="R34" s="21"/>
      <c r="S34" s="21"/>
      <c r="T34" s="21"/>
      <c r="U34" s="21" t="s">
        <v>67</v>
      </c>
      <c r="V34" s="21"/>
      <c r="W34" s="21">
        <v>1</v>
      </c>
      <c r="X34" s="21" t="s">
        <v>283</v>
      </c>
      <c r="Y34" s="21">
        <v>4.37</v>
      </c>
      <c r="Z34" s="21" t="s">
        <v>284</v>
      </c>
      <c r="AA34" s="21">
        <v>84.24</v>
      </c>
    </row>
    <row r="35" spans="2:27">
      <c r="R35" s="21" t="s">
        <v>68</v>
      </c>
      <c r="S35" s="21"/>
      <c r="T35" s="21"/>
      <c r="U35" s="21"/>
      <c r="V35" s="21"/>
      <c r="W35" s="21"/>
      <c r="X35" s="21"/>
      <c r="Y35" s="21"/>
      <c r="Z35" s="21"/>
      <c r="AA35" s="21"/>
    </row>
    <row r="36" spans="2:27">
      <c r="J36" s="13" t="s">
        <v>238</v>
      </c>
      <c r="K36" s="13">
        <f t="shared" ref="K36:P36" si="1">SUMIF(C19:C24,"E",K19:K24)</f>
        <v>217527</v>
      </c>
      <c r="L36" s="13">
        <f t="shared" si="1"/>
        <v>159875</v>
      </c>
      <c r="M36" s="13">
        <f t="shared" si="1"/>
        <v>44187</v>
      </c>
      <c r="N36" s="13">
        <f t="shared" si="1"/>
        <v>22164</v>
      </c>
      <c r="O36" s="13">
        <f t="shared" si="1"/>
        <v>151096</v>
      </c>
      <c r="P36" s="13">
        <f t="shared" si="1"/>
        <v>0</v>
      </c>
      <c r="R36" s="21" t="s">
        <v>69</v>
      </c>
      <c r="S36" s="21"/>
      <c r="T36" s="21"/>
      <c r="U36" s="21"/>
      <c r="V36" s="21" t="s">
        <v>285</v>
      </c>
      <c r="W36" s="21" t="s">
        <v>286</v>
      </c>
      <c r="X36" s="21">
        <v>0.26</v>
      </c>
      <c r="Y36" s="21" t="s">
        <v>287</v>
      </c>
      <c r="Z36" s="21" t="s">
        <v>285</v>
      </c>
      <c r="AA36" s="21"/>
    </row>
    <row r="37" spans="2:27">
      <c r="J37" s="13" t="s">
        <v>237</v>
      </c>
      <c r="K37" s="13">
        <f t="shared" ref="K37:P37" si="2">SUMIF(C19:C24,"W",K19:K24)</f>
        <v>25524</v>
      </c>
      <c r="L37" s="13">
        <f t="shared" si="2"/>
        <v>117063</v>
      </c>
      <c r="M37" s="13">
        <f t="shared" si="2"/>
        <v>68599</v>
      </c>
      <c r="N37" s="13">
        <f t="shared" si="2"/>
        <v>43489</v>
      </c>
      <c r="O37" s="13">
        <f t="shared" si="2"/>
        <v>247566</v>
      </c>
      <c r="P37" s="13">
        <f t="shared" si="2"/>
        <v>35930</v>
      </c>
      <c r="R37" s="21"/>
      <c r="S37" s="21" t="s">
        <v>288</v>
      </c>
      <c r="T37" s="21"/>
      <c r="U37" s="21"/>
      <c r="V37" s="21"/>
      <c r="W37" s="21"/>
      <c r="X37" s="21"/>
      <c r="Y37" s="21"/>
      <c r="Z37" s="21"/>
      <c r="AA37" s="21"/>
    </row>
    <row r="38" spans="2:27">
      <c r="R38" s="21"/>
      <c r="S38" s="21"/>
      <c r="T38" s="21"/>
      <c r="U38" s="21" t="s">
        <v>289</v>
      </c>
      <c r="V38" s="23">
        <v>6924</v>
      </c>
      <c r="W38" s="21" t="s">
        <v>290</v>
      </c>
      <c r="X38" s="23">
        <v>268185</v>
      </c>
      <c r="Y38" s="21" t="s">
        <v>291</v>
      </c>
      <c r="Z38" s="24">
        <v>35764.160000000003</v>
      </c>
      <c r="AA38" s="21"/>
    </row>
    <row r="39" spans="2:27">
      <c r="J39" s="13" t="s">
        <v>238</v>
      </c>
      <c r="K39" s="13">
        <f t="shared" ref="K39:P40" si="3">K36/SUM(K$36:K$37)</f>
        <v>0.89498500314748752</v>
      </c>
      <c r="L39" s="13">
        <f t="shared" si="3"/>
        <v>0.57729527908773803</v>
      </c>
      <c r="M39" s="13">
        <f t="shared" si="3"/>
        <v>0.3917773482524427</v>
      </c>
      <c r="N39" s="13">
        <f t="shared" si="3"/>
        <v>0.33759310313313939</v>
      </c>
      <c r="O39" s="13">
        <f t="shared" si="3"/>
        <v>0.37900778102753713</v>
      </c>
      <c r="P39" s="13">
        <f t="shared" si="3"/>
        <v>0</v>
      </c>
      <c r="R39" s="21"/>
      <c r="S39" s="21"/>
      <c r="T39" s="21"/>
      <c r="U39" s="21" t="s">
        <v>292</v>
      </c>
      <c r="V39" s="23">
        <v>17906</v>
      </c>
      <c r="W39" s="21"/>
      <c r="X39" s="23">
        <v>141646</v>
      </c>
      <c r="Y39" s="21" t="s">
        <v>291</v>
      </c>
      <c r="Z39" s="24">
        <v>48849.27</v>
      </c>
      <c r="AA39" s="21"/>
    </row>
    <row r="40" spans="2:27">
      <c r="J40" s="13" t="s">
        <v>237</v>
      </c>
      <c r="K40" s="13">
        <f t="shared" si="3"/>
        <v>0.10501499685251243</v>
      </c>
      <c r="L40" s="13">
        <f t="shared" si="3"/>
        <v>0.42270472091226197</v>
      </c>
      <c r="M40" s="13">
        <f t="shared" si="3"/>
        <v>0.6082226517475573</v>
      </c>
      <c r="N40" s="13">
        <f t="shared" si="3"/>
        <v>0.66240689686686061</v>
      </c>
      <c r="O40" s="13">
        <f t="shared" si="3"/>
        <v>0.62099221897246293</v>
      </c>
      <c r="P40" s="13">
        <f t="shared" si="3"/>
        <v>1</v>
      </c>
      <c r="R40" s="21"/>
      <c r="S40" s="21"/>
      <c r="T40" s="21"/>
      <c r="U40" s="21"/>
      <c r="V40" s="21"/>
      <c r="W40" s="21" t="s">
        <v>293</v>
      </c>
      <c r="X40" s="21"/>
      <c r="Y40" s="21"/>
      <c r="Z40" s="21"/>
      <c r="AA40" s="21"/>
    </row>
    <row r="41" spans="2:27">
      <c r="R41" s="21"/>
      <c r="S41" s="21" t="s">
        <v>80</v>
      </c>
      <c r="T41" s="21"/>
      <c r="U41" s="21"/>
      <c r="V41" s="21"/>
      <c r="W41" s="21"/>
      <c r="X41" s="21"/>
      <c r="Y41" s="21"/>
      <c r="Z41" s="21"/>
      <c r="AA41" s="21"/>
    </row>
    <row r="42" spans="2:27">
      <c r="I42" s="13" t="s">
        <v>551</v>
      </c>
      <c r="J42" s="13" t="s">
        <v>238</v>
      </c>
      <c r="K42" s="13">
        <f>AVERAGEIF(C19:C24,"E",C28:C33)</f>
        <v>7.6933333333333342</v>
      </c>
      <c r="L42" s="13">
        <f>AVERAGEIF(D19:D24,"E",D28:D33)</f>
        <v>0.95499999999999996</v>
      </c>
      <c r="M42" s="13">
        <f>AVERAGEIF(E19:E24,"E",E28:E33)</f>
        <v>15.14</v>
      </c>
      <c r="N42" s="13">
        <f>AVERAGEIF(F19:F24,"E",F28:F33)</f>
        <v>23.53</v>
      </c>
      <c r="O42" s="13">
        <f>AVERAGEIF(G19:G24,"E",G28:G33)</f>
        <v>9.6</v>
      </c>
      <c r="P42" s="13">
        <v>0</v>
      </c>
      <c r="R42" s="21"/>
      <c r="S42" s="21"/>
      <c r="T42" s="21"/>
      <c r="U42" s="21" t="s">
        <v>294</v>
      </c>
      <c r="V42" s="23">
        <v>135353</v>
      </c>
      <c r="W42" s="21" t="s">
        <v>295</v>
      </c>
      <c r="X42" s="21">
        <v>84</v>
      </c>
      <c r="Y42" s="21" t="s">
        <v>296</v>
      </c>
      <c r="Z42" s="21">
        <v>219.96</v>
      </c>
      <c r="AA42" s="21"/>
    </row>
    <row r="43" spans="2:27">
      <c r="J43" s="13" t="s">
        <v>237</v>
      </c>
      <c r="K43" s="13">
        <f t="shared" ref="K43:P43" si="4">AVERAGEIF(C19:C24,"W",C28:C33)</f>
        <v>38.26</v>
      </c>
      <c r="L43" s="13">
        <f t="shared" si="4"/>
        <v>130.89249999999998</v>
      </c>
      <c r="M43" s="13">
        <f t="shared" si="4"/>
        <v>61.897500000000001</v>
      </c>
      <c r="N43" s="13">
        <f t="shared" si="4"/>
        <v>97.246000000000009</v>
      </c>
      <c r="O43" s="13">
        <f t="shared" si="4"/>
        <v>56.74</v>
      </c>
      <c r="P43" s="13">
        <f t="shared" si="4"/>
        <v>286.58999999999997</v>
      </c>
      <c r="R43" s="21"/>
      <c r="S43" s="21"/>
      <c r="T43" s="21"/>
      <c r="U43" s="21" t="s">
        <v>297</v>
      </c>
      <c r="V43" s="23">
        <v>77956</v>
      </c>
      <c r="W43" s="21" t="s">
        <v>298</v>
      </c>
      <c r="X43" s="21">
        <v>334</v>
      </c>
      <c r="Y43" s="21" t="s">
        <v>299</v>
      </c>
      <c r="Z43" s="21">
        <v>501.85</v>
      </c>
      <c r="AA43" s="21"/>
    </row>
    <row r="44" spans="2:27">
      <c r="J44" s="13" t="s">
        <v>552</v>
      </c>
      <c r="K44" s="13">
        <f t="shared" ref="K44:P44" si="5">SUMPRODUCT(C28:C33,K28:K33)</f>
        <v>10.693122389951078</v>
      </c>
      <c r="L44" s="13">
        <f t="shared" si="5"/>
        <v>54.848881446388724</v>
      </c>
      <c r="M44" s="13">
        <f t="shared" si="5"/>
        <v>41.964377759651029</v>
      </c>
      <c r="N44" s="13">
        <f t="shared" si="5"/>
        <v>71.061293771800223</v>
      </c>
      <c r="O44" s="13">
        <f t="shared" si="5"/>
        <v>37.90027063025822</v>
      </c>
      <c r="P44" s="13">
        <f t="shared" si="5"/>
        <v>280.64381491789595</v>
      </c>
      <c r="R44" s="21"/>
      <c r="S44" s="21"/>
      <c r="T44" s="21"/>
      <c r="U44" s="21" t="s">
        <v>300</v>
      </c>
      <c r="V44" s="21">
        <v>159</v>
      </c>
      <c r="W44" s="21" t="s">
        <v>257</v>
      </c>
      <c r="X44" s="23">
        <v>4082</v>
      </c>
      <c r="Y44" s="21" t="s">
        <v>301</v>
      </c>
      <c r="Z44" s="21">
        <v>12.5</v>
      </c>
      <c r="AA44" s="21"/>
    </row>
    <row r="45" spans="2:27">
      <c r="R45" s="21"/>
      <c r="S45" s="21"/>
      <c r="T45" s="21"/>
      <c r="U45" s="21" t="s">
        <v>88</v>
      </c>
      <c r="V45" s="21">
        <v>159</v>
      </c>
      <c r="W45" s="21" t="s">
        <v>257</v>
      </c>
      <c r="X45" s="23">
        <v>9133</v>
      </c>
      <c r="Y45" s="21" t="s">
        <v>301</v>
      </c>
      <c r="Z45" s="21">
        <v>27.96</v>
      </c>
      <c r="AA45" s="21"/>
    </row>
    <row r="46" spans="2:27">
      <c r="J46" s="13" t="s">
        <v>238</v>
      </c>
      <c r="K46" s="13">
        <v>7.6933333333333342</v>
      </c>
      <c r="L46" s="13">
        <v>0.95499999999999996</v>
      </c>
      <c r="M46" s="13">
        <v>15.14</v>
      </c>
      <c r="N46" s="13">
        <v>23.53</v>
      </c>
      <c r="O46" s="13">
        <v>9.6</v>
      </c>
      <c r="P46" s="13">
        <v>0</v>
      </c>
      <c r="R46" s="21"/>
      <c r="S46" s="21" t="s">
        <v>89</v>
      </c>
      <c r="T46" s="21"/>
      <c r="U46" s="21"/>
      <c r="V46" s="21"/>
      <c r="W46" s="21"/>
      <c r="X46" s="21"/>
      <c r="Y46" s="21"/>
      <c r="Z46" s="21"/>
      <c r="AA46" s="21"/>
    </row>
    <row r="47" spans="2:27">
      <c r="J47" s="13" t="s">
        <v>237</v>
      </c>
      <c r="K47" s="13">
        <v>38.26</v>
      </c>
      <c r="L47" s="13">
        <v>130.89249999999998</v>
      </c>
      <c r="M47" s="13">
        <v>61.897500000000001</v>
      </c>
      <c r="N47" s="13">
        <v>97.246000000000009</v>
      </c>
      <c r="O47" s="13">
        <v>56.74</v>
      </c>
      <c r="P47" s="13">
        <v>286.58999999999997</v>
      </c>
      <c r="R47" s="21"/>
      <c r="S47" s="21"/>
      <c r="T47" s="21"/>
      <c r="U47" s="21" t="s">
        <v>90</v>
      </c>
      <c r="V47" s="23">
        <v>354796</v>
      </c>
      <c r="W47" s="21" t="s">
        <v>302</v>
      </c>
      <c r="X47" s="21">
        <v>36.78</v>
      </c>
      <c r="Y47" s="21" t="s">
        <v>303</v>
      </c>
      <c r="Z47" s="21">
        <v>251.32</v>
      </c>
      <c r="AA47" s="21"/>
    </row>
    <row r="48" spans="2:27">
      <c r="J48" s="13" t="s">
        <v>552</v>
      </c>
      <c r="K48" s="13">
        <v>10.693122389951078</v>
      </c>
      <c r="L48" s="13">
        <v>54.848881446388724</v>
      </c>
      <c r="M48" s="13">
        <v>41.964377759651029</v>
      </c>
      <c r="N48" s="13">
        <v>71.061293771800223</v>
      </c>
      <c r="O48" s="13">
        <v>37.90027063025822</v>
      </c>
      <c r="P48" s="13">
        <v>280.64381491789595</v>
      </c>
      <c r="R48" s="21"/>
      <c r="S48" s="21"/>
      <c r="T48" s="21"/>
      <c r="U48" s="21" t="s">
        <v>92</v>
      </c>
      <c r="V48" s="23">
        <v>19489</v>
      </c>
      <c r="W48" s="21" t="s">
        <v>262</v>
      </c>
      <c r="X48" s="21">
        <v>724</v>
      </c>
      <c r="Y48" s="21" t="s">
        <v>304</v>
      </c>
      <c r="Z48" s="21">
        <v>271.64</v>
      </c>
      <c r="AA48" s="21"/>
    </row>
    <row r="49" spans="1:27" ht="21">
      <c r="R49" s="21"/>
      <c r="S49" s="48" t="s">
        <v>209</v>
      </c>
      <c r="T49" s="21"/>
      <c r="U49" s="21"/>
      <c r="V49" s="21"/>
      <c r="W49" s="21"/>
      <c r="X49" s="21"/>
      <c r="Y49" s="21"/>
      <c r="Z49" s="21"/>
      <c r="AA49" s="21"/>
    </row>
    <row r="50" spans="1:27">
      <c r="R50" s="21"/>
      <c r="S50" s="21" t="s">
        <v>8</v>
      </c>
      <c r="T50" s="21"/>
      <c r="U50" s="21"/>
      <c r="V50" s="21"/>
      <c r="W50" s="21"/>
      <c r="X50" s="21"/>
      <c r="Y50" s="21"/>
      <c r="Z50" s="21"/>
      <c r="AA50" s="21"/>
    </row>
    <row r="51" spans="1:27">
      <c r="R51" s="21"/>
      <c r="S51" s="21"/>
      <c r="T51" s="21"/>
      <c r="U51" s="21" t="s">
        <v>305</v>
      </c>
      <c r="V51" s="23">
        <v>27470</v>
      </c>
      <c r="W51" s="21" t="s">
        <v>244</v>
      </c>
      <c r="X51" s="21" t="s">
        <v>12</v>
      </c>
      <c r="Y51" s="21"/>
      <c r="Z51" s="21" t="s">
        <v>285</v>
      </c>
      <c r="AA51" s="21"/>
    </row>
    <row r="52" spans="1:27">
      <c r="R52" s="21"/>
      <c r="S52" s="21"/>
      <c r="T52" s="21"/>
      <c r="U52" s="21" t="s">
        <v>306</v>
      </c>
      <c r="V52" s="23">
        <v>77896</v>
      </c>
      <c r="W52" s="21" t="s">
        <v>244</v>
      </c>
      <c r="X52" s="21">
        <v>7.45</v>
      </c>
      <c r="Y52" s="21" t="s">
        <v>246</v>
      </c>
      <c r="Z52" s="24">
        <v>4080.19</v>
      </c>
      <c r="AA52" s="21"/>
    </row>
    <row r="53" spans="1:27">
      <c r="R53" s="21"/>
      <c r="S53" s="21"/>
      <c r="T53" s="21"/>
      <c r="U53" s="21" t="s">
        <v>307</v>
      </c>
      <c r="V53" s="23">
        <v>30156</v>
      </c>
      <c r="W53" s="21" t="s">
        <v>244</v>
      </c>
      <c r="X53" s="21">
        <v>8.35</v>
      </c>
      <c r="Y53" s="21" t="s">
        <v>246</v>
      </c>
      <c r="Z53" s="24">
        <v>1770.61</v>
      </c>
      <c r="AA53" s="21"/>
    </row>
    <row r="54" spans="1:27">
      <c r="R54" s="21"/>
      <c r="S54" s="21" t="s">
        <v>18</v>
      </c>
      <c r="T54" s="21"/>
      <c r="U54" s="21"/>
      <c r="V54" s="21"/>
      <c r="W54" s="21"/>
      <c r="X54" s="21"/>
      <c r="Y54" s="21"/>
      <c r="Z54" s="21"/>
      <c r="AA54" s="21"/>
    </row>
    <row r="55" spans="1:27">
      <c r="R55" s="21"/>
      <c r="S55" s="21"/>
      <c r="T55" s="21"/>
      <c r="U55" s="21" t="s">
        <v>19</v>
      </c>
      <c r="V55" s="23">
        <v>43869</v>
      </c>
      <c r="W55" s="21" t="s">
        <v>308</v>
      </c>
      <c r="X55" s="21">
        <v>14.9</v>
      </c>
      <c r="Y55" s="21" t="s">
        <v>249</v>
      </c>
      <c r="Z55" s="24">
        <v>4595.66</v>
      </c>
      <c r="AA55" s="21"/>
    </row>
    <row r="56" spans="1:27">
      <c r="R56" s="21"/>
      <c r="S56" s="21"/>
      <c r="T56" s="21"/>
      <c r="U56" s="21" t="s">
        <v>22</v>
      </c>
      <c r="V56" s="23">
        <v>47003</v>
      </c>
      <c r="W56" s="21" t="s">
        <v>309</v>
      </c>
      <c r="X56" s="21">
        <v>0.94</v>
      </c>
      <c r="Y56" s="21" t="s">
        <v>251</v>
      </c>
      <c r="Z56" s="21">
        <v>311.3</v>
      </c>
      <c r="AA56" s="21"/>
    </row>
    <row r="57" spans="1:27">
      <c r="R57" s="21"/>
      <c r="S57" s="21"/>
      <c r="T57" s="21"/>
      <c r="U57" s="21" t="s">
        <v>25</v>
      </c>
      <c r="V57" s="23">
        <v>15064</v>
      </c>
      <c r="W57" s="21" t="s">
        <v>252</v>
      </c>
      <c r="X57" s="21">
        <v>95.54</v>
      </c>
      <c r="Y57" s="21" t="s">
        <v>253</v>
      </c>
      <c r="Z57" s="24">
        <v>10117.92</v>
      </c>
      <c r="AA57" s="21"/>
    </row>
    <row r="58" spans="1:27">
      <c r="A58" s="13" t="s">
        <v>561</v>
      </c>
      <c r="R58" s="21"/>
      <c r="S58" s="21"/>
      <c r="T58" s="21"/>
      <c r="U58" s="21" t="s">
        <v>28</v>
      </c>
      <c r="V58" s="23">
        <v>143186</v>
      </c>
      <c r="W58" s="21" t="s">
        <v>254</v>
      </c>
      <c r="X58" s="21">
        <v>9.4499999999999993</v>
      </c>
      <c r="Y58" s="21" t="s">
        <v>255</v>
      </c>
      <c r="Z58" s="24">
        <v>9509.4</v>
      </c>
      <c r="AA58" s="21"/>
    </row>
    <row r="59" spans="1:27">
      <c r="R59" s="21"/>
      <c r="S59" s="21" t="s">
        <v>31</v>
      </c>
      <c r="T59" s="21"/>
      <c r="U59" s="21"/>
      <c r="V59" s="21"/>
      <c r="W59" s="21"/>
      <c r="X59" s="21"/>
      <c r="Y59" s="21"/>
      <c r="Z59" s="21"/>
      <c r="AA59" s="21"/>
    </row>
    <row r="60" spans="1:27">
      <c r="R60" s="21"/>
      <c r="S60" s="21"/>
      <c r="T60" s="21"/>
      <c r="U60" s="21" t="s">
        <v>256</v>
      </c>
      <c r="V60" s="23">
        <v>12210</v>
      </c>
      <c r="W60" s="21" t="s">
        <v>257</v>
      </c>
      <c r="X60" s="21">
        <v>280.70999999999998</v>
      </c>
      <c r="Y60" s="21" t="s">
        <v>258</v>
      </c>
      <c r="Z60" s="24">
        <v>24094.82</v>
      </c>
      <c r="AA60" s="21"/>
    </row>
    <row r="61" spans="1:27">
      <c r="R61" s="21"/>
      <c r="S61" s="21"/>
      <c r="T61" s="21"/>
      <c r="U61" s="21" t="s">
        <v>259</v>
      </c>
      <c r="V61" s="21">
        <v>24</v>
      </c>
      <c r="W61" s="21" t="s">
        <v>257</v>
      </c>
      <c r="X61" s="23">
        <v>15941</v>
      </c>
      <c r="Y61" s="21" t="s">
        <v>258</v>
      </c>
      <c r="Z61" s="24">
        <v>2689.55</v>
      </c>
      <c r="AA61" s="21"/>
    </row>
    <row r="62" spans="1:27">
      <c r="R62" s="21"/>
      <c r="S62" s="21"/>
      <c r="T62" s="21"/>
      <c r="U62" s="21" t="s">
        <v>37</v>
      </c>
      <c r="V62" s="21">
        <v>3</v>
      </c>
      <c r="W62" s="21" t="s">
        <v>260</v>
      </c>
      <c r="X62" s="23">
        <v>8646</v>
      </c>
      <c r="Y62" s="21" t="s">
        <v>261</v>
      </c>
      <c r="Z62" s="21">
        <v>182.34</v>
      </c>
      <c r="AA62" s="21"/>
    </row>
    <row r="63" spans="1:27">
      <c r="R63" s="21"/>
      <c r="S63" s="21"/>
      <c r="T63" s="21"/>
      <c r="U63" s="21" t="s">
        <v>40</v>
      </c>
      <c r="V63" s="23">
        <v>81359</v>
      </c>
      <c r="W63" s="21" t="s">
        <v>262</v>
      </c>
      <c r="X63" s="21">
        <v>55.72</v>
      </c>
      <c r="Y63" s="21" t="s">
        <v>263</v>
      </c>
      <c r="Z63" s="24">
        <v>31871.63</v>
      </c>
      <c r="AA63" s="21"/>
    </row>
    <row r="64" spans="1:27">
      <c r="R64" s="21"/>
      <c r="S64" s="21" t="s">
        <v>264</v>
      </c>
      <c r="T64" s="21"/>
      <c r="U64" s="21"/>
      <c r="V64" s="21"/>
      <c r="W64" s="21"/>
      <c r="X64" s="21"/>
      <c r="Y64" s="21"/>
      <c r="Z64" s="21"/>
      <c r="AA64" s="21"/>
    </row>
    <row r="65" spans="18:27">
      <c r="R65" s="21"/>
      <c r="S65" s="21"/>
      <c r="T65" s="21"/>
      <c r="U65" s="21" t="s">
        <v>265</v>
      </c>
      <c r="V65" s="21">
        <v>182</v>
      </c>
      <c r="W65" s="21" t="s">
        <v>266</v>
      </c>
      <c r="X65" s="21">
        <v>768</v>
      </c>
      <c r="Y65" s="21" t="s">
        <v>267</v>
      </c>
      <c r="Z65" s="21">
        <v>2.7</v>
      </c>
      <c r="AA65" s="21"/>
    </row>
    <row r="66" spans="18:27">
      <c r="R66" s="21"/>
      <c r="S66" s="21"/>
      <c r="T66" s="21"/>
      <c r="U66" s="21" t="s">
        <v>268</v>
      </c>
      <c r="V66" s="23">
        <v>3388</v>
      </c>
      <c r="W66" s="21" t="s">
        <v>269</v>
      </c>
      <c r="X66" s="23">
        <v>2572</v>
      </c>
      <c r="Y66" s="21" t="s">
        <v>270</v>
      </c>
      <c r="Z66" s="21">
        <v>167.84</v>
      </c>
      <c r="AA66" s="21"/>
    </row>
    <row r="67" spans="18:27">
      <c r="R67" s="21"/>
      <c r="S67" s="21"/>
      <c r="T67" s="21"/>
      <c r="U67" s="21" t="s">
        <v>310</v>
      </c>
      <c r="V67" s="23">
        <v>1139</v>
      </c>
      <c r="W67" s="21" t="s">
        <v>272</v>
      </c>
      <c r="X67" s="21" t="s">
        <v>273</v>
      </c>
      <c r="Y67" s="21"/>
      <c r="Z67" s="24">
        <v>26118</v>
      </c>
      <c r="AA67" s="21"/>
    </row>
    <row r="68" spans="18:27">
      <c r="R68" s="21"/>
      <c r="S68" s="21"/>
      <c r="T68" s="21"/>
      <c r="U68" s="21"/>
      <c r="V68" s="21">
        <v>143</v>
      </c>
      <c r="W68" s="21" t="s">
        <v>274</v>
      </c>
      <c r="X68" s="21"/>
      <c r="Y68" s="21"/>
      <c r="Z68" s="21"/>
      <c r="AA68" s="21"/>
    </row>
    <row r="69" spans="18:27">
      <c r="R69" s="21"/>
      <c r="S69" s="21" t="s">
        <v>49</v>
      </c>
      <c r="T69" s="21"/>
      <c r="U69" s="21"/>
      <c r="V69" s="23">
        <v>4322</v>
      </c>
      <c r="W69" s="21" t="s">
        <v>311</v>
      </c>
      <c r="X69" s="23">
        <v>2666</v>
      </c>
      <c r="Y69" s="21" t="s">
        <v>276</v>
      </c>
      <c r="Z69" s="21">
        <v>221.95</v>
      </c>
      <c r="AA69" s="21"/>
    </row>
    <row r="70" spans="18:27">
      <c r="R70" s="21"/>
      <c r="S70" s="21" t="s">
        <v>51</v>
      </c>
      <c r="T70" s="21"/>
      <c r="U70" s="21"/>
      <c r="V70" s="21"/>
      <c r="W70" s="21"/>
      <c r="X70" s="21"/>
      <c r="Y70" s="21"/>
      <c r="Z70" s="21"/>
      <c r="AA70" s="21"/>
    </row>
    <row r="71" spans="18:27">
      <c r="R71" s="21"/>
      <c r="S71" s="21" t="s">
        <v>52</v>
      </c>
      <c r="T71" s="21"/>
      <c r="U71" s="21"/>
      <c r="V71" s="23">
        <v>167589</v>
      </c>
      <c r="W71" s="21" t="s">
        <v>277</v>
      </c>
      <c r="X71" s="21">
        <v>362</v>
      </c>
      <c r="Y71" s="21" t="s">
        <v>278</v>
      </c>
      <c r="Z71" s="24">
        <v>426133.39</v>
      </c>
      <c r="AA71" s="21"/>
    </row>
    <row r="72" spans="18:27">
      <c r="R72" s="21"/>
      <c r="S72" s="21" t="s">
        <v>56</v>
      </c>
      <c r="T72" s="21"/>
      <c r="U72" s="21"/>
      <c r="V72" s="23">
        <v>15343</v>
      </c>
      <c r="W72" s="21" t="s">
        <v>279</v>
      </c>
      <c r="X72" s="21">
        <v>260</v>
      </c>
      <c r="Y72" s="21" t="s">
        <v>280</v>
      </c>
      <c r="Z72" s="24">
        <v>28044.95</v>
      </c>
      <c r="AA72" s="21"/>
    </row>
    <row r="73" spans="18:27">
      <c r="R73" s="21"/>
      <c r="S73" s="21" t="s">
        <v>59</v>
      </c>
      <c r="T73" s="21"/>
      <c r="U73" s="21"/>
      <c r="V73" s="23">
        <v>4409271</v>
      </c>
      <c r="W73" s="21" t="s">
        <v>281</v>
      </c>
      <c r="X73" s="23">
        <v>1040</v>
      </c>
      <c r="Y73" s="21" t="s">
        <v>282</v>
      </c>
      <c r="Z73" s="24">
        <v>88321.7</v>
      </c>
      <c r="AA73" s="21"/>
    </row>
    <row r="74" spans="18:27">
      <c r="R74" s="21"/>
      <c r="S74" s="21" t="s">
        <v>62</v>
      </c>
      <c r="T74" s="21"/>
      <c r="U74" s="21"/>
      <c r="V74" s="23">
        <v>4948676</v>
      </c>
      <c r="W74" s="21" t="s">
        <v>281</v>
      </c>
      <c r="X74" s="21">
        <v>288.89999999999998</v>
      </c>
      <c r="Y74" s="21" t="s">
        <v>282</v>
      </c>
      <c r="Z74" s="24">
        <v>27539.58</v>
      </c>
      <c r="AA74" s="21"/>
    </row>
    <row r="75" spans="18:27">
      <c r="R75" s="21"/>
      <c r="S75" s="21" t="s">
        <v>63</v>
      </c>
      <c r="T75" s="21"/>
      <c r="U75" s="21"/>
      <c r="V75" s="21"/>
      <c r="W75" s="21"/>
      <c r="X75" s="21"/>
      <c r="Y75" s="21"/>
      <c r="Z75" s="21"/>
      <c r="AA75" s="21"/>
    </row>
    <row r="76" spans="18:27">
      <c r="R76" s="21"/>
      <c r="S76" s="21" t="s">
        <v>64</v>
      </c>
      <c r="T76" s="21"/>
      <c r="U76" s="21"/>
      <c r="V76" s="21">
        <v>19</v>
      </c>
      <c r="W76" s="21" t="s">
        <v>283</v>
      </c>
      <c r="X76" s="21">
        <v>302.75</v>
      </c>
      <c r="Y76" s="21" t="s">
        <v>284</v>
      </c>
      <c r="Z76" s="24">
        <v>107874.48</v>
      </c>
      <c r="AA76" s="21"/>
    </row>
    <row r="77" spans="18:27">
      <c r="R77" s="21"/>
      <c r="S77" s="21" t="s">
        <v>67</v>
      </c>
      <c r="T77" s="21"/>
      <c r="U77" s="21"/>
      <c r="V77" s="21">
        <v>19</v>
      </c>
      <c r="W77" s="21" t="s">
        <v>283</v>
      </c>
      <c r="X77" s="21">
        <v>60.55</v>
      </c>
      <c r="Y77" s="21" t="s">
        <v>284</v>
      </c>
      <c r="Z77" s="24">
        <v>21574.9</v>
      </c>
      <c r="AA77" s="21"/>
    </row>
    <row r="78" spans="18:27">
      <c r="R78" s="21"/>
      <c r="S78" s="21" t="s">
        <v>68</v>
      </c>
      <c r="T78" s="21"/>
      <c r="U78" s="21"/>
      <c r="V78" s="21"/>
      <c r="W78" s="21"/>
      <c r="X78" s="21"/>
      <c r="Y78" s="21"/>
      <c r="Z78" s="21"/>
      <c r="AA78" s="21"/>
    </row>
    <row r="79" spans="18:27">
      <c r="R79" s="21"/>
      <c r="S79" s="21" t="s">
        <v>69</v>
      </c>
      <c r="T79" s="21"/>
      <c r="U79" s="21"/>
      <c r="V79" s="23">
        <v>19041</v>
      </c>
      <c r="W79" s="21" t="s">
        <v>286</v>
      </c>
      <c r="X79" s="21">
        <v>0.25</v>
      </c>
      <c r="Y79" s="21" t="s">
        <v>287</v>
      </c>
      <c r="Z79" s="24">
        <v>92278.23</v>
      </c>
      <c r="AA79" s="21"/>
    </row>
    <row r="80" spans="18:27">
      <c r="R80" s="21"/>
      <c r="S80" s="21" t="s">
        <v>312</v>
      </c>
      <c r="T80" s="21"/>
      <c r="U80" s="21"/>
      <c r="V80" s="21"/>
      <c r="W80" s="21"/>
      <c r="X80" s="21"/>
      <c r="Y80" s="21"/>
      <c r="Z80" s="21"/>
      <c r="AA80" s="21"/>
    </row>
    <row r="81" spans="18:27">
      <c r="R81" s="21"/>
      <c r="S81" s="21" t="s">
        <v>313</v>
      </c>
      <c r="T81" s="21"/>
      <c r="U81" s="21"/>
      <c r="V81" s="23">
        <v>2516</v>
      </c>
      <c r="W81" s="21" t="s">
        <v>314</v>
      </c>
      <c r="X81" s="23">
        <v>1140052</v>
      </c>
      <c r="Y81" s="21" t="s">
        <v>291</v>
      </c>
      <c r="Z81" s="24">
        <v>55244.84</v>
      </c>
      <c r="AA81" s="21"/>
    </row>
    <row r="82" spans="18:27">
      <c r="R82" s="21"/>
      <c r="S82" s="21" t="s">
        <v>292</v>
      </c>
      <c r="T82" s="21"/>
      <c r="U82" s="21"/>
      <c r="V82" s="23">
        <v>4469</v>
      </c>
      <c r="W82" s="21"/>
      <c r="X82" s="23">
        <v>190179</v>
      </c>
      <c r="Y82" s="21" t="s">
        <v>291</v>
      </c>
      <c r="Z82" s="24">
        <v>16369.26</v>
      </c>
      <c r="AA82" s="21"/>
    </row>
    <row r="83" spans="18:27">
      <c r="R83" s="21"/>
      <c r="S83" s="21"/>
      <c r="T83" s="21"/>
      <c r="U83" s="21"/>
      <c r="V83" s="21"/>
      <c r="W83" s="21" t="s">
        <v>314</v>
      </c>
      <c r="X83" s="21"/>
      <c r="Y83" s="21"/>
      <c r="Z83" s="21"/>
      <c r="AA83" s="21"/>
    </row>
    <row r="84" spans="18:27">
      <c r="R84" s="21"/>
      <c r="S84" s="21" t="s">
        <v>80</v>
      </c>
      <c r="T84" s="21"/>
      <c r="U84" s="21"/>
      <c r="V84" s="21"/>
      <c r="W84" s="21"/>
      <c r="X84" s="21"/>
      <c r="Y84" s="21"/>
      <c r="Z84" s="21"/>
      <c r="AA84" s="21"/>
    </row>
    <row r="85" spans="18:27">
      <c r="R85" s="21"/>
      <c r="S85" s="21" t="s">
        <v>294</v>
      </c>
      <c r="T85" s="21"/>
      <c r="U85" s="21"/>
      <c r="V85" s="23">
        <v>105936</v>
      </c>
      <c r="W85" s="21" t="s">
        <v>295</v>
      </c>
      <c r="X85" s="21">
        <v>82</v>
      </c>
      <c r="Y85" s="21" t="s">
        <v>296</v>
      </c>
      <c r="Z85" s="21">
        <v>166.85</v>
      </c>
      <c r="AA85" s="21"/>
    </row>
    <row r="86" spans="18:27">
      <c r="R86" s="21"/>
      <c r="S86" s="21" t="s">
        <v>297</v>
      </c>
      <c r="T86" s="21"/>
      <c r="U86" s="21"/>
      <c r="V86" s="23">
        <v>81359</v>
      </c>
      <c r="W86" s="21" t="s">
        <v>298</v>
      </c>
      <c r="X86" s="21">
        <v>324</v>
      </c>
      <c r="Y86" s="21" t="s">
        <v>299</v>
      </c>
      <c r="Z86" s="21">
        <v>507.64</v>
      </c>
      <c r="AA86" s="21"/>
    </row>
    <row r="87" spans="18:27">
      <c r="R87" s="21"/>
      <c r="S87" s="21" t="s">
        <v>300</v>
      </c>
      <c r="T87" s="21"/>
      <c r="U87" s="21"/>
      <c r="V87" s="23">
        <v>12210</v>
      </c>
      <c r="W87" s="21" t="s">
        <v>257</v>
      </c>
      <c r="X87" s="23">
        <v>3957</v>
      </c>
      <c r="Y87" s="21" t="s">
        <v>301</v>
      </c>
      <c r="Z87" s="21">
        <v>930.47</v>
      </c>
      <c r="AA87" s="21"/>
    </row>
    <row r="88" spans="18:27">
      <c r="R88" s="21"/>
      <c r="S88" s="21" t="s">
        <v>88</v>
      </c>
      <c r="T88" s="21"/>
      <c r="U88" s="21"/>
      <c r="V88" s="23">
        <v>12210</v>
      </c>
      <c r="W88" s="21" t="s">
        <v>257</v>
      </c>
      <c r="X88" s="23">
        <v>8852</v>
      </c>
      <c r="Y88" s="21" t="s">
        <v>301</v>
      </c>
      <c r="Z88" s="24">
        <v>2081.6</v>
      </c>
      <c r="AA88" s="21"/>
    </row>
    <row r="89" spans="18:27">
      <c r="R89" s="21"/>
      <c r="S89" s="21" t="s">
        <v>89</v>
      </c>
      <c r="T89" s="21"/>
      <c r="U89" s="21"/>
      <c r="V89" s="21"/>
      <c r="W89" s="21"/>
      <c r="X89" s="21"/>
      <c r="Y89" s="21"/>
      <c r="Z89" s="21"/>
      <c r="AA89" s="21"/>
    </row>
    <row r="90" spans="18:27">
      <c r="R90" s="21"/>
      <c r="S90" s="21" t="s">
        <v>90</v>
      </c>
      <c r="T90" s="21"/>
      <c r="U90" s="21"/>
      <c r="V90" s="23">
        <v>241149</v>
      </c>
      <c r="W90" s="21" t="s">
        <v>302</v>
      </c>
      <c r="X90" s="21">
        <v>36</v>
      </c>
      <c r="Y90" s="21" t="s">
        <v>303</v>
      </c>
      <c r="Z90" s="21">
        <v>165.56</v>
      </c>
      <c r="AA90" s="21"/>
    </row>
    <row r="91" spans="18:27">
      <c r="R91" s="21"/>
      <c r="S91" s="21" t="s">
        <v>92</v>
      </c>
      <c r="T91" s="21"/>
      <c r="U91" s="21"/>
      <c r="V91" s="23">
        <v>20340</v>
      </c>
      <c r="W91" s="21" t="s">
        <v>262</v>
      </c>
      <c r="X91" s="21">
        <v>701</v>
      </c>
      <c r="Y91" s="21" t="s">
        <v>304</v>
      </c>
      <c r="Z91" s="21">
        <v>274.77</v>
      </c>
      <c r="AA91" s="21"/>
    </row>
    <row r="92" spans="18:27" ht="21">
      <c r="R92" s="21"/>
      <c r="S92" s="48" t="s">
        <v>98</v>
      </c>
      <c r="T92" s="21"/>
      <c r="U92" s="21"/>
      <c r="V92" s="21"/>
      <c r="W92" s="21"/>
      <c r="X92" s="21"/>
      <c r="Y92" s="21"/>
      <c r="Z92" s="21"/>
      <c r="AA92" s="21"/>
    </row>
    <row r="93" spans="18:27">
      <c r="R93" s="21"/>
      <c r="S93" s="21" t="s">
        <v>8</v>
      </c>
      <c r="T93" s="21"/>
      <c r="U93" s="21"/>
      <c r="V93" s="21"/>
      <c r="W93" s="21"/>
      <c r="X93" s="21"/>
      <c r="Y93" s="21"/>
      <c r="Z93" s="21"/>
      <c r="AA93" s="21"/>
    </row>
    <row r="94" spans="18:27">
      <c r="R94" s="21"/>
      <c r="S94" s="21"/>
      <c r="T94" s="21"/>
      <c r="U94" s="21" t="s">
        <v>315</v>
      </c>
      <c r="V94" s="23">
        <v>32598</v>
      </c>
      <c r="W94" s="21" t="s">
        <v>316</v>
      </c>
      <c r="X94" s="21" t="s">
        <v>12</v>
      </c>
      <c r="Y94" s="21"/>
      <c r="Z94" s="21" t="s">
        <v>285</v>
      </c>
      <c r="AA94" s="21"/>
    </row>
    <row r="95" spans="18:27">
      <c r="R95" s="21"/>
      <c r="S95" s="21"/>
      <c r="T95" s="21"/>
      <c r="U95" s="21" t="s">
        <v>317</v>
      </c>
      <c r="V95" s="23">
        <v>9665</v>
      </c>
      <c r="W95" s="21" t="s">
        <v>316</v>
      </c>
      <c r="X95" s="21">
        <v>35.049999999999997</v>
      </c>
      <c r="Y95" s="21" t="s">
        <v>246</v>
      </c>
      <c r="Z95" s="24">
        <v>2381.29</v>
      </c>
      <c r="AA95" s="21"/>
    </row>
    <row r="96" spans="18:27">
      <c r="R96" s="21"/>
      <c r="S96" s="21"/>
      <c r="T96" s="21"/>
      <c r="U96" s="21" t="s">
        <v>318</v>
      </c>
      <c r="V96" s="23">
        <v>73755</v>
      </c>
      <c r="W96" s="21" t="s">
        <v>316</v>
      </c>
      <c r="X96" s="21">
        <v>40.72</v>
      </c>
      <c r="Y96" s="21" t="s">
        <v>246</v>
      </c>
      <c r="Z96" s="24">
        <v>21115.06</v>
      </c>
      <c r="AA96" s="21"/>
    </row>
    <row r="97" spans="18:27">
      <c r="R97" s="21"/>
      <c r="S97" s="21" t="s">
        <v>18</v>
      </c>
      <c r="T97" s="21"/>
      <c r="U97" s="21"/>
      <c r="V97" s="21"/>
      <c r="W97" s="21"/>
      <c r="X97" s="21"/>
      <c r="Y97" s="21"/>
      <c r="Z97" s="21"/>
      <c r="AA97" s="21"/>
    </row>
    <row r="98" spans="18:27">
      <c r="R98" s="21"/>
      <c r="S98" s="21" t="s">
        <v>19</v>
      </c>
      <c r="T98" s="21"/>
      <c r="U98" s="21"/>
      <c r="V98" s="23">
        <v>38040</v>
      </c>
      <c r="W98" s="21" t="s">
        <v>308</v>
      </c>
      <c r="X98" s="21">
        <v>56.73</v>
      </c>
      <c r="Y98" s="21" t="s">
        <v>249</v>
      </c>
      <c r="Z98" s="24">
        <v>15171.7</v>
      </c>
      <c r="AA98" s="21"/>
    </row>
    <row r="99" spans="18:27">
      <c r="R99" s="21"/>
      <c r="S99" s="21" t="s">
        <v>22</v>
      </c>
      <c r="T99" s="21"/>
      <c r="U99" s="21"/>
      <c r="V99" s="23">
        <v>41627</v>
      </c>
      <c r="W99" s="21" t="s">
        <v>309</v>
      </c>
      <c r="X99" s="21">
        <v>120</v>
      </c>
      <c r="Y99" s="21" t="s">
        <v>251</v>
      </c>
      <c r="Z99" s="24">
        <v>35099.35</v>
      </c>
      <c r="AA99" s="21"/>
    </row>
    <row r="100" spans="18:27">
      <c r="R100" s="21"/>
      <c r="S100" s="21" t="s">
        <v>25</v>
      </c>
      <c r="T100" s="21"/>
      <c r="U100" s="21"/>
      <c r="V100" s="23">
        <v>11630</v>
      </c>
      <c r="W100" s="21" t="s">
        <v>252</v>
      </c>
      <c r="X100" s="21">
        <v>89.58</v>
      </c>
      <c r="Y100" s="21" t="s">
        <v>253</v>
      </c>
      <c r="Z100" s="24">
        <v>7324.14</v>
      </c>
      <c r="AA100" s="21"/>
    </row>
    <row r="101" spans="18:27">
      <c r="R101" s="21"/>
      <c r="S101" s="21" t="s">
        <v>28</v>
      </c>
      <c r="T101" s="21"/>
      <c r="U101" s="21"/>
      <c r="V101" s="23">
        <v>97399</v>
      </c>
      <c r="W101" s="21" t="s">
        <v>254</v>
      </c>
      <c r="X101" s="21">
        <v>52.01</v>
      </c>
      <c r="Y101" s="21" t="s">
        <v>255</v>
      </c>
      <c r="Z101" s="24">
        <v>35608.5</v>
      </c>
      <c r="AA101" s="21"/>
    </row>
    <row r="102" spans="18:27">
      <c r="R102" s="21"/>
      <c r="S102" s="21" t="s">
        <v>31</v>
      </c>
      <c r="T102" s="21"/>
      <c r="U102" s="21"/>
      <c r="V102" s="21"/>
      <c r="W102" s="21"/>
      <c r="X102" s="21"/>
      <c r="Y102" s="21"/>
      <c r="Z102" s="21"/>
      <c r="AA102" s="21"/>
    </row>
    <row r="103" spans="18:27">
      <c r="R103" s="21"/>
      <c r="S103" s="21" t="s">
        <v>182</v>
      </c>
      <c r="T103" s="21"/>
      <c r="U103" s="21"/>
      <c r="V103" s="23">
        <v>9260</v>
      </c>
      <c r="W103" s="21" t="s">
        <v>257</v>
      </c>
      <c r="X103" s="21">
        <v>263.2</v>
      </c>
      <c r="Y103" s="21" t="s">
        <v>258</v>
      </c>
      <c r="Z103" s="24">
        <v>17133.02</v>
      </c>
      <c r="AA103" s="21"/>
    </row>
    <row r="104" spans="18:27">
      <c r="R104" s="21"/>
      <c r="S104" s="21" t="s">
        <v>183</v>
      </c>
      <c r="T104" s="21"/>
      <c r="U104" s="21"/>
      <c r="V104" s="21">
        <v>32</v>
      </c>
      <c r="W104" s="21" t="s">
        <v>257</v>
      </c>
      <c r="X104" s="23">
        <v>14947</v>
      </c>
      <c r="Y104" s="21" t="s">
        <v>258</v>
      </c>
      <c r="Z104" s="24">
        <v>3362.38</v>
      </c>
      <c r="AA104" s="21"/>
    </row>
    <row r="105" spans="18:27">
      <c r="R105" s="21"/>
      <c r="S105" s="21" t="s">
        <v>184</v>
      </c>
      <c r="T105" s="21"/>
      <c r="U105" s="21"/>
      <c r="V105" s="21">
        <v>4</v>
      </c>
      <c r="W105" s="21" t="s">
        <v>260</v>
      </c>
      <c r="X105" s="23">
        <v>8107</v>
      </c>
      <c r="Y105" s="21" t="s">
        <v>261</v>
      </c>
      <c r="Z105" s="21">
        <v>227.95</v>
      </c>
      <c r="AA105" s="21"/>
    </row>
    <row r="106" spans="18:27">
      <c r="R106" s="21"/>
      <c r="S106" s="21" t="s">
        <v>185</v>
      </c>
      <c r="T106" s="21"/>
      <c r="U106" s="21"/>
      <c r="V106" s="23">
        <v>107797</v>
      </c>
      <c r="W106" s="21" t="s">
        <v>262</v>
      </c>
      <c r="X106" s="21">
        <v>52.25</v>
      </c>
      <c r="Y106" s="21" t="s">
        <v>263</v>
      </c>
      <c r="Z106" s="24">
        <v>39594.370000000003</v>
      </c>
      <c r="AA106" s="21"/>
    </row>
    <row r="107" spans="18:27">
      <c r="R107" s="21"/>
      <c r="S107" s="21" t="s">
        <v>264</v>
      </c>
      <c r="T107" s="21"/>
      <c r="U107" s="21"/>
      <c r="V107" s="21"/>
      <c r="W107" s="21"/>
      <c r="X107" s="21"/>
      <c r="Y107" s="21"/>
      <c r="Z107" s="21"/>
      <c r="AA107" s="21"/>
    </row>
    <row r="108" spans="18:27">
      <c r="R108" s="21"/>
      <c r="S108" s="21" t="s">
        <v>319</v>
      </c>
      <c r="T108" s="21"/>
      <c r="U108" s="21"/>
      <c r="V108" s="21">
        <v>141</v>
      </c>
      <c r="W108" s="21" t="s">
        <v>266</v>
      </c>
      <c r="X108" s="21">
        <v>705</v>
      </c>
      <c r="Y108" s="21" t="s">
        <v>267</v>
      </c>
      <c r="Z108" s="21">
        <v>1.91</v>
      </c>
      <c r="AA108" s="21"/>
    </row>
    <row r="109" spans="18:27">
      <c r="R109" s="21"/>
      <c r="S109" s="21" t="s">
        <v>320</v>
      </c>
      <c r="T109" s="21"/>
      <c r="U109" s="21"/>
      <c r="V109" s="21">
        <v>420</v>
      </c>
      <c r="W109" s="21" t="s">
        <v>269</v>
      </c>
      <c r="X109" s="23">
        <v>2360</v>
      </c>
      <c r="Y109" s="21" t="s">
        <v>270</v>
      </c>
      <c r="Z109" s="21">
        <v>19.11</v>
      </c>
      <c r="AA109" s="21"/>
    </row>
    <row r="110" spans="18:27">
      <c r="R110" s="21"/>
      <c r="S110" s="21"/>
      <c r="T110" s="21"/>
      <c r="U110" s="21" t="s">
        <v>321</v>
      </c>
      <c r="V110" s="23">
        <v>2334</v>
      </c>
      <c r="W110" s="21" t="s">
        <v>272</v>
      </c>
      <c r="X110" s="21" t="s">
        <v>273</v>
      </c>
      <c r="Y110" s="21"/>
      <c r="Z110" s="24">
        <v>53087</v>
      </c>
      <c r="AA110" s="21"/>
    </row>
    <row r="111" spans="18:27">
      <c r="R111" s="21"/>
      <c r="S111" s="21"/>
      <c r="T111" s="21"/>
      <c r="U111" s="21"/>
      <c r="V111" s="21">
        <v>275</v>
      </c>
      <c r="W111" s="21" t="s">
        <v>274</v>
      </c>
      <c r="X111" s="21"/>
      <c r="Y111" s="21"/>
      <c r="Z111" s="21"/>
      <c r="AA111" s="21"/>
    </row>
    <row r="112" spans="18:27">
      <c r="R112" s="21"/>
      <c r="S112" s="21" t="s">
        <v>189</v>
      </c>
      <c r="T112" s="21"/>
      <c r="U112" s="21"/>
      <c r="V112" s="23">
        <v>3337</v>
      </c>
      <c r="W112" s="21" t="s">
        <v>311</v>
      </c>
      <c r="X112" s="23">
        <v>2500</v>
      </c>
      <c r="Y112" s="21" t="s">
        <v>276</v>
      </c>
      <c r="Z112" s="21">
        <v>160.66</v>
      </c>
      <c r="AA112" s="21"/>
    </row>
    <row r="113" spans="18:27">
      <c r="R113" s="21"/>
      <c r="S113" s="21" t="s">
        <v>51</v>
      </c>
      <c r="T113" s="21"/>
      <c r="U113" s="21"/>
      <c r="V113" s="21"/>
      <c r="W113" s="21"/>
      <c r="X113" s="21"/>
      <c r="Y113" s="21"/>
      <c r="Z113" s="21"/>
      <c r="AA113" s="21"/>
    </row>
    <row r="114" spans="18:27">
      <c r="R114" s="21"/>
      <c r="S114" s="21" t="s">
        <v>190</v>
      </c>
      <c r="T114" s="21"/>
      <c r="U114" s="21"/>
      <c r="V114" s="23">
        <v>122127</v>
      </c>
      <c r="W114" s="21" t="s">
        <v>277</v>
      </c>
      <c r="X114" s="21">
        <v>339</v>
      </c>
      <c r="Y114" s="21" t="s">
        <v>278</v>
      </c>
      <c r="Z114" s="24">
        <v>291165.83</v>
      </c>
      <c r="AA114" s="21"/>
    </row>
    <row r="115" spans="18:27">
      <c r="R115" s="21"/>
      <c r="S115" s="21" t="s">
        <v>191</v>
      </c>
      <c r="T115" s="21"/>
      <c r="U115" s="21"/>
      <c r="V115" s="23">
        <v>14849</v>
      </c>
      <c r="W115" s="21" t="s">
        <v>279</v>
      </c>
      <c r="X115" s="21">
        <v>244</v>
      </c>
      <c r="Y115" s="21" t="s">
        <v>280</v>
      </c>
      <c r="Z115" s="24">
        <v>25447.9</v>
      </c>
      <c r="AA115" s="21"/>
    </row>
    <row r="116" spans="18:27">
      <c r="R116" s="21"/>
      <c r="S116" s="21" t="s">
        <v>192</v>
      </c>
      <c r="T116" s="21"/>
      <c r="U116" s="21"/>
      <c r="V116" s="23">
        <v>3404114</v>
      </c>
      <c r="W116" s="21" t="s">
        <v>281</v>
      </c>
      <c r="X116" s="21">
        <v>975</v>
      </c>
      <c r="Y116" s="21" t="s">
        <v>282</v>
      </c>
      <c r="Z116" s="24">
        <v>63934.16</v>
      </c>
      <c r="AA116" s="21"/>
    </row>
    <row r="117" spans="18:27">
      <c r="R117" s="21"/>
      <c r="S117" s="21" t="s">
        <v>193</v>
      </c>
      <c r="T117" s="21"/>
      <c r="U117" s="21"/>
      <c r="V117" s="23">
        <v>3820555</v>
      </c>
      <c r="W117" s="21" t="s">
        <v>281</v>
      </c>
      <c r="X117" s="21">
        <v>270.89999999999998</v>
      </c>
      <c r="Y117" s="21" t="s">
        <v>282</v>
      </c>
      <c r="Z117" s="24">
        <v>19935.3</v>
      </c>
      <c r="AA117" s="21"/>
    </row>
    <row r="118" spans="18:27">
      <c r="R118" s="21"/>
      <c r="S118" s="21" t="s">
        <v>63</v>
      </c>
      <c r="T118" s="21"/>
      <c r="U118" s="21"/>
      <c r="V118" s="21"/>
      <c r="W118" s="21"/>
      <c r="X118" s="21"/>
      <c r="Y118" s="21"/>
      <c r="Z118" s="21"/>
      <c r="AA118" s="21"/>
    </row>
    <row r="119" spans="18:27">
      <c r="R119" s="21"/>
      <c r="S119" s="21" t="s">
        <v>194</v>
      </c>
      <c r="T119" s="21"/>
      <c r="U119" s="21"/>
      <c r="V119" s="21">
        <v>5</v>
      </c>
      <c r="W119" s="21" t="s">
        <v>283</v>
      </c>
      <c r="X119" s="21">
        <v>21.87</v>
      </c>
      <c r="Y119" s="21" t="s">
        <v>284</v>
      </c>
      <c r="Z119" s="24">
        <v>1895.47</v>
      </c>
      <c r="AA119" s="21"/>
    </row>
    <row r="120" spans="18:27">
      <c r="R120" s="21"/>
      <c r="S120" s="21" t="s">
        <v>195</v>
      </c>
      <c r="T120" s="21"/>
      <c r="U120" s="21"/>
      <c r="V120" s="21">
        <v>5</v>
      </c>
      <c r="W120" s="21" t="s">
        <v>283</v>
      </c>
      <c r="X120" s="21">
        <v>4.37</v>
      </c>
      <c r="Y120" s="21" t="s">
        <v>284</v>
      </c>
      <c r="Z120" s="21">
        <v>379.09</v>
      </c>
      <c r="AA120" s="21"/>
    </row>
    <row r="121" spans="18:27">
      <c r="R121" s="21"/>
      <c r="S121" s="21" t="s">
        <v>68</v>
      </c>
      <c r="T121" s="21"/>
      <c r="U121" s="21"/>
      <c r="V121" s="21"/>
      <c r="W121" s="21"/>
      <c r="X121" s="21"/>
      <c r="Y121" s="21"/>
      <c r="Z121" s="21"/>
      <c r="AA121" s="21"/>
    </row>
    <row r="122" spans="18:27">
      <c r="R122" s="21"/>
      <c r="S122" s="21" t="s">
        <v>196</v>
      </c>
      <c r="T122" s="21"/>
      <c r="U122" s="21"/>
      <c r="V122" s="23">
        <v>14701</v>
      </c>
      <c r="W122" s="21" t="s">
        <v>286</v>
      </c>
      <c r="X122" s="21">
        <v>0.24</v>
      </c>
      <c r="Y122" s="21" t="s">
        <v>287</v>
      </c>
      <c r="Z122" s="24">
        <v>66798.210000000006</v>
      </c>
      <c r="AA122" s="21"/>
    </row>
    <row r="123" spans="18:27">
      <c r="R123" s="21"/>
      <c r="S123" s="21" t="s">
        <v>312</v>
      </c>
      <c r="T123" s="21"/>
      <c r="U123" s="21"/>
      <c r="V123" s="21"/>
      <c r="W123" s="21"/>
      <c r="X123" s="21"/>
      <c r="Y123" s="21"/>
      <c r="Z123" s="21"/>
      <c r="AA123" s="21"/>
    </row>
    <row r="124" spans="18:27">
      <c r="R124" s="21"/>
      <c r="S124" s="21" t="s">
        <v>313</v>
      </c>
      <c r="T124" s="21"/>
      <c r="U124" s="21"/>
      <c r="V124" s="23">
        <v>10741</v>
      </c>
      <c r="W124" s="21" t="s">
        <v>314</v>
      </c>
      <c r="X124" s="23">
        <v>119523</v>
      </c>
      <c r="Y124" s="21" t="s">
        <v>291</v>
      </c>
      <c r="Z124" s="24">
        <v>24726.01</v>
      </c>
      <c r="AA124" s="21"/>
    </row>
    <row r="125" spans="18:27">
      <c r="R125" s="21"/>
      <c r="S125" s="21" t="s">
        <v>292</v>
      </c>
      <c r="T125" s="21"/>
      <c r="U125" s="21"/>
      <c r="V125" s="23">
        <v>1267</v>
      </c>
      <c r="W125" s="21" t="s">
        <v>314</v>
      </c>
      <c r="X125" s="23">
        <v>1998082</v>
      </c>
      <c r="Y125" s="21" t="s">
        <v>291</v>
      </c>
      <c r="Z125" s="24">
        <v>48758.03</v>
      </c>
      <c r="AA125" s="21"/>
    </row>
    <row r="126" spans="18:27">
      <c r="R126" s="21"/>
      <c r="S126" s="21" t="s">
        <v>80</v>
      </c>
      <c r="T126" s="21"/>
      <c r="U126" s="21"/>
      <c r="V126" s="21"/>
      <c r="W126" s="21"/>
      <c r="X126" s="21"/>
      <c r="Y126" s="21"/>
      <c r="Z126" s="21"/>
      <c r="AA126" s="21"/>
    </row>
    <row r="127" spans="18:27">
      <c r="R127" s="21"/>
      <c r="S127" s="21" t="s">
        <v>322</v>
      </c>
      <c r="T127" s="21"/>
      <c r="U127" s="21"/>
      <c r="V127" s="23">
        <v>91296</v>
      </c>
      <c r="W127" s="21" t="s">
        <v>295</v>
      </c>
      <c r="X127" s="21">
        <v>77</v>
      </c>
      <c r="Y127" s="21" t="s">
        <v>296</v>
      </c>
      <c r="Z127" s="21">
        <v>134.82</v>
      </c>
      <c r="AA127" s="21"/>
    </row>
    <row r="128" spans="18:27">
      <c r="R128" s="21"/>
      <c r="S128" s="21" t="s">
        <v>323</v>
      </c>
      <c r="T128" s="21"/>
      <c r="U128" s="21"/>
      <c r="V128" s="23">
        <v>107797</v>
      </c>
      <c r="W128" s="21" t="s">
        <v>298</v>
      </c>
      <c r="X128" s="21">
        <v>304</v>
      </c>
      <c r="Y128" s="21" t="s">
        <v>299</v>
      </c>
      <c r="Z128" s="21">
        <v>630.64</v>
      </c>
      <c r="AA128" s="21"/>
    </row>
    <row r="129" spans="18:27">
      <c r="R129" s="21"/>
      <c r="S129" s="21" t="s">
        <v>324</v>
      </c>
      <c r="T129" s="21"/>
      <c r="U129" s="21"/>
      <c r="V129" s="23">
        <v>9260</v>
      </c>
      <c r="W129" s="21" t="s">
        <v>257</v>
      </c>
      <c r="X129" s="23">
        <v>3710</v>
      </c>
      <c r="Y129" s="21" t="s">
        <v>301</v>
      </c>
      <c r="Z129" s="21">
        <v>661.63</v>
      </c>
      <c r="AA129" s="21"/>
    </row>
    <row r="130" spans="18:27">
      <c r="R130" s="21"/>
      <c r="S130" s="21" t="s">
        <v>206</v>
      </c>
      <c r="T130" s="21"/>
      <c r="U130" s="21"/>
      <c r="V130" s="23">
        <v>9260</v>
      </c>
      <c r="W130" s="21" t="s">
        <v>257</v>
      </c>
      <c r="X130" s="23">
        <v>8300</v>
      </c>
      <c r="Y130" s="21" t="s">
        <v>301</v>
      </c>
      <c r="Z130" s="24">
        <v>1480.15</v>
      </c>
      <c r="AA130" s="21"/>
    </row>
    <row r="131" spans="18:27">
      <c r="R131" s="21"/>
      <c r="S131" s="21" t="s">
        <v>89</v>
      </c>
      <c r="T131" s="21"/>
      <c r="U131" s="21"/>
      <c r="V131" s="21"/>
      <c r="W131" s="21"/>
      <c r="X131" s="21"/>
      <c r="Y131" s="21"/>
      <c r="Z131" s="21"/>
      <c r="AA131" s="21"/>
    </row>
    <row r="132" spans="18:27">
      <c r="R132" s="21"/>
      <c r="S132" s="21" t="s">
        <v>207</v>
      </c>
      <c r="T132" s="21"/>
      <c r="U132" s="21"/>
      <c r="V132" s="23">
        <v>186176</v>
      </c>
      <c r="W132" s="21" t="s">
        <v>302</v>
      </c>
      <c r="X132" s="21">
        <v>33</v>
      </c>
      <c r="Y132" s="21" t="s">
        <v>303</v>
      </c>
      <c r="Z132" s="21">
        <v>119.84</v>
      </c>
      <c r="AA132" s="21"/>
    </row>
    <row r="133" spans="18:27">
      <c r="R133" s="21"/>
      <c r="S133" s="21" t="s">
        <v>208</v>
      </c>
      <c r="T133" s="21"/>
      <c r="U133" s="21"/>
      <c r="V133" s="23">
        <v>26949</v>
      </c>
      <c r="W133" s="21" t="s">
        <v>262</v>
      </c>
      <c r="X133" s="21">
        <v>658</v>
      </c>
      <c r="Y133" s="21" t="s">
        <v>304</v>
      </c>
      <c r="Z133" s="21">
        <v>341.34</v>
      </c>
      <c r="AA133" s="21"/>
    </row>
    <row r="134" spans="18:27">
      <c r="R134" s="21"/>
      <c r="S134" s="21" t="s">
        <v>325</v>
      </c>
      <c r="T134" s="21"/>
      <c r="U134" s="21"/>
      <c r="V134" s="21"/>
      <c r="W134" s="21"/>
      <c r="X134" s="21"/>
      <c r="Y134" s="21"/>
      <c r="Z134" s="21"/>
      <c r="AA134" s="21"/>
    </row>
    <row r="135" spans="18:27">
      <c r="R135" s="21"/>
      <c r="S135" s="21" t="s">
        <v>106</v>
      </c>
      <c r="T135" s="21"/>
      <c r="U135" s="21"/>
      <c r="V135" s="23">
        <v>20602022700</v>
      </c>
      <c r="W135" s="21" t="s">
        <v>326</v>
      </c>
      <c r="X135" s="44">
        <v>2.2999999999999999E-9</v>
      </c>
      <c r="Y135" s="21" t="s">
        <v>327</v>
      </c>
      <c r="Z135" s="24">
        <v>47244.27</v>
      </c>
      <c r="AA135" s="21"/>
    </row>
    <row r="136" spans="18:27" ht="21">
      <c r="R136" s="21"/>
      <c r="S136" s="48" t="s">
        <v>110</v>
      </c>
      <c r="T136" s="21"/>
      <c r="U136" s="21"/>
      <c r="V136" s="21"/>
      <c r="W136" s="21"/>
      <c r="X136" s="21"/>
      <c r="Y136" s="21"/>
      <c r="Z136" s="21"/>
      <c r="AA136" s="21"/>
    </row>
    <row r="137" spans="18:27">
      <c r="R137" s="21"/>
      <c r="S137" s="21" t="s">
        <v>8</v>
      </c>
      <c r="T137" s="21"/>
      <c r="U137" s="21"/>
      <c r="V137" s="21"/>
      <c r="W137" s="21"/>
      <c r="X137" s="21"/>
      <c r="Y137" s="21"/>
      <c r="Z137" s="21"/>
      <c r="AA137" s="21"/>
    </row>
    <row r="138" spans="18:27">
      <c r="R138" s="21"/>
      <c r="S138" s="21" t="s">
        <v>328</v>
      </c>
      <c r="T138" s="21"/>
      <c r="U138" s="21"/>
      <c r="V138" s="23">
        <v>155119</v>
      </c>
      <c r="W138" s="21" t="s">
        <v>316</v>
      </c>
      <c r="X138" s="21" t="s">
        <v>12</v>
      </c>
      <c r="Y138" s="21"/>
      <c r="Z138" s="21" t="s">
        <v>285</v>
      </c>
      <c r="AA138" s="21"/>
    </row>
    <row r="139" spans="18:27">
      <c r="R139" s="21"/>
      <c r="S139" s="21" t="s">
        <v>221</v>
      </c>
      <c r="T139" s="21"/>
      <c r="U139" s="21"/>
      <c r="V139" s="23">
        <v>13860</v>
      </c>
      <c r="W139" s="21" t="s">
        <v>316</v>
      </c>
      <c r="X139" s="21">
        <v>37.24</v>
      </c>
      <c r="Y139" s="21" t="s">
        <v>246</v>
      </c>
      <c r="Z139" s="24">
        <v>3628.27</v>
      </c>
      <c r="AA139" s="21"/>
    </row>
    <row r="140" spans="18:27">
      <c r="R140" s="21"/>
      <c r="S140" s="21" t="s">
        <v>222</v>
      </c>
      <c r="T140" s="21"/>
      <c r="U140" s="21"/>
      <c r="V140" s="23">
        <v>27627</v>
      </c>
      <c r="W140" s="21" t="s">
        <v>316</v>
      </c>
      <c r="X140" s="21">
        <v>37.24</v>
      </c>
      <c r="Y140" s="21" t="s">
        <v>246</v>
      </c>
      <c r="Z140" s="24">
        <v>7232.19</v>
      </c>
      <c r="AA140" s="21"/>
    </row>
    <row r="141" spans="18:27">
      <c r="R141" s="21"/>
      <c r="S141" s="21" t="s">
        <v>18</v>
      </c>
      <c r="T141" s="21"/>
      <c r="U141" s="21"/>
      <c r="V141" s="21"/>
      <c r="W141" s="21"/>
      <c r="X141" s="21"/>
      <c r="Y141" s="21"/>
      <c r="Z141" s="21"/>
      <c r="AA141" s="21"/>
    </row>
    <row r="142" spans="18:27">
      <c r="R142" s="21"/>
      <c r="S142" s="21" t="s">
        <v>178</v>
      </c>
      <c r="T142" s="21"/>
      <c r="U142" s="21"/>
      <c r="V142" s="23">
        <v>11243</v>
      </c>
      <c r="W142" s="21" t="s">
        <v>308</v>
      </c>
      <c r="X142" s="21">
        <v>58.97</v>
      </c>
      <c r="Y142" s="21" t="s">
        <v>249</v>
      </c>
      <c r="Z142" s="24">
        <v>4661.03</v>
      </c>
      <c r="AA142" s="21"/>
    </row>
    <row r="143" spans="18:27">
      <c r="R143" s="21"/>
      <c r="S143" s="21" t="s">
        <v>179</v>
      </c>
      <c r="T143" s="21"/>
      <c r="U143" s="21"/>
      <c r="V143" s="23">
        <v>23316</v>
      </c>
      <c r="W143" s="21" t="s">
        <v>309</v>
      </c>
      <c r="X143" s="21">
        <v>125</v>
      </c>
      <c r="Y143" s="21" t="s">
        <v>251</v>
      </c>
      <c r="Z143" s="24">
        <v>20435.18</v>
      </c>
      <c r="AA143" s="21"/>
    </row>
    <row r="144" spans="18:27">
      <c r="R144" s="21"/>
      <c r="S144" s="21" t="s">
        <v>180</v>
      </c>
      <c r="T144" s="21"/>
      <c r="U144" s="21"/>
      <c r="V144" s="23">
        <v>5784</v>
      </c>
      <c r="W144" s="21" t="s">
        <v>252</v>
      </c>
      <c r="X144" s="21">
        <v>93.11</v>
      </c>
      <c r="Y144" s="21" t="s">
        <v>253</v>
      </c>
      <c r="Z144" s="24">
        <v>3786.17</v>
      </c>
      <c r="AA144" s="21"/>
    </row>
    <row r="145" spans="18:27">
      <c r="R145" s="21"/>
      <c r="S145" s="21" t="s">
        <v>181</v>
      </c>
      <c r="T145" s="21"/>
      <c r="U145" s="21"/>
      <c r="V145" s="23">
        <v>55885</v>
      </c>
      <c r="W145" s="21" t="s">
        <v>254</v>
      </c>
      <c r="X145" s="21">
        <v>54.06</v>
      </c>
      <c r="Y145" s="21" t="s">
        <v>255</v>
      </c>
      <c r="Z145" s="24">
        <v>21236.97</v>
      </c>
      <c r="AA145" s="21"/>
    </row>
    <row r="146" spans="18:27">
      <c r="R146" s="21"/>
      <c r="S146" s="21" t="s">
        <v>31</v>
      </c>
      <c r="T146" s="21"/>
      <c r="U146" s="21"/>
      <c r="V146" s="21"/>
      <c r="W146" s="21"/>
      <c r="X146" s="21"/>
      <c r="Y146" s="21"/>
      <c r="Z146" s="21"/>
      <c r="AA146" s="21"/>
    </row>
    <row r="147" spans="18:27">
      <c r="R147" s="21"/>
      <c r="S147" s="21" t="s">
        <v>182</v>
      </c>
      <c r="T147" s="21"/>
      <c r="U147" s="21"/>
      <c r="V147" s="23">
        <v>5642</v>
      </c>
      <c r="W147" s="21" t="s">
        <v>257</v>
      </c>
      <c r="X147" s="21">
        <v>274</v>
      </c>
      <c r="Y147" s="21" t="s">
        <v>258</v>
      </c>
      <c r="Z147" s="24">
        <v>10851.59</v>
      </c>
      <c r="AA147" s="21"/>
    </row>
    <row r="148" spans="18:27">
      <c r="R148" s="21"/>
      <c r="S148" s="21" t="s">
        <v>183</v>
      </c>
      <c r="T148" s="21"/>
      <c r="U148" s="21"/>
      <c r="V148" s="21">
        <v>16</v>
      </c>
      <c r="W148" s="21" t="s">
        <v>257</v>
      </c>
      <c r="X148" s="23">
        <v>15536</v>
      </c>
      <c r="Y148" s="21" t="s">
        <v>258</v>
      </c>
      <c r="Z148" s="24">
        <v>1747.5</v>
      </c>
      <c r="AA148" s="21"/>
    </row>
    <row r="149" spans="18:27">
      <c r="R149" s="21"/>
      <c r="S149" s="21" t="s">
        <v>184</v>
      </c>
      <c r="T149" s="21"/>
      <c r="U149" s="21"/>
      <c r="V149" s="21">
        <v>2</v>
      </c>
      <c r="W149" s="21" t="s">
        <v>260</v>
      </c>
      <c r="X149" s="23">
        <v>8426</v>
      </c>
      <c r="Y149" s="21" t="s">
        <v>261</v>
      </c>
      <c r="Z149" s="21">
        <v>118.47</v>
      </c>
      <c r="AA149" s="21"/>
    </row>
    <row r="150" spans="18:27">
      <c r="R150" s="21"/>
      <c r="S150" s="21" t="s">
        <v>185</v>
      </c>
      <c r="T150" s="21"/>
      <c r="U150" s="21"/>
      <c r="V150" s="23">
        <v>60832</v>
      </c>
      <c r="W150" s="21" t="s">
        <v>262</v>
      </c>
      <c r="X150" s="21">
        <v>54.31</v>
      </c>
      <c r="Y150" s="21" t="s">
        <v>263</v>
      </c>
      <c r="Z150" s="24">
        <v>23225.26</v>
      </c>
      <c r="AA150" s="21"/>
    </row>
    <row r="151" spans="18:27">
      <c r="R151" s="21"/>
      <c r="S151" s="21" t="s">
        <v>264</v>
      </c>
      <c r="T151" s="21"/>
      <c r="U151" s="21"/>
      <c r="V151" s="21"/>
      <c r="W151" s="21"/>
      <c r="X151" s="21"/>
      <c r="Y151" s="21"/>
      <c r="Z151" s="21"/>
      <c r="AA151" s="21"/>
    </row>
    <row r="152" spans="18:27">
      <c r="R152" s="21"/>
      <c r="S152" s="21" t="s">
        <v>319</v>
      </c>
      <c r="T152" s="21"/>
      <c r="U152" s="21"/>
      <c r="V152" s="21">
        <v>70</v>
      </c>
      <c r="W152" s="21" t="s">
        <v>266</v>
      </c>
      <c r="X152" s="21">
        <v>749</v>
      </c>
      <c r="Y152" s="21" t="s">
        <v>267</v>
      </c>
      <c r="Z152" s="21">
        <v>1.01</v>
      </c>
      <c r="AA152" s="21"/>
    </row>
    <row r="153" spans="18:27">
      <c r="R153" s="21"/>
      <c r="S153" s="21" t="s">
        <v>320</v>
      </c>
      <c r="T153" s="21"/>
      <c r="U153" s="21"/>
      <c r="V153" s="21">
        <v>603</v>
      </c>
      <c r="W153" s="21" t="s">
        <v>269</v>
      </c>
      <c r="X153" s="23">
        <v>2507</v>
      </c>
      <c r="Y153" s="21" t="s">
        <v>270</v>
      </c>
      <c r="Z153" s="21">
        <v>29.12</v>
      </c>
      <c r="AA153" s="21"/>
    </row>
    <row r="154" spans="18:27">
      <c r="R154" s="21"/>
      <c r="S154" s="21"/>
      <c r="T154" s="21"/>
      <c r="U154" s="21" t="s">
        <v>271</v>
      </c>
      <c r="V154" s="21">
        <v>649</v>
      </c>
      <c r="W154" s="21" t="s">
        <v>272</v>
      </c>
      <c r="X154" s="21" t="s">
        <v>273</v>
      </c>
      <c r="Y154" s="21"/>
      <c r="Z154" s="24">
        <v>15601</v>
      </c>
      <c r="AA154" s="21"/>
    </row>
    <row r="155" spans="18:27">
      <c r="R155" s="21"/>
      <c r="S155" s="21"/>
      <c r="T155" s="21"/>
      <c r="U155" s="21"/>
      <c r="V155" s="21">
        <v>116</v>
      </c>
      <c r="W155" s="21" t="s">
        <v>274</v>
      </c>
      <c r="X155" s="21"/>
      <c r="Y155" s="21"/>
      <c r="Z155" s="21"/>
      <c r="AA155" s="21"/>
    </row>
    <row r="156" spans="18:27">
      <c r="R156" s="21"/>
      <c r="S156" s="21" t="s">
        <v>189</v>
      </c>
      <c r="T156" s="21"/>
      <c r="U156" s="21"/>
      <c r="V156" s="23">
        <v>1660</v>
      </c>
      <c r="W156" s="21" t="s">
        <v>311</v>
      </c>
      <c r="X156" s="23">
        <v>2598</v>
      </c>
      <c r="Y156" s="21" t="s">
        <v>276</v>
      </c>
      <c r="Z156" s="21">
        <v>83.05</v>
      </c>
      <c r="AA156" s="21"/>
    </row>
    <row r="157" spans="18:27">
      <c r="R157" s="21"/>
      <c r="S157" s="21" t="s">
        <v>51</v>
      </c>
      <c r="T157" s="21"/>
      <c r="U157" s="21"/>
      <c r="V157" s="21"/>
      <c r="W157" s="21"/>
      <c r="X157" s="21"/>
      <c r="Y157" s="21"/>
      <c r="Z157" s="21"/>
      <c r="AA157" s="21"/>
    </row>
    <row r="158" spans="18:27">
      <c r="R158" s="21"/>
      <c r="S158" s="21" t="s">
        <v>190</v>
      </c>
      <c r="T158" s="21"/>
      <c r="U158" s="21"/>
      <c r="V158" s="23">
        <v>55095</v>
      </c>
      <c r="W158" s="21" t="s">
        <v>277</v>
      </c>
      <c r="X158" s="21">
        <v>353</v>
      </c>
      <c r="Y158" s="21" t="s">
        <v>278</v>
      </c>
      <c r="Z158" s="24">
        <v>136534.04</v>
      </c>
      <c r="AA158" s="21"/>
    </row>
    <row r="159" spans="18:27">
      <c r="R159" s="21"/>
      <c r="S159" s="21" t="s">
        <v>191</v>
      </c>
      <c r="T159" s="21"/>
      <c r="U159" s="21"/>
      <c r="V159" s="23">
        <v>2531</v>
      </c>
      <c r="W159" s="21" t="s">
        <v>279</v>
      </c>
      <c r="X159" s="21">
        <v>253</v>
      </c>
      <c r="Y159" s="21" t="s">
        <v>280</v>
      </c>
      <c r="Z159" s="24">
        <v>4508.22</v>
      </c>
      <c r="AA159" s="21"/>
    </row>
    <row r="160" spans="18:27">
      <c r="R160" s="21"/>
      <c r="S160" s="21" t="s">
        <v>192</v>
      </c>
      <c r="T160" s="21"/>
      <c r="U160" s="21"/>
      <c r="V160" s="23">
        <v>1692957</v>
      </c>
      <c r="W160" s="21" t="s">
        <v>281</v>
      </c>
      <c r="X160" s="23">
        <v>1014</v>
      </c>
      <c r="Y160" s="21" t="s">
        <v>282</v>
      </c>
      <c r="Z160" s="24">
        <v>33050.39</v>
      </c>
      <c r="AA160" s="21"/>
    </row>
    <row r="161" spans="18:27">
      <c r="R161" s="21"/>
      <c r="S161" s="21" t="s">
        <v>193</v>
      </c>
      <c r="T161" s="21"/>
      <c r="U161" s="21"/>
      <c r="V161" s="23">
        <v>1900064</v>
      </c>
      <c r="W161" s="21" t="s">
        <v>281</v>
      </c>
      <c r="X161" s="21">
        <v>282</v>
      </c>
      <c r="Y161" s="21" t="s">
        <v>282</v>
      </c>
      <c r="Z161" s="24">
        <v>10305.44</v>
      </c>
      <c r="AA161" s="21"/>
    </row>
    <row r="162" spans="18:27">
      <c r="R162" s="21"/>
      <c r="S162" s="21" t="s">
        <v>63</v>
      </c>
      <c r="T162" s="21"/>
      <c r="U162" s="21"/>
      <c r="V162" s="21"/>
      <c r="W162" s="21"/>
      <c r="X162" s="21"/>
      <c r="Y162" s="21"/>
      <c r="Z162" s="21"/>
      <c r="AA162" s="21"/>
    </row>
    <row r="163" spans="18:27">
      <c r="R163" s="21"/>
      <c r="S163" s="21" t="s">
        <v>194</v>
      </c>
      <c r="T163" s="21"/>
      <c r="U163" s="21"/>
      <c r="V163" s="21">
        <v>10</v>
      </c>
      <c r="W163" s="21" t="s">
        <v>283</v>
      </c>
      <c r="X163" s="21">
        <v>303</v>
      </c>
      <c r="Y163" s="21" t="s">
        <v>284</v>
      </c>
      <c r="Z163" s="24">
        <v>55395</v>
      </c>
      <c r="AA163" s="21"/>
    </row>
    <row r="164" spans="18:27">
      <c r="R164" s="21"/>
      <c r="S164" s="21" t="s">
        <v>195</v>
      </c>
      <c r="T164" s="21"/>
      <c r="U164" s="21"/>
      <c r="V164" s="21">
        <v>10</v>
      </c>
      <c r="W164" s="21" t="s">
        <v>283</v>
      </c>
      <c r="X164" s="21">
        <v>60.55</v>
      </c>
      <c r="Y164" s="21" t="s">
        <v>284</v>
      </c>
      <c r="Z164" s="24">
        <v>11079</v>
      </c>
      <c r="AA164" s="21"/>
    </row>
    <row r="165" spans="18:27">
      <c r="R165" s="21"/>
      <c r="S165" s="21" t="s">
        <v>68</v>
      </c>
      <c r="T165" s="21"/>
      <c r="U165" s="21"/>
      <c r="V165" s="21"/>
      <c r="W165" s="21"/>
      <c r="X165" s="21"/>
      <c r="Y165" s="21"/>
      <c r="Z165" s="21"/>
      <c r="AA165" s="21"/>
    </row>
    <row r="166" spans="18:27">
      <c r="R166" s="21"/>
      <c r="S166" s="21" t="s">
        <v>196</v>
      </c>
      <c r="T166" s="21"/>
      <c r="U166" s="21"/>
      <c r="V166" s="23">
        <v>7311</v>
      </c>
      <c r="W166" s="21" t="s">
        <v>286</v>
      </c>
      <c r="X166" s="21">
        <v>0.25</v>
      </c>
      <c r="Y166" s="21" t="s">
        <v>287</v>
      </c>
      <c r="Z166" s="24">
        <v>34530.94</v>
      </c>
      <c r="AA166" s="21"/>
    </row>
    <row r="167" spans="18:27">
      <c r="R167" s="21"/>
      <c r="S167" s="21" t="s">
        <v>312</v>
      </c>
      <c r="T167" s="21"/>
      <c r="U167" s="21"/>
      <c r="V167" s="21"/>
      <c r="W167" s="21"/>
      <c r="X167" s="21"/>
      <c r="Y167" s="21"/>
      <c r="Z167" s="21"/>
      <c r="AA167" s="21"/>
    </row>
    <row r="168" spans="18:27">
      <c r="R168" s="21"/>
      <c r="S168" s="21" t="s">
        <v>329</v>
      </c>
      <c r="T168" s="21"/>
      <c r="U168" s="21"/>
      <c r="V168" s="23">
        <v>1379</v>
      </c>
      <c r="W168" s="21" t="s">
        <v>314</v>
      </c>
      <c r="X168" s="23">
        <v>2856</v>
      </c>
      <c r="Y168" s="21" t="s">
        <v>330</v>
      </c>
      <c r="Z168" s="21">
        <v>75.849999999999994</v>
      </c>
      <c r="AA168" s="21"/>
    </row>
    <row r="169" spans="18:27">
      <c r="R169" s="21"/>
      <c r="S169" s="21" t="s">
        <v>331</v>
      </c>
      <c r="T169" s="21"/>
      <c r="U169" s="21"/>
      <c r="V169" s="23">
        <v>8078</v>
      </c>
      <c r="W169" s="21" t="s">
        <v>314</v>
      </c>
      <c r="X169" s="23">
        <v>77899</v>
      </c>
      <c r="Y169" s="21" t="s">
        <v>291</v>
      </c>
      <c r="Z169" s="24">
        <v>12119.67</v>
      </c>
      <c r="AA169" s="21"/>
    </row>
    <row r="170" spans="18:27">
      <c r="R170" s="21"/>
      <c r="S170" s="21" t="s">
        <v>80</v>
      </c>
      <c r="T170" s="21"/>
      <c r="U170" s="21"/>
      <c r="V170" s="21"/>
      <c r="W170" s="21"/>
      <c r="X170" s="21"/>
      <c r="Y170" s="21"/>
      <c r="Z170" s="21"/>
      <c r="AA170" s="21"/>
    </row>
    <row r="171" spans="18:27">
      <c r="R171" s="21"/>
      <c r="S171" s="21" t="s">
        <v>322</v>
      </c>
      <c r="T171" s="21"/>
      <c r="U171" s="21"/>
      <c r="V171" s="23">
        <v>40343</v>
      </c>
      <c r="W171" s="21" t="s">
        <v>295</v>
      </c>
      <c r="X171" s="21">
        <v>80</v>
      </c>
      <c r="Y171" s="21" t="s">
        <v>296</v>
      </c>
      <c r="Z171" s="21">
        <v>61.93</v>
      </c>
      <c r="AA171" s="21"/>
    </row>
    <row r="172" spans="18:27">
      <c r="R172" s="21"/>
      <c r="S172" s="21" t="s">
        <v>323</v>
      </c>
      <c r="T172" s="21"/>
      <c r="U172" s="21"/>
      <c r="V172" s="23">
        <v>60832</v>
      </c>
      <c r="W172" s="21" t="s">
        <v>298</v>
      </c>
      <c r="X172" s="21">
        <v>316</v>
      </c>
      <c r="Y172" s="21" t="s">
        <v>299</v>
      </c>
      <c r="Z172" s="21">
        <v>369.92</v>
      </c>
      <c r="AA172" s="21"/>
    </row>
    <row r="173" spans="18:27">
      <c r="R173" s="21"/>
      <c r="S173" s="21" t="s">
        <v>324</v>
      </c>
      <c r="T173" s="21"/>
      <c r="U173" s="21"/>
      <c r="V173" s="23">
        <v>5642</v>
      </c>
      <c r="W173" s="21" t="s">
        <v>257</v>
      </c>
      <c r="X173" s="23">
        <v>3856</v>
      </c>
      <c r="Y173" s="21" t="s">
        <v>301</v>
      </c>
      <c r="Z173" s="21">
        <v>419.06</v>
      </c>
      <c r="AA173" s="21"/>
    </row>
    <row r="174" spans="18:27">
      <c r="R174" s="21"/>
      <c r="S174" s="21" t="s">
        <v>206</v>
      </c>
      <c r="T174" s="21"/>
      <c r="U174" s="21"/>
      <c r="V174" s="23">
        <v>5642</v>
      </c>
      <c r="W174" s="21" t="s">
        <v>257</v>
      </c>
      <c r="X174" s="23">
        <v>8627</v>
      </c>
      <c r="Y174" s="21" t="s">
        <v>301</v>
      </c>
      <c r="Z174" s="21">
        <v>937.49</v>
      </c>
      <c r="AA174" s="21"/>
    </row>
    <row r="175" spans="18:27">
      <c r="R175" s="21"/>
      <c r="S175" s="21" t="s">
        <v>89</v>
      </c>
      <c r="T175" s="21"/>
      <c r="U175" s="21"/>
      <c r="V175" s="21"/>
      <c r="W175" s="21"/>
      <c r="X175" s="21"/>
      <c r="Y175" s="21"/>
      <c r="Z175" s="21"/>
      <c r="AA175" s="21"/>
    </row>
    <row r="176" spans="18:27">
      <c r="R176" s="21"/>
      <c r="S176" s="21" t="s">
        <v>207</v>
      </c>
      <c r="T176" s="21"/>
      <c r="U176" s="21"/>
      <c r="V176" s="23">
        <v>92590</v>
      </c>
      <c r="W176" s="21" t="s">
        <v>302</v>
      </c>
      <c r="X176" s="21">
        <v>35</v>
      </c>
      <c r="Y176" s="21" t="s">
        <v>303</v>
      </c>
      <c r="Z176" s="21">
        <v>61.95</v>
      </c>
      <c r="AA176" s="21"/>
    </row>
    <row r="177" spans="18:27">
      <c r="R177" s="21"/>
      <c r="S177" s="21" t="s">
        <v>208</v>
      </c>
      <c r="T177" s="21"/>
      <c r="U177" s="21"/>
      <c r="V177" s="23">
        <v>15208</v>
      </c>
      <c r="W177" s="21" t="s">
        <v>262</v>
      </c>
      <c r="X177" s="21">
        <v>684</v>
      </c>
      <c r="Y177" s="21" t="s">
        <v>304</v>
      </c>
      <c r="Z177" s="21">
        <v>200.22</v>
      </c>
      <c r="AA177" s="21"/>
    </row>
    <row r="178" spans="18:27" ht="21">
      <c r="R178" s="21"/>
      <c r="S178" s="48" t="s">
        <v>114</v>
      </c>
      <c r="T178" s="21"/>
      <c r="U178" s="21"/>
      <c r="V178" s="21"/>
      <c r="W178" s="21"/>
      <c r="X178" s="21"/>
      <c r="Y178" s="21"/>
      <c r="Z178" s="21"/>
      <c r="AA178" s="21"/>
    </row>
    <row r="179" spans="18:27">
      <c r="R179" s="21"/>
      <c r="S179" s="21" t="s">
        <v>8</v>
      </c>
      <c r="T179" s="21"/>
      <c r="U179" s="21"/>
      <c r="V179" s="21"/>
      <c r="W179" s="21"/>
      <c r="X179" s="21"/>
      <c r="Y179" s="21"/>
      <c r="Z179" s="21"/>
      <c r="AA179" s="21"/>
    </row>
    <row r="180" spans="18:27">
      <c r="R180" s="21"/>
      <c r="S180" s="21" t="s">
        <v>332</v>
      </c>
      <c r="T180" s="21"/>
      <c r="U180" s="21"/>
      <c r="V180" s="23">
        <v>29726</v>
      </c>
      <c r="W180" s="21" t="s">
        <v>316</v>
      </c>
      <c r="X180" s="21" t="s">
        <v>12</v>
      </c>
      <c r="Y180" s="21"/>
      <c r="Z180" s="21" t="s">
        <v>285</v>
      </c>
      <c r="AA180" s="21"/>
    </row>
    <row r="181" spans="18:27">
      <c r="R181" s="21"/>
      <c r="S181" s="21" t="s">
        <v>224</v>
      </c>
      <c r="T181" s="21"/>
      <c r="U181" s="21"/>
      <c r="V181" s="23">
        <v>1999</v>
      </c>
      <c r="W181" s="21" t="s">
        <v>316</v>
      </c>
      <c r="X181" s="21">
        <v>42.49</v>
      </c>
      <c r="Y181" s="21" t="s">
        <v>246</v>
      </c>
      <c r="Z181" s="21">
        <v>597.13</v>
      </c>
      <c r="AA181" s="21"/>
    </row>
    <row r="182" spans="18:27">
      <c r="R182" s="21"/>
      <c r="S182" s="21" t="s">
        <v>225</v>
      </c>
      <c r="T182" s="21"/>
      <c r="U182" s="21"/>
      <c r="V182" s="21">
        <v>95</v>
      </c>
      <c r="W182" s="21" t="s">
        <v>316</v>
      </c>
      <c r="X182" s="21">
        <v>42.49</v>
      </c>
      <c r="Y182" s="21" t="s">
        <v>246</v>
      </c>
      <c r="Z182" s="21">
        <v>28.38</v>
      </c>
      <c r="AA182" s="21"/>
    </row>
    <row r="183" spans="18:27">
      <c r="R183" s="21"/>
      <c r="S183" s="21" t="s">
        <v>18</v>
      </c>
      <c r="T183" s="21"/>
      <c r="U183" s="21"/>
      <c r="V183" s="21"/>
      <c r="W183" s="21"/>
      <c r="X183" s="21"/>
      <c r="Y183" s="21"/>
      <c r="Z183" s="21"/>
      <c r="AA183" s="21"/>
    </row>
    <row r="184" spans="18:27">
      <c r="R184" s="21"/>
      <c r="S184" s="21" t="s">
        <v>178</v>
      </c>
      <c r="T184" s="21"/>
      <c r="U184" s="21"/>
      <c r="V184" s="23">
        <v>2094</v>
      </c>
      <c r="W184" s="21" t="s">
        <v>308</v>
      </c>
      <c r="X184" s="21">
        <v>67.290000000000006</v>
      </c>
      <c r="Y184" s="21" t="s">
        <v>249</v>
      </c>
      <c r="Z184" s="21">
        <v>990.6</v>
      </c>
      <c r="AA184" s="21"/>
    </row>
    <row r="185" spans="18:27">
      <c r="R185" s="21"/>
      <c r="S185" s="21" t="s">
        <v>179</v>
      </c>
      <c r="T185" s="21"/>
      <c r="U185" s="21"/>
      <c r="V185" s="23">
        <v>1529</v>
      </c>
      <c r="W185" s="21" t="s">
        <v>309</v>
      </c>
      <c r="X185" s="21">
        <v>142</v>
      </c>
      <c r="Y185" s="21" t="s">
        <v>251</v>
      </c>
      <c r="Z185" s="24">
        <v>1528.8</v>
      </c>
      <c r="AA185" s="21"/>
    </row>
    <row r="186" spans="18:27">
      <c r="R186" s="21"/>
      <c r="S186" s="21" t="s">
        <v>180</v>
      </c>
      <c r="T186" s="21"/>
      <c r="U186" s="21"/>
      <c r="V186" s="21">
        <v>292</v>
      </c>
      <c r="W186" s="21" t="s">
        <v>252</v>
      </c>
      <c r="X186" s="21">
        <v>106</v>
      </c>
      <c r="Y186" s="21" t="s">
        <v>253</v>
      </c>
      <c r="Z186" s="21">
        <v>218.06</v>
      </c>
      <c r="AA186" s="21"/>
    </row>
    <row r="187" spans="18:27">
      <c r="R187" s="21"/>
      <c r="S187" s="21" t="s">
        <v>181</v>
      </c>
      <c r="T187" s="21"/>
      <c r="U187" s="21"/>
      <c r="V187" s="23">
        <v>3994</v>
      </c>
      <c r="W187" s="21" t="s">
        <v>254</v>
      </c>
      <c r="X187" s="21">
        <v>61.68</v>
      </c>
      <c r="Y187" s="21" t="s">
        <v>255</v>
      </c>
      <c r="Z187" s="24">
        <v>1732.08</v>
      </c>
      <c r="AA187" s="21"/>
    </row>
    <row r="188" spans="18:27">
      <c r="R188" s="21"/>
      <c r="S188" s="21" t="s">
        <v>31</v>
      </c>
      <c r="T188" s="21"/>
      <c r="U188" s="21"/>
      <c r="V188" s="21"/>
      <c r="W188" s="21"/>
      <c r="X188" s="21"/>
      <c r="Y188" s="21"/>
      <c r="Z188" s="21"/>
      <c r="AA188" s="21"/>
    </row>
    <row r="189" spans="18:27">
      <c r="R189" s="21"/>
      <c r="S189" s="21" t="s">
        <v>182</v>
      </c>
      <c r="T189" s="21"/>
      <c r="U189" s="21"/>
      <c r="V189" s="23">
        <v>2431</v>
      </c>
      <c r="W189" s="21" t="s">
        <v>257</v>
      </c>
      <c r="X189" s="21">
        <v>312</v>
      </c>
      <c r="Y189" s="21" t="s">
        <v>258</v>
      </c>
      <c r="Z189" s="24">
        <v>5335.45</v>
      </c>
      <c r="AA189" s="21"/>
    </row>
    <row r="190" spans="18:27">
      <c r="R190" s="21"/>
      <c r="S190" s="21" t="s">
        <v>183</v>
      </c>
      <c r="T190" s="21"/>
      <c r="U190" s="21"/>
      <c r="V190" s="21">
        <v>8</v>
      </c>
      <c r="W190" s="21" t="s">
        <v>257</v>
      </c>
      <c r="X190" s="23">
        <v>17728</v>
      </c>
      <c r="Y190" s="21" t="s">
        <v>258</v>
      </c>
      <c r="Z190" s="21">
        <v>997.03</v>
      </c>
      <c r="AA190" s="21"/>
    </row>
    <row r="191" spans="18:27">
      <c r="R191" s="21"/>
      <c r="S191" s="21" t="s">
        <v>184</v>
      </c>
      <c r="T191" s="21"/>
      <c r="U191" s="21"/>
      <c r="V191" s="21">
        <v>1</v>
      </c>
      <c r="W191" s="21" t="s">
        <v>260</v>
      </c>
      <c r="X191" s="23">
        <v>9615</v>
      </c>
      <c r="Y191" s="21" t="s">
        <v>261</v>
      </c>
      <c r="Z191" s="21">
        <v>67.59</v>
      </c>
      <c r="AA191" s="21"/>
    </row>
    <row r="192" spans="18:27">
      <c r="R192" s="21"/>
      <c r="S192" s="21" t="s">
        <v>185</v>
      </c>
      <c r="T192" s="21"/>
      <c r="U192" s="21"/>
      <c r="V192" s="23">
        <v>16712</v>
      </c>
      <c r="W192" s="21" t="s">
        <v>262</v>
      </c>
      <c r="X192" s="21">
        <v>61.97</v>
      </c>
      <c r="Y192" s="21" t="s">
        <v>263</v>
      </c>
      <c r="Z192" s="24">
        <v>7280.76</v>
      </c>
      <c r="AA192" s="21"/>
    </row>
    <row r="193" spans="18:27">
      <c r="R193" s="21"/>
      <c r="S193" s="21" t="s">
        <v>264</v>
      </c>
      <c r="T193" s="21"/>
      <c r="U193" s="21"/>
      <c r="V193" s="21"/>
      <c r="W193" s="21"/>
      <c r="X193" s="21"/>
      <c r="Y193" s="21"/>
      <c r="Z193" s="21"/>
      <c r="AA193" s="21"/>
    </row>
    <row r="194" spans="18:27">
      <c r="R194" s="21"/>
      <c r="S194" s="21" t="s">
        <v>319</v>
      </c>
      <c r="T194" s="21"/>
      <c r="U194" s="21"/>
      <c r="V194" s="21">
        <v>4</v>
      </c>
      <c r="W194" s="21" t="s">
        <v>266</v>
      </c>
      <c r="X194" s="21">
        <v>855</v>
      </c>
      <c r="Y194" s="21" t="s">
        <v>267</v>
      </c>
      <c r="Z194" s="21">
        <v>0.06</v>
      </c>
      <c r="AA194" s="21"/>
    </row>
    <row r="195" spans="18:27">
      <c r="R195" s="21"/>
      <c r="S195" s="21" t="s">
        <v>320</v>
      </c>
      <c r="T195" s="21"/>
      <c r="U195" s="21"/>
      <c r="V195" s="21">
        <v>87</v>
      </c>
      <c r="W195" s="21" t="s">
        <v>269</v>
      </c>
      <c r="X195" s="23">
        <v>2861</v>
      </c>
      <c r="Y195" s="21" t="s">
        <v>270</v>
      </c>
      <c r="Z195" s="21">
        <v>4.79</v>
      </c>
      <c r="AA195" s="21"/>
    </row>
    <row r="196" spans="18:27">
      <c r="R196" s="21"/>
      <c r="S196" s="21"/>
      <c r="T196" s="21"/>
      <c r="U196" s="21" t="s">
        <v>271</v>
      </c>
      <c r="V196" s="21">
        <v>2</v>
      </c>
      <c r="W196" s="21" t="s">
        <v>272</v>
      </c>
      <c r="X196" s="21" t="s">
        <v>273</v>
      </c>
      <c r="Y196" s="21"/>
      <c r="Z196" s="21">
        <v>123</v>
      </c>
      <c r="AA196" s="21"/>
    </row>
    <row r="197" spans="18:27">
      <c r="R197" s="21"/>
      <c r="S197" s="21"/>
      <c r="T197" s="21"/>
      <c r="U197" s="21"/>
      <c r="V197" s="21">
        <v>1</v>
      </c>
      <c r="W197" s="21" t="s">
        <v>274</v>
      </c>
      <c r="X197" s="21"/>
      <c r="Y197" s="21"/>
      <c r="Z197" s="21"/>
      <c r="AA197" s="21"/>
    </row>
    <row r="198" spans="18:27">
      <c r="R198" s="21"/>
      <c r="S198" s="21" t="s">
        <v>189</v>
      </c>
      <c r="T198" s="21"/>
      <c r="U198" s="21"/>
      <c r="V198" s="21">
        <v>84</v>
      </c>
      <c r="W198" s="21" t="s">
        <v>311</v>
      </c>
      <c r="X198" s="23">
        <v>2965</v>
      </c>
      <c r="Y198" s="21" t="s">
        <v>276</v>
      </c>
      <c r="Z198" s="21">
        <v>4.78</v>
      </c>
      <c r="AA198" s="21"/>
    </row>
    <row r="199" spans="18:27">
      <c r="R199" s="21"/>
      <c r="S199" s="21" t="s">
        <v>51</v>
      </c>
      <c r="T199" s="21"/>
      <c r="U199" s="21"/>
      <c r="V199" s="21"/>
      <c r="W199" s="21"/>
      <c r="X199" s="21"/>
      <c r="Y199" s="21"/>
      <c r="Z199" s="21"/>
      <c r="AA199" s="21"/>
    </row>
    <row r="200" spans="18:27">
      <c r="R200" s="21"/>
      <c r="S200" s="21" t="s">
        <v>190</v>
      </c>
      <c r="T200" s="21"/>
      <c r="U200" s="21"/>
      <c r="V200" s="23">
        <v>2098</v>
      </c>
      <c r="W200" s="21" t="s">
        <v>277</v>
      </c>
      <c r="X200" s="21">
        <v>402</v>
      </c>
      <c r="Y200" s="21" t="s">
        <v>278</v>
      </c>
      <c r="Z200" s="24">
        <v>5933.29</v>
      </c>
      <c r="AA200" s="21"/>
    </row>
    <row r="201" spans="18:27">
      <c r="R201" s="21"/>
      <c r="S201" s="21" t="s">
        <v>191</v>
      </c>
      <c r="T201" s="21"/>
      <c r="U201" s="21"/>
      <c r="V201" s="23">
        <v>1422</v>
      </c>
      <c r="W201" s="21" t="s">
        <v>279</v>
      </c>
      <c r="X201" s="21">
        <v>289</v>
      </c>
      <c r="Y201" s="21" t="s">
        <v>280</v>
      </c>
      <c r="Z201" s="24">
        <v>2890.21</v>
      </c>
      <c r="AA201" s="21"/>
    </row>
    <row r="202" spans="18:27">
      <c r="R202" s="21"/>
      <c r="S202" s="21" t="s">
        <v>192</v>
      </c>
      <c r="T202" s="21"/>
      <c r="U202" s="21"/>
      <c r="V202" s="23">
        <v>85450</v>
      </c>
      <c r="W202" s="21" t="s">
        <v>281</v>
      </c>
      <c r="X202" s="23">
        <v>1157</v>
      </c>
      <c r="Y202" s="21" t="s">
        <v>282</v>
      </c>
      <c r="Z202" s="24">
        <v>1903.54</v>
      </c>
      <c r="AA202" s="21"/>
    </row>
    <row r="203" spans="18:27">
      <c r="R203" s="21"/>
      <c r="S203" s="21" t="s">
        <v>193</v>
      </c>
      <c r="T203" s="21"/>
      <c r="U203" s="21"/>
      <c r="V203" s="23">
        <v>95903</v>
      </c>
      <c r="W203" s="21" t="s">
        <v>281</v>
      </c>
      <c r="X203" s="21">
        <v>321</v>
      </c>
      <c r="Y203" s="21" t="s">
        <v>282</v>
      </c>
      <c r="Z203" s="21">
        <v>593.54</v>
      </c>
      <c r="AA203" s="21"/>
    </row>
    <row r="204" spans="18:27">
      <c r="R204" s="21"/>
      <c r="S204" s="21" t="s">
        <v>63</v>
      </c>
      <c r="T204" s="21"/>
      <c r="U204" s="21"/>
      <c r="V204" s="21"/>
      <c r="W204" s="21"/>
      <c r="X204" s="21"/>
      <c r="Y204" s="21"/>
      <c r="Z204" s="21"/>
      <c r="AA204" s="21"/>
    </row>
    <row r="205" spans="18:27">
      <c r="R205" s="21"/>
      <c r="S205" s="21" t="s">
        <v>194</v>
      </c>
      <c r="T205" s="21"/>
      <c r="U205" s="21"/>
      <c r="V205" s="21">
        <v>10</v>
      </c>
      <c r="W205" s="21" t="s">
        <v>283</v>
      </c>
      <c r="X205" s="21">
        <v>21.87</v>
      </c>
      <c r="Y205" s="21" t="s">
        <v>284</v>
      </c>
      <c r="Z205" s="24">
        <v>4212.16</v>
      </c>
      <c r="AA205" s="21"/>
    </row>
    <row r="206" spans="18:27">
      <c r="R206" s="21"/>
      <c r="S206" s="21" t="s">
        <v>195</v>
      </c>
      <c r="T206" s="21"/>
      <c r="U206" s="21"/>
      <c r="V206" s="21">
        <v>10</v>
      </c>
      <c r="W206" s="21" t="s">
        <v>283</v>
      </c>
      <c r="X206" s="21">
        <v>4.37</v>
      </c>
      <c r="Y206" s="21" t="s">
        <v>284</v>
      </c>
      <c r="Z206" s="21">
        <v>842.43</v>
      </c>
      <c r="AA206" s="21"/>
    </row>
    <row r="207" spans="18:27">
      <c r="R207" s="21"/>
      <c r="S207" s="21" t="s">
        <v>68</v>
      </c>
      <c r="T207" s="21"/>
      <c r="U207" s="21"/>
      <c r="V207" s="21"/>
      <c r="W207" s="21"/>
      <c r="X207" s="21"/>
      <c r="Y207" s="21"/>
      <c r="Z207" s="21"/>
      <c r="AA207" s="21"/>
    </row>
    <row r="208" spans="18:27">
      <c r="R208" s="21"/>
      <c r="S208" s="21" t="s">
        <v>196</v>
      </c>
      <c r="T208" s="21"/>
      <c r="U208" s="21"/>
      <c r="V208" s="21">
        <v>369</v>
      </c>
      <c r="W208" s="21" t="s">
        <v>286</v>
      </c>
      <c r="X208" s="21">
        <v>0.28000000000000003</v>
      </c>
      <c r="Y208" s="21" t="s">
        <v>287</v>
      </c>
      <c r="Z208" s="24">
        <v>1988.81</v>
      </c>
      <c r="AA208" s="21"/>
    </row>
    <row r="209" spans="18:27">
      <c r="R209" s="21"/>
      <c r="S209" s="21" t="s">
        <v>312</v>
      </c>
      <c r="T209" s="21"/>
      <c r="U209" s="21"/>
      <c r="V209" s="21"/>
      <c r="W209" s="21"/>
      <c r="X209" s="21"/>
      <c r="Y209" s="21"/>
      <c r="Z209" s="21"/>
      <c r="AA209" s="21"/>
    </row>
    <row r="210" spans="18:27">
      <c r="R210" s="21"/>
      <c r="S210" s="21" t="s">
        <v>329</v>
      </c>
      <c r="T210" s="21"/>
      <c r="U210" s="21"/>
      <c r="V210" s="21">
        <v>159</v>
      </c>
      <c r="W210" s="21" t="s">
        <v>333</v>
      </c>
      <c r="X210" s="23">
        <v>317292</v>
      </c>
      <c r="Y210" s="21" t="s">
        <v>291</v>
      </c>
      <c r="Z210" s="21">
        <v>971.66</v>
      </c>
      <c r="AA210" s="21"/>
    </row>
    <row r="211" spans="18:27">
      <c r="R211" s="21"/>
      <c r="S211" s="21" t="s">
        <v>331</v>
      </c>
      <c r="T211" s="21"/>
      <c r="U211" s="21"/>
      <c r="V211" s="21">
        <v>142</v>
      </c>
      <c r="W211" s="21" t="s">
        <v>333</v>
      </c>
      <c r="X211" s="23">
        <v>279351</v>
      </c>
      <c r="Y211" s="21" t="s">
        <v>291</v>
      </c>
      <c r="Z211" s="21">
        <v>764</v>
      </c>
      <c r="AA211" s="21"/>
    </row>
    <row r="212" spans="18:27">
      <c r="R212" s="21"/>
      <c r="S212" s="21" t="s">
        <v>80</v>
      </c>
      <c r="T212" s="21"/>
      <c r="U212" s="21"/>
      <c r="V212" s="21"/>
      <c r="W212" s="21"/>
      <c r="X212" s="21"/>
      <c r="Y212" s="21"/>
      <c r="Z212" s="21"/>
      <c r="AA212" s="21"/>
    </row>
    <row r="213" spans="18:27">
      <c r="R213" s="21"/>
      <c r="S213" s="21" t="s">
        <v>322</v>
      </c>
      <c r="T213" s="21"/>
      <c r="U213" s="21"/>
      <c r="V213" s="23">
        <v>3915</v>
      </c>
      <c r="W213" s="21" t="s">
        <v>295</v>
      </c>
      <c r="X213" s="21">
        <v>90.94</v>
      </c>
      <c r="Y213" s="21" t="s">
        <v>296</v>
      </c>
      <c r="Z213" s="21">
        <v>6.86</v>
      </c>
      <c r="AA213" s="21"/>
    </row>
    <row r="214" spans="18:27">
      <c r="R214" s="21"/>
      <c r="S214" s="21" t="s">
        <v>323</v>
      </c>
      <c r="T214" s="21"/>
      <c r="U214" s="21"/>
      <c r="V214" s="23">
        <v>16712</v>
      </c>
      <c r="W214" s="21" t="s">
        <v>298</v>
      </c>
      <c r="X214" s="21">
        <v>360</v>
      </c>
      <c r="Y214" s="21" t="s">
        <v>299</v>
      </c>
      <c r="Z214" s="21">
        <v>115.96</v>
      </c>
      <c r="AA214" s="21"/>
    </row>
    <row r="215" spans="18:27">
      <c r="R215" s="21"/>
      <c r="S215" s="21" t="s">
        <v>324</v>
      </c>
      <c r="T215" s="21"/>
      <c r="U215" s="21"/>
      <c r="V215" s="23">
        <v>2431</v>
      </c>
      <c r="W215" s="21" t="s">
        <v>257</v>
      </c>
      <c r="X215" s="23">
        <v>4400</v>
      </c>
      <c r="Y215" s="21" t="s">
        <v>301</v>
      </c>
      <c r="Z215" s="21">
        <v>206.04</v>
      </c>
      <c r="AA215" s="21"/>
    </row>
    <row r="216" spans="18:27">
      <c r="R216" s="21"/>
      <c r="S216" s="21" t="s">
        <v>206</v>
      </c>
      <c r="T216" s="21"/>
      <c r="U216" s="21"/>
      <c r="V216" s="23">
        <v>2431</v>
      </c>
      <c r="W216" s="21" t="s">
        <v>257</v>
      </c>
      <c r="X216" s="23">
        <v>9844</v>
      </c>
      <c r="Y216" s="21" t="s">
        <v>301</v>
      </c>
      <c r="Z216" s="21">
        <v>460.94</v>
      </c>
      <c r="AA216" s="21"/>
    </row>
    <row r="217" spans="18:27">
      <c r="R217" s="21"/>
      <c r="S217" s="21" t="s">
        <v>89</v>
      </c>
      <c r="T217" s="21"/>
      <c r="U217" s="21"/>
      <c r="V217" s="21"/>
      <c r="W217" s="21"/>
      <c r="X217" s="21"/>
      <c r="Y217" s="21"/>
      <c r="Z217" s="21"/>
      <c r="AA217" s="21"/>
    </row>
    <row r="218" spans="18:27">
      <c r="R218" s="21"/>
      <c r="S218" s="21" t="s">
        <v>207</v>
      </c>
      <c r="T218" s="21"/>
      <c r="U218" s="21"/>
      <c r="V218" s="23">
        <v>4673</v>
      </c>
      <c r="W218" s="21" t="s">
        <v>302</v>
      </c>
      <c r="X218" s="21">
        <v>40</v>
      </c>
      <c r="Y218" s="21" t="s">
        <v>303</v>
      </c>
      <c r="Z218" s="21">
        <v>3.57</v>
      </c>
      <c r="AA218" s="21"/>
    </row>
    <row r="219" spans="18:27">
      <c r="R219" s="21"/>
      <c r="S219" s="21" t="s">
        <v>208</v>
      </c>
      <c r="T219" s="21"/>
      <c r="U219" s="21"/>
      <c r="V219" s="23">
        <v>4178</v>
      </c>
      <c r="W219" s="21" t="s">
        <v>262</v>
      </c>
      <c r="X219" s="21">
        <v>780</v>
      </c>
      <c r="Y219" s="21" t="s">
        <v>304</v>
      </c>
      <c r="Z219" s="21">
        <v>62.77</v>
      </c>
      <c r="AA219" s="21"/>
    </row>
    <row r="220" spans="18:27" ht="21">
      <c r="R220" s="21"/>
      <c r="S220" s="48" t="s">
        <v>120</v>
      </c>
      <c r="T220" s="21"/>
      <c r="U220" s="21"/>
      <c r="V220" s="21"/>
      <c r="W220" s="21"/>
      <c r="X220" s="21"/>
      <c r="Y220" s="21"/>
      <c r="Z220" s="21"/>
      <c r="AA220" s="21"/>
    </row>
    <row r="221" spans="18:27">
      <c r="R221" s="21"/>
      <c r="S221" s="21" t="s">
        <v>8</v>
      </c>
      <c r="T221" s="21"/>
      <c r="U221" s="21"/>
      <c r="V221" s="21"/>
      <c r="W221" s="21"/>
      <c r="X221" s="21"/>
      <c r="Y221" s="21"/>
      <c r="Z221" s="21"/>
      <c r="AA221" s="21"/>
    </row>
    <row r="222" spans="18:27">
      <c r="R222" s="21"/>
      <c r="S222" s="21" t="s">
        <v>334</v>
      </c>
      <c r="T222" s="21"/>
      <c r="U222" s="21"/>
      <c r="V222" s="23">
        <v>39709</v>
      </c>
      <c r="W222" s="21" t="s">
        <v>316</v>
      </c>
      <c r="X222" s="21" t="s">
        <v>12</v>
      </c>
      <c r="Y222" s="21"/>
      <c r="Z222" s="21" t="s">
        <v>285</v>
      </c>
      <c r="AA222" s="21"/>
    </row>
    <row r="223" spans="18:27">
      <c r="R223" s="21"/>
      <c r="S223" s="21" t="s">
        <v>227</v>
      </c>
      <c r="T223" s="21"/>
      <c r="U223" s="21"/>
      <c r="V223" s="23">
        <v>27024</v>
      </c>
      <c r="W223" s="21" t="s">
        <v>316</v>
      </c>
      <c r="X223" s="21">
        <v>7.96</v>
      </c>
      <c r="Y223" s="21" t="s">
        <v>246</v>
      </c>
      <c r="Z223" s="24">
        <v>1511.56</v>
      </c>
      <c r="AA223" s="21"/>
    </row>
    <row r="224" spans="18:27">
      <c r="R224" s="21"/>
      <c r="S224" s="21" t="s">
        <v>228</v>
      </c>
      <c r="T224" s="21"/>
      <c r="U224" s="21"/>
      <c r="V224" s="23">
        <v>49862</v>
      </c>
      <c r="W224" s="21" t="s">
        <v>316</v>
      </c>
      <c r="X224" s="21">
        <v>7.96</v>
      </c>
      <c r="Y224" s="21" t="s">
        <v>246</v>
      </c>
      <c r="Z224" s="24">
        <v>2789.34</v>
      </c>
      <c r="AA224" s="21"/>
    </row>
    <row r="225" spans="18:27">
      <c r="R225" s="21"/>
      <c r="S225" s="21" t="s">
        <v>18</v>
      </c>
      <c r="T225" s="21"/>
      <c r="U225" s="21"/>
      <c r="V225" s="21"/>
      <c r="W225" s="21"/>
      <c r="X225" s="21"/>
      <c r="Y225" s="21"/>
      <c r="Z225" s="21"/>
      <c r="AA225" s="21"/>
    </row>
    <row r="226" spans="18:27">
      <c r="R226" s="21"/>
      <c r="S226" s="21" t="s">
        <v>178</v>
      </c>
      <c r="T226" s="21"/>
      <c r="U226" s="21"/>
      <c r="V226" s="23">
        <v>17222</v>
      </c>
      <c r="W226" s="21" t="s">
        <v>308</v>
      </c>
      <c r="X226" s="21">
        <v>64.599999999999994</v>
      </c>
      <c r="Y226" s="21" t="s">
        <v>249</v>
      </c>
      <c r="Z226" s="24">
        <v>7821.18</v>
      </c>
      <c r="AA226" s="21"/>
    </row>
    <row r="227" spans="18:27">
      <c r="R227" s="21"/>
      <c r="S227" s="21" t="s">
        <v>179</v>
      </c>
      <c r="T227" s="21"/>
      <c r="U227" s="21"/>
      <c r="V227" s="23">
        <v>50591</v>
      </c>
      <c r="W227" s="21" t="s">
        <v>309</v>
      </c>
      <c r="X227" s="21">
        <v>136.57</v>
      </c>
      <c r="Y227" s="21" t="s">
        <v>251</v>
      </c>
      <c r="Z227" s="24">
        <v>48571.24</v>
      </c>
      <c r="AA227" s="21"/>
    </row>
    <row r="228" spans="18:27">
      <c r="R228" s="21"/>
      <c r="S228" s="21" t="s">
        <v>180</v>
      </c>
      <c r="T228" s="21"/>
      <c r="U228" s="21"/>
      <c r="V228" s="23">
        <v>10719</v>
      </c>
      <c r="W228" s="21" t="s">
        <v>252</v>
      </c>
      <c r="X228" s="21">
        <v>102</v>
      </c>
      <c r="Y228" s="21" t="s">
        <v>253</v>
      </c>
      <c r="Z228" s="24">
        <v>7686.19</v>
      </c>
      <c r="AA228" s="21"/>
    </row>
    <row r="229" spans="18:27">
      <c r="R229" s="21"/>
      <c r="S229" s="21" t="s">
        <v>181</v>
      </c>
      <c r="T229" s="21"/>
      <c r="U229" s="21"/>
      <c r="V229" s="23">
        <v>90288</v>
      </c>
      <c r="W229" s="21" t="s">
        <v>254</v>
      </c>
      <c r="X229" s="21">
        <v>59.21</v>
      </c>
      <c r="Y229" s="21" t="s">
        <v>255</v>
      </c>
      <c r="Z229" s="24">
        <v>37584.36</v>
      </c>
      <c r="AA229" s="21"/>
    </row>
    <row r="230" spans="18:27">
      <c r="R230" s="21"/>
      <c r="S230" s="21" t="s">
        <v>31</v>
      </c>
      <c r="T230" s="21"/>
      <c r="U230" s="21"/>
      <c r="V230" s="21"/>
      <c r="W230" s="21"/>
      <c r="X230" s="21"/>
      <c r="Y230" s="21"/>
      <c r="Z230" s="21"/>
      <c r="AA230" s="21"/>
    </row>
    <row r="231" spans="18:27">
      <c r="R231" s="21"/>
      <c r="S231" s="21" t="s">
        <v>182</v>
      </c>
      <c r="T231" s="21"/>
      <c r="U231" s="21"/>
      <c r="V231" s="23">
        <v>6228</v>
      </c>
      <c r="W231" s="21" t="s">
        <v>257</v>
      </c>
      <c r="X231" s="21">
        <v>300</v>
      </c>
      <c r="Y231" s="21" t="s">
        <v>258</v>
      </c>
      <c r="Z231" s="24">
        <v>13120.51</v>
      </c>
      <c r="AA231" s="21"/>
    </row>
    <row r="232" spans="18:27">
      <c r="R232" s="21"/>
      <c r="S232" s="21" t="s">
        <v>183</v>
      </c>
      <c r="T232" s="21"/>
      <c r="U232" s="21"/>
      <c r="V232" s="21">
        <v>32</v>
      </c>
      <c r="W232" s="21" t="s">
        <v>257</v>
      </c>
      <c r="X232" s="23">
        <v>17019</v>
      </c>
      <c r="Y232" s="21" t="s">
        <v>258</v>
      </c>
      <c r="Z232" s="24">
        <v>3828.46</v>
      </c>
      <c r="AA232" s="21"/>
    </row>
    <row r="233" spans="18:27">
      <c r="R233" s="21"/>
      <c r="S233" s="21" t="s">
        <v>184</v>
      </c>
      <c r="T233" s="21"/>
      <c r="U233" s="21"/>
      <c r="V233" s="21">
        <v>4</v>
      </c>
      <c r="W233" s="21" t="s">
        <v>260</v>
      </c>
      <c r="X233" s="23">
        <v>9230</v>
      </c>
      <c r="Y233" s="21" t="s">
        <v>261</v>
      </c>
      <c r="Z233" s="21">
        <v>259.55</v>
      </c>
      <c r="AA233" s="21"/>
    </row>
    <row r="234" spans="18:27">
      <c r="R234" s="21"/>
      <c r="S234" s="21" t="s">
        <v>185</v>
      </c>
      <c r="T234" s="21"/>
      <c r="U234" s="21"/>
      <c r="V234" s="23">
        <v>100479</v>
      </c>
      <c r="W234" s="21" t="s">
        <v>262</v>
      </c>
      <c r="X234" s="21">
        <v>59.49</v>
      </c>
      <c r="Y234" s="21" t="s">
        <v>263</v>
      </c>
      <c r="Z234" s="24">
        <v>42022.3</v>
      </c>
      <c r="AA234" s="21"/>
    </row>
    <row r="235" spans="18:27">
      <c r="R235" s="21"/>
      <c r="S235" s="21" t="s">
        <v>264</v>
      </c>
      <c r="T235" s="21"/>
      <c r="U235" s="21"/>
      <c r="V235" s="21"/>
      <c r="W235" s="21"/>
      <c r="X235" s="21"/>
      <c r="Y235" s="21"/>
      <c r="Z235" s="21"/>
      <c r="AA235" s="21"/>
    </row>
    <row r="236" spans="18:27">
      <c r="R236" s="21"/>
      <c r="S236" s="21" t="s">
        <v>319</v>
      </c>
      <c r="T236" s="21"/>
      <c r="U236" s="21"/>
      <c r="V236" s="21">
        <v>130</v>
      </c>
      <c r="W236" s="21" t="s">
        <v>266</v>
      </c>
      <c r="X236" s="21">
        <v>820</v>
      </c>
      <c r="Y236" s="21" t="s">
        <v>267</v>
      </c>
      <c r="Z236" s="21">
        <v>2.0499999999999998</v>
      </c>
      <c r="AA236" s="21"/>
    </row>
    <row r="237" spans="18:27">
      <c r="R237" s="21"/>
      <c r="S237" s="21" t="s">
        <v>320</v>
      </c>
      <c r="T237" s="21"/>
      <c r="U237" s="21"/>
      <c r="V237" s="23">
        <v>1176</v>
      </c>
      <c r="W237" s="21" t="s">
        <v>269</v>
      </c>
      <c r="X237" s="23">
        <v>2746</v>
      </c>
      <c r="Y237" s="21" t="s">
        <v>270</v>
      </c>
      <c r="Z237" s="21">
        <v>62.18</v>
      </c>
      <c r="AA237" s="21"/>
    </row>
    <row r="238" spans="18:27">
      <c r="R238" s="21"/>
      <c r="S238" s="21"/>
      <c r="T238" s="21"/>
      <c r="U238" s="21" t="s">
        <v>271</v>
      </c>
      <c r="V238" s="23">
        <v>2357</v>
      </c>
      <c r="W238" s="21" t="s">
        <v>272</v>
      </c>
      <c r="X238" s="21" t="s">
        <v>273</v>
      </c>
      <c r="Y238" s="21"/>
      <c r="Z238" s="24">
        <v>53643</v>
      </c>
      <c r="AA238" s="21"/>
    </row>
    <row r="239" spans="18:27">
      <c r="R239" s="21"/>
      <c r="S239" s="21"/>
      <c r="T239" s="21"/>
      <c r="U239" s="21"/>
      <c r="V239" s="21">
        <v>279</v>
      </c>
      <c r="W239" s="21" t="s">
        <v>274</v>
      </c>
      <c r="X239" s="21"/>
      <c r="Y239" s="21"/>
      <c r="Z239" s="21"/>
      <c r="AA239" s="21"/>
    </row>
    <row r="240" spans="18:27">
      <c r="R240" s="21"/>
      <c r="S240" s="21" t="s">
        <v>189</v>
      </c>
      <c r="T240" s="21"/>
      <c r="U240" s="21"/>
      <c r="V240" s="23">
        <v>3076</v>
      </c>
      <c r="W240" s="21" t="s">
        <v>311</v>
      </c>
      <c r="X240" s="23">
        <v>2846</v>
      </c>
      <c r="Y240" s="21" t="s">
        <v>276</v>
      </c>
      <c r="Z240" s="21">
        <v>168.61</v>
      </c>
      <c r="AA240" s="21"/>
    </row>
    <row r="241" spans="18:27">
      <c r="R241" s="21"/>
      <c r="S241" s="21" t="s">
        <v>51</v>
      </c>
      <c r="T241" s="21"/>
      <c r="U241" s="21"/>
      <c r="V241" s="21"/>
      <c r="W241" s="21"/>
      <c r="X241" s="21"/>
      <c r="Y241" s="21"/>
      <c r="Z241" s="21"/>
      <c r="AA241" s="21"/>
    </row>
    <row r="242" spans="18:27">
      <c r="R242" s="21"/>
      <c r="S242" s="21" t="s">
        <v>190</v>
      </c>
      <c r="T242" s="21"/>
      <c r="U242" s="21"/>
      <c r="V242" s="23">
        <v>53436</v>
      </c>
      <c r="W242" s="21" t="s">
        <v>277</v>
      </c>
      <c r="X242" s="21">
        <v>386</v>
      </c>
      <c r="Y242" s="21" t="s">
        <v>278</v>
      </c>
      <c r="Z242" s="24">
        <v>145057.07</v>
      </c>
      <c r="AA242" s="21"/>
    </row>
    <row r="243" spans="18:27">
      <c r="R243" s="21"/>
      <c r="S243" s="21" t="s">
        <v>191</v>
      </c>
      <c r="T243" s="21"/>
      <c r="U243" s="21"/>
      <c r="V243" s="23">
        <v>2537</v>
      </c>
      <c r="W243" s="21" t="s">
        <v>279</v>
      </c>
      <c r="X243" s="21">
        <v>278</v>
      </c>
      <c r="Y243" s="21" t="s">
        <v>280</v>
      </c>
      <c r="Z243" s="24">
        <v>4951.09</v>
      </c>
      <c r="AA243" s="21"/>
    </row>
    <row r="244" spans="18:27">
      <c r="R244" s="21"/>
      <c r="S244" s="21" t="s">
        <v>192</v>
      </c>
      <c r="T244" s="21"/>
      <c r="U244" s="21"/>
      <c r="V244" s="23">
        <v>3137482</v>
      </c>
      <c r="W244" s="21" t="s">
        <v>281</v>
      </c>
      <c r="X244" s="23">
        <v>1110</v>
      </c>
      <c r="Y244" s="21" t="s">
        <v>282</v>
      </c>
      <c r="Z244" s="24">
        <v>67094.63</v>
      </c>
      <c r="AA244" s="21"/>
    </row>
    <row r="245" spans="18:27">
      <c r="R245" s="21"/>
      <c r="S245" s="21" t="s">
        <v>193</v>
      </c>
      <c r="T245" s="21"/>
      <c r="U245" s="21"/>
      <c r="V245" s="23">
        <v>3521304</v>
      </c>
      <c r="W245" s="21" t="s">
        <v>281</v>
      </c>
      <c r="X245" s="21">
        <v>308</v>
      </c>
      <c r="Y245" s="21" t="s">
        <v>282</v>
      </c>
      <c r="Z245" s="24">
        <v>20920.77</v>
      </c>
      <c r="AA245" s="21"/>
    </row>
    <row r="246" spans="18:27">
      <c r="R246" s="21"/>
      <c r="S246" s="21" t="s">
        <v>63</v>
      </c>
      <c r="T246" s="21"/>
      <c r="U246" s="21"/>
      <c r="V246" s="21"/>
      <c r="W246" s="21"/>
      <c r="X246" s="21"/>
      <c r="Y246" s="21"/>
      <c r="Z246" s="21"/>
      <c r="AA246" s="21"/>
    </row>
    <row r="247" spans="18:27">
      <c r="R247" s="21"/>
      <c r="S247" s="21" t="s">
        <v>194</v>
      </c>
      <c r="T247" s="21"/>
      <c r="U247" s="21"/>
      <c r="V247" s="21">
        <v>43</v>
      </c>
      <c r="W247" s="21" t="s">
        <v>283</v>
      </c>
      <c r="X247" s="21">
        <v>21.87</v>
      </c>
      <c r="Y247" s="21" t="s">
        <v>284</v>
      </c>
      <c r="Z247" s="24">
        <v>17901.689999999999</v>
      </c>
      <c r="AA247" s="21"/>
    </row>
    <row r="248" spans="18:27">
      <c r="R248" s="21"/>
      <c r="S248" s="21" t="s">
        <v>195</v>
      </c>
      <c r="T248" s="21"/>
      <c r="U248" s="21"/>
      <c r="V248" s="21">
        <v>43</v>
      </c>
      <c r="W248" s="21" t="s">
        <v>283</v>
      </c>
      <c r="X248" s="21">
        <v>4.37</v>
      </c>
      <c r="Y248" s="21" t="s">
        <v>284</v>
      </c>
      <c r="Z248" s="24">
        <v>3580.34</v>
      </c>
      <c r="AA248" s="21"/>
    </row>
    <row r="249" spans="18:27">
      <c r="R249" s="21"/>
      <c r="S249" s="21" t="s">
        <v>68</v>
      </c>
      <c r="T249" s="21"/>
      <c r="U249" s="21"/>
      <c r="V249" s="21"/>
      <c r="W249" s="21"/>
      <c r="X249" s="21"/>
      <c r="Y249" s="21"/>
      <c r="Z249" s="21"/>
      <c r="AA249" s="21"/>
    </row>
    <row r="250" spans="18:27">
      <c r="R250" s="21"/>
      <c r="S250" s="21" t="s">
        <v>196</v>
      </c>
      <c r="T250" s="21"/>
      <c r="U250" s="21"/>
      <c r="V250" s="23">
        <v>13549</v>
      </c>
      <c r="W250" s="21" t="s">
        <v>286</v>
      </c>
      <c r="X250" s="21">
        <v>0.27</v>
      </c>
      <c r="Y250" s="21" t="s">
        <v>287</v>
      </c>
      <c r="Z250" s="24">
        <v>70100.25</v>
      </c>
      <c r="AA250" s="21"/>
    </row>
    <row r="251" spans="18:27">
      <c r="R251" s="21"/>
      <c r="S251" s="21" t="s">
        <v>312</v>
      </c>
      <c r="T251" s="21"/>
      <c r="U251" s="21"/>
      <c r="V251" s="21"/>
      <c r="W251" s="21"/>
      <c r="X251" s="21"/>
      <c r="Y251" s="21"/>
      <c r="Z251" s="21"/>
      <c r="AA251" s="21"/>
    </row>
    <row r="252" spans="18:27">
      <c r="R252" s="21"/>
      <c r="S252" s="21" t="s">
        <v>329</v>
      </c>
      <c r="T252" s="21"/>
      <c r="U252" s="21"/>
      <c r="V252" s="23">
        <v>1784</v>
      </c>
      <c r="W252" s="21" t="s">
        <v>314</v>
      </c>
      <c r="X252" s="23">
        <v>61758</v>
      </c>
      <c r="Y252" s="21" t="s">
        <v>291</v>
      </c>
      <c r="Z252" s="24">
        <v>2121.9899999999998</v>
      </c>
      <c r="AA252" s="21"/>
    </row>
    <row r="253" spans="18:27">
      <c r="R253" s="21"/>
      <c r="S253" s="21" t="s">
        <v>331</v>
      </c>
      <c r="T253" s="21"/>
      <c r="U253" s="21"/>
      <c r="V253" s="23">
        <v>5445</v>
      </c>
      <c r="W253" s="21" t="s">
        <v>314</v>
      </c>
      <c r="X253" s="23">
        <v>265120</v>
      </c>
      <c r="Y253" s="21" t="s">
        <v>291</v>
      </c>
      <c r="Z253" s="24">
        <v>27803.3</v>
      </c>
      <c r="AA253" s="21"/>
    </row>
    <row r="254" spans="18:27">
      <c r="R254" s="21"/>
      <c r="S254" s="21" t="s">
        <v>80</v>
      </c>
      <c r="T254" s="21"/>
      <c r="U254" s="21"/>
      <c r="V254" s="21"/>
      <c r="W254" s="21"/>
      <c r="X254" s="21"/>
      <c r="Y254" s="21"/>
      <c r="Z254" s="21"/>
      <c r="AA254" s="21"/>
    </row>
    <row r="255" spans="18:27">
      <c r="R255" s="21"/>
      <c r="S255" s="21" t="s">
        <v>322</v>
      </c>
      <c r="T255" s="21"/>
      <c r="U255" s="21"/>
      <c r="V255" s="23">
        <v>78533</v>
      </c>
      <c r="W255" s="21" t="s">
        <v>295</v>
      </c>
      <c r="X255" s="21">
        <v>87</v>
      </c>
      <c r="Y255" s="21" t="s">
        <v>296</v>
      </c>
      <c r="Z255" s="21">
        <v>132.05000000000001</v>
      </c>
      <c r="AA255" s="21"/>
    </row>
    <row r="256" spans="18:27">
      <c r="R256" s="21"/>
      <c r="S256" s="21" t="s">
        <v>323</v>
      </c>
      <c r="T256" s="21"/>
      <c r="U256" s="21"/>
      <c r="V256" s="23">
        <v>100479</v>
      </c>
      <c r="W256" s="21" t="s">
        <v>298</v>
      </c>
      <c r="X256" s="21">
        <v>346</v>
      </c>
      <c r="Y256" s="21" t="s">
        <v>299</v>
      </c>
      <c r="Z256" s="21">
        <v>669.31</v>
      </c>
      <c r="AA256" s="21"/>
    </row>
    <row r="257" spans="18:27">
      <c r="R257" s="21"/>
      <c r="S257" s="21" t="s">
        <v>324</v>
      </c>
      <c r="T257" s="21"/>
      <c r="U257" s="21"/>
      <c r="V257" s="23">
        <v>6228</v>
      </c>
      <c r="W257" s="21" t="s">
        <v>257</v>
      </c>
      <c r="X257" s="23">
        <v>4224</v>
      </c>
      <c r="Y257" s="21" t="s">
        <v>301</v>
      </c>
      <c r="Z257" s="21">
        <v>506.67</v>
      </c>
      <c r="AA257" s="21"/>
    </row>
    <row r="258" spans="18:27">
      <c r="R258" s="21"/>
      <c r="S258" s="21" t="s">
        <v>206</v>
      </c>
      <c r="T258" s="21"/>
      <c r="U258" s="21"/>
      <c r="V258" s="23">
        <v>6228</v>
      </c>
      <c r="W258" s="21" t="s">
        <v>257</v>
      </c>
      <c r="X258" s="23">
        <v>9450</v>
      </c>
      <c r="Y258" s="21" t="s">
        <v>301</v>
      </c>
      <c r="Z258" s="24">
        <v>1133.51</v>
      </c>
      <c r="AA258" s="21"/>
    </row>
    <row r="259" spans="18:27">
      <c r="R259" s="21"/>
      <c r="S259" s="21" t="s">
        <v>89</v>
      </c>
      <c r="T259" s="21"/>
      <c r="U259" s="21"/>
      <c r="V259" s="21"/>
      <c r="W259" s="21"/>
      <c r="X259" s="21"/>
      <c r="Y259" s="21"/>
      <c r="Z259" s="21"/>
      <c r="AA259" s="21"/>
    </row>
    <row r="260" spans="18:27">
      <c r="R260" s="21"/>
      <c r="S260" s="21" t="s">
        <v>207</v>
      </c>
      <c r="T260" s="21"/>
      <c r="U260" s="21"/>
      <c r="V260" s="23">
        <v>171593</v>
      </c>
      <c r="W260" s="21" t="s">
        <v>302</v>
      </c>
      <c r="X260" s="21">
        <v>38</v>
      </c>
      <c r="Y260" s="21" t="s">
        <v>303</v>
      </c>
      <c r="Z260" s="21">
        <v>125.77</v>
      </c>
      <c r="AA260" s="21"/>
    </row>
    <row r="261" spans="18:27">
      <c r="R261" s="21"/>
      <c r="S261" s="21" t="s">
        <v>208</v>
      </c>
      <c r="T261" s="21"/>
      <c r="U261" s="21"/>
      <c r="V261" s="23">
        <v>25120</v>
      </c>
      <c r="W261" s="21" t="s">
        <v>262</v>
      </c>
      <c r="X261" s="21">
        <v>749</v>
      </c>
      <c r="Y261" s="21" t="s">
        <v>304</v>
      </c>
      <c r="Z261" s="21">
        <v>362.28</v>
      </c>
      <c r="AA261" s="21"/>
    </row>
    <row r="262" spans="18:27">
      <c r="R262" s="21"/>
      <c r="S262" s="21" t="s">
        <v>229</v>
      </c>
      <c r="T262" s="21"/>
      <c r="U262" s="21"/>
      <c r="V262" s="21"/>
      <c r="W262" s="21"/>
      <c r="X262" s="21"/>
      <c r="Y262" s="21"/>
      <c r="Z262" s="21"/>
      <c r="AA262" s="21"/>
    </row>
    <row r="263" spans="18:27">
      <c r="R263" s="21"/>
      <c r="S263" s="21" t="s">
        <v>124</v>
      </c>
      <c r="T263" s="21"/>
      <c r="U263" s="21"/>
      <c r="V263" s="23">
        <v>5517</v>
      </c>
      <c r="W263" s="21" t="s">
        <v>335</v>
      </c>
      <c r="X263" s="44">
        <v>2.33E-3</v>
      </c>
      <c r="Y263" s="21" t="s">
        <v>336</v>
      </c>
      <c r="Z263" s="24">
        <v>12779.2</v>
      </c>
      <c r="AA263" s="21"/>
    </row>
    <row r="264" spans="18:27">
      <c r="R264" s="21"/>
      <c r="S264" s="21" t="s">
        <v>126</v>
      </c>
      <c r="T264" s="21"/>
      <c r="U264" s="21"/>
      <c r="V264" s="21"/>
      <c r="W264" s="21"/>
      <c r="X264" s="21"/>
      <c r="Y264" s="21"/>
      <c r="Z264" s="21"/>
      <c r="AA264" s="21"/>
    </row>
    <row r="265" spans="18:27">
      <c r="R265" s="21"/>
      <c r="S265" s="21" t="s">
        <v>230</v>
      </c>
      <c r="T265" s="21"/>
      <c r="U265" s="21"/>
      <c r="V265" s="23">
        <v>1973</v>
      </c>
      <c r="W265" s="21" t="s">
        <v>337</v>
      </c>
      <c r="X265" s="23">
        <v>19178</v>
      </c>
      <c r="Y265" s="21" t="s">
        <v>338</v>
      </c>
      <c r="Z265" s="24">
        <v>266066.46000000002</v>
      </c>
      <c r="AA265" s="21"/>
    </row>
    <row r="266" spans="18:27">
      <c r="R266" s="21"/>
      <c r="S266" s="21" t="s">
        <v>130</v>
      </c>
      <c r="T266" s="21"/>
      <c r="U266" s="21"/>
      <c r="V266" s="21">
        <v>41</v>
      </c>
      <c r="W266" s="21" t="s">
        <v>339</v>
      </c>
      <c r="X266" s="23">
        <v>79452</v>
      </c>
      <c r="Y266" s="21" t="s">
        <v>338</v>
      </c>
      <c r="Z266" s="24">
        <v>22950.41</v>
      </c>
      <c r="AA266" s="21"/>
    </row>
    <row r="267" spans="18:27">
      <c r="R267" s="21"/>
      <c r="S267" s="21" t="s">
        <v>340</v>
      </c>
      <c r="T267" s="21"/>
      <c r="U267" s="21"/>
      <c r="V267" s="21"/>
      <c r="W267" s="21"/>
      <c r="X267" s="21"/>
      <c r="Y267" s="21"/>
      <c r="Z267" s="21">
        <v>-99.2</v>
      </c>
      <c r="AA267" s="21"/>
    </row>
    <row r="268" spans="18:27">
      <c r="R268" s="21"/>
      <c r="S268" s="21" t="s">
        <v>341</v>
      </c>
      <c r="T268" s="21"/>
      <c r="U268" s="21"/>
      <c r="V268" s="21"/>
      <c r="W268" s="21"/>
      <c r="X268" s="21"/>
      <c r="Y268" s="21"/>
      <c r="Z268" s="24">
        <v>-1635.7</v>
      </c>
      <c r="AA268" s="21"/>
    </row>
    <row r="269" spans="18:27">
      <c r="R269" s="21"/>
      <c r="S269" s="21" t="s">
        <v>342</v>
      </c>
      <c r="T269" s="21"/>
      <c r="U269" s="21"/>
      <c r="V269" s="21"/>
      <c r="W269" s="21"/>
      <c r="X269" s="21"/>
      <c r="Y269" s="21"/>
      <c r="Z269" s="24">
        <v>-1734.8</v>
      </c>
      <c r="AA269" s="21"/>
    </row>
    <row r="270" spans="18:27">
      <c r="R270" s="21"/>
      <c r="S270" s="21" t="s">
        <v>343</v>
      </c>
      <c r="T270" s="21"/>
      <c r="U270" s="21"/>
      <c r="V270" s="21"/>
      <c r="W270" s="21"/>
      <c r="X270" s="21"/>
      <c r="Y270" s="21"/>
      <c r="Z270" s="24">
        <v>3726.6</v>
      </c>
      <c r="AA270" s="21"/>
    </row>
    <row r="271" spans="18:27">
      <c r="R271" s="21"/>
      <c r="S271" s="21" t="s">
        <v>344</v>
      </c>
      <c r="T271" s="21"/>
      <c r="U271" s="21"/>
      <c r="V271" s="21"/>
      <c r="W271" s="21"/>
      <c r="X271" s="21"/>
      <c r="Y271" s="21"/>
      <c r="Z271" s="24">
        <v>1991.8</v>
      </c>
      <c r="AA271" s="21"/>
    </row>
    <row r="272" spans="18:27">
      <c r="R272" s="21"/>
      <c r="S272" s="21" t="s">
        <v>345</v>
      </c>
      <c r="T272" s="21"/>
      <c r="U272" s="21"/>
      <c r="V272" s="21"/>
      <c r="W272" s="21"/>
      <c r="X272" s="21"/>
      <c r="Y272" s="21"/>
      <c r="Z272" s="21"/>
      <c r="AA272" s="21"/>
    </row>
    <row r="273" spans="18:27">
      <c r="R273" s="21"/>
      <c r="S273" s="21" t="s">
        <v>346</v>
      </c>
      <c r="T273" s="21"/>
      <c r="U273" s="21"/>
      <c r="V273" s="21"/>
      <c r="W273" s="21"/>
      <c r="X273" s="21"/>
      <c r="Y273" s="21"/>
      <c r="Z273" s="21"/>
      <c r="AA273" s="21"/>
    </row>
    <row r="274" spans="18:27">
      <c r="R274" s="21"/>
      <c r="S274" s="21" t="s">
        <v>347</v>
      </c>
      <c r="T274" s="21"/>
      <c r="U274" s="21"/>
      <c r="V274" s="21"/>
      <c r="W274" s="21"/>
      <c r="X274" s="21"/>
      <c r="Y274" s="21"/>
      <c r="Z274" s="21"/>
      <c r="AA274" s="21"/>
    </row>
    <row r="275" spans="18:27">
      <c r="R275" s="21"/>
      <c r="S275" s="21" t="s">
        <v>348</v>
      </c>
      <c r="T275" s="21"/>
      <c r="U275" s="21"/>
      <c r="V275" s="21"/>
      <c r="W275" s="21"/>
      <c r="X275" s="21"/>
      <c r="Y275" s="21"/>
      <c r="Z275" s="21"/>
      <c r="AA275" s="21"/>
    </row>
    <row r="276" spans="18:27">
      <c r="R276" s="21"/>
      <c r="S276" s="21" t="s">
        <v>349</v>
      </c>
      <c r="T276" s="21"/>
      <c r="U276" s="21"/>
      <c r="V276" s="21"/>
      <c r="W276" s="21"/>
      <c r="X276" s="21"/>
      <c r="Y276" s="21"/>
      <c r="Z276" s="21"/>
      <c r="AA276" s="21"/>
    </row>
    <row r="277" spans="18:27">
      <c r="R277" s="21"/>
      <c r="S277" s="21" t="s">
        <v>350</v>
      </c>
      <c r="T277" s="21"/>
      <c r="U277" s="21"/>
      <c r="V277" s="21"/>
      <c r="W277" s="21"/>
      <c r="X277" s="21"/>
      <c r="Y277" s="21"/>
      <c r="Z277" s="21"/>
      <c r="AA277" s="21"/>
    </row>
    <row r="278" spans="18:27">
      <c r="R278" s="21"/>
      <c r="S278" s="21" t="s">
        <v>351</v>
      </c>
      <c r="T278" s="21"/>
      <c r="U278" s="21"/>
      <c r="V278" s="21"/>
      <c r="W278" s="21"/>
      <c r="X278" s="21"/>
      <c r="Y278" s="21"/>
      <c r="Z278" s="21"/>
      <c r="AA278" s="21"/>
    </row>
    <row r="279" spans="18:27">
      <c r="R279" s="21"/>
      <c r="S279" s="21" t="s">
        <v>352</v>
      </c>
      <c r="T279" s="21"/>
      <c r="U279" s="21"/>
      <c r="V279" s="21"/>
      <c r="W279" s="21"/>
      <c r="X279" s="21"/>
      <c r="Y279" s="21"/>
      <c r="Z279" s="21"/>
      <c r="AA279" s="21"/>
    </row>
    <row r="280" spans="18:27">
      <c r="R280" s="21"/>
      <c r="S280" s="21" t="s">
        <v>353</v>
      </c>
      <c r="T280" s="21"/>
      <c r="U280" s="21"/>
      <c r="V280" s="21"/>
      <c r="W280" s="21"/>
      <c r="X280" s="21"/>
      <c r="Y280" s="21"/>
      <c r="Z280" s="21"/>
      <c r="AA280" s="21"/>
    </row>
    <row r="281" spans="18:27">
      <c r="R281" s="21"/>
      <c r="S281" s="21" t="s">
        <v>354</v>
      </c>
      <c r="T281" s="21"/>
      <c r="U281" s="21"/>
      <c r="V281" s="21"/>
      <c r="W281" s="21"/>
      <c r="X281" s="21"/>
      <c r="Y281" s="21"/>
      <c r="Z281" s="21"/>
      <c r="AA281" s="21"/>
    </row>
    <row r="282" spans="18:27">
      <c r="R282" s="21"/>
      <c r="S282" s="21" t="s">
        <v>355</v>
      </c>
      <c r="T282" s="21"/>
      <c r="U282" s="21"/>
      <c r="V282" s="21"/>
      <c r="W282" s="21"/>
      <c r="X282" s="21"/>
      <c r="Y282" s="21"/>
      <c r="Z282" s="21"/>
      <c r="AA282" s="21"/>
    </row>
    <row r="283" spans="18:27">
      <c r="R283" s="21"/>
      <c r="S283" s="21" t="s">
        <v>356</v>
      </c>
      <c r="T283" s="21"/>
      <c r="U283" s="21"/>
      <c r="V283" s="21"/>
      <c r="W283" s="21"/>
      <c r="X283" s="21"/>
      <c r="Y283" s="21"/>
      <c r="Z283" s="21"/>
      <c r="AA283" s="21"/>
    </row>
    <row r="284" spans="18:27">
      <c r="R284" s="21"/>
      <c r="S284" s="21" t="s">
        <v>357</v>
      </c>
      <c r="T284" s="21"/>
      <c r="U284" s="21"/>
      <c r="V284" s="21"/>
      <c r="W284" s="21"/>
      <c r="X284" s="21"/>
      <c r="Y284" s="21"/>
      <c r="Z284" s="21"/>
      <c r="AA284" s="21"/>
    </row>
    <row r="285" spans="18:27">
      <c r="R285" s="21"/>
      <c r="S285" s="21" t="s">
        <v>358</v>
      </c>
      <c r="T285" s="21"/>
      <c r="U285" s="21"/>
      <c r="V285" s="21"/>
      <c r="W285" s="21"/>
      <c r="X285" s="21"/>
      <c r="Y285" s="21"/>
      <c r="Z285" s="21"/>
      <c r="AA285" s="21"/>
    </row>
    <row r="286" spans="18:27">
      <c r="R286" s="21"/>
      <c r="S286" s="21" t="s">
        <v>359</v>
      </c>
      <c r="T286" s="21"/>
      <c r="U286" s="21"/>
      <c r="V286" s="21"/>
      <c r="W286" s="21"/>
      <c r="X286" s="21"/>
      <c r="Y286" s="21"/>
      <c r="Z286" s="21"/>
      <c r="AA286" s="21"/>
    </row>
    <row r="287" spans="18:27">
      <c r="R287" s="21"/>
      <c r="S287" s="21" t="s">
        <v>360</v>
      </c>
      <c r="T287" s="21"/>
      <c r="U287" s="21"/>
      <c r="V287" s="21"/>
      <c r="W287" s="21"/>
      <c r="X287" s="21"/>
      <c r="Y287" s="21"/>
      <c r="Z287" s="21"/>
      <c r="AA287" s="21"/>
    </row>
    <row r="288" spans="18:27">
      <c r="R288" s="21"/>
      <c r="S288" s="21" t="s">
        <v>361</v>
      </c>
      <c r="T288" s="21"/>
      <c r="U288" s="21"/>
      <c r="V288" s="21"/>
      <c r="W288" s="21"/>
      <c r="X288" s="21"/>
      <c r="Y288" s="21"/>
      <c r="Z288" s="21"/>
      <c r="AA288" s="21"/>
    </row>
    <row r="289" spans="18:27">
      <c r="R289" s="21"/>
      <c r="S289" s="21" t="s">
        <v>362</v>
      </c>
      <c r="T289" s="21"/>
      <c r="U289" s="21"/>
      <c r="V289" s="21"/>
      <c r="W289" s="21"/>
      <c r="X289" s="21"/>
      <c r="Y289" s="21"/>
      <c r="Z289" s="21"/>
      <c r="AA289" s="21"/>
    </row>
    <row r="290" spans="18:27">
      <c r="R290" s="21"/>
      <c r="S290" s="21" t="s">
        <v>363</v>
      </c>
      <c r="T290" s="21"/>
      <c r="U290" s="21"/>
      <c r="V290" s="21"/>
      <c r="W290" s="21"/>
      <c r="X290" s="21"/>
      <c r="Y290" s="21"/>
      <c r="Z290" s="21"/>
      <c r="AA290" s="21"/>
    </row>
    <row r="291" spans="18:27">
      <c r="R291" s="21"/>
      <c r="S291" s="21" t="s">
        <v>364</v>
      </c>
      <c r="T291" s="21"/>
      <c r="U291" s="21"/>
      <c r="V291" s="21"/>
      <c r="W291" s="21"/>
      <c r="X291" s="21"/>
      <c r="Y291" s="21"/>
      <c r="Z291" s="21"/>
      <c r="AA291" s="21"/>
    </row>
    <row r="292" spans="18:27">
      <c r="R292" s="21"/>
      <c r="S292" s="21" t="s">
        <v>365</v>
      </c>
      <c r="T292" s="21"/>
      <c r="U292" s="21"/>
      <c r="V292" s="21"/>
      <c r="W292" s="21"/>
      <c r="X292" s="21"/>
      <c r="Y292" s="21"/>
      <c r="Z292" s="21"/>
      <c r="AA292" s="21"/>
    </row>
    <row r="293" spans="18:27">
      <c r="R293" s="21"/>
      <c r="S293" s="21" t="s">
        <v>366</v>
      </c>
      <c r="T293" s="21"/>
      <c r="U293" s="21"/>
      <c r="V293" s="21"/>
      <c r="W293" s="21"/>
      <c r="X293" s="21"/>
      <c r="Y293" s="21"/>
      <c r="Z293" s="21"/>
      <c r="AA293" s="21"/>
    </row>
    <row r="294" spans="18:27">
      <c r="R294" s="21"/>
      <c r="S294" s="21" t="s">
        <v>367</v>
      </c>
      <c r="T294" s="21"/>
      <c r="U294" s="21"/>
      <c r="V294" s="21"/>
      <c r="W294" s="21"/>
      <c r="X294" s="21"/>
      <c r="Y294" s="21"/>
      <c r="Z294" s="21"/>
      <c r="AA294" s="21"/>
    </row>
    <row r="295" spans="18:27">
      <c r="R295" s="21"/>
      <c r="S295" s="21" t="s">
        <v>368</v>
      </c>
      <c r="T295" s="21"/>
      <c r="U295" s="21"/>
      <c r="V295" s="21"/>
      <c r="W295" s="21"/>
      <c r="X295" s="21"/>
      <c r="Y295" s="21"/>
      <c r="Z295" s="21"/>
      <c r="AA295" s="21"/>
    </row>
    <row r="296" spans="18:27">
      <c r="R296" s="21"/>
      <c r="S296" s="21" t="s">
        <v>369</v>
      </c>
      <c r="T296" s="21"/>
      <c r="U296" s="21"/>
      <c r="V296" s="21"/>
      <c r="W296" s="21"/>
      <c r="X296" s="21"/>
      <c r="Y296" s="21"/>
      <c r="Z296" s="21"/>
      <c r="AA296" s="21"/>
    </row>
    <row r="297" spans="18:27">
      <c r="R297" s="21"/>
      <c r="S297" s="21" t="s">
        <v>370</v>
      </c>
      <c r="T297" s="21"/>
      <c r="U297" s="21"/>
      <c r="V297" s="21"/>
      <c r="W297" s="21"/>
      <c r="X297" s="21"/>
      <c r="Y297" s="21"/>
      <c r="Z297" s="21"/>
      <c r="AA297" s="2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75E54"/>
  </sheetPr>
  <dimension ref="A1:X297"/>
  <sheetViews>
    <sheetView workbookViewId="0">
      <selection activeCell="A2" sqref="A2:XFD2"/>
    </sheetView>
  </sheetViews>
  <sheetFormatPr defaultColWidth="8.85546875" defaultRowHeight="15"/>
  <cols>
    <col min="1" max="1" width="8.85546875" style="13"/>
    <col min="2" max="2" width="16.42578125" style="13" customWidth="1"/>
    <col min="3" max="9" width="9.28515625" style="13" customWidth="1"/>
    <col min="10" max="10" width="14" style="13" customWidth="1"/>
    <col min="11" max="11" width="9.7109375" style="13" bestFit="1" customWidth="1"/>
    <col min="12" max="12" width="9.5703125" style="13" bestFit="1" customWidth="1"/>
    <col min="13" max="14" width="9.28515625" style="13" bestFit="1" customWidth="1"/>
    <col min="15" max="15" width="9.5703125" style="13" bestFit="1" customWidth="1"/>
    <col min="16" max="16" width="9.28515625" style="13" bestFit="1" customWidth="1"/>
    <col min="17" max="17" width="8.85546875" style="13"/>
    <col min="18" max="18" width="26.42578125" style="13" customWidth="1"/>
    <col min="19" max="16384" width="8.85546875" style="13"/>
  </cols>
  <sheetData>
    <row r="1" spans="1:23" s="77" customFormat="1" ht="18">
      <c r="A1" s="77" t="s">
        <v>612</v>
      </c>
      <c r="D1" s="78"/>
    </row>
    <row r="3" spans="1:23">
      <c r="B3" s="13" t="s">
        <v>620</v>
      </c>
      <c r="R3" s="21" t="s">
        <v>499</v>
      </c>
      <c r="S3" s="21"/>
      <c r="T3" s="21"/>
      <c r="U3" s="21"/>
      <c r="V3" s="21"/>
      <c r="W3" s="21"/>
    </row>
    <row r="4" spans="1:23">
      <c r="R4" s="21"/>
      <c r="S4" s="21" t="s">
        <v>500</v>
      </c>
      <c r="T4" s="21"/>
      <c r="U4" s="21"/>
      <c r="V4" s="21"/>
      <c r="W4" s="21"/>
    </row>
    <row r="5" spans="1:23">
      <c r="B5" s="26" t="s">
        <v>588</v>
      </c>
      <c r="G5" s="26" t="s">
        <v>603</v>
      </c>
      <c r="R5" s="21" t="s">
        <v>3</v>
      </c>
      <c r="S5" s="21" t="s">
        <v>4</v>
      </c>
      <c r="T5" s="21"/>
      <c r="U5" s="21" t="s">
        <v>241</v>
      </c>
      <c r="V5" s="21"/>
      <c r="W5" s="21" t="s">
        <v>242</v>
      </c>
    </row>
    <row r="6" spans="1:23">
      <c r="B6" s="27"/>
      <c r="C6" s="27" t="s">
        <v>238</v>
      </c>
      <c r="D6" s="27" t="s">
        <v>237</v>
      </c>
      <c r="E6" s="27" t="s">
        <v>552</v>
      </c>
      <c r="G6" s="82" t="s">
        <v>238</v>
      </c>
      <c r="H6" s="82" t="s">
        <v>237</v>
      </c>
      <c r="R6" s="21"/>
      <c r="S6" s="21"/>
      <c r="T6" s="21"/>
      <c r="U6" s="21"/>
      <c r="V6" s="21"/>
      <c r="W6" s="21"/>
    </row>
    <row r="7" spans="1:23" ht="18.75">
      <c r="B7" s="29" t="s">
        <v>10</v>
      </c>
      <c r="C7" s="42">
        <v>7.666666666666667</v>
      </c>
      <c r="D7" s="42">
        <v>38.333333333333336</v>
      </c>
      <c r="E7" s="42">
        <v>12.46984354420853</v>
      </c>
      <c r="G7" s="72">
        <v>0.83351424891088821</v>
      </c>
      <c r="H7" s="72">
        <v>0.16648575108911179</v>
      </c>
      <c r="R7" s="76" t="s">
        <v>7</v>
      </c>
      <c r="S7" s="21" t="s">
        <v>375</v>
      </c>
      <c r="T7" s="21"/>
      <c r="U7" s="21"/>
      <c r="V7" s="21"/>
      <c r="W7" s="21"/>
    </row>
    <row r="8" spans="1:23">
      <c r="B8" s="29" t="s">
        <v>515</v>
      </c>
      <c r="C8" s="42">
        <v>0.95</v>
      </c>
      <c r="D8" s="42">
        <v>131.07500000000002</v>
      </c>
      <c r="E8" s="42">
        <v>55.304151950780536</v>
      </c>
      <c r="G8" s="72">
        <v>0.57364846038571315</v>
      </c>
      <c r="H8" s="72">
        <v>0.4263515396142869</v>
      </c>
      <c r="R8" s="21" t="s">
        <v>8</v>
      </c>
      <c r="S8" s="21" t="s">
        <v>375</v>
      </c>
      <c r="T8" s="21"/>
      <c r="U8" s="21"/>
      <c r="V8" s="21"/>
      <c r="W8" s="21"/>
    </row>
    <row r="9" spans="1:23">
      <c r="B9" s="29" t="s">
        <v>516</v>
      </c>
      <c r="C9" s="42">
        <v>15.05</v>
      </c>
      <c r="D9" s="42">
        <v>61.999999999999993</v>
      </c>
      <c r="E9" s="42">
        <v>42.450090964783634</v>
      </c>
      <c r="G9" s="72">
        <v>0.38398277238383427</v>
      </c>
      <c r="H9" s="72">
        <v>0.61601722761616573</v>
      </c>
      <c r="R9" s="21" t="s">
        <v>243</v>
      </c>
      <c r="S9" s="23">
        <v>42454</v>
      </c>
      <c r="T9" s="21" t="s">
        <v>244</v>
      </c>
      <c r="U9" s="21" t="s">
        <v>12</v>
      </c>
      <c r="V9" s="21"/>
      <c r="W9" s="21">
        <v>0</v>
      </c>
    </row>
    <row r="10" spans="1:23">
      <c r="B10" s="29" t="s">
        <v>517</v>
      </c>
      <c r="C10" s="42">
        <v>23.2</v>
      </c>
      <c r="D10" s="42">
        <v>97.38000000000001</v>
      </c>
      <c r="E10" s="42">
        <v>70.902878303850983</v>
      </c>
      <c r="G10" s="72">
        <v>0.33816494222730814</v>
      </c>
      <c r="H10" s="72">
        <v>0.66183505777269191</v>
      </c>
      <c r="R10" s="21" t="s">
        <v>245</v>
      </c>
      <c r="S10" s="23">
        <v>72422</v>
      </c>
      <c r="T10" s="21" t="s">
        <v>244</v>
      </c>
      <c r="U10" s="21">
        <v>7.6</v>
      </c>
      <c r="V10" s="21" t="s">
        <v>246</v>
      </c>
      <c r="W10" s="21">
        <v>3844.6</v>
      </c>
    </row>
    <row r="11" spans="1:23">
      <c r="B11" s="29" t="s">
        <v>518</v>
      </c>
      <c r="C11" s="42">
        <v>9.5</v>
      </c>
      <c r="D11" s="42">
        <v>56.825000000000003</v>
      </c>
      <c r="E11" s="42">
        <v>38.449226160758862</v>
      </c>
      <c r="G11" s="72">
        <v>0.36703150402601226</v>
      </c>
      <c r="H11" s="72">
        <v>0.63296849597398774</v>
      </c>
      <c r="R11" s="21" t="s">
        <v>247</v>
      </c>
      <c r="S11" s="23">
        <v>80193</v>
      </c>
      <c r="T11" s="21" t="s">
        <v>244</v>
      </c>
      <c r="U11" s="21">
        <v>7.6</v>
      </c>
      <c r="V11" s="21" t="s">
        <v>246</v>
      </c>
      <c r="W11" s="21">
        <v>4277.3999999999996</v>
      </c>
    </row>
    <row r="12" spans="1:23">
      <c r="B12" s="30" t="s">
        <v>519</v>
      </c>
      <c r="C12" s="43" t="e">
        <v>#DIV/0!</v>
      </c>
      <c r="D12" s="43">
        <v>286.11666666666662</v>
      </c>
      <c r="E12" s="43">
        <v>281.05141846980626</v>
      </c>
      <c r="G12" s="81">
        <v>0</v>
      </c>
      <c r="H12" s="81">
        <v>1</v>
      </c>
      <c r="R12" s="21" t="s">
        <v>18</v>
      </c>
      <c r="S12" s="21"/>
      <c r="T12" s="21"/>
      <c r="U12" s="21"/>
      <c r="V12" s="21"/>
      <c r="W12" s="21"/>
    </row>
    <row r="13" spans="1:23">
      <c r="R13" s="21" t="s">
        <v>19</v>
      </c>
      <c r="S13" s="21">
        <v>305</v>
      </c>
      <c r="T13" s="21" t="s">
        <v>248</v>
      </c>
      <c r="U13" s="21">
        <v>15.2</v>
      </c>
      <c r="V13" s="21" t="s">
        <v>249</v>
      </c>
      <c r="W13" s="21">
        <v>32.6</v>
      </c>
    </row>
    <row r="14" spans="1:23" ht="18.75">
      <c r="B14" s="41" t="s">
        <v>589</v>
      </c>
      <c r="R14" s="21" t="s">
        <v>22</v>
      </c>
      <c r="S14" s="23">
        <v>108357</v>
      </c>
      <c r="T14" s="21" t="s">
        <v>250</v>
      </c>
      <c r="U14" s="21">
        <v>1</v>
      </c>
      <c r="V14" s="21" t="s">
        <v>251</v>
      </c>
      <c r="W14" s="21">
        <v>731.4</v>
      </c>
    </row>
    <row r="15" spans="1:23">
      <c r="R15" s="21" t="s">
        <v>25</v>
      </c>
      <c r="S15" s="23">
        <v>21277</v>
      </c>
      <c r="T15" s="21" t="s">
        <v>252</v>
      </c>
      <c r="U15" s="21">
        <v>23.2</v>
      </c>
      <c r="V15" s="21" t="s">
        <v>253</v>
      </c>
      <c r="W15" s="21">
        <v>3475.8</v>
      </c>
    </row>
    <row r="16" spans="1:23">
      <c r="B16" s="26" t="s">
        <v>586</v>
      </c>
      <c r="J16" s="26" t="s">
        <v>585</v>
      </c>
      <c r="R16" s="21" t="s">
        <v>28</v>
      </c>
      <c r="S16" s="23">
        <v>7803</v>
      </c>
      <c r="T16" s="21" t="s">
        <v>254</v>
      </c>
      <c r="U16" s="21">
        <v>9.6</v>
      </c>
      <c r="V16" s="21" t="s">
        <v>255</v>
      </c>
      <c r="W16" s="21">
        <v>528.1</v>
      </c>
    </row>
    <row r="17" spans="2:24" ht="30">
      <c r="B17" s="27"/>
      <c r="C17" s="28" t="s">
        <v>10</v>
      </c>
      <c r="D17" s="28" t="s">
        <v>515</v>
      </c>
      <c r="E17" s="28" t="s">
        <v>516</v>
      </c>
      <c r="F17" s="28" t="s">
        <v>517</v>
      </c>
      <c r="G17" s="28" t="s">
        <v>518</v>
      </c>
      <c r="H17" s="28" t="s">
        <v>519</v>
      </c>
      <c r="J17" s="27"/>
      <c r="K17" s="27" t="s">
        <v>10</v>
      </c>
      <c r="L17" s="27" t="s">
        <v>515</v>
      </c>
      <c r="M17" s="27" t="s">
        <v>516</v>
      </c>
      <c r="N17" s="27" t="s">
        <v>517</v>
      </c>
      <c r="O17" s="27" t="s">
        <v>518</v>
      </c>
      <c r="P17" s="27" t="s">
        <v>519</v>
      </c>
      <c r="R17" s="21" t="s">
        <v>31</v>
      </c>
      <c r="S17" s="21"/>
      <c r="T17" s="21"/>
      <c r="U17" s="21"/>
      <c r="V17" s="21"/>
      <c r="W17" s="21"/>
    </row>
    <row r="18" spans="2:24">
      <c r="B18" s="29" t="s">
        <v>520</v>
      </c>
      <c r="C18" s="29" t="s">
        <v>521</v>
      </c>
      <c r="D18" s="29" t="s">
        <v>521</v>
      </c>
      <c r="E18" s="29" t="s">
        <v>521</v>
      </c>
      <c r="F18" s="29" t="s">
        <v>521</v>
      </c>
      <c r="G18" s="29" t="s">
        <v>521</v>
      </c>
      <c r="H18" s="29" t="s">
        <v>522</v>
      </c>
      <c r="J18" s="32" t="s">
        <v>520</v>
      </c>
      <c r="K18" s="33">
        <v>72422</v>
      </c>
      <c r="L18" s="33">
        <v>108357</v>
      </c>
      <c r="M18" s="32">
        <v>305</v>
      </c>
      <c r="N18" s="32">
        <v>21277</v>
      </c>
      <c r="O18" s="33">
        <v>7803</v>
      </c>
      <c r="P18" s="32">
        <v>153</v>
      </c>
      <c r="R18" s="21" t="s">
        <v>256</v>
      </c>
      <c r="S18" s="21">
        <v>153</v>
      </c>
      <c r="T18" s="21" t="s">
        <v>257</v>
      </c>
      <c r="U18" s="21">
        <v>286.10000000000002</v>
      </c>
      <c r="V18" s="21" t="s">
        <v>258</v>
      </c>
      <c r="W18" s="21">
        <v>306.89999999999998</v>
      </c>
    </row>
    <row r="19" spans="2:24">
      <c r="B19" s="29" t="s">
        <v>523</v>
      </c>
      <c r="C19" s="29" t="s">
        <v>521</v>
      </c>
      <c r="D19" s="29" t="s">
        <v>521</v>
      </c>
      <c r="E19" s="29" t="s">
        <v>521</v>
      </c>
      <c r="F19" s="29" t="s">
        <v>522</v>
      </c>
      <c r="G19" s="29" t="s">
        <v>521</v>
      </c>
      <c r="H19" s="29" t="s">
        <v>522</v>
      </c>
      <c r="J19" s="29" t="s">
        <v>523</v>
      </c>
      <c r="K19" s="31">
        <v>74442</v>
      </c>
      <c r="L19" s="31">
        <v>43996</v>
      </c>
      <c r="M19" s="31">
        <v>41063</v>
      </c>
      <c r="N19" s="31">
        <v>14101</v>
      </c>
      <c r="O19" s="31">
        <v>135554</v>
      </c>
      <c r="P19" s="31">
        <v>11429</v>
      </c>
      <c r="R19" s="21" t="s">
        <v>259</v>
      </c>
      <c r="S19" s="21">
        <v>24</v>
      </c>
      <c r="T19" s="21" t="s">
        <v>257</v>
      </c>
      <c r="U19" s="21">
        <v>16246.5</v>
      </c>
      <c r="V19" s="21" t="s">
        <v>258</v>
      </c>
      <c r="W19" s="21">
        <v>2741.1</v>
      </c>
    </row>
    <row r="20" spans="2:24">
      <c r="B20" s="29" t="s">
        <v>524</v>
      </c>
      <c r="C20" s="29" t="s">
        <v>522</v>
      </c>
      <c r="D20" s="29" t="s">
        <v>522</v>
      </c>
      <c r="E20" s="29" t="s">
        <v>522</v>
      </c>
      <c r="F20" s="29" t="s">
        <v>522</v>
      </c>
      <c r="G20" s="29" t="s">
        <v>522</v>
      </c>
      <c r="H20" s="29" t="s">
        <v>522</v>
      </c>
      <c r="J20" s="29" t="s">
        <v>524</v>
      </c>
      <c r="K20" s="31">
        <v>10069</v>
      </c>
      <c r="L20" s="31">
        <v>38333</v>
      </c>
      <c r="M20" s="31">
        <v>35029</v>
      </c>
      <c r="N20" s="31">
        <v>10710</v>
      </c>
      <c r="O20" s="31">
        <v>90791</v>
      </c>
      <c r="P20" s="31">
        <v>8527</v>
      </c>
      <c r="R20" s="21" t="s">
        <v>37</v>
      </c>
      <c r="S20" s="21">
        <v>3</v>
      </c>
      <c r="T20" s="21" t="s">
        <v>260</v>
      </c>
      <c r="U20" s="21">
        <v>8811.4</v>
      </c>
      <c r="V20" s="21" t="s">
        <v>261</v>
      </c>
      <c r="W20" s="21">
        <v>185.8</v>
      </c>
    </row>
    <row r="21" spans="2:24">
      <c r="B21" s="29" t="s">
        <v>525</v>
      </c>
      <c r="C21" s="29" t="s">
        <v>522</v>
      </c>
      <c r="D21" s="29" t="s">
        <v>522</v>
      </c>
      <c r="E21" s="29" t="s">
        <v>522</v>
      </c>
      <c r="F21" s="29" t="s">
        <v>522</v>
      </c>
      <c r="G21" s="29" t="s">
        <v>522</v>
      </c>
      <c r="H21" s="29" t="s">
        <v>522</v>
      </c>
      <c r="J21" s="29" t="s">
        <v>525</v>
      </c>
      <c r="K21" s="31">
        <v>22250</v>
      </c>
      <c r="L21" s="31">
        <v>27624</v>
      </c>
      <c r="M21" s="31">
        <v>13320</v>
      </c>
      <c r="N21" s="31">
        <v>6853</v>
      </c>
      <c r="O21" s="31">
        <v>69076</v>
      </c>
      <c r="P21" s="31">
        <v>6685</v>
      </c>
      <c r="R21" s="21" t="s">
        <v>40</v>
      </c>
      <c r="S21" s="23">
        <v>75413</v>
      </c>
      <c r="T21" s="21" t="s">
        <v>262</v>
      </c>
      <c r="U21" s="21">
        <v>56.8</v>
      </c>
      <c r="V21" s="21" t="s">
        <v>263</v>
      </c>
      <c r="W21" s="21">
        <v>30108.2</v>
      </c>
    </row>
    <row r="22" spans="2:24">
      <c r="B22" s="29" t="s">
        <v>526</v>
      </c>
      <c r="C22" s="29" t="s">
        <v>522</v>
      </c>
      <c r="D22" s="29" t="s">
        <v>522</v>
      </c>
      <c r="E22" s="29" t="s">
        <v>522</v>
      </c>
      <c r="F22" s="29" t="s">
        <v>522</v>
      </c>
      <c r="G22" s="29" t="s">
        <v>522</v>
      </c>
      <c r="H22" s="29" t="s">
        <v>522</v>
      </c>
      <c r="J22" s="29" t="s">
        <v>526</v>
      </c>
      <c r="K22" s="31">
        <v>2190</v>
      </c>
      <c r="L22" s="29">
        <v>1868</v>
      </c>
      <c r="M22" s="31">
        <v>2559</v>
      </c>
      <c r="N22" s="29">
        <v>357</v>
      </c>
      <c r="O22" s="31">
        <v>4569</v>
      </c>
      <c r="P22" s="31">
        <v>2971</v>
      </c>
      <c r="R22" s="21" t="s">
        <v>264</v>
      </c>
      <c r="S22" s="21"/>
      <c r="T22" s="21"/>
      <c r="U22" s="21"/>
      <c r="V22" s="21"/>
      <c r="W22" s="21"/>
    </row>
    <row r="23" spans="2:24">
      <c r="B23" s="30" t="s">
        <v>527</v>
      </c>
      <c r="C23" s="30" t="s">
        <v>521</v>
      </c>
      <c r="D23" s="30" t="s">
        <v>522</v>
      </c>
      <c r="E23" s="30" t="s">
        <v>522</v>
      </c>
      <c r="F23" s="30" t="s">
        <v>522</v>
      </c>
      <c r="G23" s="30" t="s">
        <v>522</v>
      </c>
      <c r="H23" s="30" t="s">
        <v>522</v>
      </c>
      <c r="J23" s="30" t="s">
        <v>527</v>
      </c>
      <c r="K23" s="34">
        <v>25906</v>
      </c>
      <c r="L23" s="34">
        <v>45408</v>
      </c>
      <c r="M23" s="34">
        <v>15458</v>
      </c>
      <c r="N23" s="34">
        <v>9621</v>
      </c>
      <c r="O23" s="34">
        <v>82792</v>
      </c>
      <c r="P23" s="34">
        <v>5590</v>
      </c>
      <c r="R23" s="21" t="s">
        <v>401</v>
      </c>
      <c r="S23" s="21">
        <v>252</v>
      </c>
      <c r="T23" s="21" t="s">
        <v>266</v>
      </c>
      <c r="U23" s="21">
        <v>778.6</v>
      </c>
      <c r="V23" s="21" t="s">
        <v>267</v>
      </c>
      <c r="W23" s="21">
        <v>3.8</v>
      </c>
      <c r="X23" s="13">
        <v>158.19999999999999</v>
      </c>
    </row>
    <row r="24" spans="2:24">
      <c r="B24" s="29"/>
      <c r="C24" s="29"/>
      <c r="D24" s="29"/>
      <c r="E24" s="29"/>
      <c r="F24" s="29"/>
      <c r="G24" s="29"/>
      <c r="H24" s="29"/>
      <c r="J24" s="29"/>
      <c r="K24" s="31"/>
      <c r="L24" s="31"/>
      <c r="M24" s="31"/>
      <c r="N24" s="31"/>
      <c r="O24" s="31"/>
      <c r="P24" s="31"/>
      <c r="R24" s="21"/>
      <c r="S24" s="21" t="s">
        <v>268</v>
      </c>
      <c r="T24" s="23">
        <v>3150</v>
      </c>
      <c r="U24" s="21" t="s">
        <v>269</v>
      </c>
      <c r="V24" s="21">
        <v>2606.6</v>
      </c>
      <c r="W24" s="21" t="s">
        <v>270</v>
      </c>
    </row>
    <row r="25" spans="2:24">
      <c r="B25" s="26" t="s">
        <v>588</v>
      </c>
      <c r="J25" s="26" t="s">
        <v>587</v>
      </c>
      <c r="R25" s="21" t="s">
        <v>271</v>
      </c>
      <c r="S25" s="23">
        <v>1093</v>
      </c>
      <c r="T25" s="21" t="s">
        <v>272</v>
      </c>
      <c r="U25" s="21"/>
      <c r="V25" s="21"/>
      <c r="W25" s="21"/>
    </row>
    <row r="26" spans="2:24">
      <c r="B26" s="27"/>
      <c r="C26" s="27" t="s">
        <v>10</v>
      </c>
      <c r="D26" s="27" t="s">
        <v>515</v>
      </c>
      <c r="E26" s="27" t="s">
        <v>516</v>
      </c>
      <c r="F26" s="27" t="s">
        <v>517</v>
      </c>
      <c r="G26" s="27" t="s">
        <v>518</v>
      </c>
      <c r="H26" s="27" t="s">
        <v>519</v>
      </c>
      <c r="J26" s="27"/>
      <c r="K26" s="27" t="s">
        <v>10</v>
      </c>
      <c r="L26" s="27" t="s">
        <v>515</v>
      </c>
      <c r="M26" s="27" t="s">
        <v>516</v>
      </c>
      <c r="N26" s="27" t="s">
        <v>517</v>
      </c>
      <c r="O26" s="27" t="s">
        <v>518</v>
      </c>
      <c r="P26" s="27" t="s">
        <v>519</v>
      </c>
      <c r="R26" s="21"/>
      <c r="S26" s="21">
        <v>384</v>
      </c>
      <c r="T26" s="21" t="s">
        <v>274</v>
      </c>
      <c r="U26" s="21"/>
      <c r="V26" s="21" t="s">
        <v>501</v>
      </c>
      <c r="W26" s="21">
        <v>17456</v>
      </c>
    </row>
    <row r="27" spans="2:24">
      <c r="B27" s="29" t="s">
        <v>520</v>
      </c>
      <c r="C27" s="29">
        <v>7.6</v>
      </c>
      <c r="D27" s="29">
        <v>1</v>
      </c>
      <c r="E27" s="29">
        <v>15.2</v>
      </c>
      <c r="F27" s="29">
        <v>23.2</v>
      </c>
      <c r="G27" s="29">
        <v>9.6</v>
      </c>
      <c r="H27" s="29">
        <v>286.10000000000002</v>
      </c>
      <c r="J27" s="32" t="s">
        <v>520</v>
      </c>
      <c r="K27" s="79">
        <f t="shared" ref="K27:P32" si="0">K18/SUM(K$18:K$23)</f>
        <v>0.34939381220480609</v>
      </c>
      <c r="L27" s="79">
        <f t="shared" si="0"/>
        <v>0.40799213813981161</v>
      </c>
      <c r="M27" s="79">
        <f t="shared" si="0"/>
        <v>2.8310468375814506E-3</v>
      </c>
      <c r="N27" s="79">
        <f t="shared" si="0"/>
        <v>0.33816494222730814</v>
      </c>
      <c r="O27" s="79">
        <f t="shared" si="0"/>
        <v>1.9977725719113638E-2</v>
      </c>
      <c r="P27" s="79">
        <f t="shared" si="0"/>
        <v>4.3275350021213408E-3</v>
      </c>
      <c r="R27" s="21" t="s">
        <v>49</v>
      </c>
      <c r="S27" s="23">
        <v>6370</v>
      </c>
      <c r="T27" s="21" t="s">
        <v>275</v>
      </c>
      <c r="U27" s="21">
        <v>2717.2</v>
      </c>
      <c r="V27" s="21" t="s">
        <v>276</v>
      </c>
      <c r="W27" s="21">
        <v>333.4</v>
      </c>
    </row>
    <row r="28" spans="2:24">
      <c r="B28" s="29" t="s">
        <v>523</v>
      </c>
      <c r="C28" s="29">
        <v>7.4</v>
      </c>
      <c r="D28" s="29">
        <v>0.9</v>
      </c>
      <c r="E28" s="29">
        <v>14.9</v>
      </c>
      <c r="F28" s="29">
        <v>95.4</v>
      </c>
      <c r="G28" s="29">
        <v>9.4</v>
      </c>
      <c r="H28" s="29">
        <v>280.2</v>
      </c>
      <c r="J28" s="29" t="s">
        <v>523</v>
      </c>
      <c r="K28" s="37">
        <f t="shared" si="0"/>
        <v>0.35913913131576281</v>
      </c>
      <c r="L28" s="37">
        <f t="shared" si="0"/>
        <v>0.16565632224590152</v>
      </c>
      <c r="M28" s="37">
        <f t="shared" si="0"/>
        <v>0.38115172554625282</v>
      </c>
      <c r="N28" s="37">
        <f t="shared" si="0"/>
        <v>0.22411354280900841</v>
      </c>
      <c r="O28" s="37">
        <f t="shared" si="0"/>
        <v>0.34705377830689865</v>
      </c>
      <c r="P28" s="37">
        <f t="shared" si="0"/>
        <v>0.3232640362042144</v>
      </c>
      <c r="R28" s="21" t="s">
        <v>51</v>
      </c>
      <c r="S28" s="21"/>
      <c r="T28" s="21"/>
      <c r="U28" s="21"/>
      <c r="V28" s="21"/>
      <c r="W28" s="21"/>
    </row>
    <row r="29" spans="2:24">
      <c r="B29" s="29" t="s">
        <v>524</v>
      </c>
      <c r="C29" s="29">
        <v>35.299999999999997</v>
      </c>
      <c r="D29" s="29">
        <v>120.7</v>
      </c>
      <c r="E29" s="29">
        <v>57.1</v>
      </c>
      <c r="F29" s="29">
        <v>90.1</v>
      </c>
      <c r="G29" s="29">
        <v>52.3</v>
      </c>
      <c r="H29" s="29">
        <v>264.8</v>
      </c>
      <c r="J29" s="29" t="s">
        <v>524</v>
      </c>
      <c r="K29" s="37">
        <f t="shared" si="0"/>
        <v>4.8577038677338272E-2</v>
      </c>
      <c r="L29" s="37">
        <f t="shared" si="0"/>
        <v>0.14433366216592741</v>
      </c>
      <c r="M29" s="37">
        <f t="shared" si="0"/>
        <v>0.32514340876603487</v>
      </c>
      <c r="N29" s="37">
        <f t="shared" si="0"/>
        <v>0.17021885281075669</v>
      </c>
      <c r="O29" s="37">
        <f t="shared" si="0"/>
        <v>0.23244876275330595</v>
      </c>
      <c r="P29" s="37">
        <f t="shared" si="0"/>
        <v>0.24118229387639656</v>
      </c>
      <c r="R29" s="21" t="s">
        <v>502</v>
      </c>
      <c r="S29" s="23">
        <v>74171</v>
      </c>
      <c r="T29" s="21" t="s">
        <v>277</v>
      </c>
      <c r="U29" s="21">
        <v>368.6</v>
      </c>
      <c r="V29" s="21" t="s">
        <v>503</v>
      </c>
      <c r="W29" s="21">
        <v>192209.1</v>
      </c>
    </row>
    <row r="30" spans="2:24">
      <c r="B30" s="29" t="s">
        <v>525</v>
      </c>
      <c r="C30" s="29">
        <v>37.200000000000003</v>
      </c>
      <c r="D30" s="29">
        <v>124.7</v>
      </c>
      <c r="E30" s="29">
        <v>59</v>
      </c>
      <c r="F30" s="29">
        <v>93.1</v>
      </c>
      <c r="G30" s="29">
        <v>54.1</v>
      </c>
      <c r="H30" s="29">
        <v>273.60000000000002</v>
      </c>
      <c r="J30" s="29" t="s">
        <v>525</v>
      </c>
      <c r="K30" s="37">
        <f t="shared" si="0"/>
        <v>0.10734324268256794</v>
      </c>
      <c r="L30" s="37">
        <f t="shared" si="0"/>
        <v>0.10401150663062059</v>
      </c>
      <c r="M30" s="37">
        <f t="shared" si="0"/>
        <v>0.12363784877568827</v>
      </c>
      <c r="N30" s="37">
        <f t="shared" si="0"/>
        <v>0.1089178149684515</v>
      </c>
      <c r="O30" s="37">
        <f t="shared" si="0"/>
        <v>0.17685266971337865</v>
      </c>
      <c r="P30" s="37">
        <f t="shared" si="0"/>
        <v>0.18908216659595531</v>
      </c>
      <c r="R30" s="21" t="s">
        <v>56</v>
      </c>
      <c r="S30" s="21">
        <v>763</v>
      </c>
      <c r="T30" s="21" t="s">
        <v>279</v>
      </c>
      <c r="U30" s="21">
        <v>265</v>
      </c>
      <c r="V30" s="21" t="s">
        <v>280</v>
      </c>
      <c r="W30" s="21">
        <v>1421.5</v>
      </c>
    </row>
    <row r="31" spans="2:24">
      <c r="B31" s="29" t="s">
        <v>526</v>
      </c>
      <c r="C31" s="29">
        <v>42.5</v>
      </c>
      <c r="D31" s="29">
        <v>142.30000000000001</v>
      </c>
      <c r="E31" s="29">
        <v>67.3</v>
      </c>
      <c r="F31" s="29">
        <v>106.3</v>
      </c>
      <c r="G31" s="29">
        <v>61.7</v>
      </c>
      <c r="H31" s="29">
        <v>312.2</v>
      </c>
      <c r="J31" s="29" t="s">
        <v>526</v>
      </c>
      <c r="K31" s="37">
        <f t="shared" si="0"/>
        <v>1.0565469729205563E-2</v>
      </c>
      <c r="L31" s="37">
        <f t="shared" si="0"/>
        <v>7.03350327200982E-3</v>
      </c>
      <c r="M31" s="37">
        <f t="shared" si="0"/>
        <v>2.3752947073347318E-2</v>
      </c>
      <c r="N31" s="37">
        <f t="shared" si="0"/>
        <v>5.6739617603585564E-3</v>
      </c>
      <c r="O31" s="37">
        <f t="shared" si="0"/>
        <v>1.1697837858596721E-2</v>
      </c>
      <c r="P31" s="37">
        <f t="shared" si="0"/>
        <v>8.4033375760147078E-2</v>
      </c>
      <c r="R31" s="21" t="s">
        <v>59</v>
      </c>
      <c r="S31" s="23">
        <v>6227750</v>
      </c>
      <c r="T31" s="21" t="s">
        <v>281</v>
      </c>
      <c r="U31" s="21">
        <v>1060</v>
      </c>
      <c r="V31" s="21" t="s">
        <v>282</v>
      </c>
      <c r="W31" s="21">
        <v>127136.8</v>
      </c>
    </row>
    <row r="32" spans="2:24">
      <c r="B32" s="30" t="s">
        <v>527</v>
      </c>
      <c r="C32" s="30">
        <v>8</v>
      </c>
      <c r="D32" s="30">
        <v>136.6</v>
      </c>
      <c r="E32" s="30">
        <v>64.599999999999994</v>
      </c>
      <c r="F32" s="30">
        <v>102</v>
      </c>
      <c r="G32" s="30">
        <v>59.2</v>
      </c>
      <c r="H32" s="30">
        <v>299.8</v>
      </c>
      <c r="J32" s="30" t="s">
        <v>527</v>
      </c>
      <c r="K32" s="80">
        <f t="shared" si="0"/>
        <v>0.12498130539031933</v>
      </c>
      <c r="L32" s="80">
        <f t="shared" si="0"/>
        <v>0.17097286754572907</v>
      </c>
      <c r="M32" s="80">
        <f t="shared" si="0"/>
        <v>0.14348302300109528</v>
      </c>
      <c r="N32" s="80">
        <f t="shared" si="0"/>
        <v>0.15291088542411671</v>
      </c>
      <c r="O32" s="80">
        <f t="shared" si="0"/>
        <v>0.21196922564870643</v>
      </c>
      <c r="P32" s="80">
        <f t="shared" si="0"/>
        <v>0.15811059256116533</v>
      </c>
      <c r="R32" s="21" t="s">
        <v>62</v>
      </c>
      <c r="S32" s="23">
        <v>6989618</v>
      </c>
      <c r="T32" s="21" t="s">
        <v>281</v>
      </c>
      <c r="U32" s="21">
        <v>294.5</v>
      </c>
      <c r="V32" s="21" t="s">
        <v>282</v>
      </c>
      <c r="W32" s="21">
        <v>39642.5</v>
      </c>
    </row>
    <row r="33" spans="2:23">
      <c r="R33" s="21" t="s">
        <v>63</v>
      </c>
      <c r="S33" s="21"/>
      <c r="T33" s="21"/>
      <c r="U33" s="21"/>
      <c r="V33" s="21"/>
      <c r="W33" s="21"/>
    </row>
    <row r="34" spans="2:23">
      <c r="J34" s="13" t="s">
        <v>601</v>
      </c>
      <c r="R34" s="21" t="s">
        <v>64</v>
      </c>
      <c r="S34" s="21">
        <v>2.5</v>
      </c>
      <c r="T34" s="21" t="s">
        <v>283</v>
      </c>
      <c r="U34" s="21">
        <v>21.9</v>
      </c>
      <c r="V34" s="21" t="s">
        <v>284</v>
      </c>
      <c r="W34" s="21">
        <v>1053</v>
      </c>
    </row>
    <row r="35" spans="2:23">
      <c r="J35" s="13" t="s">
        <v>599</v>
      </c>
      <c r="R35" s="21" t="s">
        <v>67</v>
      </c>
      <c r="S35" s="21">
        <v>2.5</v>
      </c>
      <c r="T35" s="21" t="s">
        <v>283</v>
      </c>
      <c r="U35" s="21">
        <v>4.4000000000000004</v>
      </c>
      <c r="V35" s="21" t="s">
        <v>284</v>
      </c>
      <c r="W35" s="21">
        <v>210.6</v>
      </c>
    </row>
    <row r="36" spans="2:23">
      <c r="J36" s="13" t="s">
        <v>238</v>
      </c>
      <c r="K36" s="14">
        <f t="shared" ref="K36:P36" si="1">SUMIF(C18:C23,"E",K$18:K$23)</f>
        <v>172770</v>
      </c>
      <c r="L36" s="14">
        <f t="shared" si="1"/>
        <v>152353</v>
      </c>
      <c r="M36" s="14">
        <f t="shared" si="1"/>
        <v>41368</v>
      </c>
      <c r="N36" s="14">
        <f t="shared" si="1"/>
        <v>21277</v>
      </c>
      <c r="O36" s="14">
        <f t="shared" si="1"/>
        <v>143357</v>
      </c>
      <c r="P36" s="14">
        <f t="shared" si="1"/>
        <v>0</v>
      </c>
      <c r="R36" s="21" t="s">
        <v>68</v>
      </c>
      <c r="S36" s="21"/>
      <c r="T36" s="21"/>
      <c r="U36" s="21"/>
      <c r="V36" s="21"/>
      <c r="W36" s="21"/>
    </row>
    <row r="37" spans="2:23">
      <c r="J37" s="13" t="s">
        <v>237</v>
      </c>
      <c r="K37" s="14">
        <f t="shared" ref="K37:P37" si="2">SUMIF(C18:C23,"W",K$18:K$23)</f>
        <v>34509</v>
      </c>
      <c r="L37" s="14">
        <f t="shared" si="2"/>
        <v>113233</v>
      </c>
      <c r="M37" s="14">
        <f t="shared" si="2"/>
        <v>66366</v>
      </c>
      <c r="N37" s="14">
        <f t="shared" si="2"/>
        <v>41642</v>
      </c>
      <c r="O37" s="14">
        <f t="shared" si="2"/>
        <v>247228</v>
      </c>
      <c r="P37" s="14">
        <f t="shared" si="2"/>
        <v>35355</v>
      </c>
      <c r="R37" s="21" t="s">
        <v>69</v>
      </c>
      <c r="S37" s="21">
        <v>0</v>
      </c>
      <c r="T37" s="21" t="s">
        <v>286</v>
      </c>
      <c r="U37" s="21">
        <v>0.3</v>
      </c>
      <c r="V37" s="21" t="s">
        <v>287</v>
      </c>
      <c r="W37" s="21">
        <v>0</v>
      </c>
    </row>
    <row r="38" spans="2:23">
      <c r="J38" s="13" t="s">
        <v>600</v>
      </c>
      <c r="K38" s="14"/>
      <c r="L38" s="14"/>
      <c r="M38" s="14"/>
      <c r="N38" s="14"/>
      <c r="O38" s="14"/>
      <c r="P38" s="14"/>
      <c r="R38" s="21" t="s">
        <v>288</v>
      </c>
      <c r="S38" s="21"/>
      <c r="T38" s="21"/>
      <c r="U38" s="21"/>
      <c r="V38" s="21"/>
      <c r="W38" s="21"/>
    </row>
    <row r="39" spans="2:23">
      <c r="J39" s="13" t="s">
        <v>238</v>
      </c>
      <c r="K39" s="72">
        <f>K36/SUM(K36:K37)</f>
        <v>0.83351424891088821</v>
      </c>
      <c r="L39" s="72">
        <f t="shared" ref="L39:P39" si="3">L36/SUM(L36:L37)</f>
        <v>0.57364846038571315</v>
      </c>
      <c r="M39" s="72">
        <f t="shared" si="3"/>
        <v>0.38398277238383427</v>
      </c>
      <c r="N39" s="72">
        <f t="shared" si="3"/>
        <v>0.33816494222730814</v>
      </c>
      <c r="O39" s="72">
        <f t="shared" si="3"/>
        <v>0.36703150402601226</v>
      </c>
      <c r="P39" s="72">
        <f t="shared" si="3"/>
        <v>0</v>
      </c>
      <c r="R39" s="21" t="s">
        <v>289</v>
      </c>
      <c r="S39" s="23">
        <v>6647</v>
      </c>
      <c r="T39" s="21" t="s">
        <v>290</v>
      </c>
      <c r="U39" s="21">
        <v>264906.8</v>
      </c>
      <c r="V39" s="21" t="s">
        <v>291</v>
      </c>
      <c r="W39" s="21">
        <v>33913.699999999997</v>
      </c>
    </row>
    <row r="40" spans="2:23">
      <c r="J40" s="13" t="s">
        <v>237</v>
      </c>
      <c r="K40" s="72">
        <f>K37/SUM(K36:K37)</f>
        <v>0.16648575108911179</v>
      </c>
      <c r="L40" s="72">
        <f t="shared" ref="L40:P40" si="4">L37/SUM(L36:L37)</f>
        <v>0.4263515396142869</v>
      </c>
      <c r="M40" s="72">
        <f t="shared" si="4"/>
        <v>0.61601722761616573</v>
      </c>
      <c r="N40" s="72">
        <f t="shared" si="4"/>
        <v>0.66183505777269191</v>
      </c>
      <c r="O40" s="72">
        <f t="shared" si="4"/>
        <v>0.63296849597398774</v>
      </c>
      <c r="P40" s="72">
        <f t="shared" si="4"/>
        <v>1</v>
      </c>
      <c r="R40" s="21" t="s">
        <v>292</v>
      </c>
      <c r="S40" s="23">
        <v>17190</v>
      </c>
      <c r="T40" s="21" t="s">
        <v>293</v>
      </c>
      <c r="U40" s="21">
        <v>139914.1</v>
      </c>
      <c r="V40" s="21" t="s">
        <v>291</v>
      </c>
      <c r="W40" s="21">
        <v>46322.7</v>
      </c>
    </row>
    <row r="41" spans="2:23">
      <c r="R41" s="21" t="s">
        <v>80</v>
      </c>
      <c r="S41" s="21"/>
      <c r="T41" s="21"/>
      <c r="U41" s="21"/>
      <c r="V41" s="21"/>
      <c r="W41" s="21"/>
    </row>
    <row r="42" spans="2:23">
      <c r="J42" s="13" t="s">
        <v>602</v>
      </c>
      <c r="R42" s="21" t="s">
        <v>294</v>
      </c>
      <c r="S42" s="23">
        <v>129939</v>
      </c>
      <c r="T42" s="21" t="s">
        <v>295</v>
      </c>
      <c r="U42" s="21">
        <v>83.3</v>
      </c>
      <c r="V42" s="21" t="s">
        <v>296</v>
      </c>
      <c r="W42" s="21">
        <v>208.6</v>
      </c>
    </row>
    <row r="43" spans="2:23">
      <c r="J43" s="13" t="s">
        <v>551</v>
      </c>
      <c r="R43" s="21" t="s">
        <v>297</v>
      </c>
      <c r="S43" s="23">
        <v>75413</v>
      </c>
      <c r="T43" s="21" t="s">
        <v>298</v>
      </c>
      <c r="U43" s="21">
        <v>330.2</v>
      </c>
      <c r="V43" s="21" t="s">
        <v>299</v>
      </c>
      <c r="W43" s="21">
        <v>479.5</v>
      </c>
    </row>
    <row r="44" spans="2:23">
      <c r="J44" s="13" t="s">
        <v>238</v>
      </c>
      <c r="K44" s="13">
        <f t="shared" ref="K44:P44" si="5">AVERAGEIF(C18:C23,"E",C27:C32)</f>
        <v>7.666666666666667</v>
      </c>
      <c r="L44" s="13">
        <f t="shared" si="5"/>
        <v>0.95</v>
      </c>
      <c r="M44" s="13">
        <f t="shared" si="5"/>
        <v>15.05</v>
      </c>
      <c r="N44" s="13">
        <f t="shared" si="5"/>
        <v>23.2</v>
      </c>
      <c r="O44" s="13">
        <f t="shared" si="5"/>
        <v>9.5</v>
      </c>
      <c r="P44" s="13" t="e">
        <f t="shared" si="5"/>
        <v>#DIV/0!</v>
      </c>
      <c r="R44" s="21" t="s">
        <v>300</v>
      </c>
      <c r="S44" s="21">
        <v>153</v>
      </c>
      <c r="T44" s="21" t="s">
        <v>257</v>
      </c>
      <c r="U44" s="21">
        <v>4032.5</v>
      </c>
      <c r="V44" s="21" t="s">
        <v>301</v>
      </c>
      <c r="W44" s="21">
        <v>11.9</v>
      </c>
    </row>
    <row r="45" spans="2:23">
      <c r="J45" s="13" t="s">
        <v>237</v>
      </c>
      <c r="K45" s="13">
        <f t="shared" ref="K45:P45" si="6">AVERAGEIF(C18:C23,"W",C27:C32)</f>
        <v>38.333333333333336</v>
      </c>
      <c r="L45" s="13">
        <f t="shared" si="6"/>
        <v>131.07500000000002</v>
      </c>
      <c r="M45" s="13">
        <f t="shared" si="6"/>
        <v>61.999999999999993</v>
      </c>
      <c r="N45" s="13">
        <f t="shared" si="6"/>
        <v>97.38000000000001</v>
      </c>
      <c r="O45" s="13">
        <f t="shared" si="6"/>
        <v>56.825000000000003</v>
      </c>
      <c r="P45" s="13">
        <f t="shared" si="6"/>
        <v>286.11666666666662</v>
      </c>
      <c r="R45" s="21" t="s">
        <v>88</v>
      </c>
      <c r="S45" s="21">
        <v>153</v>
      </c>
      <c r="T45" s="21" t="s">
        <v>257</v>
      </c>
      <c r="U45" s="21">
        <v>9021.2999999999993</v>
      </c>
      <c r="V45" s="21" t="s">
        <v>301</v>
      </c>
      <c r="W45" s="21">
        <v>26.5</v>
      </c>
    </row>
    <row r="46" spans="2:23">
      <c r="J46" s="13" t="s">
        <v>552</v>
      </c>
      <c r="K46" s="13">
        <f t="shared" ref="K46:P46" si="7">SUMPRODUCT(C27:C32,K27:K32)</f>
        <v>12.46984354420853</v>
      </c>
      <c r="L46" s="13">
        <f t="shared" si="7"/>
        <v>55.304151950780536</v>
      </c>
      <c r="M46" s="13">
        <f t="shared" si="7"/>
        <v>42.450090964783634</v>
      </c>
      <c r="N46" s="13">
        <f t="shared" si="7"/>
        <v>70.902878303850983</v>
      </c>
      <c r="O46" s="13">
        <f t="shared" si="7"/>
        <v>38.449226160758862</v>
      </c>
      <c r="P46" s="13">
        <f t="shared" si="7"/>
        <v>281.05141846980626</v>
      </c>
      <c r="R46" s="21" t="s">
        <v>89</v>
      </c>
      <c r="S46" s="21"/>
      <c r="T46" s="21"/>
      <c r="U46" s="21"/>
      <c r="V46" s="21"/>
      <c r="W46" s="21"/>
    </row>
    <row r="47" spans="2:23">
      <c r="R47" s="21" t="s">
        <v>90</v>
      </c>
      <c r="S47" s="23">
        <v>333087</v>
      </c>
      <c r="T47" s="21" t="s">
        <v>302</v>
      </c>
      <c r="U47" s="21">
        <v>36.299999999999997</v>
      </c>
      <c r="V47" s="21" t="s">
        <v>303</v>
      </c>
      <c r="W47" s="21">
        <v>233.1</v>
      </c>
    </row>
    <row r="48" spans="2:23" s="41" customFormat="1" ht="18.75">
      <c r="B48" s="13"/>
      <c r="C48" s="13"/>
      <c r="D48" s="13"/>
      <c r="E48" s="13"/>
      <c r="F48" s="13"/>
      <c r="G48" s="13"/>
      <c r="H48" s="13"/>
      <c r="I48" s="13"/>
      <c r="J48" s="13" t="s">
        <v>556</v>
      </c>
      <c r="K48" s="13"/>
      <c r="L48" s="13"/>
      <c r="M48" s="13"/>
      <c r="N48" s="13"/>
      <c r="O48" s="13"/>
      <c r="P48" s="13"/>
      <c r="Q48" s="13"/>
      <c r="R48" s="21" t="s">
        <v>92</v>
      </c>
      <c r="S48" s="23">
        <v>18853</v>
      </c>
      <c r="T48" s="21" t="s">
        <v>262</v>
      </c>
      <c r="U48" s="21">
        <v>714.8</v>
      </c>
      <c r="V48" s="21" t="s">
        <v>304</v>
      </c>
      <c r="W48" s="21">
        <v>259.60000000000002</v>
      </c>
    </row>
    <row r="49" spans="10:23" ht="18.75">
      <c r="K49" s="14" t="s">
        <v>10</v>
      </c>
      <c r="L49" s="14" t="s">
        <v>515</v>
      </c>
      <c r="M49" s="14" t="s">
        <v>516</v>
      </c>
      <c r="N49" s="14" t="s">
        <v>517</v>
      </c>
      <c r="O49" s="14" t="s">
        <v>518</v>
      </c>
      <c r="P49" s="14" t="s">
        <v>519</v>
      </c>
      <c r="R49" s="76" t="s">
        <v>209</v>
      </c>
      <c r="S49" s="76"/>
      <c r="T49" s="76"/>
      <c r="U49" s="76"/>
      <c r="V49" s="76"/>
      <c r="W49" s="76"/>
    </row>
    <row r="50" spans="10:23">
      <c r="J50" s="13" t="s">
        <v>520</v>
      </c>
      <c r="K50" s="42">
        <f>C27*K18*365*('Conversion factors'!$B$2/(10^9))</f>
        <v>3.8632806164399995</v>
      </c>
      <c r="L50" s="42">
        <f>D27*L18*365*('Conversion factors'!$B$2/(10^9))</f>
        <v>0.76055236515000002</v>
      </c>
      <c r="M50" s="42">
        <f>E27*M18*365*('Conversion factors'!$B$2/(10^9))</f>
        <v>3.2539852200000004E-2</v>
      </c>
      <c r="N50" s="42">
        <f>F27*N18*365*('Conversion factors'!$B$2/(10^9))</f>
        <v>3.4647390202800001</v>
      </c>
      <c r="O50" s="42">
        <f>G27*O18*365*('Conversion factors'!$B$2/(10^9))</f>
        <v>0.52578112176000003</v>
      </c>
      <c r="P50" s="42">
        <f>H27*P18*365*('Conversion factors'!$B$2/(10^9))</f>
        <v>0.30724260403500003</v>
      </c>
      <c r="R50" s="21" t="s">
        <v>8</v>
      </c>
      <c r="S50" s="21"/>
      <c r="T50" s="21"/>
      <c r="U50" s="21"/>
      <c r="V50" s="21"/>
      <c r="W50" s="21"/>
    </row>
    <row r="51" spans="10:23">
      <c r="J51" s="13" t="s">
        <v>523</v>
      </c>
      <c r="K51" s="42">
        <f>C28*K19*365*('Conversion factors'!$B$2/(10^9))</f>
        <v>3.8665346016600006</v>
      </c>
      <c r="L51" s="42">
        <f>D28*L19*365*('Conversion factors'!$B$2/(10^9))</f>
        <v>0.27792515177999999</v>
      </c>
      <c r="M51" s="42">
        <f>E28*M19*365*('Conversion factors'!$B$2/(10^9))</f>
        <v>4.2944652433650008</v>
      </c>
      <c r="N51" s="42">
        <f>F28*N19*365*('Conversion factors'!$B$2/(10^9))</f>
        <v>9.442140010830002</v>
      </c>
      <c r="O51" s="42">
        <f>G28*O19*365*('Conversion factors'!$B$2/(10^9))</f>
        <v>8.9435994340200011</v>
      </c>
      <c r="P51" s="42">
        <f>H28*P19*365*('Conversion factors'!$B$2/(10^9))</f>
        <v>22.477526189910002</v>
      </c>
      <c r="R51" s="21" t="s">
        <v>305</v>
      </c>
      <c r="S51" s="23">
        <v>47930</v>
      </c>
      <c r="T51" s="21" t="s">
        <v>244</v>
      </c>
      <c r="U51" s="21" t="s">
        <v>12</v>
      </c>
      <c r="V51" s="21"/>
      <c r="W51" s="21">
        <v>0</v>
      </c>
    </row>
    <row r="52" spans="10:23">
      <c r="J52" s="13" t="s">
        <v>524</v>
      </c>
      <c r="K52" s="42">
        <f>C29*K20*365*('Conversion factors'!$B$2/(10^9))</f>
        <v>2.4947854065149997</v>
      </c>
      <c r="L52" s="42">
        <f>D29*L20*365*('Conversion factors'!$B$2/(10^9))</f>
        <v>32.475229429245005</v>
      </c>
      <c r="M52" s="42">
        <f>E29*M20*365*('Conversion factors'!$B$2/(10^9))</f>
        <v>14.038994254305001</v>
      </c>
      <c r="N52" s="42">
        <f>F29*N20*365*('Conversion factors'!$B$2/(10^9))</f>
        <v>6.7730832004499995</v>
      </c>
      <c r="O52" s="42">
        <f>G29*O20*365*('Conversion factors'!$B$2/(10^9))</f>
        <v>33.328566698235001</v>
      </c>
      <c r="P52" s="42">
        <f>H29*P20*365*('Conversion factors'!$B$2/(10^9))</f>
        <v>15.84843534492</v>
      </c>
      <c r="R52" s="21" t="s">
        <v>306</v>
      </c>
      <c r="S52" s="23">
        <v>74442</v>
      </c>
      <c r="T52" s="21" t="s">
        <v>244</v>
      </c>
      <c r="U52" s="21">
        <v>7.4</v>
      </c>
      <c r="V52" s="21" t="s">
        <v>246</v>
      </c>
      <c r="W52" s="21">
        <v>3891.5</v>
      </c>
    </row>
    <row r="53" spans="10:23">
      <c r="J53" s="13" t="s">
        <v>525</v>
      </c>
      <c r="K53" s="42">
        <f>C30*K21*365*('Conversion factors'!$B$2/(10^9))</f>
        <v>5.8095849150000012</v>
      </c>
      <c r="L53" s="42">
        <f>D30*L21*365*('Conversion factors'!$B$2/(10^9))</f>
        <v>24.178266907560001</v>
      </c>
      <c r="M53" s="42">
        <f>E30*M21*365*('Conversion factors'!$B$2/(10^9))</f>
        <v>5.5160524259999999</v>
      </c>
      <c r="N53" s="42">
        <f>F30*N21*365*('Conversion factors'!$B$2/(10^9))</f>
        <v>4.478190470985</v>
      </c>
      <c r="O53" s="42">
        <f>G30*O21*365*('Conversion factors'!$B$2/(10^9))</f>
        <v>26.22989756982</v>
      </c>
      <c r="P53" s="42">
        <f>H30*P21*365*('Conversion factors'!$B$2/(10^9))</f>
        <v>12.837771853200003</v>
      </c>
      <c r="R53" s="21" t="s">
        <v>307</v>
      </c>
      <c r="S53" s="23">
        <v>26699</v>
      </c>
      <c r="T53" s="21" t="s">
        <v>244</v>
      </c>
      <c r="U53" s="21">
        <v>8.4</v>
      </c>
      <c r="V53" s="21" t="s">
        <v>246</v>
      </c>
      <c r="W53" s="21">
        <v>1567.6</v>
      </c>
    </row>
    <row r="54" spans="10:23">
      <c r="J54" s="13" t="s">
        <v>526</v>
      </c>
      <c r="K54" s="42">
        <f>C31*K22*365*('Conversion factors'!$B$2/(10^9))</f>
        <v>0.65328877125000007</v>
      </c>
      <c r="L54" s="42">
        <f>D31*L22*365*('Conversion factors'!$B$2/(10^9))</f>
        <v>1.8657520207800005</v>
      </c>
      <c r="M54" s="42">
        <f>E31*M22*365*('Conversion factors'!$B$2/(10^9))</f>
        <v>1.2088084822649998</v>
      </c>
      <c r="N54" s="42">
        <f>F31*N22*365*('Conversion factors'!$B$2/(10^9))</f>
        <v>0.266362835445</v>
      </c>
      <c r="O54" s="42">
        <f>G31*O22*365*('Conversion factors'!$B$2/(10^9))</f>
        <v>1.9786932433350002</v>
      </c>
      <c r="P54" s="42">
        <f>H31*P22*365*('Conversion factors'!$B$2/(10^9))</f>
        <v>6.51040040049</v>
      </c>
      <c r="R54" s="21" t="s">
        <v>18</v>
      </c>
      <c r="S54" s="21"/>
      <c r="T54" s="21"/>
      <c r="U54" s="21"/>
      <c r="V54" s="21"/>
      <c r="W54" s="21"/>
    </row>
    <row r="55" spans="10:23">
      <c r="J55" s="13" t="s">
        <v>527</v>
      </c>
      <c r="K55" s="42">
        <f>C32*K23*365*('Conversion factors'!$B$2/(10^9))</f>
        <v>1.4546633496000001</v>
      </c>
      <c r="L55" s="42">
        <f>D32*L23*365*('Conversion factors'!$B$2/(10^9))</f>
        <v>43.536671386560002</v>
      </c>
      <c r="M55" s="42">
        <f>E32*M23*365*('Conversion factors'!$B$2/(10^9))</f>
        <v>7.0090308198600004</v>
      </c>
      <c r="N55" s="42">
        <f>F32*N23*365*('Conversion factors'!$B$2/(10^9))</f>
        <v>6.8879904309000004</v>
      </c>
      <c r="O55" s="42">
        <f>G32*O23*365*('Conversion factors'!$B$2/(10^9))</f>
        <v>34.401884177280003</v>
      </c>
      <c r="P55" s="42">
        <f>H32*P23*365*('Conversion factors'!$B$2/(10^9))</f>
        <v>11.7629319639</v>
      </c>
      <c r="R55" s="21" t="s">
        <v>19</v>
      </c>
      <c r="S55" s="23">
        <v>41063</v>
      </c>
      <c r="T55" s="21" t="s">
        <v>308</v>
      </c>
      <c r="U55" s="21">
        <v>14.9</v>
      </c>
      <c r="V55" s="21" t="s">
        <v>249</v>
      </c>
      <c r="W55" s="21">
        <v>4293.2</v>
      </c>
    </row>
    <row r="56" spans="10:23">
      <c r="J56" s="13" t="s">
        <v>555</v>
      </c>
      <c r="K56" s="42">
        <f t="shared" ref="K56:P56" si="8">SUM(K50:K55)</f>
        <v>18.142137660465004</v>
      </c>
      <c r="L56" s="42">
        <f t="shared" si="8"/>
        <v>103.09439726107502</v>
      </c>
      <c r="M56" s="42">
        <f t="shared" si="8"/>
        <v>32.099891077995004</v>
      </c>
      <c r="N56" s="42">
        <f t="shared" si="8"/>
        <v>31.312505968890004</v>
      </c>
      <c r="O56" s="42">
        <f t="shared" si="8"/>
        <v>105.40842224445001</v>
      </c>
      <c r="P56" s="42">
        <f t="shared" si="8"/>
        <v>69.744308356455008</v>
      </c>
      <c r="R56" s="21" t="s">
        <v>22</v>
      </c>
      <c r="S56" s="23">
        <v>43996</v>
      </c>
      <c r="T56" s="21" t="s">
        <v>309</v>
      </c>
      <c r="U56" s="21">
        <v>0.9</v>
      </c>
      <c r="V56" s="21" t="s">
        <v>251</v>
      </c>
      <c r="W56" s="21">
        <v>290.8</v>
      </c>
    </row>
    <row r="57" spans="10:23">
      <c r="J57" s="13" t="s">
        <v>238</v>
      </c>
      <c r="K57" s="42">
        <f t="shared" ref="K57:P57" si="9">SUMIF(C18:C23,"E",K50:K55)</f>
        <v>9.1844785677000012</v>
      </c>
      <c r="L57" s="42">
        <f t="shared" si="9"/>
        <v>1.03847751693</v>
      </c>
      <c r="M57" s="42">
        <f t="shared" si="9"/>
        <v>4.327005095565001</v>
      </c>
      <c r="N57" s="42">
        <f t="shared" si="9"/>
        <v>3.4647390202800001</v>
      </c>
      <c r="O57" s="42">
        <f t="shared" si="9"/>
        <v>9.4693805557800008</v>
      </c>
      <c r="P57" s="42">
        <f t="shared" si="9"/>
        <v>0</v>
      </c>
      <c r="R57" s="21" t="s">
        <v>25</v>
      </c>
      <c r="S57" s="23">
        <v>14101</v>
      </c>
      <c r="T57" s="21" t="s">
        <v>252</v>
      </c>
      <c r="U57" s="21">
        <v>95.4</v>
      </c>
      <c r="V57" s="21" t="s">
        <v>253</v>
      </c>
      <c r="W57" s="21">
        <v>9452</v>
      </c>
    </row>
    <row r="58" spans="10:23">
      <c r="J58" s="13" t="s">
        <v>237</v>
      </c>
      <c r="K58" s="42">
        <f t="shared" ref="K58:P58" si="10">SUMIF(C18:C23,"W",K50:K55)</f>
        <v>8.9576590927650024</v>
      </c>
      <c r="L58" s="42">
        <f t="shared" si="10"/>
        <v>102.055919744145</v>
      </c>
      <c r="M58" s="42">
        <f t="shared" si="10"/>
        <v>27.772885982430001</v>
      </c>
      <c r="N58" s="42">
        <f t="shared" si="10"/>
        <v>27.847766948610005</v>
      </c>
      <c r="O58" s="42">
        <f t="shared" si="10"/>
        <v>95.939041688670017</v>
      </c>
      <c r="P58" s="42">
        <f t="shared" si="10"/>
        <v>69.744308356455008</v>
      </c>
      <c r="R58" s="21" t="s">
        <v>28</v>
      </c>
      <c r="S58" s="23">
        <v>135554</v>
      </c>
      <c r="T58" s="21" t="s">
        <v>254</v>
      </c>
      <c r="U58" s="21">
        <v>9.4</v>
      </c>
      <c r="V58" s="21" t="s">
        <v>255</v>
      </c>
      <c r="W58" s="21">
        <v>8984.7000000000007</v>
      </c>
    </row>
    <row r="59" spans="10:23">
      <c r="J59" s="13" t="s">
        <v>600</v>
      </c>
      <c r="K59" s="42"/>
      <c r="L59" s="42"/>
      <c r="M59" s="42"/>
      <c r="N59" s="42"/>
      <c r="O59" s="42"/>
      <c r="P59" s="42"/>
      <c r="R59" s="21" t="s">
        <v>31</v>
      </c>
      <c r="S59" s="21"/>
      <c r="T59" s="21"/>
      <c r="U59" s="21"/>
      <c r="V59" s="21"/>
      <c r="W59" s="21"/>
    </row>
    <row r="60" spans="10:23">
      <c r="J60" s="13" t="s">
        <v>238</v>
      </c>
      <c r="K60" s="37">
        <f>K57/K56</f>
        <v>0.50625117831150845</v>
      </c>
      <c r="L60" s="37">
        <f t="shared" ref="L60:P60" si="11">L57/L56</f>
        <v>1.0073074236034107E-2</v>
      </c>
      <c r="M60" s="37">
        <f t="shared" si="11"/>
        <v>0.1347981239266956</v>
      </c>
      <c r="N60" s="37">
        <f t="shared" si="11"/>
        <v>0.11065032686053078</v>
      </c>
      <c r="O60" s="37">
        <f t="shared" si="11"/>
        <v>8.9835141767133184E-2</v>
      </c>
      <c r="P60" s="37">
        <f t="shared" si="11"/>
        <v>0</v>
      </c>
      <c r="R60" s="21" t="s">
        <v>256</v>
      </c>
      <c r="S60" s="23">
        <v>11429</v>
      </c>
      <c r="T60" s="21" t="s">
        <v>257</v>
      </c>
      <c r="U60" s="21">
        <v>280.2</v>
      </c>
      <c r="V60" s="21" t="s">
        <v>258</v>
      </c>
      <c r="W60" s="21">
        <v>22509</v>
      </c>
    </row>
    <row r="61" spans="10:23">
      <c r="J61" s="13" t="s">
        <v>237</v>
      </c>
      <c r="K61" s="37">
        <f>K58/K56</f>
        <v>0.49374882168849155</v>
      </c>
      <c r="L61" s="37">
        <f t="shared" ref="L61:P61" si="12">L58/L56</f>
        <v>0.98992692576396579</v>
      </c>
      <c r="M61" s="37">
        <f t="shared" si="12"/>
        <v>0.86520187607330434</v>
      </c>
      <c r="N61" s="37">
        <f t="shared" si="12"/>
        <v>0.88934967313946922</v>
      </c>
      <c r="O61" s="37">
        <f t="shared" si="12"/>
        <v>0.91016485823286686</v>
      </c>
      <c r="P61" s="37">
        <f t="shared" si="12"/>
        <v>1</v>
      </c>
      <c r="R61" s="21" t="s">
        <v>259</v>
      </c>
      <c r="S61" s="21">
        <v>24</v>
      </c>
      <c r="T61" s="21" t="s">
        <v>257</v>
      </c>
      <c r="U61" s="21">
        <v>15909.6</v>
      </c>
      <c r="V61" s="21" t="s">
        <v>258</v>
      </c>
      <c r="W61" s="21">
        <v>2684.2</v>
      </c>
    </row>
    <row r="62" spans="10:23">
      <c r="K62" s="49"/>
      <c r="L62" s="49"/>
      <c r="M62" s="49"/>
      <c r="N62" s="49"/>
      <c r="O62" s="49"/>
      <c r="P62" s="49"/>
      <c r="R62" s="21" t="s">
        <v>37</v>
      </c>
      <c r="S62" s="21">
        <v>3</v>
      </c>
      <c r="T62" s="21" t="s">
        <v>260</v>
      </c>
      <c r="U62" s="21">
        <v>8628.7000000000007</v>
      </c>
      <c r="V62" s="21" t="s">
        <v>261</v>
      </c>
      <c r="W62" s="21">
        <v>182</v>
      </c>
    </row>
    <row r="63" spans="10:23" ht="18.75">
      <c r="Q63" s="41"/>
      <c r="R63" s="21" t="s">
        <v>40</v>
      </c>
      <c r="S63" s="23">
        <v>77074</v>
      </c>
      <c r="T63" s="21" t="s">
        <v>262</v>
      </c>
      <c r="U63" s="21">
        <v>55.6</v>
      </c>
      <c r="V63" s="21" t="s">
        <v>263</v>
      </c>
      <c r="W63" s="21">
        <v>30133.200000000001</v>
      </c>
    </row>
    <row r="64" spans="10:23">
      <c r="R64" s="21" t="s">
        <v>264</v>
      </c>
      <c r="S64" s="21"/>
      <c r="T64" s="21"/>
      <c r="U64" s="21"/>
      <c r="V64" s="21"/>
      <c r="W64" s="21"/>
    </row>
    <row r="65" spans="11:23">
      <c r="R65" s="21" t="s">
        <v>401</v>
      </c>
      <c r="S65" s="21">
        <v>167</v>
      </c>
      <c r="T65" s="21" t="s">
        <v>266</v>
      </c>
      <c r="U65" s="21">
        <v>766.7</v>
      </c>
      <c r="V65" s="21" t="s">
        <v>267</v>
      </c>
      <c r="W65" s="21">
        <v>2.5</v>
      </c>
    </row>
    <row r="66" spans="11:23">
      <c r="K66" s="49"/>
      <c r="L66" s="49"/>
      <c r="M66" s="49"/>
      <c r="N66" s="49"/>
      <c r="O66" s="49"/>
      <c r="P66" s="49"/>
      <c r="R66" s="21" t="s">
        <v>268</v>
      </c>
      <c r="S66" s="23">
        <v>3238</v>
      </c>
      <c r="T66" s="21" t="s">
        <v>269</v>
      </c>
      <c r="U66" s="21">
        <v>2566.6999999999998</v>
      </c>
      <c r="V66" s="21" t="s">
        <v>270</v>
      </c>
      <c r="W66" s="21">
        <v>160.1</v>
      </c>
    </row>
    <row r="67" spans="11:23">
      <c r="K67" s="49"/>
      <c r="L67" s="49"/>
      <c r="M67" s="49"/>
      <c r="N67" s="49"/>
      <c r="O67" s="49"/>
      <c r="P67" s="49"/>
      <c r="R67" s="21" t="s">
        <v>310</v>
      </c>
      <c r="S67" s="23">
        <v>1186</v>
      </c>
      <c r="T67" s="21" t="s">
        <v>272</v>
      </c>
      <c r="U67" s="21"/>
      <c r="V67" s="21"/>
      <c r="W67" s="21"/>
    </row>
    <row r="68" spans="11:23">
      <c r="R68" s="21"/>
      <c r="S68" s="21">
        <v>143</v>
      </c>
      <c r="T68" s="21" t="s">
        <v>274</v>
      </c>
      <c r="U68" s="21"/>
      <c r="V68" s="21" t="s">
        <v>501</v>
      </c>
      <c r="W68" s="21">
        <v>14737.1</v>
      </c>
    </row>
    <row r="69" spans="11:23">
      <c r="K69" s="49"/>
      <c r="L69" s="49"/>
      <c r="M69" s="49"/>
      <c r="N69" s="49"/>
      <c r="O69" s="49"/>
      <c r="P69" s="49"/>
      <c r="R69" s="21" t="s">
        <v>49</v>
      </c>
      <c r="S69" s="23">
        <v>4222</v>
      </c>
      <c r="T69" s="21" t="s">
        <v>311</v>
      </c>
      <c r="U69" s="21">
        <v>2660.8</v>
      </c>
      <c r="V69" s="21" t="s">
        <v>276</v>
      </c>
      <c r="W69" s="21">
        <v>216.4</v>
      </c>
    </row>
    <row r="70" spans="11:23">
      <c r="R70" s="21" t="s">
        <v>51</v>
      </c>
      <c r="S70" s="21"/>
      <c r="T70" s="21"/>
      <c r="U70" s="21"/>
      <c r="V70" s="21"/>
      <c r="W70" s="21"/>
    </row>
    <row r="71" spans="11:23">
      <c r="R71" s="21" t="s">
        <v>502</v>
      </c>
      <c r="S71" s="23">
        <v>156870</v>
      </c>
      <c r="T71" s="21" t="s">
        <v>277</v>
      </c>
      <c r="U71" s="21">
        <v>361</v>
      </c>
      <c r="V71" s="21" t="s">
        <v>503</v>
      </c>
      <c r="W71" s="21">
        <v>398087.8</v>
      </c>
    </row>
    <row r="72" spans="11:23">
      <c r="R72" s="21" t="s">
        <v>56</v>
      </c>
      <c r="S72" s="23">
        <v>14362</v>
      </c>
      <c r="T72" s="21" t="s">
        <v>279</v>
      </c>
      <c r="U72" s="21">
        <v>259.5</v>
      </c>
      <c r="V72" s="21" t="s">
        <v>280</v>
      </c>
      <c r="W72" s="21">
        <v>26199.200000000001</v>
      </c>
    </row>
    <row r="73" spans="11:23">
      <c r="R73" s="21" t="s">
        <v>59</v>
      </c>
      <c r="S73" s="23">
        <v>4127254</v>
      </c>
      <c r="T73" s="21" t="s">
        <v>281</v>
      </c>
      <c r="U73" s="21">
        <v>1038</v>
      </c>
      <c r="V73" s="21" t="s">
        <v>282</v>
      </c>
      <c r="W73" s="21">
        <v>82508.899999999994</v>
      </c>
    </row>
    <row r="74" spans="11:23">
      <c r="R74" s="21" t="s">
        <v>62</v>
      </c>
      <c r="S74" s="23">
        <v>4632159</v>
      </c>
      <c r="T74" s="21" t="s">
        <v>281</v>
      </c>
      <c r="U74" s="21">
        <v>288.39999999999998</v>
      </c>
      <c r="V74" s="21" t="s">
        <v>282</v>
      </c>
      <c r="W74" s="21">
        <v>25727.1</v>
      </c>
    </row>
    <row r="75" spans="11:23">
      <c r="R75" s="21" t="s">
        <v>63</v>
      </c>
      <c r="S75" s="21"/>
      <c r="T75" s="21"/>
      <c r="U75" s="21"/>
      <c r="V75" s="21"/>
      <c r="W75" s="21"/>
    </row>
    <row r="76" spans="11:23">
      <c r="R76" s="21" t="s">
        <v>64</v>
      </c>
      <c r="S76" s="21">
        <v>26</v>
      </c>
      <c r="T76" s="21" t="s">
        <v>283</v>
      </c>
      <c r="U76" s="21">
        <v>302.8</v>
      </c>
      <c r="V76" s="21" t="s">
        <v>284</v>
      </c>
      <c r="W76" s="21">
        <v>151607.4</v>
      </c>
    </row>
    <row r="77" spans="11:23">
      <c r="R77" s="21" t="s">
        <v>67</v>
      </c>
      <c r="S77" s="21">
        <v>26</v>
      </c>
      <c r="T77" s="21" t="s">
        <v>283</v>
      </c>
      <c r="U77" s="21">
        <v>60.6</v>
      </c>
      <c r="V77" s="21" t="s">
        <v>284</v>
      </c>
      <c r="W77" s="21">
        <v>30321.5</v>
      </c>
    </row>
    <row r="78" spans="11:23">
      <c r="R78" s="21" t="s">
        <v>68</v>
      </c>
      <c r="S78" s="21"/>
      <c r="T78" s="21"/>
      <c r="U78" s="21"/>
      <c r="V78" s="21"/>
      <c r="W78" s="21"/>
    </row>
    <row r="79" spans="11:23">
      <c r="R79" s="21" t="s">
        <v>69</v>
      </c>
      <c r="S79" s="23">
        <v>17473</v>
      </c>
      <c r="T79" s="21" t="s">
        <v>286</v>
      </c>
      <c r="U79" s="21">
        <v>0.3</v>
      </c>
      <c r="V79" s="21" t="s">
        <v>287</v>
      </c>
      <c r="W79" s="21">
        <v>84508.1</v>
      </c>
    </row>
    <row r="80" spans="11:23">
      <c r="R80" s="21" t="s">
        <v>312</v>
      </c>
      <c r="S80" s="21"/>
      <c r="T80" s="21"/>
      <c r="U80" s="21"/>
      <c r="V80" s="21"/>
      <c r="W80" s="21"/>
    </row>
    <row r="81" spans="2:23">
      <c r="R81" s="21" t="s">
        <v>313</v>
      </c>
      <c r="S81" s="23">
        <v>2356</v>
      </c>
      <c r="T81" s="21" t="s">
        <v>314</v>
      </c>
      <c r="U81" s="21">
        <v>1137794.2</v>
      </c>
      <c r="V81" s="21" t="s">
        <v>291</v>
      </c>
      <c r="W81" s="21">
        <v>51629.2</v>
      </c>
    </row>
    <row r="82" spans="2:23">
      <c r="R82" s="21" t="s">
        <v>292</v>
      </c>
      <c r="S82" s="23">
        <v>4183</v>
      </c>
      <c r="T82" s="21" t="s">
        <v>314</v>
      </c>
      <c r="U82" s="21">
        <v>189802.2</v>
      </c>
      <c r="V82" s="21" t="s">
        <v>291</v>
      </c>
      <c r="W82" s="21">
        <v>15291.3</v>
      </c>
    </row>
    <row r="83" spans="2:23">
      <c r="R83" s="21" t="s">
        <v>80</v>
      </c>
      <c r="S83" s="21"/>
      <c r="T83" s="21"/>
      <c r="U83" s="21"/>
      <c r="V83" s="21"/>
      <c r="W83" s="21"/>
    </row>
    <row r="84" spans="2:23">
      <c r="R84" s="21" t="s">
        <v>294</v>
      </c>
      <c r="S84" s="23">
        <v>99161</v>
      </c>
      <c r="T84" s="21" t="s">
        <v>295</v>
      </c>
      <c r="U84" s="21">
        <v>81.599999999999994</v>
      </c>
      <c r="V84" s="21" t="s">
        <v>296</v>
      </c>
      <c r="W84" s="21">
        <v>155.9</v>
      </c>
    </row>
    <row r="85" spans="2:23">
      <c r="R85" s="21" t="s">
        <v>297</v>
      </c>
      <c r="S85" s="23">
        <v>77074</v>
      </c>
      <c r="T85" s="21" t="s">
        <v>298</v>
      </c>
      <c r="U85" s="21">
        <v>323.3</v>
      </c>
      <c r="V85" s="21" t="s">
        <v>299</v>
      </c>
      <c r="W85" s="21">
        <v>479.9</v>
      </c>
    </row>
    <row r="86" spans="2:23">
      <c r="R86" s="21" t="s">
        <v>300</v>
      </c>
      <c r="S86" s="23">
        <v>11429</v>
      </c>
      <c r="T86" s="21" t="s">
        <v>257</v>
      </c>
      <c r="U86" s="21">
        <v>3948.9</v>
      </c>
      <c r="V86" s="21" t="s">
        <v>301</v>
      </c>
      <c r="W86" s="21">
        <v>869.2</v>
      </c>
    </row>
    <row r="87" spans="2:23">
      <c r="R87" s="21" t="s">
        <v>88</v>
      </c>
      <c r="S87" s="23">
        <v>11429</v>
      </c>
      <c r="T87" s="21" t="s">
        <v>257</v>
      </c>
      <c r="U87" s="21">
        <v>8834.2000000000007</v>
      </c>
      <c r="V87" s="21" t="s">
        <v>301</v>
      </c>
      <c r="W87" s="21">
        <v>1944.6</v>
      </c>
    </row>
    <row r="88" spans="2:23">
      <c r="R88" s="21" t="s">
        <v>89</v>
      </c>
      <c r="S88" s="21"/>
      <c r="T88" s="21"/>
      <c r="U88" s="21"/>
      <c r="V88" s="21"/>
      <c r="W88" s="21"/>
    </row>
    <row r="89" spans="2:23">
      <c r="R89" s="21" t="s">
        <v>90</v>
      </c>
      <c r="S89" s="23">
        <v>220743</v>
      </c>
      <c r="T89" s="21" t="s">
        <v>302</v>
      </c>
      <c r="U89" s="21">
        <v>35.6</v>
      </c>
      <c r="V89" s="21" t="s">
        <v>303</v>
      </c>
      <c r="W89" s="21">
        <v>151.19999999999999</v>
      </c>
    </row>
    <row r="90" spans="2:23" s="41" customFormat="1" ht="18.75">
      <c r="B90" s="13"/>
      <c r="C90" s="13"/>
      <c r="D90" s="13"/>
      <c r="E90" s="13"/>
      <c r="F90" s="13"/>
      <c r="G90" s="13"/>
      <c r="H90" s="13"/>
      <c r="I90" s="13"/>
      <c r="J90" s="13"/>
      <c r="K90" s="13"/>
      <c r="L90" s="13"/>
      <c r="M90" s="13"/>
      <c r="N90" s="13"/>
      <c r="O90" s="13"/>
      <c r="P90" s="13"/>
      <c r="Q90" s="13"/>
      <c r="R90" s="21" t="s">
        <v>92</v>
      </c>
      <c r="S90" s="23">
        <v>19269</v>
      </c>
      <c r="T90" s="21" t="s">
        <v>262</v>
      </c>
      <c r="U90" s="21">
        <v>700</v>
      </c>
      <c r="V90" s="21" t="s">
        <v>304</v>
      </c>
      <c r="W90" s="21">
        <v>259.8</v>
      </c>
    </row>
    <row r="91" spans="2:23" ht="18.75">
      <c r="R91" s="76" t="s">
        <v>98</v>
      </c>
      <c r="S91" s="76"/>
      <c r="T91" s="76"/>
      <c r="U91" s="76"/>
      <c r="V91" s="76"/>
      <c r="W91" s="76"/>
    </row>
    <row r="92" spans="2:23">
      <c r="R92" s="21" t="s">
        <v>8</v>
      </c>
      <c r="S92" s="21"/>
      <c r="T92" s="21"/>
      <c r="U92" s="21"/>
      <c r="V92" s="21"/>
      <c r="W92" s="21"/>
    </row>
    <row r="93" spans="2:23">
      <c r="R93" s="21" t="s">
        <v>315</v>
      </c>
      <c r="S93" s="23">
        <v>50533</v>
      </c>
      <c r="T93" s="21" t="s">
        <v>316</v>
      </c>
      <c r="U93" s="21" t="s">
        <v>12</v>
      </c>
      <c r="V93" s="21"/>
      <c r="W93" s="21">
        <v>0</v>
      </c>
    </row>
    <row r="94" spans="2:23">
      <c r="R94" s="21" t="s">
        <v>317</v>
      </c>
      <c r="S94" s="23">
        <v>10069</v>
      </c>
      <c r="T94" s="21" t="s">
        <v>316</v>
      </c>
      <c r="U94" s="21">
        <v>35.299999999999997</v>
      </c>
      <c r="V94" s="21" t="s">
        <v>246</v>
      </c>
      <c r="W94" s="21">
        <v>2500.5</v>
      </c>
    </row>
    <row r="95" spans="2:23">
      <c r="R95" s="21" t="s">
        <v>318</v>
      </c>
      <c r="S95" s="23">
        <v>66750</v>
      </c>
      <c r="T95" s="21" t="s">
        <v>316</v>
      </c>
      <c r="U95" s="21">
        <v>40.6</v>
      </c>
      <c r="V95" s="21" t="s">
        <v>246</v>
      </c>
      <c r="W95" s="21">
        <v>19072</v>
      </c>
    </row>
    <row r="96" spans="2:23">
      <c r="R96" s="21" t="s">
        <v>18</v>
      </c>
      <c r="S96" s="21"/>
      <c r="T96" s="21"/>
      <c r="U96" s="21"/>
      <c r="V96" s="21"/>
      <c r="W96" s="21"/>
    </row>
    <row r="97" spans="17:23">
      <c r="R97" s="21" t="s">
        <v>19</v>
      </c>
      <c r="S97" s="23">
        <v>35029</v>
      </c>
      <c r="T97" s="21" t="s">
        <v>308</v>
      </c>
      <c r="U97" s="21">
        <v>57.1</v>
      </c>
      <c r="V97" s="21" t="s">
        <v>249</v>
      </c>
      <c r="W97" s="21">
        <v>14057.8</v>
      </c>
    </row>
    <row r="98" spans="17:23">
      <c r="R98" s="21" t="s">
        <v>22</v>
      </c>
      <c r="S98" s="23">
        <v>38333</v>
      </c>
      <c r="T98" s="21" t="s">
        <v>309</v>
      </c>
      <c r="U98" s="21">
        <v>120.7</v>
      </c>
      <c r="V98" s="21" t="s">
        <v>251</v>
      </c>
      <c r="W98" s="21">
        <v>32522.400000000001</v>
      </c>
    </row>
    <row r="99" spans="17:23">
      <c r="R99" s="21" t="s">
        <v>25</v>
      </c>
      <c r="S99" s="23">
        <v>10710</v>
      </c>
      <c r="T99" s="21" t="s">
        <v>252</v>
      </c>
      <c r="U99" s="21">
        <v>90.1</v>
      </c>
      <c r="V99" s="21" t="s">
        <v>253</v>
      </c>
      <c r="W99" s="21">
        <v>6786.4</v>
      </c>
    </row>
    <row r="100" spans="17:23">
      <c r="R100" s="21" t="s">
        <v>28</v>
      </c>
      <c r="S100" s="23">
        <v>90791</v>
      </c>
      <c r="T100" s="21" t="s">
        <v>254</v>
      </c>
      <c r="U100" s="21">
        <v>52.3</v>
      </c>
      <c r="V100" s="21" t="s">
        <v>255</v>
      </c>
      <c r="W100" s="21">
        <v>33398.6</v>
      </c>
    </row>
    <row r="101" spans="17:23">
      <c r="R101" s="21" t="s">
        <v>31</v>
      </c>
      <c r="S101" s="21"/>
      <c r="T101" s="21"/>
      <c r="U101" s="21"/>
      <c r="V101" s="21"/>
      <c r="W101" s="21"/>
    </row>
    <row r="102" spans="17:23">
      <c r="R102" s="21" t="s">
        <v>182</v>
      </c>
      <c r="S102" s="23">
        <v>8527</v>
      </c>
      <c r="T102" s="21" t="s">
        <v>257</v>
      </c>
      <c r="U102" s="21">
        <v>264.8</v>
      </c>
      <c r="V102" s="21" t="s">
        <v>258</v>
      </c>
      <c r="W102" s="21">
        <v>15875.1</v>
      </c>
    </row>
    <row r="103" spans="17:23">
      <c r="R103" s="21" t="s">
        <v>183</v>
      </c>
      <c r="S103" s="21">
        <v>32</v>
      </c>
      <c r="T103" s="21" t="s">
        <v>257</v>
      </c>
      <c r="U103" s="21">
        <v>15039.4</v>
      </c>
      <c r="V103" s="21" t="s">
        <v>258</v>
      </c>
      <c r="W103" s="21">
        <v>3383.2</v>
      </c>
    </row>
    <row r="104" spans="17:23">
      <c r="R104" s="21" t="s">
        <v>184</v>
      </c>
      <c r="S104" s="21">
        <v>4</v>
      </c>
      <c r="T104" s="21" t="s">
        <v>260</v>
      </c>
      <c r="U104" s="21">
        <v>8156.8</v>
      </c>
      <c r="V104" s="21" t="s">
        <v>261</v>
      </c>
      <c r="W104" s="21">
        <v>229.4</v>
      </c>
    </row>
    <row r="105" spans="17:23" ht="18.75">
      <c r="Q105" s="41"/>
      <c r="R105" s="21" t="s">
        <v>185</v>
      </c>
      <c r="S105" s="23">
        <v>100404</v>
      </c>
      <c r="T105" s="21" t="s">
        <v>262</v>
      </c>
      <c r="U105" s="21">
        <v>52.6</v>
      </c>
      <c r="V105" s="21" t="s">
        <v>263</v>
      </c>
      <c r="W105" s="21">
        <v>37107.5</v>
      </c>
    </row>
    <row r="106" spans="17:23">
      <c r="R106" s="21" t="s">
        <v>264</v>
      </c>
      <c r="S106" s="21"/>
      <c r="T106" s="21"/>
      <c r="U106" s="21"/>
      <c r="V106" s="21"/>
      <c r="W106" s="21"/>
    </row>
    <row r="107" spans="17:23">
      <c r="R107" s="21" t="s">
        <v>213</v>
      </c>
      <c r="S107" s="21">
        <v>127</v>
      </c>
      <c r="T107" s="21" t="s">
        <v>266</v>
      </c>
      <c r="U107" s="21">
        <v>710.5</v>
      </c>
      <c r="V107" s="21" t="s">
        <v>267</v>
      </c>
      <c r="W107" s="21">
        <v>1.7</v>
      </c>
    </row>
    <row r="108" spans="17:23">
      <c r="R108" s="21" t="s">
        <v>320</v>
      </c>
      <c r="S108" s="21">
        <v>438</v>
      </c>
      <c r="T108" s="21" t="s">
        <v>269</v>
      </c>
      <c r="U108" s="21">
        <v>2378.6999999999998</v>
      </c>
      <c r="V108" s="21" t="s">
        <v>270</v>
      </c>
      <c r="W108" s="21">
        <v>20.100000000000001</v>
      </c>
    </row>
    <row r="109" spans="17:23">
      <c r="R109" s="21" t="s">
        <v>271</v>
      </c>
      <c r="S109" s="21">
        <v>604</v>
      </c>
      <c r="T109" s="21" t="s">
        <v>272</v>
      </c>
      <c r="U109" s="21"/>
      <c r="V109" s="21"/>
      <c r="W109" s="21"/>
    </row>
    <row r="110" spans="17:23">
      <c r="R110" s="21"/>
      <c r="S110" s="21">
        <v>275</v>
      </c>
      <c r="T110" s="21" t="s">
        <v>274</v>
      </c>
      <c r="U110" s="21"/>
      <c r="V110" s="21" t="s">
        <v>501</v>
      </c>
      <c r="W110" s="21">
        <v>25723.4</v>
      </c>
    </row>
    <row r="111" spans="17:23">
      <c r="R111" s="21" t="s">
        <v>189</v>
      </c>
      <c r="S111" s="23">
        <v>3206</v>
      </c>
      <c r="T111" s="21" t="s">
        <v>311</v>
      </c>
      <c r="U111" s="21">
        <v>2515.3000000000002</v>
      </c>
      <c r="V111" s="21" t="s">
        <v>276</v>
      </c>
      <c r="W111" s="21">
        <v>155.30000000000001</v>
      </c>
    </row>
    <row r="112" spans="17:23">
      <c r="R112" s="21" t="s">
        <v>51</v>
      </c>
      <c r="S112" s="21"/>
      <c r="T112" s="21"/>
      <c r="U112" s="21"/>
      <c r="V112" s="21"/>
      <c r="W112" s="21"/>
    </row>
    <row r="113" spans="18:23">
      <c r="R113" s="21" t="s">
        <v>504</v>
      </c>
      <c r="S113" s="23">
        <v>112463</v>
      </c>
      <c r="T113" s="21" t="s">
        <v>277</v>
      </c>
      <c r="U113" s="21">
        <v>341.2</v>
      </c>
      <c r="V113" s="21" t="s">
        <v>503</v>
      </c>
      <c r="W113" s="21">
        <v>269788.40000000002</v>
      </c>
    </row>
    <row r="114" spans="18:23">
      <c r="R114" s="21" t="s">
        <v>191</v>
      </c>
      <c r="S114" s="23">
        <v>13674</v>
      </c>
      <c r="T114" s="21" t="s">
        <v>279</v>
      </c>
      <c r="U114" s="21">
        <v>245.3</v>
      </c>
      <c r="V114" s="21" t="s">
        <v>280</v>
      </c>
      <c r="W114" s="21">
        <v>23579.5</v>
      </c>
    </row>
    <row r="115" spans="18:23">
      <c r="R115" s="21" t="s">
        <v>192</v>
      </c>
      <c r="S115" s="23">
        <v>3134748</v>
      </c>
      <c r="T115" s="21" t="s">
        <v>281</v>
      </c>
      <c r="U115" s="21">
        <v>981.2</v>
      </c>
      <c r="V115" s="21" t="s">
        <v>282</v>
      </c>
      <c r="W115" s="21">
        <v>59240.1</v>
      </c>
    </row>
    <row r="116" spans="18:23">
      <c r="R116" s="21" t="s">
        <v>193</v>
      </c>
      <c r="S116" s="23">
        <v>3518235</v>
      </c>
      <c r="T116" s="21" t="s">
        <v>281</v>
      </c>
      <c r="U116" s="21">
        <v>272.60000000000002</v>
      </c>
      <c r="V116" s="21" t="s">
        <v>282</v>
      </c>
      <c r="W116" s="21">
        <v>18471.599999999999</v>
      </c>
    </row>
    <row r="117" spans="18:23">
      <c r="R117" s="21" t="s">
        <v>63</v>
      </c>
      <c r="S117" s="21"/>
      <c r="T117" s="21"/>
      <c r="U117" s="21"/>
      <c r="V117" s="21"/>
      <c r="W117" s="21"/>
    </row>
    <row r="118" spans="18:23">
      <c r="R118" s="21" t="s">
        <v>194</v>
      </c>
      <c r="S118" s="21">
        <v>18</v>
      </c>
      <c r="T118" s="21" t="s">
        <v>283</v>
      </c>
      <c r="U118" s="21">
        <v>21.9</v>
      </c>
      <c r="V118" s="21" t="s">
        <v>284</v>
      </c>
      <c r="W118" s="21">
        <v>7371.3</v>
      </c>
    </row>
    <row r="119" spans="18:23">
      <c r="R119" s="21" t="s">
        <v>195</v>
      </c>
      <c r="S119" s="21">
        <v>18</v>
      </c>
      <c r="T119" s="21" t="s">
        <v>283</v>
      </c>
      <c r="U119" s="21">
        <v>4.4000000000000004</v>
      </c>
      <c r="V119" s="21" t="s">
        <v>284</v>
      </c>
      <c r="W119" s="21">
        <v>1474.3</v>
      </c>
    </row>
    <row r="120" spans="18:23">
      <c r="R120" s="21" t="s">
        <v>68</v>
      </c>
      <c r="S120" s="21"/>
      <c r="T120" s="21"/>
      <c r="U120" s="21"/>
      <c r="V120" s="21"/>
      <c r="W120" s="21"/>
    </row>
    <row r="121" spans="18:23">
      <c r="R121" s="21" t="s">
        <v>196</v>
      </c>
      <c r="S121" s="23">
        <v>13271</v>
      </c>
      <c r="T121" s="21" t="s">
        <v>286</v>
      </c>
      <c r="U121" s="21">
        <v>0.2</v>
      </c>
      <c r="V121" s="21" t="s">
        <v>287</v>
      </c>
      <c r="W121" s="21">
        <v>60675.5</v>
      </c>
    </row>
    <row r="122" spans="18:23">
      <c r="R122" s="21" t="s">
        <v>312</v>
      </c>
      <c r="S122" s="21"/>
      <c r="T122" s="21"/>
      <c r="U122" s="21"/>
      <c r="V122" s="21"/>
      <c r="W122" s="21"/>
    </row>
    <row r="123" spans="18:23">
      <c r="R123" s="21" t="s">
        <v>313</v>
      </c>
      <c r="S123" s="23">
        <v>9891</v>
      </c>
      <c r="T123" s="21" t="s">
        <v>314</v>
      </c>
      <c r="U123" s="21">
        <v>120264.5</v>
      </c>
      <c r="V123" s="21" t="s">
        <v>291</v>
      </c>
      <c r="W123" s="21">
        <v>22910.5</v>
      </c>
    </row>
    <row r="124" spans="18:23">
      <c r="R124" s="21" t="s">
        <v>292</v>
      </c>
      <c r="S124" s="23">
        <v>1167</v>
      </c>
      <c r="T124" s="21" t="s">
        <v>314</v>
      </c>
      <c r="U124" s="21">
        <v>2010470.1</v>
      </c>
      <c r="V124" s="21" t="s">
        <v>291</v>
      </c>
      <c r="W124" s="21">
        <v>45188.2</v>
      </c>
    </row>
    <row r="125" spans="18:23">
      <c r="R125" s="21" t="s">
        <v>80</v>
      </c>
      <c r="S125" s="21"/>
      <c r="T125" s="21"/>
      <c r="U125" s="21"/>
      <c r="V125" s="21"/>
      <c r="W125" s="21"/>
    </row>
    <row r="126" spans="18:23">
      <c r="R126" s="21" t="s">
        <v>322</v>
      </c>
      <c r="S126" s="23">
        <v>84072</v>
      </c>
      <c r="T126" s="21" t="s">
        <v>295</v>
      </c>
      <c r="U126" s="21">
        <v>77.2</v>
      </c>
      <c r="V126" s="21" t="s">
        <v>296</v>
      </c>
      <c r="W126" s="21">
        <v>124.9</v>
      </c>
    </row>
    <row r="127" spans="18:23">
      <c r="R127" s="21" t="s">
        <v>323</v>
      </c>
      <c r="S127" s="23">
        <v>100404</v>
      </c>
      <c r="T127" s="21" t="s">
        <v>298</v>
      </c>
      <c r="U127" s="21">
        <v>305.60000000000002</v>
      </c>
      <c r="V127" s="21" t="s">
        <v>299</v>
      </c>
      <c r="W127" s="21">
        <v>591</v>
      </c>
    </row>
    <row r="128" spans="18:23">
      <c r="R128" s="21" t="s">
        <v>324</v>
      </c>
      <c r="S128" s="23">
        <v>8527</v>
      </c>
      <c r="T128" s="21" t="s">
        <v>257</v>
      </c>
      <c r="U128" s="21">
        <v>3732.9</v>
      </c>
      <c r="V128" s="21" t="s">
        <v>301</v>
      </c>
      <c r="W128" s="21">
        <v>613</v>
      </c>
    </row>
    <row r="129" spans="2:23">
      <c r="R129" s="21" t="s">
        <v>206</v>
      </c>
      <c r="S129" s="23">
        <v>8527</v>
      </c>
      <c r="T129" s="21" t="s">
        <v>257</v>
      </c>
      <c r="U129" s="21">
        <v>8351.1</v>
      </c>
      <c r="V129" s="21" t="s">
        <v>301</v>
      </c>
      <c r="W129" s="21">
        <v>1371.5</v>
      </c>
    </row>
    <row r="130" spans="2:23">
      <c r="R130" s="21" t="s">
        <v>89</v>
      </c>
      <c r="S130" s="21"/>
      <c r="T130" s="21"/>
      <c r="U130" s="21"/>
      <c r="V130" s="21"/>
      <c r="W130" s="21"/>
    </row>
    <row r="131" spans="2:23">
      <c r="R131" s="21" t="s">
        <v>207</v>
      </c>
      <c r="S131" s="23">
        <v>167660</v>
      </c>
      <c r="T131" s="21" t="s">
        <v>302</v>
      </c>
      <c r="U131" s="21">
        <v>33.6</v>
      </c>
      <c r="V131" s="21" t="s">
        <v>303</v>
      </c>
      <c r="W131" s="21">
        <v>108.6</v>
      </c>
    </row>
    <row r="132" spans="2:23">
      <c r="R132" s="21" t="s">
        <v>208</v>
      </c>
      <c r="S132" s="23">
        <v>25101</v>
      </c>
      <c r="T132" s="21" t="s">
        <v>262</v>
      </c>
      <c r="U132" s="21">
        <v>661.7</v>
      </c>
      <c r="V132" s="21" t="s">
        <v>304</v>
      </c>
      <c r="W132" s="21">
        <v>319.89999999999998</v>
      </c>
    </row>
    <row r="133" spans="2:23">
      <c r="R133" s="21" t="s">
        <v>325</v>
      </c>
      <c r="S133" s="21"/>
      <c r="T133" s="21"/>
      <c r="U133" s="21"/>
      <c r="V133" s="21"/>
      <c r="W133" s="21"/>
    </row>
    <row r="134" spans="2:23">
      <c r="R134" s="21" t="s">
        <v>106</v>
      </c>
      <c r="S134" s="23">
        <v>20596530150</v>
      </c>
      <c r="T134" s="21" t="s">
        <v>326</v>
      </c>
      <c r="U134" s="21">
        <v>0</v>
      </c>
      <c r="V134" s="21" t="s">
        <v>505</v>
      </c>
      <c r="W134" s="21">
        <v>47138.6</v>
      </c>
    </row>
    <row r="135" spans="2:23" s="41" customFormat="1" ht="18.75">
      <c r="B135" s="13"/>
      <c r="C135" s="13"/>
      <c r="D135" s="13"/>
      <c r="E135" s="13"/>
      <c r="F135" s="13"/>
      <c r="G135" s="13"/>
      <c r="H135" s="13"/>
      <c r="I135" s="13"/>
      <c r="J135" s="13"/>
      <c r="K135" s="13"/>
      <c r="L135" s="13"/>
      <c r="M135" s="13"/>
      <c r="N135" s="13"/>
      <c r="O135" s="13"/>
      <c r="P135" s="13"/>
      <c r="Q135" s="13"/>
      <c r="R135" s="21"/>
      <c r="S135" s="21"/>
      <c r="T135" s="21"/>
      <c r="U135" s="21"/>
      <c r="V135" s="21" t="s">
        <v>506</v>
      </c>
      <c r="W135" s="21"/>
    </row>
    <row r="136" spans="2:23" ht="18.75">
      <c r="R136" s="76" t="s">
        <v>110</v>
      </c>
      <c r="S136" s="76"/>
      <c r="T136" s="76"/>
      <c r="U136" s="76"/>
      <c r="V136" s="76"/>
      <c r="W136" s="76"/>
    </row>
    <row r="137" spans="2:23">
      <c r="R137" s="21" t="s">
        <v>8</v>
      </c>
      <c r="S137" s="21"/>
      <c r="T137" s="21"/>
      <c r="U137" s="21"/>
      <c r="V137" s="21"/>
      <c r="W137" s="21"/>
    </row>
    <row r="138" spans="2:23">
      <c r="R138" s="21" t="s">
        <v>328</v>
      </c>
      <c r="S138" s="23">
        <v>237237</v>
      </c>
      <c r="T138" s="21" t="s">
        <v>316</v>
      </c>
      <c r="U138" s="21" t="s">
        <v>12</v>
      </c>
      <c r="V138" s="21"/>
      <c r="W138" s="21">
        <v>0</v>
      </c>
    </row>
    <row r="139" spans="2:23">
      <c r="R139" s="21" t="s">
        <v>221</v>
      </c>
      <c r="S139" s="23">
        <v>22250</v>
      </c>
      <c r="T139" s="21" t="s">
        <v>316</v>
      </c>
      <c r="U139" s="21">
        <v>37.200000000000003</v>
      </c>
      <c r="V139" s="21" t="s">
        <v>246</v>
      </c>
      <c r="W139" s="21">
        <v>5823.9</v>
      </c>
    </row>
    <row r="140" spans="2:23">
      <c r="R140" s="21" t="s">
        <v>222</v>
      </c>
      <c r="S140" s="23">
        <v>26903</v>
      </c>
      <c r="T140" s="21" t="s">
        <v>316</v>
      </c>
      <c r="U140" s="21">
        <v>37.200000000000003</v>
      </c>
      <c r="V140" s="21" t="s">
        <v>246</v>
      </c>
      <c r="W140" s="21">
        <v>7041.9</v>
      </c>
    </row>
    <row r="141" spans="2:23">
      <c r="R141" s="21" t="s">
        <v>18</v>
      </c>
      <c r="S141" s="21"/>
      <c r="T141" s="21"/>
      <c r="U141" s="21"/>
      <c r="V141" s="21"/>
      <c r="W141" s="21"/>
    </row>
    <row r="142" spans="2:23">
      <c r="R142" s="21" t="s">
        <v>178</v>
      </c>
      <c r="S142" s="23">
        <v>13320</v>
      </c>
      <c r="T142" s="21" t="s">
        <v>308</v>
      </c>
      <c r="U142" s="21">
        <v>59</v>
      </c>
      <c r="V142" s="21" t="s">
        <v>249</v>
      </c>
      <c r="W142" s="21">
        <v>5521.7</v>
      </c>
    </row>
    <row r="143" spans="2:23">
      <c r="R143" s="21" t="s">
        <v>179</v>
      </c>
      <c r="S143" s="23">
        <v>27624</v>
      </c>
      <c r="T143" s="21" t="s">
        <v>309</v>
      </c>
      <c r="U143" s="21">
        <v>124.7</v>
      </c>
      <c r="V143" s="21" t="s">
        <v>251</v>
      </c>
      <c r="W143" s="21">
        <v>24208.400000000001</v>
      </c>
    </row>
    <row r="144" spans="2:23">
      <c r="R144" s="21" t="s">
        <v>180</v>
      </c>
      <c r="S144" s="23">
        <v>6853</v>
      </c>
      <c r="T144" s="21" t="s">
        <v>252</v>
      </c>
      <c r="U144" s="21">
        <v>93.1</v>
      </c>
      <c r="V144" s="21" t="s">
        <v>253</v>
      </c>
      <c r="W144" s="21">
        <v>4485.3</v>
      </c>
    </row>
    <row r="145" spans="17:23">
      <c r="R145" s="21" t="s">
        <v>181</v>
      </c>
      <c r="S145" s="23">
        <v>69076</v>
      </c>
      <c r="T145" s="21" t="s">
        <v>254</v>
      </c>
      <c r="U145" s="21">
        <v>54.1</v>
      </c>
      <c r="V145" s="21" t="s">
        <v>255</v>
      </c>
      <c r="W145" s="21">
        <v>26247</v>
      </c>
    </row>
    <row r="146" spans="17:23">
      <c r="R146" s="21" t="s">
        <v>31</v>
      </c>
      <c r="S146" s="21"/>
      <c r="T146" s="21"/>
      <c r="U146" s="21"/>
      <c r="V146" s="21"/>
      <c r="W146" s="21"/>
    </row>
    <row r="147" spans="17:23">
      <c r="R147" s="21" t="s">
        <v>182</v>
      </c>
      <c r="S147" s="23">
        <v>6685</v>
      </c>
      <c r="T147" s="21" t="s">
        <v>257</v>
      </c>
      <c r="U147" s="21">
        <v>273.60000000000002</v>
      </c>
      <c r="V147" s="21" t="s">
        <v>258</v>
      </c>
      <c r="W147" s="21">
        <v>12855.3</v>
      </c>
    </row>
    <row r="148" spans="17:23">
      <c r="R148" s="21" t="s">
        <v>183</v>
      </c>
      <c r="S148" s="21">
        <v>16</v>
      </c>
      <c r="T148" s="21" t="s">
        <v>257</v>
      </c>
      <c r="U148" s="21">
        <v>15534.6</v>
      </c>
      <c r="V148" s="21" t="s">
        <v>258</v>
      </c>
      <c r="W148" s="21">
        <v>1747.3</v>
      </c>
    </row>
    <row r="149" spans="17:23">
      <c r="R149" s="21" t="s">
        <v>184</v>
      </c>
      <c r="S149" s="21">
        <v>2</v>
      </c>
      <c r="T149" s="21" t="s">
        <v>260</v>
      </c>
      <c r="U149" s="21">
        <v>8425.2999999999993</v>
      </c>
      <c r="V149" s="21" t="s">
        <v>261</v>
      </c>
      <c r="W149" s="21">
        <v>118.5</v>
      </c>
    </row>
    <row r="150" spans="17:23" ht="18.75">
      <c r="Q150" s="41"/>
      <c r="R150" s="21" t="s">
        <v>185</v>
      </c>
      <c r="S150" s="23">
        <v>69418</v>
      </c>
      <c r="T150" s="21" t="s">
        <v>262</v>
      </c>
      <c r="U150" s="21">
        <v>54.3</v>
      </c>
      <c r="V150" s="21" t="s">
        <v>263</v>
      </c>
      <c r="W150" s="21">
        <v>26500.3</v>
      </c>
    </row>
    <row r="151" spans="17:23">
      <c r="R151" s="21" t="s">
        <v>264</v>
      </c>
      <c r="S151" s="21"/>
      <c r="T151" s="21"/>
      <c r="U151" s="21"/>
      <c r="V151" s="21"/>
      <c r="W151" s="21"/>
    </row>
    <row r="152" spans="17:23">
      <c r="R152" s="21" t="s">
        <v>213</v>
      </c>
      <c r="S152" s="21">
        <v>81</v>
      </c>
      <c r="T152" s="21" t="s">
        <v>266</v>
      </c>
      <c r="U152" s="21">
        <v>748.9</v>
      </c>
      <c r="V152" s="21" t="s">
        <v>267</v>
      </c>
      <c r="W152" s="21">
        <v>1.2</v>
      </c>
    </row>
    <row r="153" spans="17:23">
      <c r="R153" s="21" t="s">
        <v>320</v>
      </c>
      <c r="S153" s="21">
        <v>968</v>
      </c>
      <c r="T153" s="21" t="s">
        <v>269</v>
      </c>
      <c r="U153" s="21">
        <v>2507.1999999999998</v>
      </c>
      <c r="V153" s="21" t="s">
        <v>270</v>
      </c>
      <c r="W153" s="21">
        <v>46.7</v>
      </c>
    </row>
    <row r="154" spans="17:23">
      <c r="R154" s="21" t="s">
        <v>271</v>
      </c>
      <c r="S154" s="21">
        <v>253</v>
      </c>
      <c r="T154" s="21" t="s">
        <v>272</v>
      </c>
      <c r="U154" s="21"/>
      <c r="V154" s="21"/>
      <c r="W154" s="21"/>
    </row>
    <row r="155" spans="17:23">
      <c r="R155" s="21"/>
      <c r="S155" s="21">
        <v>116</v>
      </c>
      <c r="T155" s="21" t="s">
        <v>274</v>
      </c>
      <c r="U155" s="21"/>
      <c r="V155" s="21" t="s">
        <v>501</v>
      </c>
      <c r="W155" s="21">
        <v>4860.6000000000004</v>
      </c>
    </row>
    <row r="156" spans="17:23">
      <c r="R156" s="21" t="s">
        <v>189</v>
      </c>
      <c r="S156" s="23">
        <v>2052</v>
      </c>
      <c r="T156" s="21" t="s">
        <v>311</v>
      </c>
      <c r="U156" s="21">
        <v>2598.1</v>
      </c>
      <c r="V156" s="21" t="s">
        <v>276</v>
      </c>
      <c r="W156" s="21">
        <v>102.7</v>
      </c>
    </row>
    <row r="157" spans="17:23">
      <c r="R157" s="21" t="s">
        <v>51</v>
      </c>
      <c r="S157" s="21"/>
      <c r="T157" s="21"/>
      <c r="U157" s="21"/>
      <c r="V157" s="21"/>
      <c r="W157" s="21"/>
    </row>
    <row r="158" spans="17:23">
      <c r="R158" s="21" t="s">
        <v>504</v>
      </c>
      <c r="S158" s="23">
        <v>65275</v>
      </c>
      <c r="T158" s="21" t="s">
        <v>277</v>
      </c>
      <c r="U158" s="21">
        <v>352.5</v>
      </c>
      <c r="V158" s="21" t="s">
        <v>503</v>
      </c>
      <c r="W158" s="21">
        <v>161744.4</v>
      </c>
    </row>
    <row r="159" spans="17:23">
      <c r="R159" s="21" t="s">
        <v>191</v>
      </c>
      <c r="S159" s="23">
        <v>2998</v>
      </c>
      <c r="T159" s="21" t="s">
        <v>279</v>
      </c>
      <c r="U159" s="21">
        <v>253.4</v>
      </c>
      <c r="V159" s="21" t="s">
        <v>280</v>
      </c>
      <c r="W159" s="21">
        <v>5340.6</v>
      </c>
    </row>
    <row r="160" spans="17:23">
      <c r="R160" s="21" t="s">
        <v>192</v>
      </c>
      <c r="S160" s="23">
        <v>2005783</v>
      </c>
      <c r="T160" s="21" t="s">
        <v>281</v>
      </c>
      <c r="U160" s="21">
        <v>1013.5</v>
      </c>
      <c r="V160" s="21" t="s">
        <v>282</v>
      </c>
      <c r="W160" s="21">
        <v>39153</v>
      </c>
    </row>
    <row r="161" spans="18:23">
      <c r="R161" s="21" t="s">
        <v>193</v>
      </c>
      <c r="S161" s="23">
        <v>2251159</v>
      </c>
      <c r="T161" s="21" t="s">
        <v>281</v>
      </c>
      <c r="U161" s="21">
        <v>281.60000000000002</v>
      </c>
      <c r="V161" s="21" t="s">
        <v>282</v>
      </c>
      <c r="W161" s="21">
        <v>12208.3</v>
      </c>
    </row>
    <row r="162" spans="18:23">
      <c r="R162" s="21" t="s">
        <v>63</v>
      </c>
      <c r="S162" s="21"/>
      <c r="T162" s="21"/>
      <c r="U162" s="21"/>
      <c r="V162" s="21"/>
      <c r="W162" s="21"/>
    </row>
    <row r="163" spans="18:23">
      <c r="R163" s="21" t="s">
        <v>194</v>
      </c>
      <c r="S163" s="21">
        <v>12</v>
      </c>
      <c r="T163" s="21" t="s">
        <v>283</v>
      </c>
      <c r="U163" s="21">
        <v>302.8</v>
      </c>
      <c r="V163" s="21" t="s">
        <v>284</v>
      </c>
      <c r="W163" s="21">
        <v>67057.100000000006</v>
      </c>
    </row>
    <row r="164" spans="18:23">
      <c r="R164" s="21" t="s">
        <v>195</v>
      </c>
      <c r="S164" s="21">
        <v>12</v>
      </c>
      <c r="T164" s="21" t="s">
        <v>283</v>
      </c>
      <c r="U164" s="21">
        <v>60.6</v>
      </c>
      <c r="V164" s="21" t="s">
        <v>284</v>
      </c>
      <c r="W164" s="21">
        <v>13411.4</v>
      </c>
    </row>
    <row r="165" spans="18:23">
      <c r="R165" s="21" t="s">
        <v>68</v>
      </c>
      <c r="S165" s="21"/>
      <c r="T165" s="21"/>
      <c r="U165" s="21"/>
      <c r="V165" s="21"/>
      <c r="W165" s="21"/>
    </row>
    <row r="166" spans="18:23">
      <c r="R166" s="21" t="s">
        <v>196</v>
      </c>
      <c r="S166" s="23">
        <v>8491</v>
      </c>
      <c r="T166" s="21" t="s">
        <v>286</v>
      </c>
      <c r="U166" s="21">
        <v>0.3</v>
      </c>
      <c r="V166" s="21" t="s">
        <v>287</v>
      </c>
      <c r="W166" s="21">
        <v>40101.699999999997</v>
      </c>
    </row>
    <row r="167" spans="18:23">
      <c r="R167" s="21" t="s">
        <v>312</v>
      </c>
      <c r="S167" s="21"/>
      <c r="T167" s="21"/>
      <c r="U167" s="21"/>
      <c r="V167" s="21"/>
      <c r="W167" s="21"/>
    </row>
    <row r="168" spans="18:23">
      <c r="R168" s="21" t="s">
        <v>329</v>
      </c>
      <c r="S168" s="23">
        <v>1634</v>
      </c>
      <c r="T168" s="21" t="s">
        <v>314</v>
      </c>
      <c r="U168" s="21">
        <v>2855.6</v>
      </c>
      <c r="V168" s="21" t="s">
        <v>330</v>
      </c>
      <c r="W168" s="21">
        <v>89.9</v>
      </c>
    </row>
    <row r="169" spans="18:23">
      <c r="R169" s="21" t="s">
        <v>331</v>
      </c>
      <c r="S169" s="23">
        <v>9571</v>
      </c>
      <c r="T169" s="21" t="s">
        <v>314</v>
      </c>
      <c r="U169" s="21">
        <v>77889.899999999994</v>
      </c>
      <c r="V169" s="21" t="s">
        <v>291</v>
      </c>
      <c r="W169" s="21">
        <v>14358</v>
      </c>
    </row>
    <row r="170" spans="18:23">
      <c r="R170" s="21" t="s">
        <v>80</v>
      </c>
      <c r="S170" s="21"/>
      <c r="T170" s="21"/>
      <c r="U170" s="21"/>
      <c r="V170" s="21"/>
      <c r="W170" s="21"/>
    </row>
    <row r="171" spans="18:23">
      <c r="R171" s="21" t="s">
        <v>322</v>
      </c>
      <c r="S171" s="23">
        <v>47797</v>
      </c>
      <c r="T171" s="21" t="s">
        <v>295</v>
      </c>
      <c r="U171" s="21">
        <v>79.7</v>
      </c>
      <c r="V171" s="21" t="s">
        <v>296</v>
      </c>
      <c r="W171" s="21">
        <v>73.400000000000006</v>
      </c>
    </row>
    <row r="172" spans="18:23">
      <c r="R172" s="21" t="s">
        <v>323</v>
      </c>
      <c r="S172" s="23">
        <v>69418</v>
      </c>
      <c r="T172" s="21" t="s">
        <v>298</v>
      </c>
      <c r="U172" s="21">
        <v>315.7</v>
      </c>
      <c r="V172" s="21" t="s">
        <v>299</v>
      </c>
      <c r="W172" s="21">
        <v>422.1</v>
      </c>
    </row>
    <row r="173" spans="18:23">
      <c r="R173" s="21" t="s">
        <v>324</v>
      </c>
      <c r="S173" s="23">
        <v>6685</v>
      </c>
      <c r="T173" s="21" t="s">
        <v>257</v>
      </c>
      <c r="U173" s="21">
        <v>3855.8</v>
      </c>
      <c r="V173" s="21" t="s">
        <v>301</v>
      </c>
      <c r="W173" s="21">
        <v>496.4</v>
      </c>
    </row>
    <row r="174" spans="18:23">
      <c r="R174" s="21" t="s">
        <v>206</v>
      </c>
      <c r="S174" s="23">
        <v>6685</v>
      </c>
      <c r="T174" s="21" t="s">
        <v>257</v>
      </c>
      <c r="U174" s="21">
        <v>8626</v>
      </c>
      <c r="V174" s="21" t="s">
        <v>301</v>
      </c>
      <c r="W174" s="21">
        <v>1110.5999999999999</v>
      </c>
    </row>
    <row r="175" spans="18:23">
      <c r="R175" s="21" t="s">
        <v>89</v>
      </c>
      <c r="S175" s="21"/>
      <c r="T175" s="21"/>
      <c r="U175" s="21"/>
      <c r="V175" s="21"/>
      <c r="W175" s="21"/>
    </row>
    <row r="176" spans="18:23">
      <c r="R176" s="21" t="s">
        <v>207</v>
      </c>
      <c r="S176" s="23">
        <v>107278</v>
      </c>
      <c r="T176" s="21" t="s">
        <v>302</v>
      </c>
      <c r="U176" s="21">
        <v>34.700000000000003</v>
      </c>
      <c r="V176" s="21" t="s">
        <v>303</v>
      </c>
      <c r="W176" s="21">
        <v>71.8</v>
      </c>
    </row>
    <row r="177" spans="2:23" s="41" customFormat="1" ht="18.75">
      <c r="B177" s="13"/>
      <c r="C177" s="13"/>
      <c r="D177" s="13"/>
      <c r="E177" s="13"/>
      <c r="F177" s="13"/>
      <c r="G177" s="13"/>
      <c r="H177" s="13"/>
      <c r="I177" s="13"/>
      <c r="J177" s="13"/>
      <c r="K177" s="13"/>
      <c r="L177" s="13"/>
      <c r="M177" s="13"/>
      <c r="N177" s="13"/>
      <c r="O177" s="13"/>
      <c r="P177" s="13"/>
      <c r="Q177" s="13"/>
      <c r="R177" s="21" t="s">
        <v>208</v>
      </c>
      <c r="S177" s="23">
        <v>17355</v>
      </c>
      <c r="T177" s="21" t="s">
        <v>262</v>
      </c>
      <c r="U177" s="21">
        <v>683.5</v>
      </c>
      <c r="V177" s="21" t="s">
        <v>304</v>
      </c>
      <c r="W177" s="21">
        <v>228.5</v>
      </c>
    </row>
    <row r="178" spans="2:23" ht="18.75">
      <c r="R178" s="76" t="s">
        <v>114</v>
      </c>
      <c r="S178" s="76"/>
      <c r="T178" s="76"/>
      <c r="U178" s="76"/>
      <c r="V178" s="76"/>
      <c r="W178" s="76"/>
    </row>
    <row r="179" spans="2:23">
      <c r="R179" s="21" t="s">
        <v>8</v>
      </c>
      <c r="S179" s="21"/>
      <c r="T179" s="21"/>
      <c r="U179" s="21"/>
      <c r="V179" s="21"/>
      <c r="W179" s="21"/>
    </row>
    <row r="180" spans="2:23">
      <c r="R180" s="21" t="s">
        <v>332</v>
      </c>
      <c r="S180" s="23">
        <v>30507</v>
      </c>
      <c r="T180" s="21" t="s">
        <v>316</v>
      </c>
      <c r="U180" s="21" t="s">
        <v>12</v>
      </c>
      <c r="V180" s="21"/>
      <c r="W180" s="21">
        <v>0</v>
      </c>
    </row>
    <row r="181" spans="2:23">
      <c r="R181" s="21" t="s">
        <v>224</v>
      </c>
      <c r="S181" s="23">
        <v>2190</v>
      </c>
      <c r="T181" s="21" t="s">
        <v>316</v>
      </c>
      <c r="U181" s="21">
        <v>42.5</v>
      </c>
      <c r="V181" s="21" t="s">
        <v>246</v>
      </c>
      <c r="W181" s="21">
        <v>654.20000000000005</v>
      </c>
    </row>
    <row r="182" spans="2:23">
      <c r="R182" s="21" t="s">
        <v>225</v>
      </c>
      <c r="S182" s="21">
        <v>369</v>
      </c>
      <c r="T182" s="21" t="s">
        <v>316</v>
      </c>
      <c r="U182" s="21">
        <v>42.5</v>
      </c>
      <c r="V182" s="21" t="s">
        <v>246</v>
      </c>
      <c r="W182" s="21">
        <v>110.2</v>
      </c>
    </row>
    <row r="183" spans="2:23">
      <c r="R183" s="21" t="s">
        <v>18</v>
      </c>
      <c r="S183" s="21"/>
      <c r="T183" s="21"/>
      <c r="U183" s="21"/>
      <c r="V183" s="21"/>
      <c r="W183" s="21"/>
    </row>
    <row r="184" spans="2:23">
      <c r="R184" s="21" t="s">
        <v>178</v>
      </c>
      <c r="S184" s="23">
        <v>2559</v>
      </c>
      <c r="T184" s="21" t="s">
        <v>308</v>
      </c>
      <c r="U184" s="21">
        <v>67.3</v>
      </c>
      <c r="V184" s="21" t="s">
        <v>249</v>
      </c>
      <c r="W184" s="21">
        <v>1210.5999999999999</v>
      </c>
    </row>
    <row r="185" spans="2:23">
      <c r="R185" s="21" t="s">
        <v>179</v>
      </c>
      <c r="S185" s="23">
        <v>1868</v>
      </c>
      <c r="T185" s="21" t="s">
        <v>309</v>
      </c>
      <c r="U185" s="21">
        <v>142.30000000000001</v>
      </c>
      <c r="V185" s="21" t="s">
        <v>251</v>
      </c>
      <c r="W185" s="21">
        <v>1868.3</v>
      </c>
    </row>
    <row r="186" spans="2:23">
      <c r="R186" s="21" t="s">
        <v>180</v>
      </c>
      <c r="S186" s="21">
        <v>357</v>
      </c>
      <c r="T186" s="21" t="s">
        <v>252</v>
      </c>
      <c r="U186" s="21">
        <v>106.3</v>
      </c>
      <c r="V186" s="21" t="s">
        <v>253</v>
      </c>
      <c r="W186" s="21">
        <v>266.5</v>
      </c>
    </row>
    <row r="187" spans="2:23">
      <c r="R187" s="21" t="s">
        <v>181</v>
      </c>
      <c r="S187" s="23">
        <v>4569</v>
      </c>
      <c r="T187" s="21" t="s">
        <v>254</v>
      </c>
      <c r="U187" s="21">
        <v>61.7</v>
      </c>
      <c r="V187" s="21" t="s">
        <v>255</v>
      </c>
      <c r="W187" s="21">
        <v>1981.4</v>
      </c>
    </row>
    <row r="188" spans="2:23">
      <c r="R188" s="21" t="s">
        <v>31</v>
      </c>
      <c r="S188" s="21"/>
      <c r="T188" s="21"/>
      <c r="U188" s="21"/>
      <c r="V188" s="21"/>
      <c r="W188" s="21"/>
    </row>
    <row r="189" spans="2:23">
      <c r="R189" s="21" t="s">
        <v>182</v>
      </c>
      <c r="S189" s="23">
        <v>2971</v>
      </c>
      <c r="T189" s="21" t="s">
        <v>257</v>
      </c>
      <c r="U189" s="21">
        <v>312.2</v>
      </c>
      <c r="V189" s="21" t="s">
        <v>258</v>
      </c>
      <c r="W189" s="21">
        <v>6520.3</v>
      </c>
    </row>
    <row r="190" spans="2:23">
      <c r="R190" s="21" t="s">
        <v>183</v>
      </c>
      <c r="S190" s="21">
        <v>8</v>
      </c>
      <c r="T190" s="21" t="s">
        <v>257</v>
      </c>
      <c r="U190" s="21">
        <v>17728.400000000001</v>
      </c>
      <c r="V190" s="21" t="s">
        <v>258</v>
      </c>
      <c r="W190" s="21">
        <v>997</v>
      </c>
    </row>
    <row r="191" spans="2:23">
      <c r="R191" s="21" t="s">
        <v>184</v>
      </c>
      <c r="S191" s="21">
        <v>1</v>
      </c>
      <c r="T191" s="21" t="s">
        <v>260</v>
      </c>
      <c r="U191" s="21">
        <v>9615.2000000000007</v>
      </c>
      <c r="V191" s="21" t="s">
        <v>261</v>
      </c>
      <c r="W191" s="21">
        <v>67.599999999999994</v>
      </c>
    </row>
    <row r="192" spans="2:23" ht="18.75">
      <c r="Q192" s="41"/>
      <c r="R192" s="21" t="s">
        <v>185</v>
      </c>
      <c r="S192" s="23">
        <v>17233</v>
      </c>
      <c r="T192" s="21" t="s">
        <v>262</v>
      </c>
      <c r="U192" s="21">
        <v>62</v>
      </c>
      <c r="V192" s="21" t="s">
        <v>263</v>
      </c>
      <c r="W192" s="21">
        <v>7507.7</v>
      </c>
    </row>
    <row r="193" spans="18:23">
      <c r="R193" s="21" t="s">
        <v>264</v>
      </c>
      <c r="S193" s="21"/>
      <c r="T193" s="21"/>
      <c r="U193" s="21"/>
      <c r="V193" s="21"/>
      <c r="W193" s="21"/>
    </row>
    <row r="194" spans="18:23">
      <c r="R194" s="21" t="s">
        <v>213</v>
      </c>
      <c r="S194" s="21">
        <v>4</v>
      </c>
      <c r="T194" s="21" t="s">
        <v>266</v>
      </c>
      <c r="U194" s="21">
        <v>854.7</v>
      </c>
      <c r="V194" s="21" t="s">
        <v>267</v>
      </c>
      <c r="W194" s="21">
        <v>0.1</v>
      </c>
    </row>
    <row r="195" spans="18:23">
      <c r="R195" s="21" t="s">
        <v>320</v>
      </c>
      <c r="S195" s="21">
        <v>95</v>
      </c>
      <c r="T195" s="21" t="s">
        <v>269</v>
      </c>
      <c r="U195" s="21">
        <v>2861.3</v>
      </c>
      <c r="V195" s="21" t="s">
        <v>270</v>
      </c>
      <c r="W195" s="21">
        <v>5.2</v>
      </c>
    </row>
    <row r="196" spans="18:23">
      <c r="R196" s="21" t="s">
        <v>271</v>
      </c>
      <c r="S196" s="21">
        <v>5</v>
      </c>
      <c r="T196" s="21" t="s">
        <v>272</v>
      </c>
      <c r="U196" s="21"/>
      <c r="V196" s="21"/>
      <c r="W196" s="21"/>
    </row>
    <row r="197" spans="18:23">
      <c r="R197" s="21"/>
      <c r="S197" s="21">
        <v>1</v>
      </c>
      <c r="T197" s="21" t="s">
        <v>274</v>
      </c>
      <c r="U197" s="21"/>
      <c r="V197" s="21" t="s">
        <v>501</v>
      </c>
      <c r="W197" s="21">
        <v>0</v>
      </c>
    </row>
    <row r="198" spans="18:23">
      <c r="R198" s="21" t="s">
        <v>189</v>
      </c>
      <c r="S198" s="21">
        <v>107</v>
      </c>
      <c r="T198" s="21" t="s">
        <v>311</v>
      </c>
      <c r="U198" s="21">
        <v>2965</v>
      </c>
      <c r="V198" s="21" t="s">
        <v>276</v>
      </c>
      <c r="W198" s="21">
        <v>6.1</v>
      </c>
    </row>
    <row r="199" spans="18:23">
      <c r="R199" s="21" t="s">
        <v>51</v>
      </c>
      <c r="S199" s="21"/>
      <c r="T199" s="21"/>
      <c r="U199" s="21"/>
      <c r="V199" s="21"/>
      <c r="W199" s="21"/>
    </row>
    <row r="200" spans="18:23">
      <c r="R200" s="21" t="s">
        <v>504</v>
      </c>
      <c r="S200" s="23">
        <v>2564</v>
      </c>
      <c r="T200" s="21" t="s">
        <v>277</v>
      </c>
      <c r="U200" s="21">
        <v>402.3</v>
      </c>
      <c r="V200" s="21" t="s">
        <v>503</v>
      </c>
      <c r="W200" s="21">
        <v>7250.8</v>
      </c>
    </row>
    <row r="201" spans="18:23">
      <c r="R201" s="21" t="s">
        <v>191</v>
      </c>
      <c r="S201" s="23">
        <v>1738</v>
      </c>
      <c r="T201" s="21" t="s">
        <v>279</v>
      </c>
      <c r="U201" s="21">
        <v>289.2</v>
      </c>
      <c r="V201" s="21" t="s">
        <v>280</v>
      </c>
      <c r="W201" s="21">
        <v>3532</v>
      </c>
    </row>
    <row r="202" spans="18:23">
      <c r="R202" s="21" t="s">
        <v>192</v>
      </c>
      <c r="S202" s="23">
        <v>104425</v>
      </c>
      <c r="T202" s="21" t="s">
        <v>281</v>
      </c>
      <c r="U202" s="21">
        <v>1156.5999999999999</v>
      </c>
      <c r="V202" s="21" t="s">
        <v>282</v>
      </c>
      <c r="W202" s="21">
        <v>2326.1999999999998</v>
      </c>
    </row>
    <row r="203" spans="18:23">
      <c r="R203" s="21" t="s">
        <v>193</v>
      </c>
      <c r="S203" s="23">
        <v>117200</v>
      </c>
      <c r="T203" s="21" t="s">
        <v>281</v>
      </c>
      <c r="U203" s="21">
        <v>321.3</v>
      </c>
      <c r="V203" s="21" t="s">
        <v>282</v>
      </c>
      <c r="W203" s="21">
        <v>725.3</v>
      </c>
    </row>
    <row r="204" spans="18:23">
      <c r="R204" s="21" t="s">
        <v>63</v>
      </c>
      <c r="S204" s="21"/>
      <c r="T204" s="21"/>
      <c r="U204" s="21"/>
      <c r="V204" s="21"/>
      <c r="W204" s="21"/>
    </row>
    <row r="205" spans="18:23">
      <c r="R205" s="21" t="s">
        <v>194</v>
      </c>
      <c r="S205" s="21">
        <v>9</v>
      </c>
      <c r="T205" s="21" t="s">
        <v>283</v>
      </c>
      <c r="U205" s="21">
        <v>21.9</v>
      </c>
      <c r="V205" s="21" t="s">
        <v>284</v>
      </c>
      <c r="W205" s="21">
        <v>3790.9</v>
      </c>
    </row>
    <row r="206" spans="18:23">
      <c r="R206" s="21" t="s">
        <v>195</v>
      </c>
      <c r="S206" s="21">
        <v>9</v>
      </c>
      <c r="T206" s="21" t="s">
        <v>283</v>
      </c>
      <c r="U206" s="21">
        <v>4.4000000000000004</v>
      </c>
      <c r="V206" s="21" t="s">
        <v>284</v>
      </c>
      <c r="W206" s="21">
        <v>758.2</v>
      </c>
    </row>
    <row r="207" spans="18:23">
      <c r="R207" s="21" t="s">
        <v>68</v>
      </c>
      <c r="S207" s="21"/>
      <c r="T207" s="21"/>
      <c r="U207" s="21"/>
      <c r="V207" s="21"/>
      <c r="W207" s="21"/>
    </row>
    <row r="208" spans="18:23">
      <c r="R208" s="21" t="s">
        <v>196</v>
      </c>
      <c r="S208" s="21">
        <v>442</v>
      </c>
      <c r="T208" s="21" t="s">
        <v>286</v>
      </c>
      <c r="U208" s="21">
        <v>0.3</v>
      </c>
      <c r="V208" s="21" t="s">
        <v>287</v>
      </c>
      <c r="W208" s="21">
        <v>2382.6</v>
      </c>
    </row>
    <row r="209" spans="2:23">
      <c r="R209" s="21" t="s">
        <v>312</v>
      </c>
      <c r="S209" s="21"/>
      <c r="T209" s="21"/>
      <c r="U209" s="21"/>
      <c r="V209" s="21"/>
      <c r="W209" s="21"/>
    </row>
    <row r="210" spans="2:23">
      <c r="R210" s="21" t="s">
        <v>329</v>
      </c>
      <c r="S210" s="21">
        <v>194</v>
      </c>
      <c r="T210" s="21" t="s">
        <v>333</v>
      </c>
      <c r="U210" s="21">
        <v>317292.3</v>
      </c>
      <c r="V210" s="21" t="s">
        <v>291</v>
      </c>
      <c r="W210" s="21">
        <v>1185.5</v>
      </c>
    </row>
    <row r="211" spans="2:23">
      <c r="R211" s="21" t="s">
        <v>331</v>
      </c>
      <c r="S211" s="21">
        <v>174</v>
      </c>
      <c r="T211" s="21" t="s">
        <v>333</v>
      </c>
      <c r="U211" s="21">
        <v>279351.5</v>
      </c>
      <c r="V211" s="21" t="s">
        <v>291</v>
      </c>
      <c r="W211" s="21">
        <v>936.2</v>
      </c>
    </row>
    <row r="212" spans="2:23">
      <c r="R212" s="21" t="s">
        <v>80</v>
      </c>
      <c r="S212" s="21"/>
      <c r="T212" s="21"/>
      <c r="U212" s="21"/>
      <c r="V212" s="21"/>
      <c r="W212" s="21"/>
    </row>
    <row r="213" spans="2:23">
      <c r="R213" s="21" t="s">
        <v>322</v>
      </c>
      <c r="S213" s="23">
        <v>4784</v>
      </c>
      <c r="T213" s="21" t="s">
        <v>295</v>
      </c>
      <c r="U213" s="21">
        <v>90.9</v>
      </c>
      <c r="V213" s="21" t="s">
        <v>296</v>
      </c>
      <c r="W213" s="21">
        <v>8.4</v>
      </c>
    </row>
    <row r="214" spans="2:23">
      <c r="R214" s="21" t="s">
        <v>323</v>
      </c>
      <c r="S214" s="23">
        <v>17233</v>
      </c>
      <c r="T214" s="21" t="s">
        <v>298</v>
      </c>
      <c r="U214" s="21">
        <v>360.3</v>
      </c>
      <c r="V214" s="21" t="s">
        <v>299</v>
      </c>
      <c r="W214" s="21">
        <v>119.6</v>
      </c>
    </row>
    <row r="215" spans="2:23">
      <c r="R215" s="21" t="s">
        <v>324</v>
      </c>
      <c r="S215" s="23">
        <v>2971</v>
      </c>
      <c r="T215" s="21" t="s">
        <v>257</v>
      </c>
      <c r="U215" s="21">
        <v>4400.3</v>
      </c>
      <c r="V215" s="21" t="s">
        <v>301</v>
      </c>
      <c r="W215" s="21">
        <v>251.8</v>
      </c>
    </row>
    <row r="216" spans="2:23">
      <c r="R216" s="21" t="s">
        <v>206</v>
      </c>
      <c r="S216" s="23">
        <v>2971</v>
      </c>
      <c r="T216" s="21" t="s">
        <v>257</v>
      </c>
      <c r="U216" s="21">
        <v>9844.2000000000007</v>
      </c>
      <c r="V216" s="21" t="s">
        <v>301</v>
      </c>
      <c r="W216" s="21">
        <v>563.29999999999995</v>
      </c>
    </row>
    <row r="217" spans="2:23">
      <c r="R217" s="21" t="s">
        <v>89</v>
      </c>
      <c r="S217" s="21"/>
      <c r="T217" s="21"/>
      <c r="U217" s="21"/>
      <c r="V217" s="21"/>
      <c r="W217" s="21"/>
    </row>
    <row r="218" spans="2:23">
      <c r="R218" s="21" t="s">
        <v>207</v>
      </c>
      <c r="S218" s="23">
        <v>5585</v>
      </c>
      <c r="T218" s="21" t="s">
        <v>302</v>
      </c>
      <c r="U218" s="21">
        <v>39.6</v>
      </c>
      <c r="V218" s="21" t="s">
        <v>303</v>
      </c>
      <c r="W218" s="21">
        <v>4.3</v>
      </c>
    </row>
    <row r="219" spans="2:23" s="41" customFormat="1" ht="18.75">
      <c r="B219" s="13"/>
      <c r="C219" s="13"/>
      <c r="D219" s="13"/>
      <c r="E219" s="13"/>
      <c r="F219" s="13"/>
      <c r="G219" s="13"/>
      <c r="H219" s="13"/>
      <c r="I219" s="13"/>
      <c r="J219" s="13"/>
      <c r="K219" s="13"/>
      <c r="L219" s="13"/>
      <c r="M219" s="13"/>
      <c r="N219" s="13"/>
      <c r="O219" s="13"/>
      <c r="P219" s="13"/>
      <c r="Q219" s="13"/>
      <c r="R219" s="21" t="s">
        <v>208</v>
      </c>
      <c r="S219" s="23">
        <v>4308</v>
      </c>
      <c r="T219" s="21" t="s">
        <v>262</v>
      </c>
      <c r="U219" s="21">
        <v>780</v>
      </c>
      <c r="V219" s="21" t="s">
        <v>304</v>
      </c>
      <c r="W219" s="21">
        <v>64.7</v>
      </c>
    </row>
    <row r="220" spans="2:23" ht="18.75">
      <c r="R220" s="76" t="s">
        <v>120</v>
      </c>
      <c r="S220" s="76"/>
      <c r="T220" s="76"/>
      <c r="U220" s="76"/>
      <c r="V220" s="76"/>
      <c r="W220" s="76"/>
    </row>
    <row r="221" spans="2:23">
      <c r="R221" s="21" t="s">
        <v>8</v>
      </c>
      <c r="S221" s="21"/>
      <c r="T221" s="21"/>
      <c r="U221" s="21"/>
      <c r="V221" s="21"/>
      <c r="W221" s="21"/>
    </row>
    <row r="222" spans="2:23">
      <c r="R222" s="21" t="s">
        <v>334</v>
      </c>
      <c r="S222" s="23">
        <v>68362</v>
      </c>
      <c r="T222" s="21" t="s">
        <v>316</v>
      </c>
      <c r="U222" s="21" t="s">
        <v>12</v>
      </c>
      <c r="V222" s="21"/>
      <c r="W222" s="21">
        <v>0</v>
      </c>
    </row>
    <row r="223" spans="2:23">
      <c r="R223" s="21" t="s">
        <v>227</v>
      </c>
      <c r="S223" s="23">
        <v>25906</v>
      </c>
      <c r="T223" s="21" t="s">
        <v>316</v>
      </c>
      <c r="U223" s="21">
        <v>8</v>
      </c>
      <c r="V223" s="21" t="s">
        <v>246</v>
      </c>
      <c r="W223" s="21">
        <v>1449.3</v>
      </c>
    </row>
    <row r="224" spans="2:23">
      <c r="R224" s="21" t="s">
        <v>228</v>
      </c>
      <c r="S224" s="23">
        <v>43103</v>
      </c>
      <c r="T224" s="21" t="s">
        <v>316</v>
      </c>
      <c r="U224" s="21">
        <v>8</v>
      </c>
      <c r="V224" s="21" t="s">
        <v>246</v>
      </c>
      <c r="W224" s="21">
        <v>2411.8000000000002</v>
      </c>
    </row>
    <row r="225" spans="17:23">
      <c r="R225" s="21" t="s">
        <v>18</v>
      </c>
      <c r="S225" s="21"/>
      <c r="T225" s="21"/>
      <c r="U225" s="21"/>
      <c r="V225" s="21"/>
      <c r="W225" s="21"/>
    </row>
    <row r="226" spans="17:23">
      <c r="R226" s="21" t="s">
        <v>178</v>
      </c>
      <c r="S226" s="23">
        <v>15458</v>
      </c>
      <c r="T226" s="21" t="s">
        <v>308</v>
      </c>
      <c r="U226" s="21">
        <v>64.599999999999994</v>
      </c>
      <c r="V226" s="21" t="s">
        <v>249</v>
      </c>
      <c r="W226" s="21">
        <v>7021.5</v>
      </c>
    </row>
    <row r="227" spans="17:23">
      <c r="R227" s="21" t="s">
        <v>179</v>
      </c>
      <c r="S227" s="23">
        <v>45408</v>
      </c>
      <c r="T227" s="21" t="s">
        <v>309</v>
      </c>
      <c r="U227" s="21">
        <v>136.6</v>
      </c>
      <c r="V227" s="21" t="s">
        <v>251</v>
      </c>
      <c r="W227" s="21">
        <v>43604.9</v>
      </c>
    </row>
    <row r="228" spans="17:23">
      <c r="R228" s="21" t="s">
        <v>180</v>
      </c>
      <c r="S228" s="23">
        <v>9621</v>
      </c>
      <c r="T228" s="21" t="s">
        <v>252</v>
      </c>
      <c r="U228" s="21">
        <v>102</v>
      </c>
      <c r="V228" s="21" t="s">
        <v>253</v>
      </c>
      <c r="W228" s="21">
        <v>6900.3</v>
      </c>
    </row>
    <row r="229" spans="17:23">
      <c r="R229" s="21" t="s">
        <v>181</v>
      </c>
      <c r="S229" s="23">
        <v>82792</v>
      </c>
      <c r="T229" s="21" t="s">
        <v>254</v>
      </c>
      <c r="U229" s="21">
        <v>59.2</v>
      </c>
      <c r="V229" s="21" t="s">
        <v>255</v>
      </c>
      <c r="W229" s="21">
        <v>34471.599999999999</v>
      </c>
    </row>
    <row r="230" spans="17:23">
      <c r="R230" s="21" t="s">
        <v>31</v>
      </c>
      <c r="S230" s="21"/>
      <c r="T230" s="21"/>
      <c r="U230" s="21"/>
      <c r="V230" s="21"/>
      <c r="W230" s="21"/>
    </row>
    <row r="231" spans="17:23">
      <c r="R231" s="21" t="s">
        <v>182</v>
      </c>
      <c r="S231" s="23">
        <v>5590</v>
      </c>
      <c r="T231" s="21" t="s">
        <v>257</v>
      </c>
      <c r="U231" s="21">
        <v>299.8</v>
      </c>
      <c r="V231" s="21" t="s">
        <v>258</v>
      </c>
      <c r="W231" s="21">
        <v>11778.9</v>
      </c>
    </row>
    <row r="232" spans="17:23">
      <c r="R232" s="21" t="s">
        <v>183</v>
      </c>
      <c r="S232" s="21">
        <v>24</v>
      </c>
      <c r="T232" s="21" t="s">
        <v>257</v>
      </c>
      <c r="U232" s="21">
        <v>17022.5</v>
      </c>
      <c r="V232" s="21" t="s">
        <v>258</v>
      </c>
      <c r="W232" s="21">
        <v>2872</v>
      </c>
    </row>
    <row r="233" spans="17:23">
      <c r="R233" s="21" t="s">
        <v>184</v>
      </c>
      <c r="S233" s="21">
        <v>3</v>
      </c>
      <c r="T233" s="21" t="s">
        <v>260</v>
      </c>
      <c r="U233" s="21">
        <v>9232.2999999999993</v>
      </c>
      <c r="V233" s="21" t="s">
        <v>261</v>
      </c>
      <c r="W233" s="21">
        <v>194.7</v>
      </c>
    </row>
    <row r="234" spans="17:23" ht="18.75">
      <c r="Q234" s="41"/>
      <c r="R234" s="21" t="s">
        <v>185</v>
      </c>
      <c r="S234" s="23">
        <v>91657</v>
      </c>
      <c r="T234" s="21" t="s">
        <v>262</v>
      </c>
      <c r="U234" s="21">
        <v>59.5</v>
      </c>
      <c r="V234" s="21" t="s">
        <v>263</v>
      </c>
      <c r="W234" s="21">
        <v>38341.300000000003</v>
      </c>
    </row>
    <row r="235" spans="17:23">
      <c r="R235" s="21" t="s">
        <v>264</v>
      </c>
      <c r="S235" s="21"/>
      <c r="T235" s="21"/>
      <c r="U235" s="21"/>
      <c r="V235" s="21"/>
      <c r="W235" s="21"/>
    </row>
    <row r="236" spans="17:23">
      <c r="R236" s="21" t="s">
        <v>213</v>
      </c>
      <c r="S236" s="21">
        <v>114</v>
      </c>
      <c r="T236" s="21" t="s">
        <v>266</v>
      </c>
      <c r="U236" s="21">
        <v>820.5</v>
      </c>
      <c r="V236" s="21" t="s">
        <v>267</v>
      </c>
      <c r="W236" s="21">
        <v>1.8</v>
      </c>
    </row>
    <row r="237" spans="17:23">
      <c r="R237" s="21" t="s">
        <v>320</v>
      </c>
      <c r="S237" s="23">
        <v>1127</v>
      </c>
      <c r="T237" s="21" t="s">
        <v>269</v>
      </c>
      <c r="U237" s="21">
        <v>2747</v>
      </c>
      <c r="V237" s="21" t="s">
        <v>270</v>
      </c>
      <c r="W237" s="21">
        <v>59.6</v>
      </c>
    </row>
    <row r="238" spans="17:23">
      <c r="R238" s="21" t="s">
        <v>271</v>
      </c>
      <c r="S238" s="21">
        <v>933</v>
      </c>
      <c r="T238" s="21" t="s">
        <v>272</v>
      </c>
      <c r="U238" s="21"/>
      <c r="V238" s="21"/>
      <c r="W238" s="21"/>
    </row>
    <row r="239" spans="17:23">
      <c r="R239" s="21"/>
      <c r="S239" s="21">
        <v>279</v>
      </c>
      <c r="T239" s="21" t="s">
        <v>274</v>
      </c>
      <c r="U239" s="21"/>
      <c r="V239" s="21" t="s">
        <v>501</v>
      </c>
      <c r="W239" s="21">
        <v>23614.9</v>
      </c>
    </row>
    <row r="240" spans="17:23">
      <c r="R240" s="21" t="s">
        <v>189</v>
      </c>
      <c r="S240" s="23">
        <v>2880</v>
      </c>
      <c r="T240" s="21" t="s">
        <v>311</v>
      </c>
      <c r="U240" s="21">
        <v>2847</v>
      </c>
      <c r="V240" s="21" t="s">
        <v>276</v>
      </c>
      <c r="W240" s="21">
        <v>157.9</v>
      </c>
    </row>
    <row r="241" spans="18:23">
      <c r="R241" s="21" t="s">
        <v>51</v>
      </c>
      <c r="S241" s="21"/>
      <c r="T241" s="21"/>
      <c r="U241" s="21"/>
      <c r="V241" s="21"/>
      <c r="W241" s="21"/>
    </row>
    <row r="242" spans="18:23">
      <c r="R242" s="21" t="s">
        <v>504</v>
      </c>
      <c r="S242" s="23">
        <v>47961</v>
      </c>
      <c r="T242" s="21" t="s">
        <v>277</v>
      </c>
      <c r="U242" s="21">
        <v>386.2</v>
      </c>
      <c r="V242" s="21" t="s">
        <v>503</v>
      </c>
      <c r="W242" s="21">
        <v>130225.1</v>
      </c>
    </row>
    <row r="243" spans="18:23">
      <c r="R243" s="21" t="s">
        <v>191</v>
      </c>
      <c r="S243" s="23">
        <v>2277</v>
      </c>
      <c r="T243" s="21" t="s">
        <v>279</v>
      </c>
      <c r="U243" s="21">
        <v>277.60000000000002</v>
      </c>
      <c r="V243" s="21" t="s">
        <v>280</v>
      </c>
      <c r="W243" s="21">
        <v>4444.8</v>
      </c>
    </row>
    <row r="244" spans="18:23">
      <c r="R244" s="21" t="s">
        <v>192</v>
      </c>
      <c r="S244" s="23">
        <v>2816046</v>
      </c>
      <c r="T244" s="21" t="s">
        <v>281</v>
      </c>
      <c r="U244" s="21">
        <v>1110.5999999999999</v>
      </c>
      <c r="V244" s="21" t="s">
        <v>282</v>
      </c>
      <c r="W244" s="21">
        <v>60234.2</v>
      </c>
    </row>
    <row r="245" spans="18:23">
      <c r="R245" s="21" t="s">
        <v>193</v>
      </c>
      <c r="S245" s="23">
        <v>3160545</v>
      </c>
      <c r="T245" s="21" t="s">
        <v>281</v>
      </c>
      <c r="U245" s="21">
        <v>308.5</v>
      </c>
      <c r="V245" s="21" t="s">
        <v>282</v>
      </c>
      <c r="W245" s="21">
        <v>18781.599999999999</v>
      </c>
    </row>
    <row r="246" spans="18:23">
      <c r="R246" s="21" t="s">
        <v>63</v>
      </c>
      <c r="S246" s="21"/>
      <c r="T246" s="21"/>
      <c r="U246" s="21"/>
      <c r="V246" s="21"/>
      <c r="W246" s="21"/>
    </row>
    <row r="247" spans="18:23">
      <c r="R247" s="21" t="s">
        <v>194</v>
      </c>
      <c r="S247" s="21">
        <v>71</v>
      </c>
      <c r="T247" s="21" t="s">
        <v>283</v>
      </c>
      <c r="U247" s="21">
        <v>21.9</v>
      </c>
      <c r="V247" s="21" t="s">
        <v>284</v>
      </c>
      <c r="W247" s="21">
        <v>29695.7</v>
      </c>
    </row>
    <row r="248" spans="18:23">
      <c r="R248" s="21" t="s">
        <v>195</v>
      </c>
      <c r="S248" s="21">
        <v>71</v>
      </c>
      <c r="T248" s="21" t="s">
        <v>283</v>
      </c>
      <c r="U248" s="21">
        <v>4.4000000000000004</v>
      </c>
      <c r="V248" s="21" t="s">
        <v>284</v>
      </c>
      <c r="W248" s="21">
        <v>5939.1</v>
      </c>
    </row>
    <row r="249" spans="18:23">
      <c r="R249" s="21" t="s">
        <v>68</v>
      </c>
      <c r="S249" s="21"/>
      <c r="T249" s="21"/>
      <c r="U249" s="21"/>
      <c r="V249" s="21"/>
      <c r="W249" s="21"/>
    </row>
    <row r="250" spans="18:23">
      <c r="R250" s="21" t="s">
        <v>196</v>
      </c>
      <c r="S250" s="23">
        <v>11922</v>
      </c>
      <c r="T250" s="21" t="s">
        <v>286</v>
      </c>
      <c r="U250" s="21">
        <v>0.3</v>
      </c>
      <c r="V250" s="21" t="s">
        <v>287</v>
      </c>
      <c r="W250" s="21">
        <v>61693.7</v>
      </c>
    </row>
    <row r="251" spans="18:23">
      <c r="R251" s="21" t="s">
        <v>312</v>
      </c>
      <c r="S251" s="21"/>
      <c r="T251" s="21"/>
      <c r="U251" s="21"/>
      <c r="V251" s="21"/>
      <c r="W251" s="21"/>
    </row>
    <row r="252" spans="18:23">
      <c r="R252" s="21" t="s">
        <v>329</v>
      </c>
      <c r="S252" s="23">
        <v>1601</v>
      </c>
      <c r="T252" s="21" t="s">
        <v>314</v>
      </c>
      <c r="U252" s="21">
        <v>61771.8</v>
      </c>
      <c r="V252" s="21" t="s">
        <v>291</v>
      </c>
      <c r="W252" s="21">
        <v>1904.7</v>
      </c>
    </row>
    <row r="253" spans="18:23">
      <c r="R253" s="21" t="s">
        <v>331</v>
      </c>
      <c r="S253" s="23">
        <v>4887</v>
      </c>
      <c r="T253" s="21" t="s">
        <v>314</v>
      </c>
      <c r="U253" s="21">
        <v>265179.2</v>
      </c>
      <c r="V253" s="21" t="s">
        <v>291</v>
      </c>
      <c r="W253" s="21">
        <v>24959.599999999999</v>
      </c>
    </row>
    <row r="254" spans="18:23">
      <c r="R254" s="21" t="s">
        <v>80</v>
      </c>
      <c r="S254" s="21"/>
      <c r="T254" s="21"/>
      <c r="U254" s="21"/>
      <c r="V254" s="21"/>
      <c r="W254" s="21"/>
    </row>
    <row r="255" spans="18:23">
      <c r="R255" s="21" t="s">
        <v>322</v>
      </c>
      <c r="S255" s="23">
        <v>70487</v>
      </c>
      <c r="T255" s="21" t="s">
        <v>295</v>
      </c>
      <c r="U255" s="21">
        <v>87.3</v>
      </c>
      <c r="V255" s="21" t="s">
        <v>296</v>
      </c>
      <c r="W255" s="21">
        <v>118.5</v>
      </c>
    </row>
    <row r="256" spans="18:23">
      <c r="R256" s="21" t="s">
        <v>323</v>
      </c>
      <c r="S256" s="23">
        <v>91657</v>
      </c>
      <c r="T256" s="21" t="s">
        <v>298</v>
      </c>
      <c r="U256" s="21">
        <v>345.9</v>
      </c>
      <c r="V256" s="21" t="s">
        <v>299</v>
      </c>
      <c r="W256" s="21">
        <v>610.70000000000005</v>
      </c>
    </row>
    <row r="257" spans="18:23">
      <c r="R257" s="21" t="s">
        <v>324</v>
      </c>
      <c r="S257" s="23">
        <v>5590</v>
      </c>
      <c r="T257" s="21" t="s">
        <v>257</v>
      </c>
      <c r="U257" s="21">
        <v>4225.1000000000004</v>
      </c>
      <c r="V257" s="21" t="s">
        <v>301</v>
      </c>
      <c r="W257" s="21">
        <v>454.9</v>
      </c>
    </row>
    <row r="258" spans="18:23">
      <c r="R258" s="21" t="s">
        <v>206</v>
      </c>
      <c r="S258" s="23">
        <v>5590</v>
      </c>
      <c r="T258" s="21" t="s">
        <v>257</v>
      </c>
      <c r="U258" s="21">
        <v>9452.2000000000007</v>
      </c>
      <c r="V258" s="21" t="s">
        <v>301</v>
      </c>
      <c r="W258" s="21">
        <v>1017.6</v>
      </c>
    </row>
    <row r="259" spans="18:23">
      <c r="R259" s="21" t="s">
        <v>89</v>
      </c>
      <c r="S259" s="21"/>
      <c r="T259" s="21"/>
      <c r="U259" s="21"/>
      <c r="V259" s="21"/>
      <c r="W259" s="21"/>
    </row>
    <row r="260" spans="18:23">
      <c r="R260" s="21" t="s">
        <v>207</v>
      </c>
      <c r="S260" s="23">
        <v>150614</v>
      </c>
      <c r="T260" s="21" t="s">
        <v>302</v>
      </c>
      <c r="U260" s="21">
        <v>38.1</v>
      </c>
      <c r="V260" s="21" t="s">
        <v>303</v>
      </c>
      <c r="W260" s="21">
        <v>110.4</v>
      </c>
    </row>
    <row r="261" spans="18:23">
      <c r="R261" s="21" t="s">
        <v>208</v>
      </c>
      <c r="S261" s="23">
        <v>22914</v>
      </c>
      <c r="T261" s="21" t="s">
        <v>262</v>
      </c>
      <c r="U261" s="21">
        <v>749</v>
      </c>
      <c r="V261" s="21" t="s">
        <v>304</v>
      </c>
      <c r="W261" s="21">
        <v>330.5</v>
      </c>
    </row>
    <row r="262" spans="18:23">
      <c r="R262" s="21" t="s">
        <v>229</v>
      </c>
      <c r="S262" s="21"/>
      <c r="T262" s="21"/>
      <c r="U262" s="21"/>
      <c r="V262" s="21"/>
      <c r="W262" s="21"/>
    </row>
    <row r="263" spans="18:23">
      <c r="R263" s="21" t="s">
        <v>124</v>
      </c>
      <c r="S263" s="23">
        <v>5480</v>
      </c>
      <c r="T263" s="21" t="s">
        <v>335</v>
      </c>
      <c r="U263" s="21">
        <v>0</v>
      </c>
      <c r="V263" s="21" t="s">
        <v>507</v>
      </c>
      <c r="W263" s="21">
        <v>12695.3</v>
      </c>
    </row>
    <row r="264" spans="18:23">
      <c r="R264" s="21" t="s">
        <v>126</v>
      </c>
      <c r="S264" s="21"/>
      <c r="T264" s="21"/>
      <c r="U264" s="21"/>
      <c r="V264" s="21"/>
      <c r="W264" s="21"/>
    </row>
    <row r="265" spans="18:23">
      <c r="R265" s="21" t="s">
        <v>230</v>
      </c>
      <c r="S265" s="23">
        <v>1973</v>
      </c>
      <c r="T265" s="21" t="s">
        <v>337</v>
      </c>
      <c r="U265" s="21">
        <v>8899</v>
      </c>
      <c r="V265" s="21" t="s">
        <v>338</v>
      </c>
      <c r="W265" s="21">
        <v>123460</v>
      </c>
    </row>
    <row r="266" spans="18:23">
      <c r="R266" s="21" t="s">
        <v>130</v>
      </c>
      <c r="S266" s="21">
        <v>41</v>
      </c>
      <c r="T266" s="21" t="s">
        <v>339</v>
      </c>
      <c r="U266" s="21">
        <v>93836</v>
      </c>
      <c r="V266" s="21" t="s">
        <v>338</v>
      </c>
      <c r="W266" s="21">
        <v>27105.3</v>
      </c>
    </row>
    <row r="267" spans="18:23">
      <c r="R267" s="21" t="s">
        <v>472</v>
      </c>
      <c r="S267" s="21"/>
      <c r="T267" s="21"/>
      <c r="U267" s="21"/>
      <c r="V267" s="21"/>
      <c r="W267" s="21">
        <v>-120.8</v>
      </c>
    </row>
    <row r="268" spans="18:23">
      <c r="R268" s="21" t="s">
        <v>473</v>
      </c>
      <c r="S268" s="21"/>
      <c r="T268" s="21"/>
      <c r="U268" s="21"/>
      <c r="V268" s="21"/>
      <c r="W268" s="21">
        <v>-1422.9</v>
      </c>
    </row>
    <row r="269" spans="18:23">
      <c r="R269" s="21" t="s">
        <v>474</v>
      </c>
      <c r="S269" s="21"/>
      <c r="T269" s="21"/>
      <c r="U269" s="21"/>
      <c r="V269" s="21"/>
      <c r="W269" s="21">
        <v>-1543.7</v>
      </c>
    </row>
    <row r="270" spans="18:23">
      <c r="R270" s="21" t="s">
        <v>475</v>
      </c>
      <c r="S270" s="21"/>
      <c r="T270" s="21"/>
      <c r="U270" s="21"/>
      <c r="V270" s="21"/>
      <c r="W270" s="21">
        <v>3423.1</v>
      </c>
    </row>
    <row r="271" spans="18:23">
      <c r="R271" s="21" t="s">
        <v>476</v>
      </c>
      <c r="S271" s="21"/>
      <c r="T271" s="21"/>
      <c r="U271" s="21"/>
      <c r="V271" s="21"/>
      <c r="W271" s="21">
        <v>1879.5</v>
      </c>
    </row>
    <row r="272" spans="18:23">
      <c r="R272" s="21" t="s">
        <v>345</v>
      </c>
      <c r="S272" s="21"/>
      <c r="T272" s="21"/>
      <c r="U272" s="21"/>
      <c r="V272" s="21"/>
      <c r="W272" s="21"/>
    </row>
    <row r="273" spans="18:23">
      <c r="R273" s="21" t="s">
        <v>479</v>
      </c>
      <c r="S273" s="21"/>
      <c r="T273" s="21"/>
      <c r="U273" s="21"/>
      <c r="V273" s="21"/>
      <c r="W273" s="21"/>
    </row>
    <row r="274" spans="18:23">
      <c r="R274" s="21" t="s">
        <v>347</v>
      </c>
      <c r="S274" s="21"/>
      <c r="T274" s="21"/>
      <c r="U274" s="21"/>
      <c r="V274" s="21"/>
      <c r="W274" s="21"/>
    </row>
    <row r="275" spans="18:23">
      <c r="R275" s="21" t="s">
        <v>348</v>
      </c>
      <c r="S275" s="21"/>
      <c r="T275" s="21"/>
      <c r="U275" s="21"/>
      <c r="V275" s="21"/>
      <c r="W275" s="21"/>
    </row>
    <row r="276" spans="18:23">
      <c r="R276" s="21" t="s">
        <v>349</v>
      </c>
      <c r="S276" s="21"/>
      <c r="T276" s="21"/>
      <c r="U276" s="21"/>
      <c r="V276" s="21"/>
      <c r="W276" s="21"/>
    </row>
    <row r="277" spans="18:23">
      <c r="R277" s="21" t="s">
        <v>350</v>
      </c>
      <c r="S277" s="21"/>
      <c r="T277" s="21"/>
      <c r="U277" s="21"/>
      <c r="V277" s="21"/>
      <c r="W277" s="21"/>
    </row>
    <row r="278" spans="18:23">
      <c r="R278" s="21" t="s">
        <v>351</v>
      </c>
      <c r="S278" s="21"/>
      <c r="T278" s="21"/>
      <c r="U278" s="21"/>
      <c r="V278" s="21"/>
      <c r="W278" s="21"/>
    </row>
    <row r="279" spans="18:23">
      <c r="R279" s="21" t="s">
        <v>508</v>
      </c>
      <c r="S279" s="21"/>
      <c r="T279" s="21"/>
      <c r="U279" s="21"/>
      <c r="V279" s="21"/>
      <c r="W279" s="21"/>
    </row>
    <row r="280" spans="18:23">
      <c r="R280" s="21" t="s">
        <v>353</v>
      </c>
      <c r="S280" s="21"/>
      <c r="T280" s="21"/>
      <c r="U280" s="21"/>
      <c r="V280" s="21"/>
      <c r="W280" s="21"/>
    </row>
    <row r="281" spans="18:23">
      <c r="R281" s="21" t="s">
        <v>354</v>
      </c>
      <c r="S281" s="21"/>
      <c r="T281" s="21"/>
      <c r="U281" s="21"/>
      <c r="V281" s="21"/>
      <c r="W281" s="21"/>
    </row>
    <row r="282" spans="18:23">
      <c r="R282" s="21" t="s">
        <v>509</v>
      </c>
      <c r="S282" s="21"/>
      <c r="T282" s="21"/>
      <c r="U282" s="21"/>
      <c r="V282" s="21"/>
      <c r="W282" s="21"/>
    </row>
    <row r="283" spans="18:23">
      <c r="R283" s="21" t="s">
        <v>510</v>
      </c>
      <c r="S283" s="21"/>
      <c r="T283" s="21"/>
      <c r="U283" s="21"/>
      <c r="V283" s="21"/>
      <c r="W283" s="21"/>
    </row>
    <row r="284" spans="18:23">
      <c r="R284" s="21" t="s">
        <v>357</v>
      </c>
      <c r="S284" s="21"/>
      <c r="T284" s="21"/>
      <c r="U284" s="21"/>
      <c r="V284" s="21"/>
      <c r="W284" s="21"/>
    </row>
    <row r="285" spans="18:23">
      <c r="R285" s="21" t="s">
        <v>358</v>
      </c>
      <c r="S285" s="21"/>
      <c r="T285" s="21"/>
      <c r="U285" s="21"/>
      <c r="V285" s="21"/>
      <c r="W285" s="21"/>
    </row>
    <row r="286" spans="18:23">
      <c r="R286" s="21" t="s">
        <v>511</v>
      </c>
      <c r="S286" s="21"/>
      <c r="T286" s="21"/>
      <c r="U286" s="21"/>
      <c r="V286" s="21"/>
      <c r="W286" s="21"/>
    </row>
    <row r="287" spans="18:23">
      <c r="R287" s="21" t="s">
        <v>512</v>
      </c>
      <c r="S287" s="21"/>
      <c r="T287" s="21"/>
      <c r="U287" s="21"/>
      <c r="V287" s="21"/>
      <c r="W287" s="21"/>
    </row>
    <row r="288" spans="18:23">
      <c r="R288" s="21" t="s">
        <v>361</v>
      </c>
      <c r="S288" s="21"/>
      <c r="T288" s="21"/>
      <c r="U288" s="21"/>
      <c r="V288" s="21"/>
      <c r="W288" s="21"/>
    </row>
    <row r="289" spans="18:23">
      <c r="R289" s="21" t="s">
        <v>362</v>
      </c>
      <c r="S289" s="21"/>
      <c r="T289" s="21"/>
      <c r="U289" s="21"/>
      <c r="V289" s="21"/>
      <c r="W289" s="21"/>
    </row>
    <row r="290" spans="18:23">
      <c r="R290" s="21" t="s">
        <v>363</v>
      </c>
      <c r="S290" s="21"/>
      <c r="T290" s="21"/>
      <c r="U290" s="21"/>
      <c r="V290" s="21"/>
      <c r="W290" s="21"/>
    </row>
    <row r="291" spans="18:23">
      <c r="R291" s="21" t="s">
        <v>364</v>
      </c>
      <c r="S291" s="21"/>
      <c r="T291" s="21"/>
      <c r="U291" s="21"/>
      <c r="V291" s="21"/>
      <c r="W291" s="21"/>
    </row>
    <row r="292" spans="18:23">
      <c r="R292" s="21" t="s">
        <v>365</v>
      </c>
      <c r="S292" s="21"/>
      <c r="T292" s="21"/>
      <c r="U292" s="21"/>
      <c r="V292" s="21"/>
      <c r="W292" s="21"/>
    </row>
    <row r="293" spans="18:23">
      <c r="R293" s="21" t="s">
        <v>366</v>
      </c>
      <c r="S293" s="21"/>
      <c r="T293" s="21"/>
      <c r="U293" s="21"/>
      <c r="V293" s="21"/>
      <c r="W293" s="21"/>
    </row>
    <row r="294" spans="18:23">
      <c r="R294" s="21" t="s">
        <v>367</v>
      </c>
      <c r="S294" s="21"/>
      <c r="T294" s="21"/>
      <c r="U294" s="21"/>
      <c r="V294" s="21"/>
      <c r="W294" s="21"/>
    </row>
    <row r="295" spans="18:23">
      <c r="R295" s="21" t="s">
        <v>513</v>
      </c>
      <c r="S295" s="21"/>
      <c r="T295" s="21"/>
      <c r="U295" s="21"/>
      <c r="V295" s="21"/>
      <c r="W295" s="21"/>
    </row>
    <row r="296" spans="18:23">
      <c r="R296" s="21" t="s">
        <v>369</v>
      </c>
      <c r="S296" s="21"/>
      <c r="T296" s="21"/>
      <c r="U296" s="21"/>
      <c r="V296" s="21"/>
      <c r="W296" s="21"/>
    </row>
    <row r="297" spans="18:23">
      <c r="R297" s="21" t="s">
        <v>514</v>
      </c>
      <c r="S297" s="21"/>
      <c r="T297" s="21"/>
      <c r="U297" s="21"/>
      <c r="V297" s="21"/>
      <c r="W297" s="2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75E54"/>
  </sheetPr>
  <dimension ref="A1:M86"/>
  <sheetViews>
    <sheetView workbookViewId="0">
      <selection activeCell="A2" sqref="A2:XFD2"/>
    </sheetView>
  </sheetViews>
  <sheetFormatPr defaultColWidth="8.85546875" defaultRowHeight="15"/>
  <cols>
    <col min="1" max="1" width="8.85546875" style="10"/>
    <col min="2" max="4" width="9.5703125" style="10" bestFit="1" customWidth="1"/>
    <col min="5" max="5" width="15.7109375" style="10" bestFit="1" customWidth="1"/>
    <col min="6" max="7" width="8.85546875" style="10"/>
    <col min="8" max="8" width="30.28515625" style="10" customWidth="1"/>
    <col min="9" max="12" width="8.85546875" style="10"/>
    <col min="13" max="13" width="13.5703125" style="10" customWidth="1"/>
    <col min="14" max="16384" width="8.85546875" style="10"/>
  </cols>
  <sheetData>
    <row r="1" spans="1:13" s="77" customFormat="1" ht="18">
      <c r="A1" s="77" t="s">
        <v>613</v>
      </c>
      <c r="D1" s="78"/>
    </row>
    <row r="3" spans="1:13">
      <c r="H3" s="10" t="s">
        <v>371</v>
      </c>
    </row>
    <row r="4" spans="1:13">
      <c r="I4" s="10" t="s">
        <v>372</v>
      </c>
    </row>
    <row r="5" spans="1:13">
      <c r="B5" s="19"/>
      <c r="C5" s="19" t="s">
        <v>238</v>
      </c>
      <c r="D5" s="19" t="s">
        <v>237</v>
      </c>
      <c r="E5" s="19" t="s">
        <v>598</v>
      </c>
      <c r="H5" s="10" t="s">
        <v>3</v>
      </c>
      <c r="I5" s="10" t="s">
        <v>373</v>
      </c>
      <c r="K5" s="10" t="s">
        <v>374</v>
      </c>
      <c r="M5" s="10" t="s">
        <v>242</v>
      </c>
    </row>
    <row r="6" spans="1:13">
      <c r="B6" s="13" t="s">
        <v>10</v>
      </c>
      <c r="C6" s="15">
        <v>7.43</v>
      </c>
      <c r="D6" s="15">
        <v>42.49</v>
      </c>
      <c r="E6" s="15">
        <f>(C6*'2015'!G7)+('2016'!D6*'2015'!H7)</f>
        <v>13.26699043318426</v>
      </c>
      <c r="H6" s="10" t="s">
        <v>8</v>
      </c>
      <c r="M6" s="10" t="s">
        <v>375</v>
      </c>
    </row>
    <row r="7" spans="1:13">
      <c r="B7" s="13" t="s">
        <v>23</v>
      </c>
      <c r="C7" s="15">
        <v>0.94</v>
      </c>
      <c r="D7" s="15">
        <v>142.27000000000001</v>
      </c>
      <c r="E7" s="15">
        <f>(C7*'2015'!G8)+('2016'!D7*'2015'!H8)</f>
        <v>61.196263093687172</v>
      </c>
      <c r="H7" s="10" t="s">
        <v>376</v>
      </c>
      <c r="I7" s="51">
        <v>503873</v>
      </c>
      <c r="J7" s="10" t="s">
        <v>377</v>
      </c>
      <c r="K7" s="10" t="s">
        <v>378</v>
      </c>
      <c r="M7" s="10">
        <v>0</v>
      </c>
    </row>
    <row r="8" spans="1:13">
      <c r="B8" s="13" t="s">
        <v>20</v>
      </c>
      <c r="C8" s="15">
        <v>14.87</v>
      </c>
      <c r="D8" s="15">
        <v>67.290000000000006</v>
      </c>
      <c r="E8" s="15">
        <f>(C8*'2015'!G9)+('2016'!D8*'2015'!H9)</f>
        <v>47.161623071639411</v>
      </c>
      <c r="F8" s="51"/>
      <c r="H8" s="10" t="s">
        <v>379</v>
      </c>
      <c r="I8" s="51">
        <v>205363</v>
      </c>
      <c r="J8" s="10" t="s">
        <v>244</v>
      </c>
      <c r="K8" s="10" t="s">
        <v>380</v>
      </c>
      <c r="L8" s="10" t="s">
        <v>246</v>
      </c>
      <c r="M8" s="52">
        <v>17754.5</v>
      </c>
    </row>
    <row r="9" spans="1:13">
      <c r="B9" s="13" t="s">
        <v>26</v>
      </c>
      <c r="C9" s="15">
        <v>23.18</v>
      </c>
      <c r="D9" s="15">
        <v>106.25</v>
      </c>
      <c r="E9" s="15">
        <f>(C9*'2015'!G10)+('2016'!D9*'2015'!H10)</f>
        <v>78.158638249177514</v>
      </c>
      <c r="H9" s="10" t="s">
        <v>381</v>
      </c>
      <c r="I9" s="51">
        <v>250777</v>
      </c>
      <c r="J9" s="10" t="s">
        <v>244</v>
      </c>
      <c r="K9" s="10" t="s">
        <v>382</v>
      </c>
      <c r="L9" s="10" t="s">
        <v>246</v>
      </c>
      <c r="M9" s="52">
        <v>35085.1</v>
      </c>
    </row>
    <row r="10" spans="1:13">
      <c r="B10" s="13" t="s">
        <v>29</v>
      </c>
      <c r="C10" s="15">
        <v>9.43</v>
      </c>
      <c r="D10" s="15">
        <v>61.68</v>
      </c>
      <c r="E10" s="15">
        <f>(C10*'2015'!G11)+('2016'!D10*'2015'!H11)</f>
        <v>42.502603914640865</v>
      </c>
      <c r="F10" s="51"/>
      <c r="H10" s="10" t="s">
        <v>383</v>
      </c>
    </row>
    <row r="11" spans="1:13">
      <c r="B11" s="16" t="s">
        <v>33</v>
      </c>
      <c r="C11" s="18">
        <v>263.85000000000002</v>
      </c>
      <c r="D11" s="18">
        <v>312.19</v>
      </c>
      <c r="E11" s="18">
        <f>(C11*'2015'!G12)+('2016'!D11*'2015'!H12)</f>
        <v>312.19</v>
      </c>
      <c r="F11" s="51"/>
      <c r="H11" s="10" t="s">
        <v>19</v>
      </c>
      <c r="I11" s="51">
        <v>99038</v>
      </c>
      <c r="J11" s="10" t="s">
        <v>384</v>
      </c>
      <c r="K11" s="10" t="s">
        <v>385</v>
      </c>
      <c r="L11" s="10" t="s">
        <v>249</v>
      </c>
      <c r="M11" s="52">
        <v>23953.4</v>
      </c>
    </row>
    <row r="12" spans="1:13">
      <c r="F12" s="51"/>
      <c r="H12" s="10" t="s">
        <v>22</v>
      </c>
      <c r="I12" s="51">
        <v>306377</v>
      </c>
      <c r="J12" s="10" t="s">
        <v>386</v>
      </c>
      <c r="K12" s="10" t="s">
        <v>387</v>
      </c>
      <c r="L12" s="10" t="s">
        <v>251</v>
      </c>
      <c r="M12" s="52">
        <v>118591.2</v>
      </c>
    </row>
    <row r="13" spans="1:13">
      <c r="F13" s="51"/>
      <c r="H13" s="10" t="s">
        <v>25</v>
      </c>
      <c r="I13" s="51">
        <v>17126</v>
      </c>
      <c r="J13" s="10" t="s">
        <v>388</v>
      </c>
      <c r="K13" s="10" t="s">
        <v>389</v>
      </c>
      <c r="L13" s="10" t="s">
        <v>253</v>
      </c>
      <c r="M13" s="52">
        <v>8417.5</v>
      </c>
    </row>
    <row r="14" spans="1:13">
      <c r="F14" s="51"/>
      <c r="H14" s="10" t="s">
        <v>28</v>
      </c>
      <c r="I14" s="51">
        <v>523885</v>
      </c>
      <c r="J14" s="10" t="s">
        <v>390</v>
      </c>
      <c r="K14" s="10" t="s">
        <v>391</v>
      </c>
      <c r="L14" s="10" t="s">
        <v>255</v>
      </c>
      <c r="M14" s="52">
        <v>107173.2</v>
      </c>
    </row>
    <row r="15" spans="1:13">
      <c r="F15" s="51"/>
      <c r="H15" s="10" t="s">
        <v>392</v>
      </c>
      <c r="I15" s="51">
        <v>48518</v>
      </c>
      <c r="J15" s="10" t="s">
        <v>393</v>
      </c>
      <c r="K15" s="10" t="s">
        <v>394</v>
      </c>
      <c r="L15" s="10" t="s">
        <v>258</v>
      </c>
      <c r="M15" s="52">
        <v>96170.6</v>
      </c>
    </row>
    <row r="16" spans="1:13">
      <c r="H16" s="10" t="s">
        <v>395</v>
      </c>
    </row>
    <row r="17" spans="8:13">
      <c r="H17" s="10" t="s">
        <v>396</v>
      </c>
      <c r="I17" s="51">
        <v>4999</v>
      </c>
      <c r="J17" s="10" t="s">
        <v>397</v>
      </c>
      <c r="K17" s="51">
        <v>53066</v>
      </c>
      <c r="L17" s="10" t="s">
        <v>398</v>
      </c>
      <c r="M17" s="52">
        <v>1864870.3</v>
      </c>
    </row>
    <row r="18" spans="8:13">
      <c r="H18" s="10" t="s">
        <v>40</v>
      </c>
      <c r="I18" s="51">
        <v>431051</v>
      </c>
      <c r="J18" s="10" t="s">
        <v>399</v>
      </c>
      <c r="K18" s="10" t="s">
        <v>400</v>
      </c>
      <c r="L18" s="10" t="s">
        <v>263</v>
      </c>
      <c r="M18" s="52">
        <v>169701.4</v>
      </c>
    </row>
    <row r="19" spans="8:13">
      <c r="H19" s="10" t="s">
        <v>264</v>
      </c>
    </row>
    <row r="20" spans="8:13">
      <c r="H20" s="10" t="s">
        <v>401</v>
      </c>
      <c r="I20" s="10">
        <v>767</v>
      </c>
      <c r="J20" s="10" t="s">
        <v>402</v>
      </c>
      <c r="K20" s="10" t="s">
        <v>403</v>
      </c>
      <c r="L20" s="10" t="s">
        <v>267</v>
      </c>
      <c r="M20" s="10">
        <v>11.3</v>
      </c>
    </row>
    <row r="21" spans="8:13">
      <c r="H21" s="10" t="s">
        <v>268</v>
      </c>
      <c r="I21" s="51">
        <v>8933</v>
      </c>
      <c r="J21" s="10" t="s">
        <v>404</v>
      </c>
      <c r="K21" s="10" t="s">
        <v>405</v>
      </c>
      <c r="L21" s="10" t="s">
        <v>270</v>
      </c>
      <c r="M21" s="10">
        <v>445.8</v>
      </c>
    </row>
    <row r="22" spans="8:13">
      <c r="H22" s="10" t="s">
        <v>406</v>
      </c>
      <c r="I22" s="51">
        <v>1791</v>
      </c>
      <c r="J22" s="10" t="s">
        <v>407</v>
      </c>
      <c r="K22" s="10">
        <v>36.82</v>
      </c>
      <c r="L22" s="10" t="s">
        <v>408</v>
      </c>
      <c r="M22" s="52">
        <v>65940.7</v>
      </c>
    </row>
    <row r="23" spans="8:13">
      <c r="H23" s="10" t="s">
        <v>409</v>
      </c>
      <c r="I23" s="10">
        <v>548</v>
      </c>
      <c r="J23" s="10" t="s">
        <v>407</v>
      </c>
      <c r="K23" s="10">
        <v>4.91</v>
      </c>
      <c r="L23" s="10" t="s">
        <v>408</v>
      </c>
      <c r="M23" s="52">
        <v>2690.6</v>
      </c>
    </row>
    <row r="24" spans="8:13">
      <c r="H24" s="10" t="s">
        <v>410</v>
      </c>
      <c r="I24" s="51">
        <v>1043</v>
      </c>
      <c r="J24" s="10" t="s">
        <v>407</v>
      </c>
      <c r="K24" s="10">
        <v>3.24</v>
      </c>
      <c r="L24" s="10" t="s">
        <v>408</v>
      </c>
      <c r="M24" s="52">
        <v>3379.6</v>
      </c>
    </row>
    <row r="25" spans="8:13">
      <c r="H25" s="10" t="s">
        <v>411</v>
      </c>
      <c r="I25" s="51">
        <v>1979</v>
      </c>
      <c r="J25" s="10" t="s">
        <v>407</v>
      </c>
      <c r="K25" s="10">
        <v>4.88</v>
      </c>
      <c r="L25" s="10" t="s">
        <v>408</v>
      </c>
      <c r="M25" s="52">
        <v>9653.4</v>
      </c>
    </row>
    <row r="26" spans="8:13">
      <c r="H26" s="10" t="s">
        <v>49</v>
      </c>
      <c r="I26" s="51">
        <v>18837</v>
      </c>
      <c r="J26" s="10" t="s">
        <v>412</v>
      </c>
      <c r="K26" s="10" t="s">
        <v>413</v>
      </c>
      <c r="L26" s="10" t="s">
        <v>414</v>
      </c>
      <c r="M26" s="10">
        <v>971.6</v>
      </c>
    </row>
    <row r="27" spans="8:13">
      <c r="H27" s="10" t="s">
        <v>51</v>
      </c>
    </row>
    <row r="28" spans="8:13">
      <c r="H28" s="10" t="s">
        <v>415</v>
      </c>
      <c r="I28" s="51">
        <v>834919</v>
      </c>
      <c r="J28" s="10" t="s">
        <v>416</v>
      </c>
      <c r="K28" s="10" t="s">
        <v>417</v>
      </c>
      <c r="L28" s="10" t="s">
        <v>418</v>
      </c>
      <c r="M28" s="53">
        <v>1105119</v>
      </c>
    </row>
    <row r="29" spans="8:13">
      <c r="H29" s="10" t="s">
        <v>419</v>
      </c>
      <c r="I29" s="51">
        <v>226280</v>
      </c>
      <c r="J29" s="10" t="s">
        <v>416</v>
      </c>
      <c r="K29" s="10" t="s">
        <v>420</v>
      </c>
      <c r="L29" s="10" t="s">
        <v>418</v>
      </c>
      <c r="M29" s="10" t="s">
        <v>421</v>
      </c>
    </row>
    <row r="30" spans="8:13">
      <c r="H30" s="10" t="s">
        <v>422</v>
      </c>
      <c r="I30" s="51">
        <v>29006</v>
      </c>
      <c r="J30" s="10" t="s">
        <v>416</v>
      </c>
      <c r="K30" s="10" t="s">
        <v>423</v>
      </c>
      <c r="L30" s="10" t="s">
        <v>418</v>
      </c>
      <c r="M30" s="10" t="s">
        <v>421</v>
      </c>
    </row>
    <row r="31" spans="8:13">
      <c r="H31" s="10" t="s">
        <v>424</v>
      </c>
      <c r="I31" s="51">
        <v>579633</v>
      </c>
      <c r="J31" s="10" t="s">
        <v>416</v>
      </c>
      <c r="K31" s="10" t="s">
        <v>425</v>
      </c>
      <c r="L31" s="10" t="s">
        <v>418</v>
      </c>
      <c r="M31" s="10" t="s">
        <v>421</v>
      </c>
    </row>
    <row r="32" spans="8:13">
      <c r="H32" s="10" t="s">
        <v>426</v>
      </c>
      <c r="I32" s="51">
        <v>83249</v>
      </c>
      <c r="J32" s="10" t="s">
        <v>427</v>
      </c>
      <c r="K32" s="10" t="s">
        <v>428</v>
      </c>
      <c r="L32" s="10" t="s">
        <v>429</v>
      </c>
      <c r="M32" s="52">
        <v>128876.5</v>
      </c>
    </row>
    <row r="33" spans="8:13">
      <c r="H33" s="10" t="s">
        <v>59</v>
      </c>
      <c r="I33" s="51">
        <v>5012753</v>
      </c>
      <c r="J33" s="10" t="s">
        <v>430</v>
      </c>
      <c r="K33" s="10" t="s">
        <v>431</v>
      </c>
      <c r="L33" s="10" t="s">
        <v>282</v>
      </c>
      <c r="M33" s="52">
        <v>100857.2</v>
      </c>
    </row>
    <row r="34" spans="8:13">
      <c r="H34" s="10" t="s">
        <v>62</v>
      </c>
      <c r="I34" s="51">
        <v>5625985</v>
      </c>
      <c r="J34" s="10" t="s">
        <v>430</v>
      </c>
      <c r="K34" s="10" t="s">
        <v>432</v>
      </c>
      <c r="L34" s="10" t="s">
        <v>282</v>
      </c>
      <c r="M34" s="52">
        <v>31448.3</v>
      </c>
    </row>
    <row r="35" spans="8:13">
      <c r="H35" s="10" t="s">
        <v>63</v>
      </c>
    </row>
    <row r="36" spans="8:13">
      <c r="H36" s="10" t="s">
        <v>64</v>
      </c>
      <c r="I36" s="10">
        <v>139</v>
      </c>
      <c r="J36" s="10" t="s">
        <v>433</v>
      </c>
      <c r="K36" s="10" t="s">
        <v>434</v>
      </c>
      <c r="L36" s="10" t="s">
        <v>435</v>
      </c>
      <c r="M36" s="52">
        <v>253092.6</v>
      </c>
    </row>
    <row r="37" spans="8:13">
      <c r="H37" s="10" t="s">
        <v>436</v>
      </c>
      <c r="I37" s="10">
        <v>139</v>
      </c>
      <c r="J37" s="10" t="s">
        <v>433</v>
      </c>
      <c r="K37" s="10" t="s">
        <v>437</v>
      </c>
      <c r="L37" s="10" t="s">
        <v>438</v>
      </c>
      <c r="M37" s="52">
        <v>50618.5</v>
      </c>
    </row>
    <row r="38" spans="8:13">
      <c r="H38" s="10" t="s">
        <v>68</v>
      </c>
    </row>
    <row r="39" spans="8:13">
      <c r="H39" s="10" t="s">
        <v>69</v>
      </c>
      <c r="I39" s="51">
        <v>51648</v>
      </c>
      <c r="J39" s="10" t="s">
        <v>439</v>
      </c>
      <c r="K39" s="10" t="s">
        <v>440</v>
      </c>
      <c r="L39" s="10" t="s">
        <v>287</v>
      </c>
      <c r="M39" s="52">
        <v>249756.3</v>
      </c>
    </row>
    <row r="40" spans="8:13">
      <c r="H40" s="10" t="s">
        <v>441</v>
      </c>
    </row>
    <row r="41" spans="8:13">
      <c r="H41" s="10" t="s">
        <v>442</v>
      </c>
      <c r="I41" s="51">
        <v>22477</v>
      </c>
      <c r="J41" s="10" t="s">
        <v>443</v>
      </c>
      <c r="K41" s="10" t="s">
        <v>444</v>
      </c>
      <c r="L41" s="10" t="s">
        <v>445</v>
      </c>
      <c r="M41" s="52">
        <v>112568.8</v>
      </c>
    </row>
    <row r="42" spans="8:13">
      <c r="H42" s="10" t="s">
        <v>446</v>
      </c>
      <c r="I42" s="51">
        <v>37912</v>
      </c>
      <c r="J42" s="10" t="s">
        <v>443</v>
      </c>
      <c r="K42" s="10" t="s">
        <v>447</v>
      </c>
      <c r="L42" s="10" t="s">
        <v>445</v>
      </c>
      <c r="M42" s="52">
        <v>148075.1</v>
      </c>
    </row>
    <row r="43" spans="8:13">
      <c r="H43" s="10" t="s">
        <v>80</v>
      </c>
    </row>
    <row r="44" spans="8:13">
      <c r="H44" s="10" t="s">
        <v>448</v>
      </c>
      <c r="I44" s="51">
        <v>422542</v>
      </c>
      <c r="J44" s="10" t="s">
        <v>449</v>
      </c>
      <c r="K44" s="10" t="s">
        <v>450</v>
      </c>
      <c r="L44" s="10" t="s">
        <v>296</v>
      </c>
      <c r="M44" s="10">
        <v>668.5</v>
      </c>
    </row>
    <row r="45" spans="8:13">
      <c r="H45" s="10" t="s">
        <v>451</v>
      </c>
      <c r="I45" s="51">
        <v>431051</v>
      </c>
      <c r="J45" s="10" t="s">
        <v>452</v>
      </c>
      <c r="K45" s="10" t="s">
        <v>453</v>
      </c>
      <c r="L45" s="10" t="s">
        <v>299</v>
      </c>
      <c r="M45" s="52">
        <v>2702.9</v>
      </c>
    </row>
    <row r="46" spans="8:13">
      <c r="H46" s="10" t="s">
        <v>454</v>
      </c>
      <c r="I46" s="51">
        <v>48518</v>
      </c>
      <c r="J46" s="10" t="s">
        <v>455</v>
      </c>
      <c r="K46" s="10" t="s">
        <v>456</v>
      </c>
      <c r="L46" s="10" t="s">
        <v>301</v>
      </c>
      <c r="M46" s="52">
        <v>3713.8</v>
      </c>
    </row>
    <row r="47" spans="8:13">
      <c r="H47" s="10" t="s">
        <v>88</v>
      </c>
      <c r="I47" s="51">
        <v>48518</v>
      </c>
      <c r="J47" s="10" t="s">
        <v>455</v>
      </c>
      <c r="K47" s="10" t="s">
        <v>457</v>
      </c>
      <c r="L47" s="10" t="s">
        <v>301</v>
      </c>
      <c r="M47" s="52">
        <v>8308.4</v>
      </c>
    </row>
    <row r="48" spans="8:13">
      <c r="H48" s="10" t="s">
        <v>89</v>
      </c>
      <c r="I48" s="10" t="s">
        <v>375</v>
      </c>
      <c r="J48" s="10" t="s">
        <v>375</v>
      </c>
    </row>
    <row r="49" spans="8:13">
      <c r="H49" s="10" t="s">
        <v>90</v>
      </c>
      <c r="I49" s="51">
        <v>1015507</v>
      </c>
      <c r="J49" s="10" t="s">
        <v>458</v>
      </c>
      <c r="K49" s="10" t="s">
        <v>459</v>
      </c>
      <c r="L49" s="10" t="s">
        <v>303</v>
      </c>
      <c r="M49" s="10">
        <v>700.3</v>
      </c>
    </row>
    <row r="50" spans="8:13">
      <c r="H50" s="10" t="s">
        <v>92</v>
      </c>
      <c r="I50" s="51">
        <v>107763</v>
      </c>
      <c r="J50" s="10" t="s">
        <v>399</v>
      </c>
      <c r="K50" s="10" t="s">
        <v>460</v>
      </c>
      <c r="L50" s="10" t="s">
        <v>304</v>
      </c>
      <c r="M50" s="52">
        <v>1463</v>
      </c>
    </row>
    <row r="51" spans="8:13">
      <c r="H51" s="10" t="s">
        <v>229</v>
      </c>
    </row>
    <row r="52" spans="8:13">
      <c r="H52" s="10" t="s">
        <v>461</v>
      </c>
      <c r="I52" s="51">
        <v>5480</v>
      </c>
      <c r="J52" s="10" t="s">
        <v>462</v>
      </c>
      <c r="K52" s="10">
        <v>2.3E-3</v>
      </c>
      <c r="L52" s="10" t="s">
        <v>463</v>
      </c>
      <c r="M52" s="52">
        <v>12790.5</v>
      </c>
    </row>
    <row r="53" spans="8:13">
      <c r="H53" s="10" t="s">
        <v>464</v>
      </c>
      <c r="I53" s="51">
        <v>20596530150</v>
      </c>
      <c r="J53" s="10" t="s">
        <v>465</v>
      </c>
      <c r="K53" s="54">
        <v>2.2999999999999999E-9</v>
      </c>
      <c r="L53" s="10" t="s">
        <v>466</v>
      </c>
      <c r="M53" s="52">
        <v>47627.3</v>
      </c>
    </row>
    <row r="54" spans="8:13">
      <c r="H54" s="10" t="s">
        <v>126</v>
      </c>
    </row>
    <row r="55" spans="8:13">
      <c r="H55" s="10" t="s">
        <v>467</v>
      </c>
      <c r="I55" s="51">
        <v>1973</v>
      </c>
      <c r="J55" s="10" t="s">
        <v>468</v>
      </c>
      <c r="K55" s="51">
        <v>8899</v>
      </c>
      <c r="L55" s="10" t="s">
        <v>469</v>
      </c>
      <c r="M55" s="52">
        <v>123460</v>
      </c>
    </row>
    <row r="56" spans="8:13">
      <c r="H56" s="10" t="s">
        <v>470</v>
      </c>
      <c r="I56" s="10">
        <v>41</v>
      </c>
      <c r="J56" s="10" t="s">
        <v>471</v>
      </c>
      <c r="K56" s="51">
        <v>93836</v>
      </c>
      <c r="L56" s="10" t="s">
        <v>469</v>
      </c>
      <c r="M56" s="52">
        <v>27105.3</v>
      </c>
    </row>
    <row r="57" spans="8:13">
      <c r="H57" s="10" t="s">
        <v>472</v>
      </c>
      <c r="M57" s="10">
        <v>-91.4</v>
      </c>
    </row>
    <row r="58" spans="8:13">
      <c r="H58" s="10" t="s">
        <v>473</v>
      </c>
      <c r="M58" s="10">
        <v>-483.2</v>
      </c>
    </row>
    <row r="59" spans="8:13">
      <c r="H59" s="10" t="s">
        <v>474</v>
      </c>
      <c r="M59" s="10">
        <v>-574.6</v>
      </c>
    </row>
    <row r="60" spans="8:13">
      <c r="H60" s="10" t="s">
        <v>475</v>
      </c>
      <c r="M60" s="52">
        <v>4933.8</v>
      </c>
    </row>
    <row r="61" spans="8:13">
      <c r="H61" s="10" t="s">
        <v>476</v>
      </c>
      <c r="M61" s="52">
        <v>4359.2</v>
      </c>
    </row>
    <row r="62" spans="8:13">
      <c r="H62" s="10" t="s">
        <v>477</v>
      </c>
    </row>
    <row r="63" spans="8:13">
      <c r="H63" s="10" t="s">
        <v>478</v>
      </c>
    </row>
    <row r="64" spans="8:13">
      <c r="H64" s="10" t="s">
        <v>479</v>
      </c>
    </row>
    <row r="65" spans="8:8">
      <c r="H65" s="10" t="s">
        <v>480</v>
      </c>
    </row>
    <row r="66" spans="8:8">
      <c r="H66" s="10" t="s">
        <v>481</v>
      </c>
    </row>
    <row r="67" spans="8:8">
      <c r="H67" s="10" t="s">
        <v>482</v>
      </c>
    </row>
    <row r="68" spans="8:8">
      <c r="H68" s="10" t="s">
        <v>483</v>
      </c>
    </row>
    <row r="69" spans="8:8">
      <c r="H69" s="10" t="s">
        <v>484</v>
      </c>
    </row>
    <row r="70" spans="8:8">
      <c r="H70" s="10" t="s">
        <v>485</v>
      </c>
    </row>
    <row r="71" spans="8:8">
      <c r="H71" s="10" t="s">
        <v>486</v>
      </c>
    </row>
    <row r="72" spans="8:8">
      <c r="H72" s="10" t="s">
        <v>487</v>
      </c>
    </row>
    <row r="73" spans="8:8">
      <c r="H73" s="10" t="s">
        <v>488</v>
      </c>
    </row>
    <row r="74" spans="8:8">
      <c r="H74" s="10" t="s">
        <v>489</v>
      </c>
    </row>
    <row r="75" spans="8:8">
      <c r="H75" s="10" t="s">
        <v>490</v>
      </c>
    </row>
    <row r="76" spans="8:8">
      <c r="H76" s="10" t="s">
        <v>491</v>
      </c>
    </row>
    <row r="77" spans="8:8">
      <c r="H77" s="10" t="s">
        <v>492</v>
      </c>
    </row>
    <row r="78" spans="8:8">
      <c r="H78" s="10" t="s">
        <v>493</v>
      </c>
    </row>
    <row r="79" spans="8:8">
      <c r="H79" s="10" t="s">
        <v>494</v>
      </c>
    </row>
    <row r="80" spans="8:8">
      <c r="H80" s="10" t="s">
        <v>363</v>
      </c>
    </row>
    <row r="81" spans="8:8">
      <c r="H81" s="10" t="s">
        <v>364</v>
      </c>
    </row>
    <row r="82" spans="8:8">
      <c r="H82" s="10" t="s">
        <v>495</v>
      </c>
    </row>
    <row r="83" spans="8:8">
      <c r="H83" s="10" t="s">
        <v>496</v>
      </c>
    </row>
    <row r="84" spans="8:8">
      <c r="H84" s="10" t="s">
        <v>369</v>
      </c>
    </row>
    <row r="85" spans="8:8">
      <c r="H85" s="10" t="s">
        <v>497</v>
      </c>
    </row>
    <row r="86" spans="8:8">
      <c r="H86" s="10" t="s">
        <v>498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6D406-EF7E-45B0-B094-F9D021F1BC31}">
  <sheetPr>
    <tabColor rgb="FF175E54"/>
  </sheetPr>
  <dimension ref="A1:AD205"/>
  <sheetViews>
    <sheetView topLeftCell="A64" workbookViewId="0">
      <selection activeCell="D26" sqref="D26"/>
    </sheetView>
  </sheetViews>
  <sheetFormatPr defaultColWidth="9.140625" defaultRowHeight="12"/>
  <cols>
    <col min="1" max="1" width="30.42578125" style="216" customWidth="1"/>
    <col min="2" max="24" width="6.85546875" style="217" bestFit="1" customWidth="1"/>
    <col min="25" max="27" width="7.28515625" style="217" bestFit="1" customWidth="1"/>
    <col min="28" max="28" width="7.28515625" style="153" bestFit="1" customWidth="1"/>
    <col min="29" max="30" width="6.85546875" style="153" bestFit="1" customWidth="1"/>
    <col min="31" max="16384" width="9.140625" style="153"/>
  </cols>
  <sheetData>
    <row r="1" spans="1:30" s="77" customFormat="1" ht="18">
      <c r="A1" s="77" t="s">
        <v>733</v>
      </c>
      <c r="D1" s="78"/>
    </row>
    <row r="2" spans="1:30" s="155" customFormat="1">
      <c r="A2" s="153"/>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A2" s="154"/>
    </row>
    <row r="3" spans="1:30" s="155" customFormat="1">
      <c r="A3" s="156" t="s">
        <v>734</v>
      </c>
      <c r="B3" s="154"/>
      <c r="C3" s="154"/>
      <c r="D3" s="154"/>
      <c r="E3" s="154"/>
      <c r="F3" s="154"/>
      <c r="G3" s="154"/>
      <c r="H3" s="154"/>
      <c r="I3" s="154"/>
      <c r="J3" s="154"/>
      <c r="K3" s="154"/>
      <c r="L3" s="154"/>
      <c r="M3" s="154"/>
      <c r="N3" s="154"/>
      <c r="O3" s="154"/>
      <c r="P3" s="154"/>
      <c r="Q3" s="154"/>
      <c r="R3" s="154"/>
      <c r="S3" s="154"/>
      <c r="T3" s="154"/>
      <c r="U3" s="154"/>
      <c r="V3" s="154"/>
      <c r="W3" s="154"/>
      <c r="X3" s="154"/>
      <c r="Y3" s="154"/>
      <c r="Z3" s="154"/>
      <c r="AA3" s="154"/>
    </row>
    <row r="4" spans="1:30" s="155" customFormat="1">
      <c r="A4" s="153" t="s">
        <v>735</v>
      </c>
      <c r="B4" s="154"/>
      <c r="C4" s="154"/>
      <c r="D4" s="154"/>
      <c r="E4" s="154"/>
      <c r="F4" s="154"/>
      <c r="G4" s="154"/>
      <c r="H4" s="154"/>
      <c r="I4" s="154"/>
      <c r="J4" s="154"/>
      <c r="K4" s="154"/>
      <c r="L4" s="154"/>
      <c r="M4" s="154"/>
      <c r="N4" s="154"/>
      <c r="O4" s="154"/>
      <c r="P4" s="154"/>
      <c r="Q4" s="154"/>
      <c r="R4" s="154"/>
      <c r="S4" s="154"/>
      <c r="T4" s="154"/>
      <c r="U4" s="154"/>
      <c r="V4" s="154"/>
      <c r="W4" s="154"/>
      <c r="X4" s="154"/>
      <c r="Y4" s="154"/>
      <c r="Z4" s="154"/>
      <c r="AA4" s="154"/>
    </row>
    <row r="5" spans="1:30" s="155" customFormat="1">
      <c r="A5" s="153" t="s">
        <v>736</v>
      </c>
      <c r="B5" s="154"/>
      <c r="C5" s="154"/>
      <c r="D5" s="154"/>
      <c r="E5" s="154"/>
      <c r="F5" s="154"/>
      <c r="G5" s="154"/>
      <c r="H5" s="154"/>
      <c r="I5" s="154"/>
      <c r="J5" s="154"/>
      <c r="K5" s="154"/>
      <c r="L5" s="154"/>
      <c r="M5" s="154"/>
      <c r="N5" s="154"/>
      <c r="O5" s="154"/>
      <c r="P5" s="154"/>
      <c r="Q5" s="154"/>
      <c r="R5" s="154"/>
      <c r="S5" s="154"/>
      <c r="T5" s="154"/>
      <c r="U5" s="154"/>
      <c r="V5" s="154"/>
      <c r="W5" s="154"/>
      <c r="X5" s="154"/>
      <c r="Y5" s="154"/>
      <c r="Z5" s="154"/>
      <c r="AA5" s="154"/>
    </row>
    <row r="6" spans="1:30" s="155" customFormat="1">
      <c r="A6" s="153" t="s">
        <v>737</v>
      </c>
      <c r="B6" s="154"/>
      <c r="C6" s="154"/>
      <c r="D6" s="154"/>
      <c r="E6" s="154"/>
      <c r="F6" s="154"/>
      <c r="G6" s="154"/>
      <c r="H6" s="154"/>
      <c r="I6" s="154"/>
      <c r="J6" s="154"/>
      <c r="K6" s="154"/>
      <c r="L6" s="154"/>
      <c r="M6" s="154"/>
      <c r="N6" s="154"/>
      <c r="O6" s="154"/>
      <c r="P6" s="154"/>
      <c r="Q6" s="154"/>
      <c r="R6" s="154"/>
      <c r="S6" s="154"/>
      <c r="T6" s="154"/>
      <c r="U6" s="154"/>
      <c r="V6" s="154"/>
      <c r="W6" s="154"/>
      <c r="X6" s="154"/>
      <c r="Y6" s="154"/>
      <c r="Z6" s="154"/>
      <c r="AA6" s="154"/>
    </row>
    <row r="7" spans="1:30" s="155" customFormat="1">
      <c r="A7" s="157"/>
      <c r="B7" s="154"/>
      <c r="C7" s="154"/>
      <c r="D7" s="154"/>
      <c r="E7" s="154"/>
      <c r="F7" s="154"/>
      <c r="G7" s="154"/>
      <c r="H7" s="154"/>
      <c r="I7" s="154"/>
      <c r="J7" s="154"/>
      <c r="K7" s="154"/>
      <c r="L7" s="154"/>
      <c r="M7" s="154"/>
      <c r="N7" s="154"/>
      <c r="O7" s="154"/>
      <c r="P7" s="154"/>
      <c r="Q7" s="154"/>
      <c r="R7" s="154"/>
      <c r="S7" s="154"/>
      <c r="T7" s="154"/>
      <c r="U7" s="154"/>
      <c r="V7" s="154"/>
      <c r="W7" s="154"/>
      <c r="X7" s="154"/>
      <c r="Y7" s="154"/>
      <c r="Z7" s="154"/>
      <c r="AA7" s="154"/>
    </row>
    <row r="8" spans="1:30" s="158" customFormat="1">
      <c r="A8" s="218" t="s">
        <v>738</v>
      </c>
      <c r="B8" s="219">
        <v>1990</v>
      </c>
      <c r="C8" s="219">
        <v>1991</v>
      </c>
      <c r="D8" s="219">
        <v>1992</v>
      </c>
      <c r="E8" s="219">
        <v>1993</v>
      </c>
      <c r="F8" s="219">
        <v>1994</v>
      </c>
      <c r="G8" s="219">
        <v>1995</v>
      </c>
      <c r="H8" s="219">
        <v>1996</v>
      </c>
      <c r="I8" s="219">
        <v>1997</v>
      </c>
      <c r="J8" s="219">
        <v>1998</v>
      </c>
      <c r="K8" s="219">
        <v>1999</v>
      </c>
      <c r="L8" s="219">
        <v>2000</v>
      </c>
      <c r="M8" s="219">
        <v>2001</v>
      </c>
      <c r="N8" s="219">
        <v>2002</v>
      </c>
      <c r="O8" s="219">
        <v>2003</v>
      </c>
      <c r="P8" s="219">
        <v>2004</v>
      </c>
      <c r="Q8" s="219">
        <v>2005</v>
      </c>
      <c r="R8" s="219">
        <v>2006</v>
      </c>
      <c r="S8" s="219">
        <v>2007</v>
      </c>
      <c r="T8" s="219">
        <v>2008</v>
      </c>
      <c r="U8" s="219">
        <v>2009</v>
      </c>
      <c r="V8" s="219">
        <v>2010</v>
      </c>
      <c r="W8" s="219">
        <v>2011</v>
      </c>
      <c r="X8" s="219">
        <v>2012</v>
      </c>
      <c r="Y8" s="219">
        <v>2013</v>
      </c>
      <c r="Z8" s="219">
        <v>2014</v>
      </c>
      <c r="AA8" s="219">
        <v>2015</v>
      </c>
      <c r="AB8" s="219">
        <v>2016</v>
      </c>
      <c r="AC8" s="219">
        <v>2017</v>
      </c>
      <c r="AD8" s="219">
        <v>2018</v>
      </c>
    </row>
    <row r="9" spans="1:30" ht="12.75">
      <c r="A9" s="159" t="s">
        <v>739</v>
      </c>
      <c r="B9" s="160"/>
      <c r="C9" s="160"/>
      <c r="D9" s="160"/>
      <c r="E9" s="160"/>
      <c r="F9" s="160"/>
      <c r="G9" s="160"/>
      <c r="H9" s="160"/>
      <c r="I9" s="160"/>
      <c r="J9" s="160"/>
      <c r="K9" s="160"/>
      <c r="L9" s="160"/>
      <c r="M9" s="160"/>
      <c r="N9" s="160"/>
      <c r="O9" s="160"/>
      <c r="P9" s="160"/>
      <c r="Q9" s="160"/>
      <c r="R9" s="160"/>
      <c r="S9" s="160"/>
      <c r="T9" s="160"/>
      <c r="U9" s="160"/>
      <c r="V9" s="160"/>
      <c r="W9" s="160"/>
      <c r="X9" s="160"/>
      <c r="Y9" s="160"/>
      <c r="Z9" s="160"/>
      <c r="AA9" s="160"/>
      <c r="AB9" s="160"/>
      <c r="AC9" s="160"/>
      <c r="AD9" s="161"/>
    </row>
    <row r="10" spans="1:30">
      <c r="A10" s="162" t="s">
        <v>740</v>
      </c>
      <c r="B10" s="163">
        <v>161.52879864917907</v>
      </c>
      <c r="C10" s="163">
        <v>153.57287781461918</v>
      </c>
      <c r="D10" s="163">
        <v>113.76767319040724</v>
      </c>
      <c r="E10" s="163">
        <v>146.11426898290259</v>
      </c>
      <c r="F10" s="163">
        <v>143.72345769157198</v>
      </c>
      <c r="G10" s="163">
        <v>133.19795258963291</v>
      </c>
      <c r="H10" s="163">
        <v>177.23117626117215</v>
      </c>
      <c r="I10" s="163">
        <v>231.40014144685784</v>
      </c>
      <c r="J10" s="163">
        <v>200.48747597203644</v>
      </c>
      <c r="K10" s="163">
        <v>177.4540731601723</v>
      </c>
      <c r="L10" s="163">
        <v>226.36072809865749</v>
      </c>
      <c r="M10" s="163">
        <v>281.68543011267292</v>
      </c>
      <c r="N10" s="163">
        <v>246.18680697615696</v>
      </c>
      <c r="O10" s="163">
        <v>299.68608862618663</v>
      </c>
      <c r="P10" s="163">
        <v>338.13983075486362</v>
      </c>
      <c r="Q10" s="163">
        <v>410.88045402703682</v>
      </c>
      <c r="R10" s="163">
        <v>431.11789716188468</v>
      </c>
      <c r="S10" s="163">
        <v>425.54830376763152</v>
      </c>
      <c r="T10" s="163">
        <v>435.66596923093704</v>
      </c>
      <c r="U10" s="163">
        <v>240.74829895366523</v>
      </c>
      <c r="V10" s="163">
        <v>228.01289407020758</v>
      </c>
      <c r="W10" s="163">
        <v>239.59993885391341</v>
      </c>
      <c r="X10" s="163">
        <v>99.640398986438569</v>
      </c>
      <c r="Y10" s="163">
        <v>118.95705229291595</v>
      </c>
      <c r="Z10" s="163">
        <v>38.557449664166775</v>
      </c>
      <c r="AA10" s="163">
        <v>40.583575385862211</v>
      </c>
      <c r="AB10" s="163">
        <v>26.978990160313952</v>
      </c>
      <c r="AC10" s="163">
        <v>49.136057364951355</v>
      </c>
      <c r="AD10" s="163">
        <v>44.434673339164931</v>
      </c>
    </row>
    <row r="11" spans="1:30" ht="24">
      <c r="A11" s="164" t="s">
        <v>741</v>
      </c>
      <c r="B11" s="165">
        <v>0.97786473971911292</v>
      </c>
      <c r="C11" s="165">
        <v>1.0915960686938546</v>
      </c>
      <c r="D11" s="165">
        <v>1.0752099316812973</v>
      </c>
      <c r="E11" s="165">
        <v>1.1084123544544255</v>
      </c>
      <c r="F11" s="165">
        <v>1.1458707195461333</v>
      </c>
      <c r="G11" s="165">
        <v>1.1578794604759659</v>
      </c>
      <c r="H11" s="165">
        <v>1.2156560281944244</v>
      </c>
      <c r="I11" s="165">
        <v>1.2446581749575394</v>
      </c>
      <c r="J11" s="165">
        <v>1.2891304949286184</v>
      </c>
      <c r="K11" s="165">
        <v>1.3081228272967866</v>
      </c>
      <c r="L11" s="165">
        <v>1.3404953160149242</v>
      </c>
      <c r="M11" s="165">
        <v>1.4652030289242666</v>
      </c>
      <c r="N11" s="165">
        <v>1.5114111256079177</v>
      </c>
      <c r="O11" s="165">
        <v>1.593154569450981</v>
      </c>
      <c r="P11" s="165">
        <v>1.6616393107082195</v>
      </c>
      <c r="Q11" s="165">
        <v>1.753407750666748</v>
      </c>
      <c r="R11" s="165">
        <v>1.8682119212247708</v>
      </c>
      <c r="S11" s="165">
        <v>1.9432096205842828</v>
      </c>
      <c r="T11" s="165">
        <v>2.084895557606389</v>
      </c>
      <c r="U11" s="165">
        <v>2.1229460097983042</v>
      </c>
      <c r="V11" s="165">
        <v>2.1642352290340843</v>
      </c>
      <c r="W11" s="165">
        <v>2.1921493524934004</v>
      </c>
      <c r="X11" s="165">
        <v>2.1873772316772042</v>
      </c>
      <c r="Y11" s="165">
        <v>2.1653789186464487</v>
      </c>
      <c r="Z11" s="165">
        <v>2.1391094815765954</v>
      </c>
      <c r="AA11" s="165">
        <v>2.1238822158969213</v>
      </c>
      <c r="AB11" s="165">
        <v>0.60631363405623051</v>
      </c>
      <c r="AC11" s="165">
        <v>9.0720550411040587E-2</v>
      </c>
      <c r="AD11" s="165">
        <v>0</v>
      </c>
    </row>
    <row r="12" spans="1:30">
      <c r="A12" s="164" t="s">
        <v>742</v>
      </c>
      <c r="B12" s="166">
        <v>2.1468025510378085E-2</v>
      </c>
      <c r="C12" s="166">
        <v>2.3964881131187461E-2</v>
      </c>
      <c r="D12" s="166">
        <v>2.360514016383938E-2</v>
      </c>
      <c r="E12" s="166">
        <v>2.4334065576677787E-2</v>
      </c>
      <c r="F12" s="166">
        <v>2.5156425873252983E-2</v>
      </c>
      <c r="G12" s="166">
        <v>2.5420065563035877E-2</v>
      </c>
      <c r="H12" s="166">
        <v>2.6688491327153546E-2</v>
      </c>
      <c r="I12" s="166">
        <v>2.7325203953426511E-2</v>
      </c>
      <c r="J12" s="166">
        <v>2.8301548493591708E-2</v>
      </c>
      <c r="K12" s="166">
        <v>2.8718505828507507E-2</v>
      </c>
      <c r="L12" s="166">
        <v>2.9429210883518523E-2</v>
      </c>
      <c r="M12" s="166">
        <v>3.2167041846569398E-2</v>
      </c>
      <c r="N12" s="166">
        <v>3.3181493598532133E-2</v>
      </c>
      <c r="O12" s="166">
        <v>3.4976087744787082E-2</v>
      </c>
      <c r="P12" s="166">
        <v>3.6479600564775221E-2</v>
      </c>
      <c r="Q12" s="166">
        <v>3.8494283301615882E-2</v>
      </c>
      <c r="R12" s="166">
        <v>4.101469206790944E-2</v>
      </c>
      <c r="S12" s="166">
        <v>4.2661190256945446E-2</v>
      </c>
      <c r="T12" s="166">
        <v>4.5771760857257843E-2</v>
      </c>
      <c r="U12" s="166">
        <v>4.660711982374649E-2</v>
      </c>
      <c r="V12" s="166">
        <v>4.7513582625659079E-2</v>
      </c>
      <c r="W12" s="166">
        <v>4.8126408807219308E-2</v>
      </c>
      <c r="X12" s="166">
        <v>4.8021641749711817E-2</v>
      </c>
      <c r="Y12" s="166">
        <v>4.7538691167543161E-2</v>
      </c>
      <c r="Z12" s="166">
        <v>4.6961972402409159E-2</v>
      </c>
      <c r="AA12" s="166">
        <v>4.6627673276173731E-2</v>
      </c>
      <c r="AB12" s="167">
        <v>2.2884353764537147E-3</v>
      </c>
      <c r="AC12" s="167">
        <v>1.3224954316991095E-3</v>
      </c>
      <c r="AD12" s="165">
        <v>7.2088746111906743E-2</v>
      </c>
    </row>
    <row r="13" spans="1:30" ht="24">
      <c r="A13" s="164" t="s">
        <v>743</v>
      </c>
      <c r="B13" s="165">
        <v>151.77508370033325</v>
      </c>
      <c r="C13" s="165">
        <v>143.55476873109458</v>
      </c>
      <c r="D13" s="165">
        <v>104.37795056062548</v>
      </c>
      <c r="E13" s="165">
        <v>136.09633661266341</v>
      </c>
      <c r="F13" s="165">
        <v>133.44979618354267</v>
      </c>
      <c r="G13" s="165">
        <v>122.98393175929247</v>
      </c>
      <c r="H13" s="165">
        <v>165.970164183799</v>
      </c>
      <c r="I13" s="165">
        <v>219.14156735067934</v>
      </c>
      <c r="J13" s="165">
        <v>188.38555963650344</v>
      </c>
      <c r="K13" s="165">
        <v>165.44887591745703</v>
      </c>
      <c r="L13" s="165">
        <v>213.20690093386312</v>
      </c>
      <c r="M13" s="165">
        <v>265.63746913450865</v>
      </c>
      <c r="N13" s="165">
        <v>229.61723203270071</v>
      </c>
      <c r="O13" s="165">
        <v>279.83933307041747</v>
      </c>
      <c r="P13" s="165">
        <v>314.87664093795155</v>
      </c>
      <c r="Q13" s="165">
        <v>382.26877615267756</v>
      </c>
      <c r="R13" s="165">
        <v>398.19368932367024</v>
      </c>
      <c r="S13" s="165">
        <v>389.60350181447325</v>
      </c>
      <c r="T13" s="165">
        <v>395.09375618627212</v>
      </c>
      <c r="U13" s="165">
        <v>210.25636069384234</v>
      </c>
      <c r="V13" s="165">
        <v>196.09903387243116</v>
      </c>
      <c r="W13" s="165">
        <v>202.12359660392269</v>
      </c>
      <c r="X13" s="165">
        <v>67.811465708917439</v>
      </c>
      <c r="Y13" s="165">
        <v>94.782774864217089</v>
      </c>
      <c r="Z13" s="165">
        <v>28.316700219954459</v>
      </c>
      <c r="AA13" s="165">
        <v>0.92387949606033792</v>
      </c>
      <c r="AB13" s="165">
        <v>1.108939712179245</v>
      </c>
      <c r="AC13" s="165">
        <v>2.8884904802441866</v>
      </c>
      <c r="AD13" s="165">
        <v>1.8086860157597218</v>
      </c>
    </row>
    <row r="14" spans="1:30" ht="24">
      <c r="A14" s="164" t="s">
        <v>744</v>
      </c>
      <c r="B14" s="165">
        <v>2.1490622331340745</v>
      </c>
      <c r="C14" s="165">
        <v>2.0326665243381732</v>
      </c>
      <c r="D14" s="165">
        <v>1.4779416097352693</v>
      </c>
      <c r="E14" s="165">
        <v>1.9270587105038435</v>
      </c>
      <c r="F14" s="165">
        <v>1.889584970111017</v>
      </c>
      <c r="G14" s="165">
        <v>1.7413933603757477</v>
      </c>
      <c r="H14" s="165">
        <v>2.3500577497865081</v>
      </c>
      <c r="I14" s="165">
        <v>3.1029392613151163</v>
      </c>
      <c r="J14" s="165">
        <v>2.6674489752348425</v>
      </c>
      <c r="K14" s="165">
        <v>2.3426765584970117</v>
      </c>
      <c r="L14" s="165">
        <v>3.0189072374039294</v>
      </c>
      <c r="M14" s="165">
        <v>3.9233870623398817</v>
      </c>
      <c r="N14" s="165">
        <v>3.5441073868488484</v>
      </c>
      <c r="O14" s="165">
        <v>4.5229669086251088</v>
      </c>
      <c r="P14" s="165">
        <v>5.3411435738684903</v>
      </c>
      <c r="Q14" s="165">
        <v>6.82192410333049</v>
      </c>
      <c r="R14" s="165">
        <v>7.4964514304013683</v>
      </c>
      <c r="S14" s="165">
        <v>7.7610387489325392</v>
      </c>
      <c r="T14" s="165">
        <v>8.3560763236549995</v>
      </c>
      <c r="U14" s="165">
        <v>4.7392925918018811</v>
      </c>
      <c r="V14" s="165">
        <v>4.7313436165670382</v>
      </c>
      <c r="W14" s="165">
        <v>6.9559096857365388</v>
      </c>
      <c r="X14" s="165">
        <v>3.398792514681956</v>
      </c>
      <c r="Y14" s="165">
        <v>1.6223430358431561</v>
      </c>
      <c r="Z14" s="165">
        <v>1.0019290806153651</v>
      </c>
      <c r="AA14" s="165">
        <v>0.39413084828990391</v>
      </c>
      <c r="AB14" s="165">
        <v>7.5417917842758586E-2</v>
      </c>
      <c r="AC14" s="165">
        <v>0.4761501376994185</v>
      </c>
      <c r="AD14" s="165">
        <v>0.42959746784746849</v>
      </c>
    </row>
    <row r="15" spans="1:30">
      <c r="A15" s="164" t="s">
        <v>745</v>
      </c>
      <c r="B15" s="165">
        <v>0</v>
      </c>
      <c r="C15" s="165">
        <v>0</v>
      </c>
      <c r="D15" s="165">
        <v>0</v>
      </c>
      <c r="E15" s="165">
        <v>0</v>
      </c>
      <c r="F15" s="165">
        <v>0</v>
      </c>
      <c r="G15" s="165">
        <v>0</v>
      </c>
      <c r="H15" s="165">
        <v>0</v>
      </c>
      <c r="I15" s="165">
        <v>0</v>
      </c>
      <c r="J15" s="165">
        <v>0</v>
      </c>
      <c r="K15" s="165">
        <v>0</v>
      </c>
      <c r="L15" s="165">
        <v>0</v>
      </c>
      <c r="M15" s="165">
        <v>0.74572097168207596</v>
      </c>
      <c r="N15" s="165">
        <v>1.3472620275657072</v>
      </c>
      <c r="O15" s="165">
        <v>2.5790506195742773</v>
      </c>
      <c r="P15" s="165">
        <v>4.0607798440597911</v>
      </c>
      <c r="Q15" s="165">
        <v>6.4832398514906977</v>
      </c>
      <c r="R15" s="165">
        <v>8.5491351569769485</v>
      </c>
      <c r="S15" s="165">
        <v>10.326023116274399</v>
      </c>
      <c r="T15" s="165">
        <v>12.705962998836604</v>
      </c>
      <c r="U15" s="165">
        <v>8.1072064479989301</v>
      </c>
      <c r="V15" s="165">
        <v>8.9928984906320419</v>
      </c>
      <c r="W15" s="165">
        <v>11.573136220291486</v>
      </c>
      <c r="X15" s="165">
        <v>11.042275347241302</v>
      </c>
      <c r="Y15" s="165">
        <v>9.2347278825336332</v>
      </c>
      <c r="Z15" s="165">
        <v>2.9099966467589207</v>
      </c>
      <c r="AA15" s="165">
        <v>14.462410054788343</v>
      </c>
      <c r="AB15" s="165">
        <v>12.420837111252899</v>
      </c>
      <c r="AC15" s="165">
        <v>38.298977452805772</v>
      </c>
      <c r="AD15" s="165">
        <v>34.850147014737551</v>
      </c>
    </row>
    <row r="16" spans="1:30">
      <c r="A16" s="164" t="s">
        <v>746</v>
      </c>
      <c r="B16" s="165">
        <v>0</v>
      </c>
      <c r="C16" s="165">
        <v>0</v>
      </c>
      <c r="D16" s="165">
        <v>0</v>
      </c>
      <c r="E16" s="165">
        <v>0</v>
      </c>
      <c r="F16" s="165">
        <v>0</v>
      </c>
      <c r="G16" s="165">
        <v>0</v>
      </c>
      <c r="H16" s="165">
        <v>0</v>
      </c>
      <c r="I16" s="165">
        <v>0</v>
      </c>
      <c r="J16" s="165">
        <v>0</v>
      </c>
      <c r="K16" s="165">
        <v>0</v>
      </c>
      <c r="L16" s="165">
        <v>0</v>
      </c>
      <c r="M16" s="165">
        <v>0.21315811659797415</v>
      </c>
      <c r="N16" s="165">
        <v>0.38510360746875677</v>
      </c>
      <c r="O16" s="165">
        <v>0.73720009702726297</v>
      </c>
      <c r="P16" s="165">
        <v>1.1607400305859006</v>
      </c>
      <c r="Q16" s="165">
        <v>1.8531800079049636</v>
      </c>
      <c r="R16" s="165">
        <v>2.4436989407609722</v>
      </c>
      <c r="S16" s="165">
        <v>2.9516075355201106</v>
      </c>
      <c r="T16" s="165">
        <v>3.6318934899825019</v>
      </c>
      <c r="U16" s="165">
        <v>2.3173773072633304</v>
      </c>
      <c r="V16" s="165">
        <v>2.5705449864123278</v>
      </c>
      <c r="W16" s="165">
        <v>3.3080844089508177</v>
      </c>
      <c r="X16" s="165">
        <v>4.0182942694499326</v>
      </c>
      <c r="Y16" s="165">
        <v>4.7606097746981861</v>
      </c>
      <c r="Z16" s="165">
        <v>2.419999228217057</v>
      </c>
      <c r="AA16" s="165">
        <v>8.7857156308611337</v>
      </c>
      <c r="AB16" s="165">
        <v>4.5722026382947005</v>
      </c>
      <c r="AC16" s="165">
        <v>5.7500417598546951</v>
      </c>
      <c r="AD16" s="165">
        <v>1.9479949382930835</v>
      </c>
    </row>
    <row r="17" spans="1:30">
      <c r="A17" s="164" t="s">
        <v>747</v>
      </c>
      <c r="B17" s="165">
        <v>5.6973224514485921</v>
      </c>
      <c r="C17" s="165">
        <v>6.3599540278637603</v>
      </c>
      <c r="D17" s="165">
        <v>6.2644836601307228</v>
      </c>
      <c r="E17" s="165">
        <v>6.4579305664606999</v>
      </c>
      <c r="F17" s="165">
        <v>6.6761738221617355</v>
      </c>
      <c r="G17" s="165">
        <v>6.7461402158092021</v>
      </c>
      <c r="H17" s="165">
        <v>7.0827631893756342</v>
      </c>
      <c r="I17" s="165">
        <v>7.2517380743287037</v>
      </c>
      <c r="J17" s="165">
        <v>7.5108466572928627</v>
      </c>
      <c r="K17" s="165">
        <v>7.6215014720248258</v>
      </c>
      <c r="L17" s="165">
        <v>7.8101129428056311</v>
      </c>
      <c r="M17" s="165">
        <v>8.5366961027949078</v>
      </c>
      <c r="N17" s="165">
        <v>8.8059178223039805</v>
      </c>
      <c r="O17" s="165">
        <v>9.2821787395343005</v>
      </c>
      <c r="P17" s="165">
        <v>9.681190625430288</v>
      </c>
      <c r="Q17" s="165">
        <v>10.215860065971032</v>
      </c>
      <c r="R17" s="165">
        <v>10.884742327364396</v>
      </c>
      <c r="S17" s="165">
        <v>11.321700588576142</v>
      </c>
      <c r="T17" s="165">
        <v>12.147203786781708</v>
      </c>
      <c r="U17" s="165">
        <v>12.368896712965991</v>
      </c>
      <c r="V17" s="165">
        <v>12.609459631537295</v>
      </c>
      <c r="W17" s="165">
        <v>12.772095378422854</v>
      </c>
      <c r="X17" s="165">
        <v>10.783579324421726</v>
      </c>
      <c r="Y17" s="165">
        <v>6.0081300803454099</v>
      </c>
      <c r="Z17" s="165">
        <v>1.4027864640468866</v>
      </c>
      <c r="AA17" s="165">
        <v>13.631162862802611</v>
      </c>
      <c r="AB17" s="165">
        <v>8.0012224691989129</v>
      </c>
      <c r="AC17" s="165">
        <v>0.78286358343959161</v>
      </c>
      <c r="AD17" s="165">
        <v>4.265214975155299</v>
      </c>
    </row>
    <row r="18" spans="1:30">
      <c r="A18" s="164" t="s">
        <v>748</v>
      </c>
      <c r="B18" s="166">
        <v>1.9901212528613304E-2</v>
      </c>
      <c r="C18" s="166">
        <v>2.2215838731147332E-2</v>
      </c>
      <c r="D18" s="166">
        <v>2.1882352941176471E-2</v>
      </c>
      <c r="E18" s="166">
        <v>2.2558078780583152E-2</v>
      </c>
      <c r="F18" s="166">
        <v>2.3320420293048968E-2</v>
      </c>
      <c r="G18" s="166">
        <v>2.3564818619052946E-2</v>
      </c>
      <c r="H18" s="166">
        <v>2.4740670152128098E-2</v>
      </c>
      <c r="I18" s="166">
        <v>2.533091322264169E-2</v>
      </c>
      <c r="J18" s="166">
        <v>2.6236000660030186E-2</v>
      </c>
      <c r="K18" s="166">
        <v>2.6622526963229892E-2</v>
      </c>
      <c r="L18" s="166">
        <v>2.7281362231433601E-2</v>
      </c>
      <c r="M18" s="166">
        <v>2.9819376537255707E-2</v>
      </c>
      <c r="N18" s="166">
        <v>3.0759789986367494E-2</v>
      </c>
      <c r="O18" s="166">
        <v>3.2423408258572359E-2</v>
      </c>
      <c r="P18" s="166">
        <v>3.3817189356680974E-2</v>
      </c>
      <c r="Q18" s="166">
        <v>3.5684833370063195E-2</v>
      </c>
      <c r="R18" s="166">
        <v>3.8021293725615704E-2</v>
      </c>
      <c r="S18" s="166">
        <v>3.9547624611152514E-2</v>
      </c>
      <c r="T18" s="166">
        <v>4.2431174687620782E-2</v>
      </c>
      <c r="U18" s="166">
        <v>4.3205566180761892E-2</v>
      </c>
      <c r="V18" s="166">
        <v>4.4045872098109728E-2</v>
      </c>
      <c r="W18" s="166">
        <v>4.4613972041741369E-2</v>
      </c>
      <c r="X18" s="167">
        <v>2.3106450075154384E-3</v>
      </c>
      <c r="Y18" s="166">
        <v>3.9611225261767406E-2</v>
      </c>
      <c r="Z18" s="166">
        <v>1.2103667432159421E-2</v>
      </c>
      <c r="AA18" s="166">
        <v>3.622988089474629E-2</v>
      </c>
      <c r="AB18" s="165">
        <v>7.5988133750457987E-2</v>
      </c>
      <c r="AC18" s="165">
        <v>0.65748810211837994</v>
      </c>
      <c r="AD18" s="166">
        <v>1.9383488555729762E-2</v>
      </c>
    </row>
    <row r="19" spans="1:30">
      <c r="A19" s="164" t="s">
        <v>49</v>
      </c>
      <c r="B19" s="165">
        <v>0.88809628650505856</v>
      </c>
      <c r="C19" s="165">
        <v>0.48771174276642293</v>
      </c>
      <c r="D19" s="165">
        <v>0.52659993512946612</v>
      </c>
      <c r="E19" s="165">
        <v>0.47763859446290735</v>
      </c>
      <c r="F19" s="165">
        <v>0.51355515004407859</v>
      </c>
      <c r="G19" s="165">
        <v>0.51962290949745282</v>
      </c>
      <c r="H19" s="165">
        <v>0.56110594853733076</v>
      </c>
      <c r="I19" s="165">
        <v>0.60658246840110408</v>
      </c>
      <c r="J19" s="165">
        <v>0.57995265892303216</v>
      </c>
      <c r="K19" s="165">
        <v>0.67755535210489726</v>
      </c>
      <c r="L19" s="165">
        <v>0.92760109545488134</v>
      </c>
      <c r="M19" s="165">
        <v>1.1018092774414388</v>
      </c>
      <c r="N19" s="165">
        <v>0.91183169007616094</v>
      </c>
      <c r="O19" s="165">
        <v>1.064805125553997</v>
      </c>
      <c r="P19" s="165">
        <v>1.2873996423378651</v>
      </c>
      <c r="Q19" s="165">
        <v>1.40988697832368</v>
      </c>
      <c r="R19" s="165">
        <v>1.6029320756924466</v>
      </c>
      <c r="S19" s="165">
        <v>1.5590135284027364</v>
      </c>
      <c r="T19" s="165">
        <v>1.5579779522577397</v>
      </c>
      <c r="U19" s="165">
        <v>0.74640650398993358</v>
      </c>
      <c r="V19" s="165">
        <v>0.75381878886985654</v>
      </c>
      <c r="W19" s="165">
        <v>0.58222682324666997</v>
      </c>
      <c r="X19" s="165">
        <v>0.34828230329177062</v>
      </c>
      <c r="Y19" s="165">
        <v>0.29593782020273762</v>
      </c>
      <c r="Z19" s="165">
        <v>0.30786290316292503</v>
      </c>
      <c r="AA19" s="165">
        <v>0.17953672299203485</v>
      </c>
      <c r="AB19" s="165">
        <v>0.11578010836228955</v>
      </c>
      <c r="AC19" s="165">
        <v>0.19000280294657068</v>
      </c>
      <c r="AD19" s="165">
        <v>1.0415606927041632</v>
      </c>
    </row>
    <row r="20" spans="1:30" ht="12.75">
      <c r="A20" s="159" t="s">
        <v>749</v>
      </c>
      <c r="B20" s="168"/>
      <c r="C20" s="160"/>
      <c r="D20" s="160"/>
      <c r="E20" s="160"/>
      <c r="F20" s="160"/>
      <c r="G20" s="160"/>
      <c r="H20" s="160"/>
      <c r="I20" s="160"/>
      <c r="J20" s="160"/>
      <c r="K20" s="160"/>
      <c r="L20" s="160"/>
      <c r="M20" s="160"/>
      <c r="N20" s="160"/>
      <c r="O20" s="160"/>
      <c r="P20" s="160"/>
      <c r="Q20" s="160"/>
      <c r="R20" s="160"/>
      <c r="S20" s="160"/>
      <c r="T20" s="160"/>
      <c r="U20" s="160"/>
      <c r="V20" s="160"/>
      <c r="W20" s="160"/>
      <c r="X20" s="160"/>
      <c r="Y20" s="160"/>
      <c r="Z20" s="160"/>
      <c r="AA20" s="160"/>
      <c r="AB20" s="160"/>
      <c r="AC20" s="160"/>
      <c r="AD20" s="161"/>
    </row>
    <row r="21" spans="1:30">
      <c r="A21" s="169" t="s">
        <v>750</v>
      </c>
      <c r="B21" s="170">
        <v>2289.1317223888436</v>
      </c>
      <c r="C21" s="170">
        <v>2428.5026523430602</v>
      </c>
      <c r="D21" s="170">
        <v>2436.3591592491503</v>
      </c>
      <c r="E21" s="170">
        <v>2519.9767170614105</v>
      </c>
      <c r="F21" s="170">
        <v>2613.4314395247479</v>
      </c>
      <c r="G21" s="170">
        <v>2627.2443948860787</v>
      </c>
      <c r="H21" s="170">
        <v>2747.777601108804</v>
      </c>
      <c r="I21" s="170">
        <v>2781.5724422474259</v>
      </c>
      <c r="J21" s="170">
        <v>2829.4829242924425</v>
      </c>
      <c r="K21" s="170">
        <v>2818.3214769258443</v>
      </c>
      <c r="L21" s="170">
        <v>2892.4363240705402</v>
      </c>
      <c r="M21" s="170">
        <v>3088.9928816859592</v>
      </c>
      <c r="N21" s="170">
        <v>3127.0207045010338</v>
      </c>
      <c r="O21" s="170">
        <v>3216.5731755687639</v>
      </c>
      <c r="P21" s="170">
        <v>3295.5488350636861</v>
      </c>
      <c r="Q21" s="170">
        <v>3289.8689307267659</v>
      </c>
      <c r="R21" s="170">
        <v>3542.7200041141182</v>
      </c>
      <c r="S21" s="170">
        <v>3621.613172455458</v>
      </c>
      <c r="T21" s="170">
        <v>3814.724136343465</v>
      </c>
      <c r="U21" s="170">
        <v>3783.3484348546458</v>
      </c>
      <c r="V21" s="170">
        <v>3721.7427786883882</v>
      </c>
      <c r="W21" s="170">
        <v>3744.6435214448497</v>
      </c>
      <c r="X21" s="170">
        <v>3755.4781084689739</v>
      </c>
      <c r="Y21" s="170">
        <v>3763.9657234893502</v>
      </c>
      <c r="Z21" s="170">
        <v>3657.2113170502394</v>
      </c>
      <c r="AA21" s="170">
        <v>3618.8094016760997</v>
      </c>
      <c r="AB21" s="170">
        <v>3544.8981555855562</v>
      </c>
      <c r="AC21" s="170">
        <v>3562.3029671034346</v>
      </c>
      <c r="AD21" s="170">
        <v>3509.3189678576073</v>
      </c>
    </row>
    <row r="22" spans="1:30">
      <c r="A22" s="164" t="s">
        <v>751</v>
      </c>
      <c r="B22" s="171">
        <v>0</v>
      </c>
      <c r="C22" s="171">
        <v>0</v>
      </c>
      <c r="D22" s="171">
        <v>0</v>
      </c>
      <c r="E22" s="171">
        <v>8.7872098073830376</v>
      </c>
      <c r="F22" s="171">
        <v>27.437176944944792</v>
      </c>
      <c r="G22" s="171">
        <v>41.974633115054566</v>
      </c>
      <c r="H22" s="171">
        <v>80.66132416250467</v>
      </c>
      <c r="I22" s="171">
        <v>90.178731433901291</v>
      </c>
      <c r="J22" s="171">
        <v>111.86572242157094</v>
      </c>
      <c r="K22" s="171">
        <v>126.35005976729244</v>
      </c>
      <c r="L22" s="171">
        <v>130.08002186362401</v>
      </c>
      <c r="M22" s="171">
        <v>145.65965892979969</v>
      </c>
      <c r="N22" s="171">
        <v>149.04056739714201</v>
      </c>
      <c r="O22" s="171">
        <v>173.89746238448993</v>
      </c>
      <c r="P22" s="171">
        <v>191.84725747668924</v>
      </c>
      <c r="Q22" s="171">
        <v>202.25037233678597</v>
      </c>
      <c r="R22" s="171">
        <v>202.46474505479517</v>
      </c>
      <c r="S22" s="171">
        <v>215.75769214061444</v>
      </c>
      <c r="T22" s="171">
        <v>231.29902901966528</v>
      </c>
      <c r="U22" s="171">
        <v>235.12071041152171</v>
      </c>
      <c r="V22" s="171">
        <v>250.58960972130592</v>
      </c>
      <c r="W22" s="171">
        <v>253.83236914619832</v>
      </c>
      <c r="X22" s="171">
        <v>258.15782987976871</v>
      </c>
      <c r="Y22" s="171">
        <v>264.52324826328203</v>
      </c>
      <c r="Z22" s="171">
        <v>264.52324826328203</v>
      </c>
      <c r="AA22" s="171">
        <v>264.52324826328203</v>
      </c>
      <c r="AB22" s="171">
        <v>264.52324826328203</v>
      </c>
      <c r="AC22" s="171">
        <v>264.52324826328203</v>
      </c>
      <c r="AD22" s="171">
        <v>264.52324826328203</v>
      </c>
    </row>
    <row r="23" spans="1:30">
      <c r="A23" s="164" t="s">
        <v>752</v>
      </c>
      <c r="B23" s="171">
        <v>0</v>
      </c>
      <c r="C23" s="171">
        <v>0</v>
      </c>
      <c r="D23" s="171">
        <v>0</v>
      </c>
      <c r="E23" s="171">
        <v>0</v>
      </c>
      <c r="F23" s="171">
        <v>0</v>
      </c>
      <c r="G23" s="171">
        <v>0</v>
      </c>
      <c r="H23" s="171">
        <v>0</v>
      </c>
      <c r="I23" s="171">
        <v>0</v>
      </c>
      <c r="J23" s="171">
        <v>0</v>
      </c>
      <c r="K23" s="171">
        <v>15.20516838440102</v>
      </c>
      <c r="L23" s="171">
        <v>15.012378797216034</v>
      </c>
      <c r="M23" s="171">
        <v>13.891357450129528</v>
      </c>
      <c r="N23" s="171">
        <v>13.597281094966007</v>
      </c>
      <c r="O23" s="171">
        <v>12.664808879855293</v>
      </c>
      <c r="P23" s="171">
        <v>12.267952793058928</v>
      </c>
      <c r="Q23" s="171">
        <v>11.49979232868434</v>
      </c>
      <c r="R23" s="171">
        <v>10.470389231695256</v>
      </c>
      <c r="S23" s="171">
        <v>10.054985989647639</v>
      </c>
      <c r="T23" s="171">
        <v>8.6900783486173605</v>
      </c>
      <c r="U23" s="171">
        <v>8.2919022846583985</v>
      </c>
      <c r="V23" s="171">
        <v>7.8533377165395137</v>
      </c>
      <c r="W23" s="171">
        <v>7.6162017919706546</v>
      </c>
      <c r="X23" s="171">
        <v>7.5934625622582645</v>
      </c>
      <c r="Y23" s="171">
        <v>7.5059603882842314</v>
      </c>
      <c r="Z23" s="171">
        <v>7.4672491273481967</v>
      </c>
      <c r="AA23" s="171">
        <v>7.3889767015303027</v>
      </c>
      <c r="AB23" s="171">
        <v>7.3700258155622071</v>
      </c>
      <c r="AC23" s="171">
        <v>7.2514394108281186</v>
      </c>
      <c r="AD23" s="171">
        <v>7.1164119838641824</v>
      </c>
    </row>
    <row r="24" spans="1:30">
      <c r="A24" s="172" t="s">
        <v>740</v>
      </c>
      <c r="B24" s="163">
        <v>2289.1317223888436</v>
      </c>
      <c r="C24" s="163">
        <v>2428.5026523430602</v>
      </c>
      <c r="D24" s="163">
        <v>2436.3591592491503</v>
      </c>
      <c r="E24" s="163">
        <v>2511.1895072540278</v>
      </c>
      <c r="F24" s="163">
        <v>2585.994262579803</v>
      </c>
      <c r="G24" s="163">
        <v>2585.2697617710242</v>
      </c>
      <c r="H24" s="163">
        <v>2667.1162769462994</v>
      </c>
      <c r="I24" s="163">
        <v>2691.3937108135242</v>
      </c>
      <c r="J24" s="163">
        <v>2717.6172018708712</v>
      </c>
      <c r="K24" s="163">
        <v>2676.7662487741509</v>
      </c>
      <c r="L24" s="163">
        <v>2747.3439234097004</v>
      </c>
      <c r="M24" s="163">
        <v>2929.4418653060302</v>
      </c>
      <c r="N24" s="163">
        <v>2964.382856008926</v>
      </c>
      <c r="O24" s="163">
        <v>3030.010904304419</v>
      </c>
      <c r="P24" s="163">
        <v>3091.4336247939377</v>
      </c>
      <c r="Q24" s="163">
        <v>3076.1187660612964</v>
      </c>
      <c r="R24" s="163">
        <v>3329.7848698276275</v>
      </c>
      <c r="S24" s="163">
        <v>3395.8004943251958</v>
      </c>
      <c r="T24" s="163">
        <v>3574.7350289751821</v>
      </c>
      <c r="U24" s="163">
        <v>3539.9358221584657</v>
      </c>
      <c r="V24" s="163">
        <v>3463.2998312505429</v>
      </c>
      <c r="W24" s="163">
        <v>3483.1949505066805</v>
      </c>
      <c r="X24" s="163">
        <v>3489.7268160269468</v>
      </c>
      <c r="Y24" s="163">
        <v>3491.9365148377838</v>
      </c>
      <c r="Z24" s="163">
        <v>3385.2208196596089</v>
      </c>
      <c r="AA24" s="163">
        <v>3346.897176711288</v>
      </c>
      <c r="AB24" s="163">
        <v>3273.0048815067121</v>
      </c>
      <c r="AC24" s="163">
        <v>3290.5282794293248</v>
      </c>
      <c r="AD24" s="163">
        <v>3237.6793076104605</v>
      </c>
    </row>
    <row r="25" spans="1:30">
      <c r="A25" s="173" t="s">
        <v>8</v>
      </c>
      <c r="B25" s="174"/>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c r="AD25" s="175"/>
    </row>
    <row r="26" spans="1:30" ht="24">
      <c r="A26" s="176" t="s">
        <v>379</v>
      </c>
      <c r="B26" s="177">
        <v>10.18064299702988</v>
      </c>
      <c r="C26" s="177">
        <v>10.696855941103101</v>
      </c>
      <c r="D26" s="177">
        <v>11.009323965622444</v>
      </c>
      <c r="E26" s="177">
        <v>11.13747720205378</v>
      </c>
      <c r="F26" s="177">
        <v>11.482053089183484</v>
      </c>
      <c r="G26" s="177">
        <v>11.547027771423434</v>
      </c>
      <c r="H26" s="177">
        <v>11.82472702552262</v>
      </c>
      <c r="I26" s="177">
        <v>11.908351520960768</v>
      </c>
      <c r="J26" s="177">
        <v>12.135116383227672</v>
      </c>
      <c r="K26" s="177">
        <v>12.331031480785899</v>
      </c>
      <c r="L26" s="177">
        <v>12.919434609468647</v>
      </c>
      <c r="M26" s="177">
        <v>14.496742798568919</v>
      </c>
      <c r="N26" s="177">
        <v>15.374176876404682</v>
      </c>
      <c r="O26" s="177">
        <v>15.95735727737944</v>
      </c>
      <c r="P26" s="177">
        <v>16.861317328219823</v>
      </c>
      <c r="Q26" s="177">
        <v>17.422514994980151</v>
      </c>
      <c r="R26" s="177">
        <v>18.380329739301324</v>
      </c>
      <c r="S26" s="177">
        <v>19.029488437694283</v>
      </c>
      <c r="T26" s="177">
        <v>19.73590233507359</v>
      </c>
      <c r="U26" s="177">
        <v>19.641400525655904</v>
      </c>
      <c r="V26" s="177">
        <v>18.951691079812033</v>
      </c>
      <c r="W26" s="177">
        <v>18.762180771140194</v>
      </c>
      <c r="X26" s="177">
        <v>18.133555032729959</v>
      </c>
      <c r="Y26" s="177">
        <v>17.203623072911366</v>
      </c>
      <c r="Z26" s="177">
        <v>16.549708234021423</v>
      </c>
      <c r="AA26" s="177">
        <v>16.145433280484269</v>
      </c>
      <c r="AB26" s="177">
        <v>15.689661699929355</v>
      </c>
      <c r="AC26" s="177">
        <v>15.204313003892844</v>
      </c>
      <c r="AD26" s="177">
        <v>14.807365527321998</v>
      </c>
    </row>
    <row r="27" spans="1:30">
      <c r="A27" s="178" t="s">
        <v>381</v>
      </c>
      <c r="B27" s="179">
        <v>7.6796172068927211</v>
      </c>
      <c r="C27" s="179">
        <v>8.8894975520781507</v>
      </c>
      <c r="D27" s="179">
        <v>9.3213833034151996</v>
      </c>
      <c r="E27" s="179">
        <v>9.9554219538255388</v>
      </c>
      <c r="F27" s="179">
        <v>10.704589250182689</v>
      </c>
      <c r="G27" s="179">
        <v>11.284861703372426</v>
      </c>
      <c r="H27" s="179">
        <v>11.910049242660234</v>
      </c>
      <c r="I27" s="179">
        <v>12.482388630966131</v>
      </c>
      <c r="J27" s="179">
        <v>13.116748688335228</v>
      </c>
      <c r="K27" s="179">
        <v>13.725502909829725</v>
      </c>
      <c r="L27" s="179">
        <v>14.639991652671583</v>
      </c>
      <c r="M27" s="179">
        <v>16.038603793115705</v>
      </c>
      <c r="N27" s="179">
        <v>17.050664017711917</v>
      </c>
      <c r="O27" s="179">
        <v>18.396121362174071</v>
      </c>
      <c r="P27" s="179">
        <v>19.641417674974363</v>
      </c>
      <c r="Q27" s="179">
        <v>21.570556355101917</v>
      </c>
      <c r="R27" s="179">
        <v>23.606154398800008</v>
      </c>
      <c r="S27" s="179">
        <v>26.067451325537132</v>
      </c>
      <c r="T27" s="179">
        <v>28.369131930235568</v>
      </c>
      <c r="U27" s="179">
        <v>29.410320537627353</v>
      </c>
      <c r="V27" s="179">
        <v>30.514660398098655</v>
      </c>
      <c r="W27" s="179">
        <v>31.580577795705704</v>
      </c>
      <c r="X27" s="179">
        <v>32.1184947399734</v>
      </c>
      <c r="Y27" s="179">
        <v>32.342517622494661</v>
      </c>
      <c r="Z27" s="179">
        <v>32.6325867529616</v>
      </c>
      <c r="AA27" s="179">
        <v>32.91177537800332</v>
      </c>
      <c r="AB27" s="179">
        <v>33.285306754666991</v>
      </c>
      <c r="AC27" s="179">
        <v>33.01531208765217</v>
      </c>
      <c r="AD27" s="179">
        <v>32.946172201632052</v>
      </c>
    </row>
    <row r="28" spans="1:30">
      <c r="A28" s="173" t="s">
        <v>383</v>
      </c>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5"/>
    </row>
    <row r="29" spans="1:30">
      <c r="A29" s="176" t="s">
        <v>19</v>
      </c>
      <c r="B29" s="177">
        <v>11.383078650292948</v>
      </c>
      <c r="C29" s="177">
        <v>11.884944659784422</v>
      </c>
      <c r="D29" s="177">
        <v>12.399625698895914</v>
      </c>
      <c r="E29" s="177">
        <v>12.870576677144371</v>
      </c>
      <c r="F29" s="177">
        <v>13.218285312127165</v>
      </c>
      <c r="G29" s="177">
        <v>13.498635962268043</v>
      </c>
      <c r="H29" s="177">
        <v>14.09570521849194</v>
      </c>
      <c r="I29" s="177">
        <v>13.934648723501134</v>
      </c>
      <c r="J29" s="177">
        <v>14.316989410459502</v>
      </c>
      <c r="K29" s="177">
        <v>14.084305633164417</v>
      </c>
      <c r="L29" s="177">
        <v>13.857523442146155</v>
      </c>
      <c r="M29" s="177">
        <v>13.94320298776058</v>
      </c>
      <c r="N29" s="177">
        <v>13.941845367688284</v>
      </c>
      <c r="O29" s="177">
        <v>13.963034735392098</v>
      </c>
      <c r="P29" s="177">
        <v>13.886269038196939</v>
      </c>
      <c r="Q29" s="177">
        <v>13.886533602361498</v>
      </c>
      <c r="R29" s="177">
        <v>13.838121599558878</v>
      </c>
      <c r="S29" s="177">
        <v>13.562851674223014</v>
      </c>
      <c r="T29" s="177">
        <v>13.668150161090725</v>
      </c>
      <c r="U29" s="177">
        <v>13.690505540019545</v>
      </c>
      <c r="V29" s="177">
        <v>14.03502893558667</v>
      </c>
      <c r="W29" s="177">
        <v>14.032142876589994</v>
      </c>
      <c r="X29" s="177">
        <v>14.023141588155237</v>
      </c>
      <c r="Y29" s="177">
        <v>13.786153533399904</v>
      </c>
      <c r="Z29" s="177">
        <v>13.645831500362723</v>
      </c>
      <c r="AA29" s="177">
        <v>13.532829221496492</v>
      </c>
      <c r="AB29" s="177">
        <v>13.332314105096462</v>
      </c>
      <c r="AC29" s="177">
        <v>13.118519450351714</v>
      </c>
      <c r="AD29" s="177">
        <v>12.956397800200696</v>
      </c>
    </row>
    <row r="30" spans="1:30">
      <c r="A30" s="164" t="s">
        <v>22</v>
      </c>
      <c r="B30" s="165">
        <v>37.359849148152151</v>
      </c>
      <c r="C30" s="165">
        <v>39.031838160627487</v>
      </c>
      <c r="D30" s="165">
        <v>40.77982300277651</v>
      </c>
      <c r="E30" s="165">
        <v>42.316331986764027</v>
      </c>
      <c r="F30" s="165">
        <v>45.13915547286075</v>
      </c>
      <c r="G30" s="165">
        <v>46.742290986902823</v>
      </c>
      <c r="H30" s="165">
        <v>49.313961004756798</v>
      </c>
      <c r="I30" s="165">
        <v>51.054817266060823</v>
      </c>
      <c r="J30" s="165">
        <v>53.078666103383291</v>
      </c>
      <c r="K30" s="165">
        <v>55.784648705556933</v>
      </c>
      <c r="L30" s="165">
        <v>60.453522209764564</v>
      </c>
      <c r="M30" s="165">
        <v>67.269209451267557</v>
      </c>
      <c r="N30" s="165">
        <v>72.500309821759586</v>
      </c>
      <c r="O30" s="165">
        <v>78.061530236543433</v>
      </c>
      <c r="P30" s="165">
        <v>84.527516259927964</v>
      </c>
      <c r="Q30" s="165">
        <v>92.279682008712186</v>
      </c>
      <c r="R30" s="165">
        <v>101.04482521969918</v>
      </c>
      <c r="S30" s="165">
        <v>108.93967094777702</v>
      </c>
      <c r="T30" s="165">
        <v>117.2673450220807</v>
      </c>
      <c r="U30" s="165">
        <v>120.32138383556004</v>
      </c>
      <c r="V30" s="165">
        <v>121.31263713761555</v>
      </c>
      <c r="W30" s="165">
        <v>123.32632779516793</v>
      </c>
      <c r="X30" s="165">
        <v>123.45472706067871</v>
      </c>
      <c r="Y30" s="165">
        <v>120.89385728399193</v>
      </c>
      <c r="Z30" s="165">
        <v>119.2252997386198</v>
      </c>
      <c r="AA30" s="165">
        <v>118.42901270676604</v>
      </c>
      <c r="AB30" s="165">
        <v>115.62202583810436</v>
      </c>
      <c r="AC30" s="165">
        <v>113.77260321537273</v>
      </c>
      <c r="AD30" s="165">
        <v>112.89439875874888</v>
      </c>
    </row>
    <row r="31" spans="1:30">
      <c r="A31" s="164" t="s">
        <v>25</v>
      </c>
      <c r="B31" s="165">
        <v>12.192406083158847</v>
      </c>
      <c r="C31" s="165">
        <v>13.059606330334935</v>
      </c>
      <c r="D31" s="165">
        <v>13.373183680198279</v>
      </c>
      <c r="E31" s="165">
        <v>13.428513211070806</v>
      </c>
      <c r="F31" s="165">
        <v>13.381469661690627</v>
      </c>
      <c r="G31" s="165">
        <v>13.449047189106215</v>
      </c>
      <c r="H31" s="165">
        <v>13.427544071967251</v>
      </c>
      <c r="I31" s="165">
        <v>13.131485970020837</v>
      </c>
      <c r="J31" s="165">
        <v>12.873404442552477</v>
      </c>
      <c r="K31" s="165">
        <v>12.729038276411938</v>
      </c>
      <c r="L31" s="165">
        <v>12.419244377113195</v>
      </c>
      <c r="M31" s="165">
        <v>11.723406814026536</v>
      </c>
      <c r="N31" s="165">
        <v>11.393919180360397</v>
      </c>
      <c r="O31" s="165">
        <v>10.794391686846019</v>
      </c>
      <c r="P31" s="165">
        <v>10.180989240655817</v>
      </c>
      <c r="Q31" s="165">
        <v>9.5484437103553361</v>
      </c>
      <c r="R31" s="165">
        <v>8.7050516080811615</v>
      </c>
      <c r="S31" s="165">
        <v>7.9397999233419796</v>
      </c>
      <c r="T31" s="165">
        <v>6.9566223690276106</v>
      </c>
      <c r="U31" s="165">
        <v>6.579105725806536</v>
      </c>
      <c r="V31" s="165">
        <v>6.4022277085466959</v>
      </c>
      <c r="W31" s="165">
        <v>6.2027337608069812</v>
      </c>
      <c r="X31" s="165">
        <v>6.1782697749193467</v>
      </c>
      <c r="Y31" s="165">
        <v>6.0750164861026983</v>
      </c>
      <c r="Z31" s="165">
        <v>6.0223368281838443</v>
      </c>
      <c r="AA31" s="165">
        <v>5.9632044815385488</v>
      </c>
      <c r="AB31" s="165">
        <v>5.8576641648311751</v>
      </c>
      <c r="AC31" s="165">
        <v>5.7582631320666202</v>
      </c>
      <c r="AD31" s="165">
        <v>5.6593542091766658</v>
      </c>
    </row>
    <row r="32" spans="1:30">
      <c r="A32" s="164" t="s">
        <v>28</v>
      </c>
      <c r="B32" s="165">
        <v>38.944649821153419</v>
      </c>
      <c r="C32" s="165">
        <v>40.544696805201752</v>
      </c>
      <c r="D32" s="165">
        <v>42.392619524558043</v>
      </c>
      <c r="E32" s="165">
        <v>44.021510457054568</v>
      </c>
      <c r="F32" s="165">
        <v>45.75714049477439</v>
      </c>
      <c r="G32" s="165">
        <v>46.93908540925429</v>
      </c>
      <c r="H32" s="165">
        <v>49.340166353404044</v>
      </c>
      <c r="I32" s="165">
        <v>49.871634869590423</v>
      </c>
      <c r="J32" s="165">
        <v>51.117739524172372</v>
      </c>
      <c r="K32" s="165">
        <v>51.815294952952605</v>
      </c>
      <c r="L32" s="165">
        <v>53.017746316620553</v>
      </c>
      <c r="M32" s="165">
        <v>56.210847422796654</v>
      </c>
      <c r="N32" s="165">
        <v>57.854110192883539</v>
      </c>
      <c r="O32" s="165">
        <v>59.813078964908094</v>
      </c>
      <c r="P32" s="165">
        <v>61.944447533641437</v>
      </c>
      <c r="Q32" s="165">
        <v>64.649055199038372</v>
      </c>
      <c r="R32" s="165">
        <v>67.748739663127296</v>
      </c>
      <c r="S32" s="165">
        <v>69.940976775202785</v>
      </c>
      <c r="T32" s="165">
        <v>73.579410568313492</v>
      </c>
      <c r="U32" s="165">
        <v>74.472252082157922</v>
      </c>
      <c r="V32" s="165">
        <v>75.399190125705701</v>
      </c>
      <c r="W32" s="165">
        <v>76.217350141791215</v>
      </c>
      <c r="X32" s="165">
        <v>76.202217982725372</v>
      </c>
      <c r="Y32" s="165">
        <v>74.837219536371933</v>
      </c>
      <c r="Z32" s="165">
        <v>74.004226350609855</v>
      </c>
      <c r="AA32" s="165">
        <v>73.422469090186524</v>
      </c>
      <c r="AB32" s="165">
        <v>72.163387103523547</v>
      </c>
      <c r="AC32" s="165">
        <v>71.006947732252499</v>
      </c>
      <c r="AD32" s="165">
        <v>70.215298355170944</v>
      </c>
    </row>
    <row r="33" spans="1:30">
      <c r="A33" s="178" t="s">
        <v>392</v>
      </c>
      <c r="B33" s="179">
        <v>28.644606951387043</v>
      </c>
      <c r="C33" s="179">
        <v>29.781328507191294</v>
      </c>
      <c r="D33" s="179">
        <v>30.725100681459537</v>
      </c>
      <c r="E33" s="179">
        <v>33.673802141499344</v>
      </c>
      <c r="F33" s="179">
        <v>35.827583963013815</v>
      </c>
      <c r="G33" s="179">
        <v>36.935121368926019</v>
      </c>
      <c r="H33" s="179">
        <v>40.962612905768943</v>
      </c>
      <c r="I33" s="179">
        <v>40.905608762319503</v>
      </c>
      <c r="J33" s="179">
        <v>44.604456775311505</v>
      </c>
      <c r="K33" s="179">
        <v>43.692724378322076</v>
      </c>
      <c r="L33" s="179">
        <v>43.349243584122554</v>
      </c>
      <c r="M33" s="179">
        <v>47.603394109159368</v>
      </c>
      <c r="N33" s="179">
        <v>49.002283142475449</v>
      </c>
      <c r="O33" s="179">
        <v>51.177147007386786</v>
      </c>
      <c r="P33" s="179">
        <v>53.08293834320159</v>
      </c>
      <c r="Q33" s="179">
        <v>55.519739083759603</v>
      </c>
      <c r="R33" s="179">
        <v>58.411491204683031</v>
      </c>
      <c r="S33" s="179">
        <v>59.681448475983338</v>
      </c>
      <c r="T33" s="179">
        <v>64.437227308627641</v>
      </c>
      <c r="U33" s="179">
        <v>65.569483539860315</v>
      </c>
      <c r="V33" s="179">
        <v>68.650272411160785</v>
      </c>
      <c r="W33" s="179">
        <v>69.48455096735421</v>
      </c>
      <c r="X33" s="179">
        <v>69.277095176519651</v>
      </c>
      <c r="Y33" s="179">
        <v>68.478790531589809</v>
      </c>
      <c r="Z33" s="179">
        <v>68.12561782726938</v>
      </c>
      <c r="AA33" s="179">
        <v>67.411518528217769</v>
      </c>
      <c r="AB33" s="179">
        <v>67.238624763334229</v>
      </c>
      <c r="AC33" s="179">
        <v>66.156730755159685</v>
      </c>
      <c r="AD33" s="179">
        <v>64.924841108963946</v>
      </c>
    </row>
    <row r="34" spans="1:30">
      <c r="A34" s="180" t="s">
        <v>73</v>
      </c>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c r="AB34" s="174"/>
      <c r="AC34" s="174"/>
      <c r="AD34" s="175"/>
    </row>
    <row r="35" spans="1:30">
      <c r="A35" s="181" t="s">
        <v>753</v>
      </c>
      <c r="B35" s="177">
        <v>25.773694860869011</v>
      </c>
      <c r="C35" s="177">
        <v>32.375610258602926</v>
      </c>
      <c r="D35" s="177">
        <v>31.650618577413482</v>
      </c>
      <c r="E35" s="177">
        <v>33.811558936887977</v>
      </c>
      <c r="F35" s="177">
        <v>36.110039200481928</v>
      </c>
      <c r="G35" s="177">
        <v>36.94410042662907</v>
      </c>
      <c r="H35" s="177">
        <v>40.622791623106899</v>
      </c>
      <c r="I35" s="177">
        <v>42.588850369164319</v>
      </c>
      <c r="J35" s="177">
        <v>44.640320192706994</v>
      </c>
      <c r="K35" s="177">
        <v>46.180526524260443</v>
      </c>
      <c r="L35" s="177">
        <v>48.901250283591381</v>
      </c>
      <c r="M35" s="177">
        <v>51.793551228501691</v>
      </c>
      <c r="N35" s="177">
        <v>52.481889177591448</v>
      </c>
      <c r="O35" s="177">
        <v>55.140141559372154</v>
      </c>
      <c r="P35" s="177">
        <v>56.641722572206497</v>
      </c>
      <c r="Q35" s="177">
        <v>60.903181757644809</v>
      </c>
      <c r="R35" s="177">
        <v>64.532379328315031</v>
      </c>
      <c r="S35" s="177">
        <v>66.777707290665177</v>
      </c>
      <c r="T35" s="177">
        <v>71.827421715645769</v>
      </c>
      <c r="U35" s="177">
        <v>72.80117854543704</v>
      </c>
      <c r="V35" s="177">
        <v>74.464360193157617</v>
      </c>
      <c r="W35" s="177">
        <v>57.837214131081154</v>
      </c>
      <c r="X35" s="177">
        <v>54.962898622385303</v>
      </c>
      <c r="Y35" s="177">
        <v>67.239672190611614</v>
      </c>
      <c r="Z35" s="177">
        <v>24.641601010715117</v>
      </c>
      <c r="AA35" s="177">
        <v>1.7517467456251896</v>
      </c>
      <c r="AB35" s="177">
        <v>7.5301481009973577</v>
      </c>
      <c r="AC35" s="177">
        <v>10.263013375626365</v>
      </c>
      <c r="AD35" s="177">
        <v>2.3926546399856918</v>
      </c>
    </row>
    <row r="36" spans="1:30">
      <c r="A36" s="182" t="s">
        <v>754</v>
      </c>
      <c r="B36" s="177">
        <v>0.36494313087105046</v>
      </c>
      <c r="C36" s="177">
        <v>0.45842307963279261</v>
      </c>
      <c r="D36" s="177">
        <v>0.44815754590093959</v>
      </c>
      <c r="E36" s="177">
        <v>0.47875542271562782</v>
      </c>
      <c r="F36" s="177">
        <v>0.51130079846285237</v>
      </c>
      <c r="G36" s="177">
        <v>0.52311070452604636</v>
      </c>
      <c r="H36" s="177">
        <v>0.57519920367207544</v>
      </c>
      <c r="I36" s="177">
        <v>0.60303765051238278</v>
      </c>
      <c r="J36" s="177">
        <v>0.63208547715627705</v>
      </c>
      <c r="K36" s="177">
        <v>0.65389405849701143</v>
      </c>
      <c r="L36" s="177">
        <v>0.69241819918872782</v>
      </c>
      <c r="M36" s="177">
        <v>0.74766357707087994</v>
      </c>
      <c r="N36" s="177">
        <v>0.77265742634500456</v>
      </c>
      <c r="O36" s="177">
        <v>0.82825483027327096</v>
      </c>
      <c r="P36" s="177">
        <v>0.86841986656703707</v>
      </c>
      <c r="Q36" s="177">
        <v>0.95349093509820704</v>
      </c>
      <c r="R36" s="177">
        <v>1.0321233336891549</v>
      </c>
      <c r="S36" s="177">
        <v>1.091604379803587</v>
      </c>
      <c r="T36" s="177">
        <v>1.2006472865072593</v>
      </c>
      <c r="U36" s="177">
        <v>1.2450196018360384</v>
      </c>
      <c r="V36" s="177">
        <v>1.3035581266011962</v>
      </c>
      <c r="W36" s="177">
        <v>3.5048647349367652</v>
      </c>
      <c r="X36" s="177">
        <v>0.27258459597607176</v>
      </c>
      <c r="Y36" s="177">
        <v>0.33668093173249064</v>
      </c>
      <c r="Z36" s="177">
        <v>0.4597649418619757</v>
      </c>
      <c r="AA36" s="177">
        <v>8.0231860445049985E-2</v>
      </c>
      <c r="AB36" s="177">
        <v>7.2364513163172606E-2</v>
      </c>
      <c r="AC36" s="177">
        <v>0.5090955207484742</v>
      </c>
      <c r="AD36" s="177">
        <v>0.79880094202155505</v>
      </c>
    </row>
    <row r="37" spans="1:30">
      <c r="A37" s="182" t="s">
        <v>755</v>
      </c>
      <c r="B37" s="177">
        <v>0</v>
      </c>
      <c r="C37" s="177">
        <v>0</v>
      </c>
      <c r="D37" s="177">
        <v>0</v>
      </c>
      <c r="E37" s="177">
        <v>0</v>
      </c>
      <c r="F37" s="177">
        <v>0</v>
      </c>
      <c r="G37" s="177">
        <v>0</v>
      </c>
      <c r="H37" s="177">
        <v>0</v>
      </c>
      <c r="I37" s="177">
        <v>0</v>
      </c>
      <c r="J37" s="177">
        <v>0</v>
      </c>
      <c r="K37" s="177">
        <v>0</v>
      </c>
      <c r="L37" s="177">
        <v>0</v>
      </c>
      <c r="M37" s="177">
        <v>9.0340738516106689E-2</v>
      </c>
      <c r="N37" s="177">
        <v>0.18672152731961855</v>
      </c>
      <c r="O37" s="177">
        <v>0.30023591629096974</v>
      </c>
      <c r="P37" s="177">
        <v>0.41972723825912628</v>
      </c>
      <c r="Q37" s="177">
        <v>0.5760550459248801</v>
      </c>
      <c r="R37" s="177">
        <v>0.74827331755665838</v>
      </c>
      <c r="S37" s="177">
        <v>0.92329550621758527</v>
      </c>
      <c r="T37" s="177">
        <v>1.1606007395504563</v>
      </c>
      <c r="U37" s="177">
        <v>1.3539296867153723</v>
      </c>
      <c r="V37" s="177">
        <v>1.5750988474948842</v>
      </c>
      <c r="W37" s="177">
        <v>1.7828843984371974</v>
      </c>
      <c r="X37" s="177">
        <v>0.52961967951331301</v>
      </c>
      <c r="Y37" s="177">
        <v>2.6064963978632472</v>
      </c>
      <c r="Z37" s="177">
        <v>0.56856093083503223</v>
      </c>
      <c r="AA37" s="177">
        <v>8.6850825084346148</v>
      </c>
      <c r="AB37" s="177">
        <v>6.3121995769810013</v>
      </c>
      <c r="AC37" s="177">
        <v>17.00484343614816</v>
      </c>
      <c r="AD37" s="177">
        <v>21.18065811214171</v>
      </c>
    </row>
    <row r="38" spans="1:30">
      <c r="A38" s="182" t="s">
        <v>756</v>
      </c>
      <c r="B38" s="177">
        <v>0</v>
      </c>
      <c r="C38" s="177">
        <v>0</v>
      </c>
      <c r="D38" s="177">
        <v>0</v>
      </c>
      <c r="E38" s="177">
        <v>0</v>
      </c>
      <c r="F38" s="177">
        <v>0</v>
      </c>
      <c r="G38" s="177">
        <v>0</v>
      </c>
      <c r="H38" s="177">
        <v>0</v>
      </c>
      <c r="I38" s="177">
        <v>0</v>
      </c>
      <c r="J38" s="177">
        <v>0</v>
      </c>
      <c r="K38" s="177">
        <v>0</v>
      </c>
      <c r="L38" s="177">
        <v>0</v>
      </c>
      <c r="M38" s="183">
        <v>6.825301508868116E-4</v>
      </c>
      <c r="N38" s="183">
        <v>1.4106932742480689E-3</v>
      </c>
      <c r="O38" s="183">
        <v>2.2683018604190493E-3</v>
      </c>
      <c r="P38" s="183">
        <v>3.1710665638318945E-3</v>
      </c>
      <c r="Q38" s="183">
        <v>4.3521333107556914E-3</v>
      </c>
      <c r="R38" s="184">
        <v>5.653253545690972E-3</v>
      </c>
      <c r="S38" s="184">
        <v>6.975557556012789E-3</v>
      </c>
      <c r="T38" s="184">
        <v>8.7684140167117158E-3</v>
      </c>
      <c r="U38" s="184">
        <v>1.0229026777318418E-2</v>
      </c>
      <c r="V38" s="184">
        <v>1.1899974161166031E-2</v>
      </c>
      <c r="W38" s="184">
        <v>1.3469807502870133E-2</v>
      </c>
      <c r="X38" s="177">
        <v>5.8433624016334E-2</v>
      </c>
      <c r="Y38" s="177">
        <v>0.26976041467362916</v>
      </c>
      <c r="Z38" s="184">
        <v>2.5302459349325301E-2</v>
      </c>
      <c r="AA38" s="177">
        <v>1.6584067765424653</v>
      </c>
      <c r="AB38" s="177">
        <v>1.2399763756399054</v>
      </c>
      <c r="AC38" s="177">
        <v>3.7078711204964301</v>
      </c>
      <c r="AD38" s="184">
        <v>4.9828317534936988E-2</v>
      </c>
    </row>
    <row r="39" spans="1:30">
      <c r="A39" s="182" t="s">
        <v>757</v>
      </c>
      <c r="B39" s="177">
        <v>0.48432968822563743</v>
      </c>
      <c r="C39" s="177">
        <v>0.50690171941615891</v>
      </c>
      <c r="D39" s="177">
        <v>0.50153100317615129</v>
      </c>
      <c r="E39" s="177">
        <v>0.50572655204266304</v>
      </c>
      <c r="F39" s="177">
        <v>0.51178735003981168</v>
      </c>
      <c r="G39" s="177">
        <v>0.5126776970160597</v>
      </c>
      <c r="H39" s="177">
        <v>0.52087891238123829</v>
      </c>
      <c r="I39" s="177">
        <v>0.52376971040275777</v>
      </c>
      <c r="J39" s="177">
        <v>0.537313196224669</v>
      </c>
      <c r="K39" s="177">
        <v>0.53676412308855981</v>
      </c>
      <c r="L39" s="177">
        <v>0.53509226908000607</v>
      </c>
      <c r="M39" s="177">
        <v>0.59067748979199408</v>
      </c>
      <c r="N39" s="177">
        <v>0.60812442139730138</v>
      </c>
      <c r="O39" s="177">
        <v>0.6316587762328929</v>
      </c>
      <c r="P39" s="177">
        <v>0.6555399219218041</v>
      </c>
      <c r="Q39" s="177">
        <v>0.66704311059114785</v>
      </c>
      <c r="R39" s="177">
        <v>0.69976998152359404</v>
      </c>
      <c r="S39" s="177">
        <v>0.71569839011858993</v>
      </c>
      <c r="T39" s="177">
        <v>0.74821385925566197</v>
      </c>
      <c r="U39" s="177">
        <v>0.74680293629486094</v>
      </c>
      <c r="V39" s="177">
        <v>0.73847711790427961</v>
      </c>
      <c r="W39" s="177">
        <v>0.73390318176345581</v>
      </c>
      <c r="X39" s="177">
        <v>1.5568356384238167</v>
      </c>
      <c r="Y39" s="177">
        <v>0.44671792710412495</v>
      </c>
      <c r="Z39" s="177">
        <v>0.44255220337283979</v>
      </c>
      <c r="AA39" s="177">
        <v>0.53176628228519141</v>
      </c>
      <c r="AB39" s="177">
        <v>0.53921031175239387</v>
      </c>
      <c r="AC39" s="177">
        <v>3.4839001405587555</v>
      </c>
      <c r="AD39" s="177">
        <v>0.34216096225005199</v>
      </c>
    </row>
    <row r="40" spans="1:30">
      <c r="A40" s="182" t="s">
        <v>758</v>
      </c>
      <c r="B40" s="177">
        <v>0</v>
      </c>
      <c r="C40" s="177">
        <v>0</v>
      </c>
      <c r="D40" s="177">
        <v>0</v>
      </c>
      <c r="E40" s="183">
        <v>1.1952084645893912E-3</v>
      </c>
      <c r="F40" s="183">
        <v>2.4200511501416299E-3</v>
      </c>
      <c r="G40" s="183">
        <v>3.6378756713882467E-3</v>
      </c>
      <c r="H40" s="184">
        <v>4.9301051558073381E-3</v>
      </c>
      <c r="I40" s="184">
        <v>6.1993636827196805E-3</v>
      </c>
      <c r="J40" s="184">
        <v>7.6347158073653961E-3</v>
      </c>
      <c r="K40" s="184">
        <v>8.9017029688386526E-3</v>
      </c>
      <c r="L40" s="184">
        <v>1.0145834515580682E-2</v>
      </c>
      <c r="M40" s="184">
        <v>1.2604907014164425E-2</v>
      </c>
      <c r="N40" s="184">
        <v>1.4425033767705301E-2</v>
      </c>
      <c r="O40" s="184">
        <v>1.6488356328612015E-2</v>
      </c>
      <c r="P40" s="184">
        <v>1.8674989189801598E-2</v>
      </c>
      <c r="Q40" s="184">
        <v>2.0594683376770638E-2</v>
      </c>
      <c r="R40" s="184">
        <v>2.3276580373937549E-2</v>
      </c>
      <c r="S40" s="184">
        <v>2.5517326742209717E-2</v>
      </c>
      <c r="T40" s="184">
        <v>2.8466739127478595E-2</v>
      </c>
      <c r="U40" s="184">
        <v>3.0201263796034071E-2</v>
      </c>
      <c r="V40" s="184">
        <v>3.1634282447591894E-2</v>
      </c>
      <c r="W40" s="184">
        <v>3.3198552305949015E-2</v>
      </c>
      <c r="X40" s="185">
        <v>1.2225868329600743E-4</v>
      </c>
      <c r="Y40" s="184">
        <v>6.6522958019646387E-3</v>
      </c>
      <c r="Z40" s="183">
        <v>1.6061195800880453E-3</v>
      </c>
      <c r="AA40" s="184">
        <v>2.5440395385574206E-2</v>
      </c>
      <c r="AB40" s="183">
        <v>1.0209923953122394E-3</v>
      </c>
      <c r="AC40" s="185">
        <v>1.7463752306189997E-4</v>
      </c>
      <c r="AD40" s="185">
        <v>3.7266875058133731E-4</v>
      </c>
    </row>
    <row r="41" spans="1:30">
      <c r="A41" s="180" t="s">
        <v>325</v>
      </c>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c r="AB41" s="174"/>
      <c r="AC41" s="174"/>
      <c r="AD41" s="175"/>
    </row>
    <row r="42" spans="1:30">
      <c r="A42" s="181" t="s">
        <v>464</v>
      </c>
      <c r="B42" s="184">
        <v>4.330798961678247E-2</v>
      </c>
      <c r="C42" s="177">
        <v>0.13728531043110598</v>
      </c>
      <c r="D42" s="177">
        <v>0.47137468001724925</v>
      </c>
      <c r="E42" s="177">
        <v>0.49387689643050797</v>
      </c>
      <c r="F42" s="177">
        <v>0.77761825741382562</v>
      </c>
      <c r="G42" s="177">
        <v>1.4780049214529274</v>
      </c>
      <c r="H42" s="177">
        <v>1.6479004234368237</v>
      </c>
      <c r="I42" s="177">
        <v>3.7000210372824012</v>
      </c>
      <c r="J42" s="177">
        <v>5.9636706162018704</v>
      </c>
      <c r="K42" s="177">
        <v>12.611837880778577</v>
      </c>
      <c r="L42" s="177">
        <v>31.386815151934716</v>
      </c>
      <c r="M42" s="177">
        <v>44.185961690645783</v>
      </c>
      <c r="N42" s="177">
        <v>50.996910702739655</v>
      </c>
      <c r="O42" s="177">
        <v>50.432385517378776</v>
      </c>
      <c r="P42" s="177">
        <v>48.098074852126565</v>
      </c>
      <c r="Q42" s="177">
        <v>50.005051601257883</v>
      </c>
      <c r="R42" s="177">
        <v>61.128187015605143</v>
      </c>
      <c r="S42" s="177">
        <v>62.081817241509555</v>
      </c>
      <c r="T42" s="177">
        <v>64.705097568337976</v>
      </c>
      <c r="U42" s="177">
        <v>53.987581280428294</v>
      </c>
      <c r="V42" s="177">
        <v>50.563216755885122</v>
      </c>
      <c r="W42" s="177">
        <v>47.173141181956112</v>
      </c>
      <c r="X42" s="177">
        <v>47.007556306009285</v>
      </c>
      <c r="Y42" s="177">
        <v>47.260036935551895</v>
      </c>
      <c r="Z42" s="177">
        <v>47.637857769543203</v>
      </c>
      <c r="AA42" s="177">
        <v>47.956620946752061</v>
      </c>
      <c r="AB42" s="177">
        <v>48.877276837435005</v>
      </c>
      <c r="AC42" s="177">
        <v>48.877276837435005</v>
      </c>
      <c r="AD42" s="177">
        <v>48.877276837435005</v>
      </c>
    </row>
    <row r="43" spans="1:30">
      <c r="A43" s="186" t="s">
        <v>461</v>
      </c>
      <c r="B43" s="179">
        <v>2.7243800517374042</v>
      </c>
      <c r="C43" s="179">
        <v>3.5851511623200683</v>
      </c>
      <c r="D43" s="179">
        <v>4.8436533855949291</v>
      </c>
      <c r="E43" s="179">
        <v>5.7010976783100178</v>
      </c>
      <c r="F43" s="179">
        <v>6.0846338397432982</v>
      </c>
      <c r="G43" s="179">
        <v>6.2510580977277996</v>
      </c>
      <c r="H43" s="179">
        <v>6.4449534182164676</v>
      </c>
      <c r="I43" s="179">
        <v>6.4558114455218769</v>
      </c>
      <c r="J43" s="179">
        <v>6.6051979012757158</v>
      </c>
      <c r="K43" s="179">
        <v>6.6880849549688266</v>
      </c>
      <c r="L43" s="179">
        <v>6.8166312709917731</v>
      </c>
      <c r="M43" s="179">
        <v>7.3176360604114192</v>
      </c>
      <c r="N43" s="179">
        <v>7.8129459246698758</v>
      </c>
      <c r="O43" s="179">
        <v>8.5380037541697149</v>
      </c>
      <c r="P43" s="179">
        <v>9.2202153567802334</v>
      </c>
      <c r="Q43" s="179">
        <v>9.8785286750474608</v>
      </c>
      <c r="R43" s="179">
        <v>10.452675628453308</v>
      </c>
      <c r="S43" s="179">
        <v>11.086829586471634</v>
      </c>
      <c r="T43" s="179">
        <v>11.686098134443723</v>
      </c>
      <c r="U43" s="179">
        <v>12.060370870258582</v>
      </c>
      <c r="V43" s="179">
        <v>12.283281335288752</v>
      </c>
      <c r="W43" s="179">
        <v>12.648439810886261</v>
      </c>
      <c r="X43" s="179">
        <v>12.774652536941245</v>
      </c>
      <c r="Y43" s="179">
        <v>12.787133447927078</v>
      </c>
      <c r="Z43" s="179">
        <v>12.789741852514606</v>
      </c>
      <c r="AA43" s="179">
        <v>12.788313368782788</v>
      </c>
      <c r="AB43" s="179">
        <v>12.796430396053909</v>
      </c>
      <c r="AC43" s="179">
        <v>12.796430396053909</v>
      </c>
      <c r="AD43" s="179">
        <v>12.796430396053909</v>
      </c>
    </row>
    <row r="44" spans="1:30">
      <c r="A44" s="187" t="s">
        <v>51</v>
      </c>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c r="AB44" s="174"/>
      <c r="AC44" s="174"/>
      <c r="AD44" s="175"/>
    </row>
    <row r="45" spans="1:30">
      <c r="A45" s="181" t="s">
        <v>52</v>
      </c>
      <c r="B45" s="177">
        <v>490.59417842144848</v>
      </c>
      <c r="C45" s="177">
        <v>524.34601963122896</v>
      </c>
      <c r="D45" s="177">
        <v>521.92850857793576</v>
      </c>
      <c r="E45" s="177">
        <v>561.17686208537896</v>
      </c>
      <c r="F45" s="177">
        <v>602.74620047108306</v>
      </c>
      <c r="G45" s="177">
        <v>601.23143722509451</v>
      </c>
      <c r="H45" s="177">
        <v>672.29375391101325</v>
      </c>
      <c r="I45" s="177">
        <v>691.69585060264399</v>
      </c>
      <c r="J45" s="177">
        <v>728.89841157602643</v>
      </c>
      <c r="K45" s="177">
        <v>726.98900998777651</v>
      </c>
      <c r="L45" s="177">
        <v>734.17010770905893</v>
      </c>
      <c r="M45" s="177">
        <v>860.81637389188143</v>
      </c>
      <c r="N45" s="177">
        <v>876.52468381514791</v>
      </c>
      <c r="O45" s="177">
        <v>935.84054317620507</v>
      </c>
      <c r="P45" s="177">
        <v>968.15395975701824</v>
      </c>
      <c r="Q45" s="177">
        <v>1023.7703396389109</v>
      </c>
      <c r="R45" s="177">
        <v>1095.3236543307326</v>
      </c>
      <c r="S45" s="177">
        <v>1115.471380911566</v>
      </c>
      <c r="T45" s="177">
        <v>1202.5441470768972</v>
      </c>
      <c r="U45" s="177">
        <v>1183.2252690671967</v>
      </c>
      <c r="V45" s="177">
        <v>1171.2621783225627</v>
      </c>
      <c r="W45" s="177">
        <v>1140.7903382091215</v>
      </c>
      <c r="X45" s="177">
        <v>1163.2630251446708</v>
      </c>
      <c r="Y45" s="177">
        <v>1182.6565939656148</v>
      </c>
      <c r="Z45" s="177">
        <v>1094.6059320151633</v>
      </c>
      <c r="AA45" s="177">
        <v>1072.73194441449</v>
      </c>
      <c r="AB45" s="177">
        <v>1037.1361988792078</v>
      </c>
      <c r="AC45" s="177">
        <v>1062.0862655100943</v>
      </c>
      <c r="AD45" s="177">
        <v>1016.3569333926733</v>
      </c>
    </row>
    <row r="46" spans="1:30">
      <c r="A46" s="188" t="s">
        <v>759</v>
      </c>
      <c r="B46" s="177">
        <v>0</v>
      </c>
      <c r="C46" s="177">
        <v>0</v>
      </c>
      <c r="D46" s="177">
        <v>0</v>
      </c>
      <c r="E46" s="177">
        <v>0.67621982193553121</v>
      </c>
      <c r="F46" s="177">
        <v>1.4908605036944633</v>
      </c>
      <c r="G46" s="177">
        <v>2.2909779255751692</v>
      </c>
      <c r="H46" s="177">
        <v>3.5105892777833856</v>
      </c>
      <c r="I46" s="177">
        <v>4.6439182142039988</v>
      </c>
      <c r="J46" s="177">
        <v>6.0452042701052324</v>
      </c>
      <c r="K46" s="177">
        <v>7.2474971855928372</v>
      </c>
      <c r="L46" s="177">
        <v>8.6261610420608932</v>
      </c>
      <c r="M46" s="177">
        <v>11.745655039216912</v>
      </c>
      <c r="N46" s="177">
        <v>13.73201254742262</v>
      </c>
      <c r="O46" s="177">
        <v>16.683747146263926</v>
      </c>
      <c r="P46" s="177">
        <v>19.501628026173112</v>
      </c>
      <c r="Q46" s="177">
        <v>23.168183702817569</v>
      </c>
      <c r="R46" s="177">
        <v>27.721335588110588</v>
      </c>
      <c r="S46" s="177">
        <v>31.458237655846556</v>
      </c>
      <c r="T46" s="177">
        <v>37.682770845814773</v>
      </c>
      <c r="U46" s="177">
        <v>41.10840820705679</v>
      </c>
      <c r="V46" s="177">
        <v>45.045974667627888</v>
      </c>
      <c r="W46" s="177">
        <v>48.5180160571309</v>
      </c>
      <c r="X46" s="177">
        <v>41.515144544611559</v>
      </c>
      <c r="Y46" s="177">
        <v>27.722618170353417</v>
      </c>
      <c r="Z46" s="177">
        <v>32.485900782806354</v>
      </c>
      <c r="AA46" s="177">
        <v>31.784460427696605</v>
      </c>
      <c r="AB46" s="177">
        <v>31.79042619583544</v>
      </c>
      <c r="AC46" s="177">
        <v>34.638818897719744</v>
      </c>
      <c r="AD46" s="177">
        <v>33.86700855842831</v>
      </c>
    </row>
    <row r="47" spans="1:30">
      <c r="A47" s="188" t="s">
        <v>760</v>
      </c>
      <c r="B47" s="177">
        <v>296.94751135212721</v>
      </c>
      <c r="C47" s="177">
        <v>317.3768716903304</v>
      </c>
      <c r="D47" s="177">
        <v>315.9135973130202</v>
      </c>
      <c r="E47" s="177">
        <v>335.11476667913479</v>
      </c>
      <c r="F47" s="177">
        <v>354.78835935862679</v>
      </c>
      <c r="G47" s="177">
        <v>348.48177947892594</v>
      </c>
      <c r="H47" s="177">
        <v>383.27897343956346</v>
      </c>
      <c r="I47" s="177">
        <v>387.3884116782105</v>
      </c>
      <c r="J47" s="177">
        <v>400.46713612182509</v>
      </c>
      <c r="K47" s="177">
        <v>391.21256905390868</v>
      </c>
      <c r="L47" s="177">
        <v>386.2722482399019</v>
      </c>
      <c r="M47" s="177">
        <v>441.91545024435345</v>
      </c>
      <c r="N47" s="177">
        <v>438.04296811633901</v>
      </c>
      <c r="O47" s="177">
        <v>454.06238470089488</v>
      </c>
      <c r="P47" s="177">
        <v>454.63938656635054</v>
      </c>
      <c r="Q47" s="177">
        <v>463.60442539474576</v>
      </c>
      <c r="R47" s="177">
        <v>476.24353660783379</v>
      </c>
      <c r="S47" s="177">
        <v>463.26619593596774</v>
      </c>
      <c r="T47" s="177">
        <v>474.04024378628594</v>
      </c>
      <c r="U47" s="177">
        <v>439.27123303995944</v>
      </c>
      <c r="V47" s="177">
        <v>405.50610500151555</v>
      </c>
      <c r="W47" s="177">
        <v>363.67382905879111</v>
      </c>
      <c r="X47" s="177">
        <v>310.40770184427777</v>
      </c>
      <c r="Y47" s="177">
        <v>178.86332995785097</v>
      </c>
      <c r="Z47" s="177">
        <v>130.33920395709293</v>
      </c>
      <c r="AA47" s="177">
        <v>101.50937305480363</v>
      </c>
      <c r="AB47" s="177">
        <v>104.35283925476706</v>
      </c>
      <c r="AC47" s="177">
        <v>108.29393541650853</v>
      </c>
      <c r="AD47" s="177">
        <v>87.372315762758149</v>
      </c>
    </row>
    <row r="48" spans="1:30">
      <c r="A48" s="188" t="s">
        <v>761</v>
      </c>
      <c r="B48" s="177">
        <v>193.64666706932115</v>
      </c>
      <c r="C48" s="177">
        <v>206.96914794089861</v>
      </c>
      <c r="D48" s="177">
        <v>206.01491126491567</v>
      </c>
      <c r="E48" s="177">
        <v>225.38587558430871</v>
      </c>
      <c r="F48" s="177">
        <v>246.46698060876187</v>
      </c>
      <c r="G48" s="177">
        <v>250.45867982059346</v>
      </c>
      <c r="H48" s="177">
        <v>285.50419119366632</v>
      </c>
      <c r="I48" s="177">
        <v>299.6635207102297</v>
      </c>
      <c r="J48" s="177">
        <v>322.38607118409618</v>
      </c>
      <c r="K48" s="177">
        <v>328.52894374827503</v>
      </c>
      <c r="L48" s="177">
        <v>339.27169842709617</v>
      </c>
      <c r="M48" s="177">
        <v>407.1552686083113</v>
      </c>
      <c r="N48" s="177">
        <v>424.74970315138671</v>
      </c>
      <c r="O48" s="177">
        <v>465.09441132904675</v>
      </c>
      <c r="P48" s="177">
        <v>494.01294516449531</v>
      </c>
      <c r="Q48" s="177">
        <v>536.99773054134812</v>
      </c>
      <c r="R48" s="177">
        <v>591.3587821347885</v>
      </c>
      <c r="S48" s="177">
        <v>620.74694731975251</v>
      </c>
      <c r="T48" s="177">
        <v>690.82113244479729</v>
      </c>
      <c r="U48" s="177">
        <v>702.84562782018133</v>
      </c>
      <c r="V48" s="177">
        <v>720.71009865342023</v>
      </c>
      <c r="W48" s="177">
        <v>728.59849309319952</v>
      </c>
      <c r="X48" s="177">
        <v>811.34017875578138</v>
      </c>
      <c r="Y48" s="177">
        <v>976.07064583741021</v>
      </c>
      <c r="Z48" s="177">
        <v>931.78082727526407</v>
      </c>
      <c r="AA48" s="177">
        <v>939.43811093198997</v>
      </c>
      <c r="AB48" s="177">
        <v>900.99293342860506</v>
      </c>
      <c r="AC48" s="177">
        <v>919.15351119586603</v>
      </c>
      <c r="AD48" s="177">
        <v>895.11760907148698</v>
      </c>
    </row>
    <row r="49" spans="1:30">
      <c r="A49" s="182" t="s">
        <v>56</v>
      </c>
      <c r="B49" s="165">
        <v>26.322732983469596</v>
      </c>
      <c r="C49" s="165">
        <v>27.048457455112803</v>
      </c>
      <c r="D49" s="165">
        <v>27.124391904148798</v>
      </c>
      <c r="E49" s="165">
        <v>30.833683141145428</v>
      </c>
      <c r="F49" s="165">
        <v>34.589488003316625</v>
      </c>
      <c r="G49" s="165">
        <v>35.372165128606234</v>
      </c>
      <c r="H49" s="165">
        <v>41.707106829624699</v>
      </c>
      <c r="I49" s="165">
        <v>43.7909220291995</v>
      </c>
      <c r="J49" s="165">
        <v>48.560512491674473</v>
      </c>
      <c r="K49" s="165">
        <v>49.033300959833468</v>
      </c>
      <c r="L49" s="165">
        <v>50.374700436390583</v>
      </c>
      <c r="M49" s="165">
        <v>61.721044418021933</v>
      </c>
      <c r="N49" s="165">
        <v>64.778697820656092</v>
      </c>
      <c r="O49" s="165">
        <v>71.752854545765118</v>
      </c>
      <c r="P49" s="165">
        <v>76.482654354092077</v>
      </c>
      <c r="Q49" s="165">
        <v>83.687167706341029</v>
      </c>
      <c r="R49" s="165">
        <v>92.753523667302687</v>
      </c>
      <c r="S49" s="165">
        <v>97.289899927311438</v>
      </c>
      <c r="T49" s="165">
        <v>109.19828112412682</v>
      </c>
      <c r="U49" s="165">
        <v>111.592658486592</v>
      </c>
      <c r="V49" s="165">
        <v>115.52199210172702</v>
      </c>
      <c r="W49" s="165">
        <v>116.97903435378781</v>
      </c>
      <c r="X49" s="165">
        <v>116.72438104548873</v>
      </c>
      <c r="Y49" s="165">
        <v>115.55049140479287</v>
      </c>
      <c r="Z49" s="165">
        <v>114.1486830024804</v>
      </c>
      <c r="AA49" s="165">
        <v>113.33611481088761</v>
      </c>
      <c r="AB49" s="165">
        <v>113.24267892046187</v>
      </c>
      <c r="AC49" s="165">
        <v>111.42121914901173</v>
      </c>
      <c r="AD49" s="165">
        <v>109.37562125891026</v>
      </c>
    </row>
    <row r="50" spans="1:30">
      <c r="A50" s="182" t="s">
        <v>59</v>
      </c>
      <c r="B50" s="165">
        <v>148.06421338287484</v>
      </c>
      <c r="C50" s="165">
        <v>167.79725078485387</v>
      </c>
      <c r="D50" s="165">
        <v>168.35520406668937</v>
      </c>
      <c r="E50" s="165">
        <v>166.55207133848847</v>
      </c>
      <c r="F50" s="165">
        <v>164.10241246293748</v>
      </c>
      <c r="G50" s="165">
        <v>164.33762735986124</v>
      </c>
      <c r="H50" s="165">
        <v>160.66005564061223</v>
      </c>
      <c r="I50" s="165">
        <v>156.89582719431135</v>
      </c>
      <c r="J50" s="165">
        <v>153.40091451017386</v>
      </c>
      <c r="K50" s="165">
        <v>151.96915480850089</v>
      </c>
      <c r="L50" s="165">
        <v>150.04230533997153</v>
      </c>
      <c r="M50" s="165">
        <v>138.8381764324748</v>
      </c>
      <c r="N50" s="165">
        <v>135.89900903797147</v>
      </c>
      <c r="O50" s="165">
        <v>126.57934806281494</v>
      </c>
      <c r="P50" s="165">
        <v>122.61294120914766</v>
      </c>
      <c r="Q50" s="165">
        <v>114.9355059070781</v>
      </c>
      <c r="R50" s="165">
        <v>104.64706222452257</v>
      </c>
      <c r="S50" s="165">
        <v>100.49528448666797</v>
      </c>
      <c r="T50" s="165">
        <v>86.853616380457922</v>
      </c>
      <c r="U50" s="165">
        <v>82.874016919599825</v>
      </c>
      <c r="V50" s="165">
        <v>78.490751633675302</v>
      </c>
      <c r="W50" s="165">
        <v>76.120679489756611</v>
      </c>
      <c r="X50" s="165">
        <v>75.893410614264681</v>
      </c>
      <c r="Y50" s="165">
        <v>75.018863809746392</v>
      </c>
      <c r="Z50" s="165">
        <v>74.631961313352093</v>
      </c>
      <c r="AA50" s="165">
        <v>73.849661894125688</v>
      </c>
      <c r="AB50" s="165">
        <v>73.66025589409756</v>
      </c>
      <c r="AC50" s="165">
        <v>72.475035497741629</v>
      </c>
      <c r="AD50" s="165">
        <v>71.125494115962056</v>
      </c>
    </row>
    <row r="51" spans="1:30">
      <c r="A51" s="182" t="s">
        <v>62</v>
      </c>
      <c r="B51" s="165">
        <v>46.167880879041668</v>
      </c>
      <c r="C51" s="165">
        <v>52.320836406522375</v>
      </c>
      <c r="D51" s="165">
        <v>52.494811738328167</v>
      </c>
      <c r="E51" s="165">
        <v>51.93257718412557</v>
      </c>
      <c r="F51" s="165">
        <v>51.168749405779991</v>
      </c>
      <c r="G51" s="165">
        <v>51.242091728641448</v>
      </c>
      <c r="H51" s="165">
        <v>50.095388624770024</v>
      </c>
      <c r="I51" s="165">
        <v>48.921665099417339</v>
      </c>
      <c r="J51" s="165">
        <v>47.831916882765732</v>
      </c>
      <c r="K51" s="165">
        <v>47.385480098049094</v>
      </c>
      <c r="L51" s="165">
        <v>46.784669445005797</v>
      </c>
      <c r="M51" s="165">
        <v>43.291111636967855</v>
      </c>
      <c r="N51" s="165">
        <v>42.374650278394299</v>
      </c>
      <c r="O51" s="165">
        <v>39.468688142753471</v>
      </c>
      <c r="P51" s="165">
        <v>38.231923397552016</v>
      </c>
      <c r="Q51" s="165">
        <v>35.838023410619115</v>
      </c>
      <c r="R51" s="165">
        <v>32.62998527963147</v>
      </c>
      <c r="S51" s="165">
        <v>31.335420065943584</v>
      </c>
      <c r="T51" s="165">
        <v>27.081813514235325</v>
      </c>
      <c r="U51" s="165">
        <v>25.840935184100996</v>
      </c>
      <c r="V51" s="165">
        <v>24.474189871656659</v>
      </c>
      <c r="W51" s="165">
        <v>23.735178020547007</v>
      </c>
      <c r="X51" s="165">
        <v>23.664313345474621</v>
      </c>
      <c r="Y51" s="165">
        <v>23.39162103332395</v>
      </c>
      <c r="Z51" s="165">
        <v>23.270981022093512</v>
      </c>
      <c r="AA51" s="165">
        <v>23.027052353758286</v>
      </c>
      <c r="AB51" s="165">
        <v>22.96799369638736</v>
      </c>
      <c r="AC51" s="165">
        <v>22.598430296669196</v>
      </c>
      <c r="AD51" s="165">
        <v>22.177629994342102</v>
      </c>
    </row>
    <row r="52" spans="1:30" ht="24">
      <c r="A52" s="186" t="s">
        <v>762</v>
      </c>
      <c r="B52" s="165">
        <v>0</v>
      </c>
      <c r="C52" s="165">
        <v>0</v>
      </c>
      <c r="D52" s="165">
        <v>0</v>
      </c>
      <c r="E52" s="166">
        <v>4.3294557435717897E-2</v>
      </c>
      <c r="F52" s="165">
        <v>8.6989231696637137E-2</v>
      </c>
      <c r="G52" s="165">
        <v>0.13448709583451471</v>
      </c>
      <c r="H52" s="165">
        <v>0.18827229980735677</v>
      </c>
      <c r="I52" s="165">
        <v>0.23159903077987951</v>
      </c>
      <c r="J52" s="165">
        <v>0.2780221105798768</v>
      </c>
      <c r="K52" s="165">
        <v>0.31581868685041753</v>
      </c>
      <c r="L52" s="165">
        <v>0.37169489826357066</v>
      </c>
      <c r="M52" s="165">
        <v>0.41381532359957945</v>
      </c>
      <c r="N52" s="165">
        <v>0.42719172657489929</v>
      </c>
      <c r="O52" s="165">
        <v>0.45298551424221717</v>
      </c>
      <c r="P52" s="165">
        <v>0.48485331219132072</v>
      </c>
      <c r="Q52" s="165">
        <v>0.50087016908690618</v>
      </c>
      <c r="R52" s="165">
        <v>0.52825968377797106</v>
      </c>
      <c r="S52" s="165">
        <v>0.54965337504705869</v>
      </c>
      <c r="T52" s="165">
        <v>0.57118968148465277</v>
      </c>
      <c r="U52" s="165">
        <v>0.53077225545642115</v>
      </c>
      <c r="V52" s="165">
        <v>0.51602964250389427</v>
      </c>
      <c r="W52" s="165">
        <v>0.55997179108973416</v>
      </c>
      <c r="X52" s="165">
        <v>0.67004983902335713</v>
      </c>
      <c r="Y52" s="165">
        <v>0.80495816626799144</v>
      </c>
      <c r="Z52" s="165">
        <v>0.95373466631705339</v>
      </c>
      <c r="AA52" s="165">
        <v>1.0656041777444678</v>
      </c>
      <c r="AB52" s="165">
        <v>0.67294915429289748</v>
      </c>
      <c r="AC52" s="165">
        <v>0.4841725262158546</v>
      </c>
      <c r="AD52" s="165">
        <v>0.45708080710207771</v>
      </c>
    </row>
    <row r="53" spans="1:30" ht="24">
      <c r="A53" s="189" t="s">
        <v>763</v>
      </c>
      <c r="B53" s="165">
        <v>0</v>
      </c>
      <c r="C53" s="165">
        <v>0</v>
      </c>
      <c r="D53" s="165">
        <v>0</v>
      </c>
      <c r="E53" s="190">
        <v>9.1400429647152183E-7</v>
      </c>
      <c r="F53" s="190">
        <v>1.7221130767973454E-6</v>
      </c>
      <c r="G53" s="190">
        <v>2.493133585416808E-6</v>
      </c>
      <c r="H53" s="190">
        <v>3.361664364680894E-6</v>
      </c>
      <c r="I53" s="190">
        <v>4.4476800212461842E-6</v>
      </c>
      <c r="J53" s="190">
        <v>5.5111907849744287E-6</v>
      </c>
      <c r="K53" s="190">
        <v>6.4106696423495503E-6</v>
      </c>
      <c r="L53" s="190">
        <v>7.5647571156351387E-6</v>
      </c>
      <c r="M53" s="190">
        <v>9.0054330640149254E-6</v>
      </c>
      <c r="N53" s="190">
        <v>1.0582213694215223E-5</v>
      </c>
      <c r="O53" s="190">
        <v>1.2076164151321277E-5</v>
      </c>
      <c r="P53" s="190">
        <v>1.4160986810250833E-5</v>
      </c>
      <c r="Q53" s="190">
        <v>1.6715899097617462E-5</v>
      </c>
      <c r="R53" s="190">
        <v>1.9178500027913669E-5</v>
      </c>
      <c r="S53" s="190">
        <v>2.2768497925980351E-5</v>
      </c>
      <c r="T53" s="190">
        <v>2.7367287983800626E-5</v>
      </c>
      <c r="U53" s="190">
        <v>2.8884921493257269E-5</v>
      </c>
      <c r="V53" s="190">
        <v>3.3410512384479416E-5</v>
      </c>
      <c r="W53" s="190">
        <v>4.1843093948540129E-5</v>
      </c>
      <c r="X53" s="190">
        <v>6.4226378070079886E-5</v>
      </c>
      <c r="Y53" s="190">
        <v>8.6997237882507198E-5</v>
      </c>
      <c r="Z53" s="190">
        <v>1.1641196650101585E-4</v>
      </c>
      <c r="AA53" s="190">
        <v>1.4999999999999999E-4</v>
      </c>
      <c r="AB53" s="190">
        <v>0</v>
      </c>
      <c r="AC53" s="190">
        <v>0.10654463152534187</v>
      </c>
      <c r="AD53" s="190">
        <v>6.203691040438887E-2</v>
      </c>
    </row>
    <row r="54" spans="1:30" ht="24">
      <c r="A54" s="189" t="s">
        <v>764</v>
      </c>
      <c r="B54" s="165">
        <v>0</v>
      </c>
      <c r="C54" s="165">
        <v>0</v>
      </c>
      <c r="D54" s="165">
        <v>0</v>
      </c>
      <c r="E54" s="165">
        <v>0.10307213510010356</v>
      </c>
      <c r="F54" s="165">
        <v>0.20388151949913103</v>
      </c>
      <c r="G54" s="165">
        <v>0.30136502002352811</v>
      </c>
      <c r="H54" s="165">
        <v>0.40970128131293537</v>
      </c>
      <c r="I54" s="165">
        <v>0.51061396254852776</v>
      </c>
      <c r="J54" s="165">
        <v>0.61392591434175448</v>
      </c>
      <c r="K54" s="165">
        <v>0.69410560350591211</v>
      </c>
      <c r="L54" s="165">
        <v>0.79719340218107937</v>
      </c>
      <c r="M54" s="165">
        <v>0.91839325543120498</v>
      </c>
      <c r="N54" s="165">
        <v>0.99612538489455793</v>
      </c>
      <c r="O54" s="165">
        <v>1.0921316682486437</v>
      </c>
      <c r="P54" s="165">
        <v>1.2156304455586728</v>
      </c>
      <c r="Q54" s="165">
        <v>1.1437305224984025</v>
      </c>
      <c r="R54" s="165">
        <v>1.24873230644802</v>
      </c>
      <c r="S54" s="165">
        <v>1.3540259170210029</v>
      </c>
      <c r="T54" s="165">
        <v>1.4472447087229372</v>
      </c>
      <c r="U54" s="165">
        <v>1.4953053718711333</v>
      </c>
      <c r="V54" s="165">
        <v>1.5062568732718589</v>
      </c>
      <c r="W54" s="165">
        <v>1.5358064505267464</v>
      </c>
      <c r="X54" s="165">
        <v>1.6912093407566378</v>
      </c>
      <c r="Y54" s="165">
        <v>1.93558879325578</v>
      </c>
      <c r="Z54" s="165">
        <v>2.3934910903302464</v>
      </c>
      <c r="AA54" s="165">
        <v>2.8805208695242035</v>
      </c>
      <c r="AB54" s="165">
        <v>2.2761903930853489</v>
      </c>
      <c r="AC54" s="165">
        <v>3.5212132460133621</v>
      </c>
      <c r="AD54" s="165">
        <v>3.9866613635353807</v>
      </c>
    </row>
    <row r="55" spans="1:30" ht="24">
      <c r="A55" s="189" t="s">
        <v>765</v>
      </c>
      <c r="B55" s="165">
        <v>0</v>
      </c>
      <c r="C55" s="165">
        <v>0</v>
      </c>
      <c r="D55" s="165">
        <v>0</v>
      </c>
      <c r="E55" s="166">
        <v>3.2930938029869877E-2</v>
      </c>
      <c r="F55" s="165">
        <v>6.9396243186341716E-2</v>
      </c>
      <c r="G55" s="165">
        <v>0.10519509317834451</v>
      </c>
      <c r="H55" s="165">
        <v>0.14319837887356435</v>
      </c>
      <c r="I55" s="165">
        <v>0.18069843526273899</v>
      </c>
      <c r="J55" s="165">
        <v>0.21545729870588862</v>
      </c>
      <c r="K55" s="165">
        <v>0.25283793516408443</v>
      </c>
      <c r="L55" s="165">
        <v>0.30079347798028938</v>
      </c>
      <c r="M55" s="165">
        <v>0.34125537607064921</v>
      </c>
      <c r="N55" s="165">
        <v>0.38444271408371405</v>
      </c>
      <c r="O55" s="165">
        <v>0.43708798158048717</v>
      </c>
      <c r="P55" s="165">
        <v>0.49610956763971548</v>
      </c>
      <c r="Q55" s="165">
        <v>0.55732420086450452</v>
      </c>
      <c r="R55" s="165">
        <v>0.61712564815475557</v>
      </c>
      <c r="S55" s="165">
        <v>0.71331093571158288</v>
      </c>
      <c r="T55" s="165">
        <v>0.83344413855471344</v>
      </c>
      <c r="U55" s="165">
        <v>0.92177736352866124</v>
      </c>
      <c r="V55" s="165">
        <v>1.0331674725385667</v>
      </c>
      <c r="W55" s="165">
        <v>1.2067585870409125</v>
      </c>
      <c r="X55" s="165">
        <v>1.3181829631859827</v>
      </c>
      <c r="Y55" s="165">
        <v>1.3864438964585841</v>
      </c>
      <c r="Z55" s="165">
        <v>1.5038764845509021</v>
      </c>
      <c r="AA55" s="165">
        <v>1.6255058686695598</v>
      </c>
      <c r="AB55" s="165">
        <v>1.9654664433585893</v>
      </c>
      <c r="AC55" s="165">
        <v>1.4182517305013522</v>
      </c>
      <c r="AD55" s="165">
        <v>1.5851297154370874</v>
      </c>
    </row>
    <row r="56" spans="1:30">
      <c r="A56" s="187" t="s">
        <v>63</v>
      </c>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5"/>
    </row>
    <row r="57" spans="1:30">
      <c r="A57" s="181" t="s">
        <v>766</v>
      </c>
      <c r="B57" s="177">
        <v>0.17325769806938635</v>
      </c>
      <c r="C57" s="177">
        <v>0.16998895734247249</v>
      </c>
      <c r="D57" s="177">
        <v>0.1649029919379689</v>
      </c>
      <c r="E57" s="177">
        <v>0.17257096971832267</v>
      </c>
      <c r="F57" s="177">
        <v>0.18040111606557285</v>
      </c>
      <c r="G57" s="177">
        <v>0.16148008369690239</v>
      </c>
      <c r="H57" s="177">
        <v>0.17432945456519802</v>
      </c>
      <c r="I57" s="177">
        <v>0.18055860099072038</v>
      </c>
      <c r="J57" s="177">
        <v>0.18689585979417364</v>
      </c>
      <c r="K57" s="177">
        <v>0.20050201730798597</v>
      </c>
      <c r="L57" s="177">
        <v>0.18535691711415503</v>
      </c>
      <c r="M57" s="177">
        <v>0.20840056324419171</v>
      </c>
      <c r="N57" s="177">
        <v>0.21706858052040678</v>
      </c>
      <c r="O57" s="177">
        <v>0.21261060363625245</v>
      </c>
      <c r="P57" s="177">
        <v>0.20601106494071555</v>
      </c>
      <c r="Q57" s="177">
        <v>0.2186648968003857</v>
      </c>
      <c r="R57" s="177">
        <v>0.24544476231628654</v>
      </c>
      <c r="S57" s="177">
        <v>0.24678982469317706</v>
      </c>
      <c r="T57" s="177">
        <v>0.2663818757821671</v>
      </c>
      <c r="U57" s="177">
        <v>0.26580160110353696</v>
      </c>
      <c r="V57" s="177">
        <v>0.36531348392299823</v>
      </c>
      <c r="W57" s="177">
        <v>0.40176140621097545</v>
      </c>
      <c r="X57" s="177">
        <v>0.49268635603767003</v>
      </c>
      <c r="Y57" s="177">
        <v>0.59206944073196399</v>
      </c>
      <c r="Z57" s="177">
        <v>0.61955837905166222</v>
      </c>
      <c r="AA57" s="177">
        <v>0.62590198020236187</v>
      </c>
      <c r="AB57" s="177">
        <v>0.9692036838360949</v>
      </c>
      <c r="AC57" s="177">
        <v>0.27236134287123837</v>
      </c>
      <c r="AD57" s="177">
        <v>0.6268423892884939</v>
      </c>
    </row>
    <row r="58" spans="1:30">
      <c r="A58" s="182" t="s">
        <v>767</v>
      </c>
      <c r="B58" s="165">
        <v>0</v>
      </c>
      <c r="C58" s="167">
        <v>1.4693829683226404E-3</v>
      </c>
      <c r="D58" s="167">
        <v>2.8027119580968885E-3</v>
      </c>
      <c r="E58" s="167">
        <v>4.3265165178388862E-3</v>
      </c>
      <c r="F58" s="166">
        <v>5.9319534647099183E-3</v>
      </c>
      <c r="G58" s="166">
        <v>6.5305909703228466E-3</v>
      </c>
      <c r="H58" s="166">
        <v>8.3265034871616277E-3</v>
      </c>
      <c r="I58" s="166">
        <v>9.904729638322984E-3</v>
      </c>
      <c r="J58" s="166">
        <v>1.1537377380903695E-2</v>
      </c>
      <c r="K58" s="166">
        <v>1.3714241037677976E-2</v>
      </c>
      <c r="L58" s="166">
        <v>1.3877505811936046E-2</v>
      </c>
      <c r="M58" s="166">
        <v>1.6911509533565204E-2</v>
      </c>
      <c r="N58" s="166">
        <v>1.8938713813936262E-2</v>
      </c>
      <c r="O58" s="166">
        <v>1.9809459276645972E-2</v>
      </c>
      <c r="P58" s="166">
        <v>2.0380885986549215E-2</v>
      </c>
      <c r="Q58" s="166">
        <v>2.285706839612996E-2</v>
      </c>
      <c r="R58" s="166">
        <v>2.69931093440011E-2</v>
      </c>
      <c r="S58" s="166">
        <v>2.8448886914468893E-2</v>
      </c>
      <c r="T58" s="166">
        <v>3.2081528141710974E-2</v>
      </c>
      <c r="U58" s="166">
        <v>3.3346830142211036E-2</v>
      </c>
      <c r="V58" s="166">
        <v>4.7618892491937417E-2</v>
      </c>
      <c r="W58" s="165">
        <v>5.4285537440808662E-2</v>
      </c>
      <c r="X58" s="165">
        <v>6.6571211703728511E-2</v>
      </c>
      <c r="Y58" s="165">
        <v>7.9999739386454854E-2</v>
      </c>
      <c r="Z58" s="165">
        <v>8.3714013000825968E-2</v>
      </c>
      <c r="AA58" s="165">
        <v>8.4571153065680846E-2</v>
      </c>
      <c r="AB58" s="165">
        <v>0.28251878501542865</v>
      </c>
      <c r="AC58" s="165">
        <v>6.0056684694885155E-2</v>
      </c>
      <c r="AD58" s="165">
        <v>7.9238313221499199E-2</v>
      </c>
    </row>
    <row r="59" spans="1:30">
      <c r="A59" s="182" t="s">
        <v>768</v>
      </c>
      <c r="B59" s="165">
        <v>5.9777769199979343</v>
      </c>
      <c r="C59" s="165">
        <v>5.5876691129680625</v>
      </c>
      <c r="D59" s="165">
        <v>5.1605416101473303</v>
      </c>
      <c r="E59" s="165">
        <v>5.1375035356479666</v>
      </c>
      <c r="F59" s="165">
        <v>5.1046534736945581</v>
      </c>
      <c r="G59" s="165">
        <v>4.3388497922460889</v>
      </c>
      <c r="H59" s="165">
        <v>4.4432241175427114</v>
      </c>
      <c r="I59" s="165">
        <v>4.3602717098597177</v>
      </c>
      <c r="J59" s="165">
        <v>4.2707779772073611</v>
      </c>
      <c r="K59" s="165">
        <v>4.3293630277184407</v>
      </c>
      <c r="L59" s="165">
        <v>3.7760089706676792</v>
      </c>
      <c r="M59" s="165">
        <v>3.9984331939826285</v>
      </c>
      <c r="N59" s="165">
        <v>3.9148878635166553</v>
      </c>
      <c r="O59" s="165">
        <v>3.5967346311497765</v>
      </c>
      <c r="P59" s="165">
        <v>3.2611856779001274</v>
      </c>
      <c r="Q59" s="165">
        <v>3.230420432865444</v>
      </c>
      <c r="R59" s="165">
        <v>3.3737558337650571</v>
      </c>
      <c r="S59" s="165">
        <v>3.1454023826203272</v>
      </c>
      <c r="T59" s="165">
        <v>3.1357530066294799</v>
      </c>
      <c r="U59" s="165">
        <v>2.8769211846632539</v>
      </c>
      <c r="V59" s="165">
        <v>3.6166170893040817</v>
      </c>
      <c r="W59" s="165">
        <v>3.6158999037711115</v>
      </c>
      <c r="X59" s="165">
        <v>4.4342351451508888</v>
      </c>
      <c r="Y59" s="165">
        <v>5.3286945950311111</v>
      </c>
      <c r="Z59" s="165">
        <v>5.576098272657557</v>
      </c>
      <c r="AA59" s="165">
        <v>5.6331914290328893</v>
      </c>
      <c r="AB59" s="165">
        <v>6.243946468792636</v>
      </c>
      <c r="AC59" s="165">
        <v>1.7685170581801921</v>
      </c>
      <c r="AD59" s="165">
        <v>6.0583708087107846</v>
      </c>
    </row>
    <row r="60" spans="1:30">
      <c r="A60" s="182" t="s">
        <v>769</v>
      </c>
      <c r="B60" s="165">
        <v>0</v>
      </c>
      <c r="C60" s="167">
        <v>1.9152700491169975E-3</v>
      </c>
      <c r="D60" s="167">
        <v>3.6532002788713098E-3</v>
      </c>
      <c r="E60" s="166">
        <v>5.6394062557333802E-3</v>
      </c>
      <c r="F60" s="166">
        <v>7.7320161242130647E-3</v>
      </c>
      <c r="G60" s="166">
        <v>8.5123113294088767E-3</v>
      </c>
      <c r="H60" s="166">
        <v>1.0853196944996318E-2</v>
      </c>
      <c r="I60" s="166">
        <v>1.2910338849603464E-2</v>
      </c>
      <c r="J60" s="166">
        <v>1.5038416681955685E-2</v>
      </c>
      <c r="K60" s="166">
        <v>1.7875853791758645E-2</v>
      </c>
      <c r="L60" s="166">
        <v>1.8088661574993864E-2</v>
      </c>
      <c r="M60" s="166">
        <v>2.2043339546781737E-2</v>
      </c>
      <c r="N60" s="166">
        <v>2.4685702855285749E-2</v>
      </c>
      <c r="O60" s="166">
        <v>2.5820677699206932E-2</v>
      </c>
      <c r="P60" s="166">
        <v>2.6565504940530206E-2</v>
      </c>
      <c r="Q60" s="166">
        <v>2.9793089652931076E-2</v>
      </c>
      <c r="R60" s="166">
        <v>3.5184220161556694E-2</v>
      </c>
      <c r="S60" s="166">
        <v>3.7081756228737418E-2</v>
      </c>
      <c r="T60" s="166">
        <v>4.1816729405721113E-2</v>
      </c>
      <c r="U60" s="166">
        <v>4.3465989725794074E-2</v>
      </c>
      <c r="V60" s="165">
        <v>6.2068936776939726E-2</v>
      </c>
      <c r="W60" s="165">
        <v>7.0758587925711297E-2</v>
      </c>
      <c r="X60" s="165">
        <v>8.6772373614161749E-2</v>
      </c>
      <c r="Y60" s="165">
        <v>0.10427581378525874</v>
      </c>
      <c r="Z60" s="165">
        <v>0.10911719085386005</v>
      </c>
      <c r="AA60" s="165">
        <v>0.11023443171584495</v>
      </c>
      <c r="AB60" s="165">
        <v>0.11916154142272563</v>
      </c>
      <c r="AC60" s="165">
        <v>5.4056256764979861E-2</v>
      </c>
      <c r="AD60" s="165">
        <v>0.11625324115667429</v>
      </c>
    </row>
    <row r="61" spans="1:30">
      <c r="A61" s="182" t="s">
        <v>770</v>
      </c>
      <c r="B61" s="165">
        <v>10.317549057205444</v>
      </c>
      <c r="C61" s="165">
        <v>9.7917021233189043</v>
      </c>
      <c r="D61" s="165">
        <v>9.1883048674653089</v>
      </c>
      <c r="E61" s="165">
        <v>9.3014764889509109</v>
      </c>
      <c r="F61" s="165">
        <v>9.4059057193817175</v>
      </c>
      <c r="G61" s="165">
        <v>8.1442221932209069</v>
      </c>
      <c r="H61" s="165">
        <v>8.5046154323656626</v>
      </c>
      <c r="I61" s="165">
        <v>8.5198378194230191</v>
      </c>
      <c r="J61" s="165">
        <v>8.5292319457771768</v>
      </c>
      <c r="K61" s="165">
        <v>8.8488273599995484</v>
      </c>
      <c r="L61" s="165">
        <v>7.9101328406394682</v>
      </c>
      <c r="M61" s="165">
        <v>8.5985380174117143</v>
      </c>
      <c r="N61" s="165">
        <v>8.6577982273927354</v>
      </c>
      <c r="O61" s="165">
        <v>8.19606216124137</v>
      </c>
      <c r="P61" s="165">
        <v>7.67426055523255</v>
      </c>
      <c r="Q61" s="165">
        <v>7.8696795618622843</v>
      </c>
      <c r="R61" s="165">
        <v>8.5321834331198207</v>
      </c>
      <c r="S61" s="165">
        <v>8.2841564855842247</v>
      </c>
      <c r="T61" s="165">
        <v>8.6320878734461477</v>
      </c>
      <c r="U61" s="165">
        <v>8.312338864646696</v>
      </c>
      <c r="V61" s="165">
        <v>11.021442286585257</v>
      </c>
      <c r="W61" s="165">
        <v>11.689294956319232</v>
      </c>
      <c r="X61" s="165">
        <v>14.334766972749375</v>
      </c>
      <c r="Y61" s="165">
        <v>17.226329409312552</v>
      </c>
      <c r="Z61" s="165">
        <v>18.026123274744918</v>
      </c>
      <c r="AA61" s="165">
        <v>18.210691089844698</v>
      </c>
      <c r="AB61" s="165">
        <v>21.402198945555259</v>
      </c>
      <c r="AC61" s="165">
        <v>7.0597564654261022</v>
      </c>
      <c r="AD61" s="165">
        <v>16.469642318267976</v>
      </c>
    </row>
    <row r="62" spans="1:30" ht="24">
      <c r="A62" s="186" t="s">
        <v>771</v>
      </c>
      <c r="B62" s="191">
        <v>2.0919906056705045E-2</v>
      </c>
      <c r="C62" s="191">
        <v>2.0172766554679866E-2</v>
      </c>
      <c r="D62" s="191">
        <v>1.9238842177148389E-2</v>
      </c>
      <c r="E62" s="191">
        <v>1.9799196803667273E-2</v>
      </c>
      <c r="F62" s="191">
        <v>2.0359551430186161E-2</v>
      </c>
      <c r="G62" s="191">
        <v>1.7931348048604325E-2</v>
      </c>
      <c r="H62" s="191">
        <v>1.9052057301642094E-2</v>
      </c>
      <c r="I62" s="191">
        <v>1.9425627052654684E-2</v>
      </c>
      <c r="J62" s="191">
        <v>1.9799196803667277E-2</v>
      </c>
      <c r="K62" s="191">
        <v>2.0919906056705045E-2</v>
      </c>
      <c r="L62" s="191">
        <v>1.9052057301642094E-2</v>
      </c>
      <c r="M62" s="191">
        <v>2.110669093221134E-2</v>
      </c>
      <c r="N62" s="191">
        <v>2.1667045558730221E-2</v>
      </c>
      <c r="O62" s="191">
        <v>2.0919906056705045E-2</v>
      </c>
      <c r="P62" s="191">
        <v>1.9985981679173564E-2</v>
      </c>
      <c r="Q62" s="191">
        <v>2.0919906056705042E-2</v>
      </c>
      <c r="R62" s="191">
        <v>2.3161324562780587E-2</v>
      </c>
      <c r="S62" s="191">
        <v>2.2974539687274288E-2</v>
      </c>
      <c r="T62" s="191">
        <v>2.446881869132465E-2</v>
      </c>
      <c r="U62" s="191">
        <v>2.4095248940312057E-2</v>
      </c>
      <c r="V62" s="191">
        <v>3.2687353213601625E-2</v>
      </c>
      <c r="W62" s="191">
        <v>3.5489126346196054E-2</v>
      </c>
      <c r="X62" s="191">
        <v>4.3520875992966737E-2</v>
      </c>
      <c r="Y62" s="179">
        <v>5.2299765141762621E-2</v>
      </c>
      <c r="Z62" s="179">
        <v>5.4727968523344446E-2</v>
      </c>
      <c r="AA62" s="179">
        <v>5.528832314986333E-2</v>
      </c>
      <c r="AB62" s="179">
        <v>9.3157010152771696E-2</v>
      </c>
      <c r="AC62" s="179">
        <v>0.18197421179151785</v>
      </c>
      <c r="AD62" s="191">
        <v>2.0017652956986799E-2</v>
      </c>
    </row>
    <row r="63" spans="1:30">
      <c r="A63" s="187" t="s">
        <v>68</v>
      </c>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c r="AB63" s="174"/>
      <c r="AC63" s="174"/>
      <c r="AD63" s="175"/>
    </row>
    <row r="64" spans="1:30">
      <c r="A64" s="192" t="s">
        <v>69</v>
      </c>
      <c r="B64" s="193">
        <v>116.55812381268292</v>
      </c>
      <c r="C64" s="193">
        <v>121.24816075003284</v>
      </c>
      <c r="D64" s="193">
        <v>125.51757541401935</v>
      </c>
      <c r="E64" s="193">
        <v>128.9490728677232</v>
      </c>
      <c r="F64" s="193">
        <v>134.38734629136695</v>
      </c>
      <c r="G64" s="193">
        <v>138.88040951636066</v>
      </c>
      <c r="H64" s="193">
        <v>144.24898050973312</v>
      </c>
      <c r="I64" s="193">
        <v>148.08118405357808</v>
      </c>
      <c r="J64" s="193">
        <v>152.64143198917574</v>
      </c>
      <c r="K64" s="193">
        <v>156.6725814897496</v>
      </c>
      <c r="L64" s="193">
        <v>164.79522567411985</v>
      </c>
      <c r="M64" s="193">
        <v>176.12365910502413</v>
      </c>
      <c r="N64" s="193">
        <v>184.84151554614246</v>
      </c>
      <c r="O64" s="193">
        <v>194.59561298304044</v>
      </c>
      <c r="P64" s="193">
        <v>207.48008047785672</v>
      </c>
      <c r="Q64" s="193">
        <v>220.33785352283147</v>
      </c>
      <c r="R64" s="193">
        <v>236.24587582022284</v>
      </c>
      <c r="S64" s="193">
        <v>250.53793221292585</v>
      </c>
      <c r="T64" s="193">
        <v>265.95811774944701</v>
      </c>
      <c r="U64" s="193">
        <v>272.27940619278235</v>
      </c>
      <c r="V64" s="193">
        <v>273.73960724462978</v>
      </c>
      <c r="W64" s="193">
        <v>276.93296165940552</v>
      </c>
      <c r="X64" s="193">
        <v>275.70670580988514</v>
      </c>
      <c r="Y64" s="193">
        <v>270.37560957691966</v>
      </c>
      <c r="Z64" s="193">
        <v>267.54678252000122</v>
      </c>
      <c r="AA64" s="193">
        <v>265.01071213306926</v>
      </c>
      <c r="AB64" s="193">
        <v>258.26740399434004</v>
      </c>
      <c r="AC64" s="193">
        <v>253.76582171417866</v>
      </c>
      <c r="AD64" s="193">
        <v>249.59914825073932</v>
      </c>
    </row>
    <row r="65" spans="1:30">
      <c r="A65" s="187" t="s">
        <v>441</v>
      </c>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c r="AB65" s="174"/>
      <c r="AC65" s="174"/>
      <c r="AD65" s="175"/>
    </row>
    <row r="66" spans="1:30">
      <c r="A66" s="181" t="s">
        <v>772</v>
      </c>
      <c r="B66" s="177">
        <v>0</v>
      </c>
      <c r="C66" s="177">
        <v>5.2121198307867891</v>
      </c>
      <c r="D66" s="177">
        <v>10.267759600637971</v>
      </c>
      <c r="E66" s="177">
        <v>15.877241167386156</v>
      </c>
      <c r="F66" s="177">
        <v>21.885075156089925</v>
      </c>
      <c r="G66" s="177">
        <v>27.643038806601115</v>
      </c>
      <c r="H66" s="177">
        <v>34.826865396551774</v>
      </c>
      <c r="I66" s="177">
        <v>41.600692963346887</v>
      </c>
      <c r="J66" s="177">
        <v>49.242409787196515</v>
      </c>
      <c r="K66" s="177">
        <v>56.213867128295568</v>
      </c>
      <c r="L66" s="177">
        <v>64.005564146436001</v>
      </c>
      <c r="M66" s="177">
        <v>76.95607725626131</v>
      </c>
      <c r="N66" s="177">
        <v>86.599680517487982</v>
      </c>
      <c r="O66" s="177">
        <v>98.890300102892141</v>
      </c>
      <c r="P66" s="177">
        <v>111.07523040686762</v>
      </c>
      <c r="Q66" s="177">
        <v>125.58177293053944</v>
      </c>
      <c r="R66" s="177">
        <v>142.72450672167182</v>
      </c>
      <c r="S66" s="177">
        <v>157.73243301069473</v>
      </c>
      <c r="T66" s="177">
        <v>179.18813035905993</v>
      </c>
      <c r="U66" s="177">
        <v>192.59498726611034</v>
      </c>
      <c r="V66" s="177">
        <v>206.67449580014122</v>
      </c>
      <c r="W66" s="177">
        <v>219.80717431753186</v>
      </c>
      <c r="X66" s="177">
        <v>164.73685363711303</v>
      </c>
      <c r="Y66" s="177">
        <v>123.44618221442487</v>
      </c>
      <c r="Z66" s="177">
        <v>80.401642516464563</v>
      </c>
      <c r="AA66" s="177">
        <v>62.836180205556332</v>
      </c>
      <c r="AB66" s="177">
        <v>59.786680023833163</v>
      </c>
      <c r="AC66" s="177">
        <v>58.616650139334972</v>
      </c>
      <c r="AD66" s="177">
        <v>78.069105676224922</v>
      </c>
    </row>
    <row r="67" spans="1:30" ht="24">
      <c r="A67" s="186" t="s">
        <v>773</v>
      </c>
      <c r="B67" s="179">
        <v>371.39089074814336</v>
      </c>
      <c r="C67" s="179">
        <v>397.19951270829273</v>
      </c>
      <c r="D67" s="179">
        <v>374.11178264099635</v>
      </c>
      <c r="E67" s="179">
        <v>368.01020572364797</v>
      </c>
      <c r="F67" s="179">
        <v>362.19622540264555</v>
      </c>
      <c r="G67" s="179">
        <v>347.55003648971768</v>
      </c>
      <c r="H67" s="179">
        <v>345.53005694089001</v>
      </c>
      <c r="I67" s="179">
        <v>333.94926626085487</v>
      </c>
      <c r="J67" s="179">
        <v>325.34895871084774</v>
      </c>
      <c r="K67" s="179">
        <v>309.30722042012383</v>
      </c>
      <c r="L67" s="179">
        <v>295.61112814105405</v>
      </c>
      <c r="M67" s="179">
        <v>299.7752715257094</v>
      </c>
      <c r="N67" s="179">
        <v>285.15643106157</v>
      </c>
      <c r="O67" s="179">
        <v>275.20407365762884</v>
      </c>
      <c r="P67" s="179">
        <v>260.568642190817</v>
      </c>
      <c r="Q67" s="179">
        <v>247.03200869019048</v>
      </c>
      <c r="R67" s="179">
        <v>233.45064080047791</v>
      </c>
      <c r="S67" s="179">
        <v>211.87202968130245</v>
      </c>
      <c r="T67" s="179">
        <v>194.1133632913247</v>
      </c>
      <c r="U67" s="179">
        <v>163.84302319643209</v>
      </c>
      <c r="V67" s="179">
        <v>132.5589673118335</v>
      </c>
      <c r="W67" s="179">
        <v>99.353460151206633</v>
      </c>
      <c r="X67" s="179">
        <v>98.553908651444715</v>
      </c>
      <c r="Y67" s="179">
        <v>109.57157767378949</v>
      </c>
      <c r="Z67" s="179">
        <v>129.51953486690638</v>
      </c>
      <c r="AA67" s="179">
        <v>97.225260091428055</v>
      </c>
      <c r="AB67" s="179">
        <v>67.876336761243479</v>
      </c>
      <c r="AC67" s="179">
        <v>71.173098393455959</v>
      </c>
      <c r="AD67" s="179">
        <v>99.229125404049469</v>
      </c>
    </row>
    <row r="68" spans="1:30">
      <c r="A68" s="187" t="s">
        <v>80</v>
      </c>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row>
    <row r="69" spans="1:30">
      <c r="A69" s="181" t="s">
        <v>81</v>
      </c>
      <c r="B69" s="177">
        <v>0.27402434724077829</v>
      </c>
      <c r="C69" s="177">
        <v>0.30763252695018473</v>
      </c>
      <c r="D69" s="177">
        <v>0.30956163840199602</v>
      </c>
      <c r="E69" s="177">
        <v>0.32096117362261839</v>
      </c>
      <c r="F69" s="177">
        <v>0.33266373520190012</v>
      </c>
      <c r="G69" s="177">
        <v>0.33865120622213984</v>
      </c>
      <c r="H69" s="177">
        <v>0.357994669240906</v>
      </c>
      <c r="I69" s="177">
        <v>0.36282668384276351</v>
      </c>
      <c r="J69" s="177">
        <v>0.3764246021623846</v>
      </c>
      <c r="K69" s="177">
        <v>0.37910907963116391</v>
      </c>
      <c r="L69" s="177">
        <v>0.38611579817561736</v>
      </c>
      <c r="M69" s="177">
        <v>0.41537607720605546</v>
      </c>
      <c r="N69" s="177">
        <v>0.4263605725051407</v>
      </c>
      <c r="O69" s="177">
        <v>0.43805093027118919</v>
      </c>
      <c r="P69" s="177">
        <v>0.46201364805189599</v>
      </c>
      <c r="Q69" s="177">
        <v>0.48325368745286135</v>
      </c>
      <c r="R69" s="177">
        <v>0.50938834285701451</v>
      </c>
      <c r="S69" s="177">
        <v>0.53800321769345405</v>
      </c>
      <c r="T69" s="177">
        <v>0.5742165143798732</v>
      </c>
      <c r="U69" s="177">
        <v>0.58101798392045345</v>
      </c>
      <c r="V69" s="177">
        <v>0.59076933643988849</v>
      </c>
      <c r="W69" s="177">
        <v>0.59977333349947726</v>
      </c>
      <c r="X69" s="177">
        <v>0.59798262679575132</v>
      </c>
      <c r="Y69" s="177">
        <v>0.59109185997964808</v>
      </c>
      <c r="Z69" s="177">
        <v>0.58804336118067324</v>
      </c>
      <c r="AA69" s="177">
        <v>0.58187943393239838</v>
      </c>
      <c r="AB69" s="177">
        <v>0.58038705802636126</v>
      </c>
      <c r="AC69" s="177">
        <v>0.57104841847638688</v>
      </c>
      <c r="AD69" s="177">
        <v>0.56041505394691815</v>
      </c>
    </row>
    <row r="70" spans="1:30">
      <c r="A70" s="182" t="s">
        <v>86</v>
      </c>
      <c r="B70" s="165">
        <v>1.1061685542114901</v>
      </c>
      <c r="C70" s="165">
        <v>1.1500653213083112</v>
      </c>
      <c r="D70" s="165">
        <v>1.186510963704001</v>
      </c>
      <c r="E70" s="165">
        <v>1.3003809440597831</v>
      </c>
      <c r="F70" s="165">
        <v>1.3835535191848292</v>
      </c>
      <c r="G70" s="165">
        <v>1.426323282202077</v>
      </c>
      <c r="H70" s="165">
        <v>1.5818528902001656</v>
      </c>
      <c r="I70" s="165">
        <v>1.5796515616551259</v>
      </c>
      <c r="J70" s="165">
        <v>1.7224899453593681</v>
      </c>
      <c r="K70" s="165">
        <v>1.6872815827828744</v>
      </c>
      <c r="L70" s="165">
        <v>1.6740173877403695</v>
      </c>
      <c r="M70" s="165">
        <v>1.8382998840463673</v>
      </c>
      <c r="N70" s="165">
        <v>1.8923207704949645</v>
      </c>
      <c r="O70" s="165">
        <v>1.9763074707188015</v>
      </c>
      <c r="P70" s="165">
        <v>2.049903399269847</v>
      </c>
      <c r="Q70" s="165">
        <v>2.1440053136951036</v>
      </c>
      <c r="R70" s="165">
        <v>2.2556760818843302</v>
      </c>
      <c r="S70" s="165">
        <v>2.3047180115253516</v>
      </c>
      <c r="T70" s="165">
        <v>2.4883718841158791</v>
      </c>
      <c r="U70" s="165">
        <v>2.532096213809953</v>
      </c>
      <c r="V70" s="165">
        <v>2.6510670126545937</v>
      </c>
      <c r="W70" s="165">
        <v>2.6832843408895499</v>
      </c>
      <c r="X70" s="165">
        <v>2.6752730222982448</v>
      </c>
      <c r="Y70" s="165">
        <v>2.6444448983026523</v>
      </c>
      <c r="Z70" s="165">
        <v>2.6308064308456514</v>
      </c>
      <c r="AA70" s="165">
        <v>2.6032300640085735</v>
      </c>
      <c r="AB70" s="165">
        <v>2.5965534268929731</v>
      </c>
      <c r="AC70" s="165">
        <v>2.5547739347580829</v>
      </c>
      <c r="AD70" s="165">
        <v>2.507202062286833</v>
      </c>
    </row>
    <row r="71" spans="1:30">
      <c r="A71" s="182" t="s">
        <v>88</v>
      </c>
      <c r="B71" s="165">
        <v>2.47466377933429</v>
      </c>
      <c r="C71" s="165">
        <v>2.5728673841563521</v>
      </c>
      <c r="D71" s="165">
        <v>2.654401713448034</v>
      </c>
      <c r="E71" s="165">
        <v>2.909145816294846</v>
      </c>
      <c r="F71" s="165">
        <v>3.0952152523787793</v>
      </c>
      <c r="G71" s="165">
        <v>3.1908975812485796</v>
      </c>
      <c r="H71" s="165">
        <v>3.5388404748171691</v>
      </c>
      <c r="I71" s="165">
        <v>3.5339157750541146</v>
      </c>
      <c r="J71" s="165">
        <v>3.8534665099812244</v>
      </c>
      <c r="K71" s="165">
        <v>3.7747001598929013</v>
      </c>
      <c r="L71" s="165">
        <v>3.7450261803635247</v>
      </c>
      <c r="M71" s="165">
        <v>4.1125505885011879</v>
      </c>
      <c r="N71" s="165">
        <v>4.2334033559324276</v>
      </c>
      <c r="O71" s="165">
        <v>4.4212941110966728</v>
      </c>
      <c r="P71" s="165">
        <v>4.585939162701461</v>
      </c>
      <c r="Q71" s="165">
        <v>4.7964591583274414</v>
      </c>
      <c r="R71" s="165">
        <v>5.0462832960650248</v>
      </c>
      <c r="S71" s="165">
        <v>5.1559973956832401</v>
      </c>
      <c r="T71" s="165">
        <v>5.5668584572311524</v>
      </c>
      <c r="U71" s="165">
        <v>5.6646762939049911</v>
      </c>
      <c r="V71" s="165">
        <v>5.9308316872927218</v>
      </c>
      <c r="W71" s="165">
        <v>6.002906648153278</v>
      </c>
      <c r="X71" s="165">
        <v>5.9849841354700795</v>
      </c>
      <c r="Y71" s="165">
        <v>5.9160170313644143</v>
      </c>
      <c r="Z71" s="165">
        <v>5.8855057487095479</v>
      </c>
      <c r="AA71" s="165">
        <v>5.8238133095984068</v>
      </c>
      <c r="AB71" s="165">
        <v>5.8088766781286099</v>
      </c>
      <c r="AC71" s="165">
        <v>5.7154097326874655</v>
      </c>
      <c r="AD71" s="165">
        <v>5.6089843698695629</v>
      </c>
    </row>
    <row r="72" spans="1:30">
      <c r="A72" s="187" t="s">
        <v>89</v>
      </c>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c r="AB72" s="174"/>
      <c r="AC72" s="174"/>
      <c r="AD72" s="175"/>
    </row>
    <row r="73" spans="1:30">
      <c r="A73" s="181" t="s">
        <v>90</v>
      </c>
      <c r="B73" s="177">
        <v>0.30988933352091225</v>
      </c>
      <c r="C73" s="177">
        <v>0.35118937266696709</v>
      </c>
      <c r="D73" s="177">
        <v>0.35235713472569413</v>
      </c>
      <c r="E73" s="177">
        <v>0.36544182749273285</v>
      </c>
      <c r="F73" s="177">
        <v>0.3799124541789502</v>
      </c>
      <c r="G73" s="177">
        <v>0.38697046613159697</v>
      </c>
      <c r="H73" s="177">
        <v>0.41032814768848502</v>
      </c>
      <c r="I73" s="177">
        <v>0.41814328872711981</v>
      </c>
      <c r="J73" s="177">
        <v>0.4345051512082021</v>
      </c>
      <c r="K73" s="177">
        <v>0.43984993983077503</v>
      </c>
      <c r="L73" s="177">
        <v>0.451243423997788</v>
      </c>
      <c r="M73" s="177">
        <v>0.49090608007676578</v>
      </c>
      <c r="N73" s="177">
        <v>0.50632460921648526</v>
      </c>
      <c r="O73" s="177">
        <v>0.52314814105692165</v>
      </c>
      <c r="P73" s="177">
        <v>0.55666770032273383</v>
      </c>
      <c r="Q73" s="177">
        <v>0.58658475564494017</v>
      </c>
      <c r="R73" s="177">
        <v>0.62355251956655544</v>
      </c>
      <c r="S73" s="177">
        <v>0.66449730685774866</v>
      </c>
      <c r="T73" s="177">
        <v>0.71413059905484211</v>
      </c>
      <c r="U73" s="177">
        <v>0.72397912217712446</v>
      </c>
      <c r="V73" s="177">
        <v>0.73549931613079411</v>
      </c>
      <c r="W73" s="177">
        <v>0.7479650855000155</v>
      </c>
      <c r="X73" s="177">
        <v>0.74573193171016139</v>
      </c>
      <c r="Y73" s="177">
        <v>0.73713859702371376</v>
      </c>
      <c r="Z73" s="177">
        <v>0.7333368763778193</v>
      </c>
      <c r="AA73" s="177">
        <v>0.72564996848484631</v>
      </c>
      <c r="AB73" s="177">
        <v>0.72378885694518469</v>
      </c>
      <c r="AC73" s="177">
        <v>0.71214283012252577</v>
      </c>
      <c r="AD73" s="177">
        <v>0.69888217819752041</v>
      </c>
    </row>
    <row r="74" spans="1:30">
      <c r="A74" s="187" t="s">
        <v>774</v>
      </c>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c r="AB74" s="174"/>
      <c r="AC74" s="174"/>
      <c r="AD74" s="175"/>
    </row>
    <row r="75" spans="1:30" s="196" customFormat="1" ht="24">
      <c r="A75" s="194" t="s">
        <v>775</v>
      </c>
      <c r="B75" s="195">
        <v>134.13768717663143</v>
      </c>
      <c r="C75" s="195">
        <v>139.56138618562863</v>
      </c>
      <c r="D75" s="195">
        <v>136.3116213533014</v>
      </c>
      <c r="E75" s="195">
        <v>139.90363465881015</v>
      </c>
      <c r="F75" s="195">
        <v>140.20515257211085</v>
      </c>
      <c r="G75" s="195">
        <v>144.0885919324574</v>
      </c>
      <c r="H75" s="195">
        <v>142.56384929663002</v>
      </c>
      <c r="I75" s="195">
        <v>147.31907717054148</v>
      </c>
      <c r="J75" s="195">
        <v>142.82500398334156</v>
      </c>
      <c r="K75" s="195">
        <v>134.34505246357986</v>
      </c>
      <c r="L75" s="195">
        <v>142.36075246781624</v>
      </c>
      <c r="M75" s="195">
        <v>140.24541623295897</v>
      </c>
      <c r="N75" s="195">
        <v>140.5780697584446</v>
      </c>
      <c r="O75" s="195">
        <v>136.15618398420591</v>
      </c>
      <c r="P75" s="195">
        <v>135.80149449453296</v>
      </c>
      <c r="Q75" s="195">
        <v>43.157869632678029</v>
      </c>
      <c r="R75" s="195">
        <v>131.95066154343115</v>
      </c>
      <c r="S75" s="195">
        <v>118.76177138815943</v>
      </c>
      <c r="T75" s="195">
        <v>107.69293831369363</v>
      </c>
      <c r="U75" s="195">
        <v>102.00682575708467</v>
      </c>
      <c r="V75" s="195">
        <v>40.697663114671066</v>
      </c>
      <c r="W75" s="195">
        <v>34.745408373471889</v>
      </c>
      <c r="X75" s="195">
        <v>30.103586384672557</v>
      </c>
      <c r="Y75" s="195">
        <v>23.270732831278679</v>
      </c>
      <c r="Z75" s="195">
        <v>16.930564997006616</v>
      </c>
      <c r="AA75" s="195">
        <v>13.870569691718167</v>
      </c>
      <c r="AB75" s="195">
        <v>21.13181045574677</v>
      </c>
      <c r="AC75" s="195">
        <v>17.439894115846627</v>
      </c>
      <c r="AD75" s="195">
        <v>17.958661155150477</v>
      </c>
    </row>
    <row r="76" spans="1:30" s="196" customFormat="1" ht="24">
      <c r="A76" s="194" t="s">
        <v>776</v>
      </c>
      <c r="B76" s="195">
        <v>19.27192070395196</v>
      </c>
      <c r="C76" s="195">
        <v>19.373760238493876</v>
      </c>
      <c r="D76" s="195">
        <v>18.904128881939396</v>
      </c>
      <c r="E76" s="195">
        <v>19.436709132612926</v>
      </c>
      <c r="F76" s="195">
        <v>19.475560679409469</v>
      </c>
      <c r="G76" s="195">
        <v>19.753127525045411</v>
      </c>
      <c r="H76" s="195">
        <v>19.333600212126825</v>
      </c>
      <c r="I76" s="195">
        <v>19.888642102984168</v>
      </c>
      <c r="J76" s="195">
        <v>19.564158288106309</v>
      </c>
      <c r="K76" s="195">
        <v>18.614158960730588</v>
      </c>
      <c r="L76" s="195">
        <v>20.105060218120503</v>
      </c>
      <c r="M76" s="195">
        <v>20.120259883642053</v>
      </c>
      <c r="N76" s="195">
        <v>19.413298958716961</v>
      </c>
      <c r="O76" s="195">
        <v>18.719580345547758</v>
      </c>
      <c r="P76" s="195">
        <v>18.513434557729724</v>
      </c>
      <c r="Q76" s="195">
        <v>17.628414835729455</v>
      </c>
      <c r="R76" s="195">
        <v>18.475681941947919</v>
      </c>
      <c r="S76" s="195">
        <v>16.686116350900338</v>
      </c>
      <c r="T76" s="195">
        <v>15.423233213942078</v>
      </c>
      <c r="U76" s="195">
        <v>14.145201690448145</v>
      </c>
      <c r="V76" s="195">
        <v>11.713471337835658</v>
      </c>
      <c r="W76" s="195">
        <v>9.4503527904939997</v>
      </c>
      <c r="X76" s="195">
        <v>7.7753828139208938</v>
      </c>
      <c r="Y76" s="195">
        <v>6.4088204400027902</v>
      </c>
      <c r="Z76" s="195">
        <v>4.8636099394800363</v>
      </c>
      <c r="AA76" s="195">
        <v>3.9821562453260233</v>
      </c>
      <c r="AB76" s="195">
        <v>2.5898403388121993</v>
      </c>
      <c r="AC76" s="195">
        <v>2.0985145035439396</v>
      </c>
      <c r="AD76" s="195">
        <v>2.1672462146678471</v>
      </c>
    </row>
    <row r="77" spans="1:30" s="196" customFormat="1">
      <c r="A77" s="189" t="s">
        <v>777</v>
      </c>
      <c r="B77" s="197">
        <v>4.7437200152195706E-2</v>
      </c>
      <c r="C77" s="197">
        <v>4.5492599114209685E-2</v>
      </c>
      <c r="D77" s="197">
        <v>3.3591425402794632E-2</v>
      </c>
      <c r="E77" s="197">
        <v>3.3579049911168737E-2</v>
      </c>
      <c r="F77" s="197">
        <v>3.4403292329136283E-2</v>
      </c>
      <c r="G77" s="197">
        <v>4.0611085130864484E-2</v>
      </c>
      <c r="H77" s="193">
        <v>5.0170638475502835E-2</v>
      </c>
      <c r="I77" s="193">
        <v>6.3539134751118248E-2</v>
      </c>
      <c r="J77" s="193">
        <v>6.5081636768339612E-2</v>
      </c>
      <c r="K77" s="197">
        <v>4.9083154356930253E-2</v>
      </c>
      <c r="L77" s="197">
        <v>4.2069902931154361E-2</v>
      </c>
      <c r="M77" s="197">
        <v>4.2197890700392704E-2</v>
      </c>
      <c r="N77" s="197">
        <v>4.3333550241704252E-2</v>
      </c>
      <c r="O77" s="197">
        <v>3.1920356317680115E-2</v>
      </c>
      <c r="P77" s="197">
        <v>3.3902341496928508E-2</v>
      </c>
      <c r="Q77" s="197">
        <v>3.7201301377486326E-2</v>
      </c>
      <c r="R77" s="197">
        <v>3.0163227394585192E-2</v>
      </c>
      <c r="S77" s="197">
        <v>3.2897987625313208E-2</v>
      </c>
      <c r="T77" s="193">
        <v>7.4130393946101186E-2</v>
      </c>
      <c r="U77" s="193">
        <v>7.0771581284278531E-2</v>
      </c>
      <c r="V77" s="193">
        <v>9.4691852443208283E-2</v>
      </c>
      <c r="W77" s="193">
        <v>9.0356422044815393E-2</v>
      </c>
      <c r="X77" s="193">
        <v>6.5282257957906195E-2</v>
      </c>
      <c r="Y77" s="197">
        <v>4.6693638729928329E-2</v>
      </c>
      <c r="Z77" s="193">
        <v>5.2695026388460499E-2</v>
      </c>
      <c r="AA77" s="197">
        <v>3.7540060273972602E-2</v>
      </c>
      <c r="AB77" s="197">
        <v>3.0704186606187064E-2</v>
      </c>
      <c r="AC77" s="197">
        <v>2.5062023998911363E-2</v>
      </c>
      <c r="AD77" s="197">
        <v>2.4698010764764584E-2</v>
      </c>
    </row>
    <row r="78" spans="1:30" s="196" customFormat="1">
      <c r="A78" s="198" t="s">
        <v>778</v>
      </c>
      <c r="B78" s="195">
        <v>9.2927510349388402</v>
      </c>
      <c r="C78" s="195">
        <v>7.3678453104485131</v>
      </c>
      <c r="D78" s="195">
        <v>10.212827771826294</v>
      </c>
      <c r="E78" s="195">
        <v>18.904151448539228</v>
      </c>
      <c r="F78" s="195">
        <v>25.605063391555035</v>
      </c>
      <c r="G78" s="195">
        <v>26.174294467781625</v>
      </c>
      <c r="H78" s="195">
        <v>27.957447006458175</v>
      </c>
      <c r="I78" s="195">
        <v>30.093767306242544</v>
      </c>
      <c r="J78" s="195">
        <v>29.393005658355747</v>
      </c>
      <c r="K78" s="195">
        <v>26.08006287212433</v>
      </c>
      <c r="L78" s="195">
        <v>26.687776189966776</v>
      </c>
      <c r="M78" s="195">
        <v>27.157180284745905</v>
      </c>
      <c r="N78" s="195">
        <v>29.443498351975826</v>
      </c>
      <c r="O78" s="195">
        <v>25.985211376150019</v>
      </c>
      <c r="P78" s="195">
        <v>24.226496904002339</v>
      </c>
      <c r="Q78" s="195">
        <v>10.783002247620786</v>
      </c>
      <c r="R78" s="195">
        <v>30.372466001452782</v>
      </c>
      <c r="S78" s="195">
        <v>25.794881928151717</v>
      </c>
      <c r="T78" s="195">
        <v>30.791436282749551</v>
      </c>
      <c r="U78" s="195">
        <v>25.263958174374444</v>
      </c>
      <c r="V78" s="195">
        <v>11.385091429540084</v>
      </c>
      <c r="W78" s="195">
        <v>11.298388311140192</v>
      </c>
      <c r="X78" s="195">
        <v>12.728361414849555</v>
      </c>
      <c r="Y78" s="195">
        <v>11.502162641158092</v>
      </c>
      <c r="Z78" s="195">
        <v>9.0883998401877406</v>
      </c>
      <c r="AA78" s="195">
        <v>5.8234974328298916</v>
      </c>
      <c r="AB78" s="195">
        <v>8.2303426585406179</v>
      </c>
      <c r="AC78" s="195">
        <v>7.9848264940864615</v>
      </c>
      <c r="AD78" s="195">
        <v>12.358052982145498</v>
      </c>
    </row>
    <row r="79" spans="1:30" s="196" customFormat="1">
      <c r="A79" s="189" t="s">
        <v>779</v>
      </c>
      <c r="B79" s="199">
        <v>2.8734972789452723E-3</v>
      </c>
      <c r="C79" s="199">
        <v>2.1089258139876817E-3</v>
      </c>
      <c r="D79" s="199">
        <v>2.2102360213377484E-3</v>
      </c>
      <c r="E79" s="199">
        <v>3.9838212339351076E-3</v>
      </c>
      <c r="F79" s="191">
        <v>5.5166241622317293E-3</v>
      </c>
      <c r="G79" s="191">
        <v>6.4877645595455722E-3</v>
      </c>
      <c r="H79" s="191">
        <v>8.6637743257541224E-3</v>
      </c>
      <c r="I79" s="191">
        <v>1.1435667828900853E-2</v>
      </c>
      <c r="J79" s="191">
        <v>1.1780003610026653E-2</v>
      </c>
      <c r="K79" s="191">
        <v>8.3688438222915256E-3</v>
      </c>
      <c r="L79" s="191">
        <v>6.9106979197566393E-3</v>
      </c>
      <c r="M79" s="191">
        <v>7.1460162369990868E-3</v>
      </c>
      <c r="N79" s="191">
        <v>7.974750921610322E-3</v>
      </c>
      <c r="O79" s="191">
        <v>5.355629460209831E-3</v>
      </c>
      <c r="P79" s="191">
        <v>5.3224595724993161E-3</v>
      </c>
      <c r="Q79" s="191">
        <v>6.5992142779567158E-3</v>
      </c>
      <c r="R79" s="191">
        <v>6.09023378026318E-3</v>
      </c>
      <c r="S79" s="191">
        <v>6.2651379850498443E-3</v>
      </c>
      <c r="T79" s="191">
        <v>1.8540060769304621E-2</v>
      </c>
      <c r="U79" s="191">
        <v>1.5393362550713973E-2</v>
      </c>
      <c r="V79" s="191">
        <v>2.0569587148993349E-2</v>
      </c>
      <c r="W79" s="191">
        <v>2.3099091763124732E-2</v>
      </c>
      <c r="X79" s="191">
        <v>2.1936609967108701E-2</v>
      </c>
      <c r="Y79" s="191">
        <v>1.8095886486903478E-2</v>
      </c>
      <c r="Z79" s="191">
        <v>2.1974379429514513E-2</v>
      </c>
      <c r="AA79" s="191">
        <v>1.224543777822391E-2</v>
      </c>
      <c r="AB79" s="191">
        <v>1.0652967578405469E-2</v>
      </c>
      <c r="AC79" s="191">
        <v>1.024218077941806E-2</v>
      </c>
      <c r="AD79" s="191">
        <v>1.5165493906738367E-2</v>
      </c>
    </row>
    <row r="80" spans="1:30" s="196" customFormat="1">
      <c r="A80" s="182" t="s">
        <v>780</v>
      </c>
      <c r="B80" s="165">
        <v>1.8766613911394594</v>
      </c>
      <c r="C80" s="165">
        <v>1.9974421845510812</v>
      </c>
      <c r="D80" s="165">
        <v>2.1910334380191889</v>
      </c>
      <c r="E80" s="165">
        <v>2.0894286019872972</v>
      </c>
      <c r="F80" s="165">
        <v>1.9789895866175675</v>
      </c>
      <c r="G80" s="165">
        <v>2.0773811834310809</v>
      </c>
      <c r="H80" s="165">
        <v>2.3595781216799998</v>
      </c>
      <c r="I80" s="165">
        <v>2.2988697872083783</v>
      </c>
      <c r="J80" s="165">
        <v>2.4832154936708113</v>
      </c>
      <c r="K80" s="165">
        <v>2.3577408411454059</v>
      </c>
      <c r="L80" s="165">
        <v>2.2785058353445948</v>
      </c>
      <c r="M80" s="165">
        <v>2.2676330401962166</v>
      </c>
      <c r="N80" s="165">
        <v>2.0418362086094595</v>
      </c>
      <c r="O80" s="165">
        <v>1.6884755234205406</v>
      </c>
      <c r="P80" s="165">
        <v>1.456587969403784</v>
      </c>
      <c r="Q80" s="165">
        <v>1.4857486103164863</v>
      </c>
      <c r="R80" s="165">
        <v>1.2299875519135135</v>
      </c>
      <c r="S80" s="165">
        <v>0.96933960180972978</v>
      </c>
      <c r="T80" s="165">
        <v>0.89021507501918917</v>
      </c>
      <c r="U80" s="165">
        <v>0.87809011210945953</v>
      </c>
      <c r="V80" s="165">
        <v>0.82790065341486485</v>
      </c>
      <c r="W80" s="165">
        <v>0.73169562198972971</v>
      </c>
      <c r="X80" s="165">
        <v>0.65283630793216219</v>
      </c>
      <c r="Y80" s="165">
        <v>0.53833538443135143</v>
      </c>
      <c r="Z80" s="165">
        <v>0.44918251103594586</v>
      </c>
      <c r="AA80" s="165">
        <v>0.3264187751886487</v>
      </c>
      <c r="AB80" s="165">
        <v>0.588508732164155</v>
      </c>
      <c r="AC80" s="165">
        <v>0.50132523068648605</v>
      </c>
      <c r="AD80" s="165">
        <v>0.61581646357561215</v>
      </c>
    </row>
    <row r="81" spans="1:30" s="196" customFormat="1">
      <c r="A81" s="189" t="s">
        <v>781</v>
      </c>
      <c r="B81" s="191">
        <v>1.5688353254054054E-2</v>
      </c>
      <c r="C81" s="191">
        <v>1.6698046191891889E-2</v>
      </c>
      <c r="D81" s="191">
        <v>1.8316413781081082E-2</v>
      </c>
      <c r="E81" s="191">
        <v>1.7467026370270273E-2</v>
      </c>
      <c r="F81" s="191">
        <v>1.6543787743243242E-2</v>
      </c>
      <c r="G81" s="191">
        <v>1.7366313391891892E-2</v>
      </c>
      <c r="H81" s="191">
        <v>1.9725399199999997E-2</v>
      </c>
      <c r="I81" s="191">
        <v>1.9217894862162164E-2</v>
      </c>
      <c r="J81" s="191">
        <v>2.0758972318918923E-2</v>
      </c>
      <c r="K81" s="191">
        <v>1.9710040059459463E-2</v>
      </c>
      <c r="L81" s="191">
        <v>1.9047658040540545E-2</v>
      </c>
      <c r="M81" s="191">
        <v>1.8956764578378377E-2</v>
      </c>
      <c r="N81" s="191">
        <v>1.7069167554054059E-2</v>
      </c>
      <c r="O81" s="191">
        <v>1.4115173145945946E-2</v>
      </c>
      <c r="P81" s="191">
        <v>1.2176659421621624E-2</v>
      </c>
      <c r="Q81" s="191">
        <v>1.242043405135135E-2</v>
      </c>
      <c r="R81" s="191">
        <v>1.0282344648648649E-2</v>
      </c>
      <c r="S81" s="191">
        <v>8.1034022270270283E-3</v>
      </c>
      <c r="T81" s="191">
        <v>7.4419437810810821E-3</v>
      </c>
      <c r="U81" s="199">
        <v>7.3405825540540544E-3</v>
      </c>
      <c r="V81" s="191">
        <v>6.9210130135135143E-3</v>
      </c>
      <c r="W81" s="191">
        <v>6.1167664270270275E-3</v>
      </c>
      <c r="X81" s="191">
        <v>5.4575250837837841E-3</v>
      </c>
      <c r="Y81" s="199">
        <v>4.5003300648648647E-3</v>
      </c>
      <c r="Z81" s="199">
        <v>3.7550375054054052E-3</v>
      </c>
      <c r="AA81" s="199">
        <v>2.7287677351351355E-3</v>
      </c>
      <c r="AB81" s="199">
        <v>2.6756144745713776E-3</v>
      </c>
      <c r="AC81" s="200">
        <v>8.6111627868974642E-5</v>
      </c>
      <c r="AD81" s="199">
        <v>1.7440605494166645E-3</v>
      </c>
    </row>
    <row r="82" spans="1:30">
      <c r="A82" s="187" t="s">
        <v>395</v>
      </c>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c r="AB82" s="174"/>
      <c r="AC82" s="174"/>
      <c r="AD82" s="175"/>
    </row>
    <row r="83" spans="1:30">
      <c r="A83" s="201" t="s">
        <v>782</v>
      </c>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c r="AB83" s="174"/>
      <c r="AC83" s="174"/>
      <c r="AD83" s="175"/>
    </row>
    <row r="84" spans="1:30">
      <c r="A84" s="202" t="s">
        <v>392</v>
      </c>
      <c r="B84" s="177">
        <v>126.75653994948735</v>
      </c>
      <c r="C84" s="177">
        <v>130.93235806434106</v>
      </c>
      <c r="D84" s="177">
        <v>134.57733255409755</v>
      </c>
      <c r="E84" s="177">
        <v>137.51379056583011</v>
      </c>
      <c r="F84" s="177">
        <v>142.49190633084078</v>
      </c>
      <c r="G84" s="177">
        <v>144.11173660917572</v>
      </c>
      <c r="H84" s="177">
        <v>147.90074637467848</v>
      </c>
      <c r="I84" s="177">
        <v>148.41037000414846</v>
      </c>
      <c r="J84" s="177">
        <v>147.81385434135359</v>
      </c>
      <c r="K84" s="177">
        <v>147.18293864923271</v>
      </c>
      <c r="L84" s="177">
        <v>152.35101510791728</v>
      </c>
      <c r="M84" s="177">
        <v>153.3776397767391</v>
      </c>
      <c r="N84" s="177">
        <v>152.56469691432483</v>
      </c>
      <c r="O84" s="177">
        <v>155.30669819776571</v>
      </c>
      <c r="P84" s="177">
        <v>159.81591003794102</v>
      </c>
      <c r="Q84" s="177">
        <v>161.09763384774249</v>
      </c>
      <c r="R84" s="177">
        <v>164.33201920313809</v>
      </c>
      <c r="S84" s="177">
        <v>173.91195849677783</v>
      </c>
      <c r="T84" s="177">
        <v>186.5287270247199</v>
      </c>
      <c r="U84" s="177">
        <v>189.51036573658422</v>
      </c>
      <c r="V84" s="177">
        <v>196.52720781053441</v>
      </c>
      <c r="W84" s="177">
        <v>214.40419161415724</v>
      </c>
      <c r="X84" s="177">
        <v>225.11626804731853</v>
      </c>
      <c r="Y84" s="177">
        <v>230.29831505850552</v>
      </c>
      <c r="Z84" s="177">
        <v>243.5317486482013</v>
      </c>
      <c r="AA84" s="177">
        <v>255.49140111581971</v>
      </c>
      <c r="AB84" s="177">
        <v>253.209302227872</v>
      </c>
      <c r="AC84" s="177">
        <v>271.23820176441598</v>
      </c>
      <c r="AD84" s="177">
        <v>278.87437383782395</v>
      </c>
    </row>
    <row r="85" spans="1:30">
      <c r="A85" s="202" t="s">
        <v>725</v>
      </c>
      <c r="B85" s="177">
        <v>135.8017065969554</v>
      </c>
      <c r="C85" s="177">
        <v>140.27550516120775</v>
      </c>
      <c r="D85" s="177">
        <v>144.18057985327928</v>
      </c>
      <c r="E85" s="177">
        <v>147.32657933782264</v>
      </c>
      <c r="F85" s="177">
        <v>152.65992637297413</v>
      </c>
      <c r="G85" s="177">
        <v>154.39534543918532</v>
      </c>
      <c r="H85" s="177">
        <v>158.4547335596946</v>
      </c>
      <c r="I85" s="177">
        <v>159.00072320750078</v>
      </c>
      <c r="J85" s="177">
        <v>158.36164103429195</v>
      </c>
      <c r="K85" s="177">
        <v>157.68570409452568</v>
      </c>
      <c r="L85" s="177">
        <v>163.22256714863394</v>
      </c>
      <c r="M85" s="177">
        <v>164.32245029561867</v>
      </c>
      <c r="N85" s="177">
        <v>163.45149698523593</v>
      </c>
      <c r="O85" s="177">
        <v>166.38916358556045</v>
      </c>
      <c r="P85" s="177">
        <v>171.2201463778253</v>
      </c>
      <c r="Q85" s="177">
        <v>172.59333217815052</v>
      </c>
      <c r="R85" s="177">
        <v>176.05851867842861</v>
      </c>
      <c r="S85" s="177">
        <v>186.32206883284229</v>
      </c>
      <c r="T85" s="177">
        <v>199.83915204224573</v>
      </c>
      <c r="U85" s="177">
        <v>203.03355625750811</v>
      </c>
      <c r="V85" s="177">
        <v>210.55111021522492</v>
      </c>
      <c r="W85" s="177">
        <v>229.70377019084088</v>
      </c>
      <c r="X85" s="177">
        <v>241.18024518297966</v>
      </c>
      <c r="Y85" s="177">
        <v>246.73207570837332</v>
      </c>
      <c r="Z85" s="177">
        <v>260.90982832243424</v>
      </c>
      <c r="AA85" s="177">
        <v>273.72290460280834</v>
      </c>
      <c r="AB85" s="177">
        <v>271.27795837968</v>
      </c>
      <c r="AC85" s="177">
        <v>205.260792859584</v>
      </c>
      <c r="AD85" s="177">
        <v>180.94541480870399</v>
      </c>
    </row>
    <row r="86" spans="1:30">
      <c r="A86" s="202" t="s">
        <v>783</v>
      </c>
      <c r="B86" s="177">
        <v>20.560154740728009</v>
      </c>
      <c r="C86" s="177">
        <v>21.237480475910907</v>
      </c>
      <c r="D86" s="177">
        <v>21.828702353419271</v>
      </c>
      <c r="E86" s="177">
        <v>22.305001494551799</v>
      </c>
      <c r="F86" s="177">
        <v>23.112461452725668</v>
      </c>
      <c r="G86" s="177">
        <v>23.375201041464475</v>
      </c>
      <c r="H86" s="177">
        <v>23.989785717915183</v>
      </c>
      <c r="I86" s="177">
        <v>24.072447651458088</v>
      </c>
      <c r="J86" s="177">
        <v>23.975691662873849</v>
      </c>
      <c r="K86" s="177">
        <v>23.873355923325203</v>
      </c>
      <c r="L86" s="177">
        <v>24.711627871619243</v>
      </c>
      <c r="M86" s="177">
        <v>24.878148368786778</v>
      </c>
      <c r="N86" s="177">
        <v>24.746287471879462</v>
      </c>
      <c r="O86" s="177">
        <v>25.191045357423555</v>
      </c>
      <c r="P86" s="177">
        <v>25.922448196517085</v>
      </c>
      <c r="Q86" s="177">
        <v>26.130346265325958</v>
      </c>
      <c r="R86" s="177">
        <v>26.654969795004021</v>
      </c>
      <c r="S86" s="177">
        <v>28.208854386382928</v>
      </c>
      <c r="T86" s="177">
        <v>30.255318524373827</v>
      </c>
      <c r="U86" s="177">
        <v>30.738946062024382</v>
      </c>
      <c r="V86" s="177">
        <v>31.87709135132588</v>
      </c>
      <c r="W86" s="177">
        <v>34.776772531061809</v>
      </c>
      <c r="X86" s="177">
        <v>36.514291945429463</v>
      </c>
      <c r="Y86" s="177">
        <v>37.354829944227696</v>
      </c>
      <c r="Z86" s="177">
        <v>39.501318342094322</v>
      </c>
      <c r="AA86" s="177">
        <v>41.441196990387759</v>
      </c>
      <c r="AB86" s="177">
        <v>41.071036158539989</v>
      </c>
      <c r="AC86" s="177">
        <v>63.823074540779999</v>
      </c>
      <c r="AD86" s="177">
        <v>62.01956295456722</v>
      </c>
    </row>
    <row r="87" spans="1:30">
      <c r="A87" s="202" t="s">
        <v>784</v>
      </c>
      <c r="B87" s="177">
        <v>29.975384360326657</v>
      </c>
      <c r="C87" s="177">
        <v>30.962881755423076</v>
      </c>
      <c r="D87" s="177">
        <v>31.824845259298908</v>
      </c>
      <c r="E87" s="177">
        <v>32.519258798787448</v>
      </c>
      <c r="F87" s="177">
        <v>33.696483528224377</v>
      </c>
      <c r="G87" s="177">
        <v>34.07954096424254</v>
      </c>
      <c r="H87" s="177">
        <v>34.975565927619087</v>
      </c>
      <c r="I87" s="177">
        <v>35.096081714643205</v>
      </c>
      <c r="J87" s="177">
        <v>34.955017701091265</v>
      </c>
      <c r="K87" s="177">
        <v>34.805818769203242</v>
      </c>
      <c r="L87" s="177">
        <v>36.027965400172818</v>
      </c>
      <c r="M87" s="177">
        <v>36.270741583981483</v>
      </c>
      <c r="N87" s="177">
        <v>36.078496870031721</v>
      </c>
      <c r="O87" s="177">
        <v>36.726925285799481</v>
      </c>
      <c r="P87" s="177">
        <v>37.793263623255321</v>
      </c>
      <c r="Q87" s="177">
        <v>38.096365647481377</v>
      </c>
      <c r="R87" s="177">
        <v>38.861233040012216</v>
      </c>
      <c r="S87" s="177">
        <v>41.126696917378084</v>
      </c>
      <c r="T87" s="177">
        <v>44.110310119198246</v>
      </c>
      <c r="U87" s="177">
        <v>44.815407989867317</v>
      </c>
      <c r="V87" s="177">
        <v>46.474750681346478</v>
      </c>
      <c r="W87" s="177">
        <v>50.702299499975275</v>
      </c>
      <c r="X87" s="177">
        <v>53.235491148383836</v>
      </c>
      <c r="Y87" s="177">
        <v>54.460941535365933</v>
      </c>
      <c r="Z87" s="177">
        <v>57.590383680253012</v>
      </c>
      <c r="AA87" s="177">
        <v>60.418602087568743</v>
      </c>
      <c r="AB87" s="177">
        <v>59.878931382279944</v>
      </c>
      <c r="AC87" s="177">
        <v>51.667608277144915</v>
      </c>
      <c r="AD87" s="177">
        <v>48.40134678808586</v>
      </c>
    </row>
    <row r="88" spans="1:30">
      <c r="A88" s="202" t="s">
        <v>785</v>
      </c>
      <c r="B88" s="177">
        <v>0.30614145328685233</v>
      </c>
      <c r="C88" s="177">
        <v>0.31622685816499363</v>
      </c>
      <c r="D88" s="177">
        <v>0.32503017346479779</v>
      </c>
      <c r="E88" s="177">
        <v>0.33212228503226299</v>
      </c>
      <c r="F88" s="177">
        <v>0.34414539323273835</v>
      </c>
      <c r="G88" s="177">
        <v>0.34805759528310287</v>
      </c>
      <c r="H88" s="177">
        <v>0.3572087835104823</v>
      </c>
      <c r="I88" s="177">
        <v>0.35843962271307822</v>
      </c>
      <c r="J88" s="177">
        <v>0.35699892251733956</v>
      </c>
      <c r="K88" s="177">
        <v>0.35547513962641863</v>
      </c>
      <c r="L88" s="177">
        <v>0.36795703948255032</v>
      </c>
      <c r="M88" s="177">
        <v>0.37043653575326341</v>
      </c>
      <c r="N88" s="177">
        <v>0.36847312219339617</v>
      </c>
      <c r="O88" s="177">
        <v>0.37509558331580867</v>
      </c>
      <c r="P88" s="177">
        <v>0.38598619824171043</v>
      </c>
      <c r="Q88" s="177">
        <v>0.38908180806193227</v>
      </c>
      <c r="R88" s="177">
        <v>0.39689347153574689</v>
      </c>
      <c r="S88" s="177">
        <v>0.42003086972382792</v>
      </c>
      <c r="T88" s="177">
        <v>0.4505027953102097</v>
      </c>
      <c r="U88" s="177">
        <v>0.45770402696886986</v>
      </c>
      <c r="V88" s="177">
        <v>0.4746510517997739</v>
      </c>
      <c r="W88" s="177">
        <v>0.51782741022836121</v>
      </c>
      <c r="X88" s="177">
        <v>0.54369913762226685</v>
      </c>
      <c r="Y88" s="177">
        <v>0.55621477905297934</v>
      </c>
      <c r="Z88" s="177">
        <v>0.5881760695137237</v>
      </c>
      <c r="AA88" s="177">
        <v>0.61706093327461087</v>
      </c>
      <c r="AB88" s="177">
        <v>0.61154922500000009</v>
      </c>
      <c r="AC88" s="177">
        <v>0.7080799249999995</v>
      </c>
      <c r="AD88" s="177">
        <v>0.57532817499999989</v>
      </c>
    </row>
    <row r="89" spans="1:30">
      <c r="A89" s="202" t="s">
        <v>786</v>
      </c>
      <c r="B89" s="177">
        <v>16.697908013649702</v>
      </c>
      <c r="C89" s="177">
        <v>17.24799739595176</v>
      </c>
      <c r="D89" s="177">
        <v>17.72815762094929</v>
      </c>
      <c r="E89" s="177">
        <v>18.114983466664189</v>
      </c>
      <c r="F89" s="177">
        <v>18.770761221078853</v>
      </c>
      <c r="G89" s="177">
        <v>18.984144901290858</v>
      </c>
      <c r="H89" s="177">
        <v>19.483279198837941</v>
      </c>
      <c r="I89" s="177">
        <v>19.550413001084845</v>
      </c>
      <c r="J89" s="177">
        <v>19.471832726883459</v>
      </c>
      <c r="K89" s="177">
        <v>19.388720863814299</v>
      </c>
      <c r="L89" s="177">
        <v>20.069522543546267</v>
      </c>
      <c r="M89" s="177">
        <v>20.204761989900369</v>
      </c>
      <c r="N89" s="177">
        <v>20.097671301385557</v>
      </c>
      <c r="O89" s="177">
        <v>20.458880949601344</v>
      </c>
      <c r="P89" s="177">
        <v>21.052888994877055</v>
      </c>
      <c r="Q89" s="177">
        <v>21.221733192450596</v>
      </c>
      <c r="R89" s="177">
        <v>21.647805639415573</v>
      </c>
      <c r="S89" s="177">
        <v>22.90979137336895</v>
      </c>
      <c r="T89" s="177">
        <v>24.571825067196826</v>
      </c>
      <c r="U89" s="177">
        <v>24.964602662423768</v>
      </c>
      <c r="V89" s="177">
        <v>25.888946160154283</v>
      </c>
      <c r="W89" s="177">
        <v>28.24391917561649</v>
      </c>
      <c r="X89" s="177">
        <v>29.655043737610622</v>
      </c>
      <c r="Y89" s="177">
        <v>30.33768578787241</v>
      </c>
      <c r="Z89" s="177">
        <v>32.080954078988114</v>
      </c>
      <c r="AA89" s="177">
        <v>33.656424479640364</v>
      </c>
      <c r="AB89" s="177">
        <v>33.355798749999991</v>
      </c>
      <c r="AC89" s="177">
        <v>32.654307499999994</v>
      </c>
      <c r="AD89" s="177">
        <v>23.666018575000002</v>
      </c>
    </row>
    <row r="90" spans="1:30" ht="24">
      <c r="A90" s="202" t="s">
        <v>787</v>
      </c>
      <c r="B90" s="177">
        <v>79.110348730093833</v>
      </c>
      <c r="C90" s="177">
        <v>81.716529266665475</v>
      </c>
      <c r="D90" s="177">
        <v>83.991403629060045</v>
      </c>
      <c r="E90" s="177">
        <v>85.82408395807515</v>
      </c>
      <c r="F90" s="177">
        <v>88.930988535509258</v>
      </c>
      <c r="G90" s="177">
        <v>89.941944958378699</v>
      </c>
      <c r="H90" s="177">
        <v>92.306713545546728</v>
      </c>
      <c r="I90" s="177">
        <v>92.624776053915355</v>
      </c>
      <c r="J90" s="177">
        <v>92.252483136126102</v>
      </c>
      <c r="K90" s="177">
        <v>91.858720727946931</v>
      </c>
      <c r="L90" s="177">
        <v>95.084182160337321</v>
      </c>
      <c r="M90" s="177">
        <v>95.724911511247143</v>
      </c>
      <c r="N90" s="177">
        <v>95.217543659703864</v>
      </c>
      <c r="O90" s="177">
        <v>96.928861102084483</v>
      </c>
      <c r="P90" s="177">
        <v>99.74311685027935</v>
      </c>
      <c r="Q90" s="177">
        <v>100.54305677929182</v>
      </c>
      <c r="R90" s="177">
        <v>102.56167730565535</v>
      </c>
      <c r="S90" s="177">
        <v>108.54063774931358</v>
      </c>
      <c r="T90" s="177">
        <v>116.41492146272294</v>
      </c>
      <c r="U90" s="177">
        <v>118.27579963419029</v>
      </c>
      <c r="V90" s="177">
        <v>122.6550989088108</v>
      </c>
      <c r="W90" s="177">
        <v>133.81234904762357</v>
      </c>
      <c r="X90" s="177">
        <v>140.49789050046311</v>
      </c>
      <c r="Y90" s="177">
        <v>143.73207113014982</v>
      </c>
      <c r="Z90" s="177">
        <v>151.99122325432864</v>
      </c>
      <c r="AA90" s="177">
        <v>159.45539258066921</v>
      </c>
      <c r="AB90" s="177">
        <v>158.03110600000008</v>
      </c>
      <c r="AC90" s="177">
        <v>173.62761449999994</v>
      </c>
      <c r="AD90" s="177">
        <v>156.66175057499987</v>
      </c>
    </row>
    <row r="91" spans="1:30">
      <c r="A91" s="202" t="s">
        <v>788</v>
      </c>
      <c r="B91" s="177">
        <v>2.8346564399540171</v>
      </c>
      <c r="C91" s="177">
        <v>2.9280402583831395</v>
      </c>
      <c r="D91" s="177">
        <v>3.0095528210877838</v>
      </c>
      <c r="E91" s="177">
        <v>3.0752208301461672</v>
      </c>
      <c r="F91" s="177">
        <v>3.1865464305273981</v>
      </c>
      <c r="G91" s="177">
        <v>3.2227706942375338</v>
      </c>
      <c r="H91" s="177">
        <v>3.3075043177421772</v>
      </c>
      <c r="I91" s="177">
        <v>3.3189010307149784</v>
      </c>
      <c r="J91" s="177">
        <v>3.3055611512440755</v>
      </c>
      <c r="K91" s="177">
        <v>3.2914519839344347</v>
      </c>
      <c r="L91" s="177">
        <v>3.4070256752139763</v>
      </c>
      <c r="M91" s="177">
        <v>3.4299840821731049</v>
      </c>
      <c r="N91" s="177">
        <v>3.4118042413445728</v>
      </c>
      <c r="O91" s="177">
        <v>3.4731236146847198</v>
      </c>
      <c r="P91" s="177">
        <v>3.5739631168276746</v>
      </c>
      <c r="Q91" s="177">
        <v>3.6026263057498711</v>
      </c>
      <c r="R91" s="177">
        <v>3.6749568638466656</v>
      </c>
      <c r="S91" s="177">
        <v>3.8891930415137601</v>
      </c>
      <c r="T91" s="177">
        <v>4.1713418298397293</v>
      </c>
      <c r="U91" s="177">
        <v>4.2380202148727246</v>
      </c>
      <c r="V91" s="177">
        <v>4.3949378506885148</v>
      </c>
      <c r="W91" s="177">
        <v>4.7947208306127642</v>
      </c>
      <c r="X91" s="177">
        <v>5.0342749905688562</v>
      </c>
      <c r="Y91" s="177">
        <v>5.1501611053070731</v>
      </c>
      <c r="Z91" s="177">
        <v>5.4461003741028575</v>
      </c>
      <c r="AA91" s="177">
        <v>5.7135540762980765</v>
      </c>
      <c r="AB91" s="177">
        <v>5.6625194999999948</v>
      </c>
      <c r="AC91" s="177">
        <v>6.343897499999998</v>
      </c>
      <c r="AD91" s="177">
        <v>5.7220218249999961</v>
      </c>
    </row>
    <row r="92" spans="1:30">
      <c r="A92" s="202" t="s">
        <v>789</v>
      </c>
      <c r="B92" s="177">
        <v>5.3001159189606017</v>
      </c>
      <c r="C92" s="177">
        <v>5.4747208748393268</v>
      </c>
      <c r="D92" s="177">
        <v>5.627129478963913</v>
      </c>
      <c r="E92" s="177">
        <v>5.7499126336598776</v>
      </c>
      <c r="F92" s="177">
        <v>5.9580643441994381</v>
      </c>
      <c r="G92" s="177">
        <v>6.0257948790313174</v>
      </c>
      <c r="H92" s="177">
        <v>6.1842260809499034</v>
      </c>
      <c r="I92" s="177">
        <v>6.2055351535414118</v>
      </c>
      <c r="J92" s="177">
        <v>6.1805928337088556</v>
      </c>
      <c r="K92" s="177">
        <v>6.1542121333152942</v>
      </c>
      <c r="L92" s="177">
        <v>6.3703067373490985</v>
      </c>
      <c r="M92" s="177">
        <v>6.4132333567739304</v>
      </c>
      <c r="N92" s="177">
        <v>6.3792414900978267</v>
      </c>
      <c r="O92" s="177">
        <v>6.4938937570180721</v>
      </c>
      <c r="P92" s="177">
        <v>6.6824390223401045</v>
      </c>
      <c r="Q92" s="177">
        <v>6.7360321921343145</v>
      </c>
      <c r="R92" s="177">
        <v>6.8712726879463393</v>
      </c>
      <c r="S92" s="177">
        <v>7.2718420690065191</v>
      </c>
      <c r="T92" s="177">
        <v>7.7993914620984643</v>
      </c>
      <c r="U92" s="177">
        <v>7.9240637733467718</v>
      </c>
      <c r="V92" s="177">
        <v>8.2174614662137131</v>
      </c>
      <c r="W92" s="177">
        <v>8.9649580961969892</v>
      </c>
      <c r="X92" s="177">
        <v>9.4128659268394639</v>
      </c>
      <c r="Y92" s="177">
        <v>9.6295446865132401</v>
      </c>
      <c r="Z92" s="177">
        <v>10.182878913364215</v>
      </c>
      <c r="AA92" s="177">
        <v>10.682952080824615</v>
      </c>
      <c r="AB92" s="177">
        <v>10.587529875000175</v>
      </c>
      <c r="AC92" s="177">
        <v>9.3938799750000346</v>
      </c>
      <c r="AD92" s="177">
        <v>13.935014300000026</v>
      </c>
    </row>
    <row r="93" spans="1:30">
      <c r="A93" s="202" t="s">
        <v>790</v>
      </c>
      <c r="B93" s="184">
        <v>4.6870848106675037E-2</v>
      </c>
      <c r="C93" s="184">
        <v>4.8414943083237238E-2</v>
      </c>
      <c r="D93" s="184">
        <v>4.9762747667759372E-2</v>
      </c>
      <c r="E93" s="177">
        <v>5.0848563654014557E-2</v>
      </c>
      <c r="F93" s="177">
        <v>5.2689324753775094E-2</v>
      </c>
      <c r="G93" s="177">
        <v>5.3288290447889852E-2</v>
      </c>
      <c r="H93" s="177">
        <v>5.4689355049876945E-2</v>
      </c>
      <c r="I93" s="177">
        <v>5.4877798910351334E-2</v>
      </c>
      <c r="J93" s="177">
        <v>5.4657224926277212E-2</v>
      </c>
      <c r="K93" s="177">
        <v>5.4423930821016056E-2</v>
      </c>
      <c r="L93" s="177">
        <v>5.6334933809857629E-2</v>
      </c>
      <c r="M93" s="177">
        <v>5.6714549480450162E-2</v>
      </c>
      <c r="N93" s="177">
        <v>5.6413947070201281E-2</v>
      </c>
      <c r="O93" s="177">
        <v>5.7427858665734584E-2</v>
      </c>
      <c r="P93" s="177">
        <v>5.9095232856651296E-2</v>
      </c>
      <c r="Q93" s="177">
        <v>5.9569176702293128E-2</v>
      </c>
      <c r="R93" s="177">
        <v>6.0765157475921171E-2</v>
      </c>
      <c r="S93" s="177">
        <v>6.4307537850790131E-2</v>
      </c>
      <c r="T93" s="177">
        <v>6.8972848544075913E-2</v>
      </c>
      <c r="U93" s="177">
        <v>7.0075371027164088E-2</v>
      </c>
      <c r="V93" s="177">
        <v>7.2669993278352912E-2</v>
      </c>
      <c r="W93" s="177">
        <v>7.928037719068598E-2</v>
      </c>
      <c r="X93" s="177">
        <v>8.3241388650969445E-2</v>
      </c>
      <c r="Y93" s="177">
        <v>8.5157557540083847E-2</v>
      </c>
      <c r="Z93" s="177">
        <v>9.0050892873783997E-2</v>
      </c>
      <c r="AA93" s="177">
        <v>9.4473221334640908E-2</v>
      </c>
      <c r="AB93" s="177">
        <v>9.3629368146600001E-2</v>
      </c>
      <c r="AC93" s="177">
        <v>9.1010364841800001E-2</v>
      </c>
      <c r="AD93" s="177">
        <v>8.8391361537000016E-2</v>
      </c>
    </row>
    <row r="94" spans="1:30">
      <c r="A94" s="202" t="s">
        <v>791</v>
      </c>
      <c r="B94" s="177">
        <v>15.844447423066624</v>
      </c>
      <c r="C94" s="177">
        <v>16.366420731863592</v>
      </c>
      <c r="D94" s="177">
        <v>16.82203909036707</v>
      </c>
      <c r="E94" s="177">
        <v>17.18909356026251</v>
      </c>
      <c r="F94" s="177">
        <v>17.811353315349567</v>
      </c>
      <c r="G94" s="177">
        <v>18.013830565750983</v>
      </c>
      <c r="H94" s="177">
        <v>18.487453197284776</v>
      </c>
      <c r="I94" s="177">
        <v>18.551155668225579</v>
      </c>
      <c r="J94" s="177">
        <v>18.476591775427973</v>
      </c>
      <c r="K94" s="177">
        <v>18.397727911550174</v>
      </c>
      <c r="L94" s="177">
        <v>19.043732573405471</v>
      </c>
      <c r="M94" s="177">
        <v>19.172059684534041</v>
      </c>
      <c r="N94" s="177">
        <v>19.070442596795505</v>
      </c>
      <c r="O94" s="177">
        <v>19.41319015985437</v>
      </c>
      <c r="P94" s="177">
        <v>19.976837368508047</v>
      </c>
      <c r="Q94" s="177">
        <v>20.137051630615431</v>
      </c>
      <c r="R94" s="177">
        <v>20.541346736255932</v>
      </c>
      <c r="S94" s="177">
        <v>21.738830073326607</v>
      </c>
      <c r="T94" s="177">
        <v>23.315914188036924</v>
      </c>
      <c r="U94" s="177">
        <v>23.688616202651239</v>
      </c>
      <c r="V94" s="177">
        <v>24.565714815164412</v>
      </c>
      <c r="W94" s="177">
        <v>26.800320856575702</v>
      </c>
      <c r="X94" s="177">
        <v>28.139320263665319</v>
      </c>
      <c r="Y94" s="177">
        <v>28.787071231349756</v>
      </c>
      <c r="Z94" s="177">
        <v>30.441237894640935</v>
      </c>
      <c r="AA94" s="177">
        <v>31.93618312426651</v>
      </c>
      <c r="AB94" s="177">
        <v>31.650922924999978</v>
      </c>
      <c r="AC94" s="177">
        <v>23.390858350000002</v>
      </c>
      <c r="AD94" s="177">
        <v>24.878095049999992</v>
      </c>
    </row>
    <row r="95" spans="1:30">
      <c r="A95" s="202" t="s">
        <v>792</v>
      </c>
      <c r="B95" s="177">
        <v>169.76618609803563</v>
      </c>
      <c r="C95" s="177">
        <v>175.35889725503242</v>
      </c>
      <c r="D95" s="177">
        <v>180.24064471987469</v>
      </c>
      <c r="E95" s="177">
        <v>184.17346962569428</v>
      </c>
      <c r="F95" s="177">
        <v>190.84070531796817</v>
      </c>
      <c r="G95" s="177">
        <v>193.01015873306321</v>
      </c>
      <c r="H95" s="177">
        <v>198.08481395190995</v>
      </c>
      <c r="I95" s="177">
        <v>198.76735751104326</v>
      </c>
      <c r="J95" s="177">
        <v>197.96843866187953</v>
      </c>
      <c r="K95" s="177">
        <v>197.12344754076301</v>
      </c>
      <c r="L95" s="177">
        <v>204.04509931670728</v>
      </c>
      <c r="M95" s="177">
        <v>205.42006706708523</v>
      </c>
      <c r="N95" s="177">
        <v>204.33128530227307</v>
      </c>
      <c r="O95" s="177">
        <v>208.00367254439232</v>
      </c>
      <c r="P95" s="177">
        <v>214.04290094806859</v>
      </c>
      <c r="Q95" s="177">
        <v>215.75952529666429</v>
      </c>
      <c r="R95" s="177">
        <v>220.09136700183916</v>
      </c>
      <c r="S95" s="177">
        <v>232.92186677392218</v>
      </c>
      <c r="T95" s="177">
        <v>249.81961954252884</v>
      </c>
      <c r="U95" s="177">
        <v>253.8129553707013</v>
      </c>
      <c r="V95" s="177">
        <v>263.21067573938177</v>
      </c>
      <c r="W95" s="177">
        <v>287.15348263902433</v>
      </c>
      <c r="X95" s="177">
        <v>301.50026397254078</v>
      </c>
      <c r="Y95" s="177">
        <v>308.44062663643587</v>
      </c>
      <c r="Z95" s="177">
        <v>326.16428452737824</v>
      </c>
      <c r="AA95" s="177">
        <v>342.18195578358831</v>
      </c>
      <c r="AB95" s="177">
        <v>339.12551999999994</v>
      </c>
      <c r="AC95" s="177">
        <v>363.53360999999995</v>
      </c>
      <c r="AD95" s="177">
        <v>373.75298999999995</v>
      </c>
    </row>
    <row r="96" spans="1:30">
      <c r="A96" s="202" t="s">
        <v>793</v>
      </c>
      <c r="B96" s="177">
        <v>0.85067189059345583</v>
      </c>
      <c r="C96" s="177">
        <v>0.87869609425152806</v>
      </c>
      <c r="D96" s="177">
        <v>0.90315776969329786</v>
      </c>
      <c r="E96" s="177">
        <v>0.92286454213663116</v>
      </c>
      <c r="F96" s="177">
        <v>0.95627302071377018</v>
      </c>
      <c r="G96" s="177">
        <v>0.96714381354119217</v>
      </c>
      <c r="H96" s="177">
        <v>0.99257211966237346</v>
      </c>
      <c r="I96" s="177">
        <v>0.99599223902303957</v>
      </c>
      <c r="J96" s="177">
        <v>0.99198898122789536</v>
      </c>
      <c r="K96" s="177">
        <v>0.98775486246104161</v>
      </c>
      <c r="L96" s="177">
        <v>1.0224381803678941</v>
      </c>
      <c r="M96" s="177">
        <v>1.0293279293962647</v>
      </c>
      <c r="N96" s="177">
        <v>1.0238722137228171</v>
      </c>
      <c r="O96" s="177">
        <v>1.0422739736377202</v>
      </c>
      <c r="P96" s="177">
        <v>1.0725356056031947</v>
      </c>
      <c r="Q96" s="177">
        <v>1.0811373425781623</v>
      </c>
      <c r="R96" s="177">
        <v>1.1028435259930662</v>
      </c>
      <c r="S96" s="177">
        <v>1.1671351599705997</v>
      </c>
      <c r="T96" s="177">
        <v>1.2518071645955409</v>
      </c>
      <c r="U96" s="177">
        <v>1.2718171478366342</v>
      </c>
      <c r="V96" s="177">
        <v>1.318907659422242</v>
      </c>
      <c r="W96" s="177">
        <v>1.4388813319159584</v>
      </c>
      <c r="X96" s="177">
        <v>1.5107708163970768</v>
      </c>
      <c r="Y96" s="177">
        <v>1.545547891646269</v>
      </c>
      <c r="Z96" s="177">
        <v>1.6343583780738371</v>
      </c>
      <c r="AA96" s="177">
        <v>1.7146204314521001</v>
      </c>
      <c r="AB96" s="177">
        <v>1.6993051082640001</v>
      </c>
      <c r="AC96" s="177">
        <v>1.8523281753179999</v>
      </c>
      <c r="AD96" s="177">
        <v>1.8822907339020001</v>
      </c>
    </row>
    <row r="97" spans="1:30">
      <c r="A97" s="202" t="s">
        <v>794</v>
      </c>
      <c r="B97" s="177">
        <v>37.205886896783461</v>
      </c>
      <c r="C97" s="177">
        <v>38.431583153124166</v>
      </c>
      <c r="D97" s="177">
        <v>39.501464901723352</v>
      </c>
      <c r="E97" s="177">
        <v>40.363381176064813</v>
      </c>
      <c r="F97" s="177">
        <v>41.82456978365768</v>
      </c>
      <c r="G97" s="177">
        <v>42.300026293844304</v>
      </c>
      <c r="H97" s="177">
        <v>43.412185625759506</v>
      </c>
      <c r="I97" s="177">
        <v>43.56177158894171</v>
      </c>
      <c r="J97" s="177">
        <v>43.386680865489097</v>
      </c>
      <c r="K97" s="177">
        <v>43.201492962034102</v>
      </c>
      <c r="L97" s="177">
        <v>44.718439292948247</v>
      </c>
      <c r="M97" s="177">
        <v>45.019776654545943</v>
      </c>
      <c r="N97" s="177">
        <v>44.781159694785252</v>
      </c>
      <c r="O97" s="177">
        <v>45.585998558824862</v>
      </c>
      <c r="P97" s="177">
        <v>46.909553349655027</v>
      </c>
      <c r="Q97" s="177">
        <v>47.285768029539717</v>
      </c>
      <c r="R97" s="177">
        <v>48.235132660046489</v>
      </c>
      <c r="S97" s="177">
        <v>51.047059665779287</v>
      </c>
      <c r="T97" s="177">
        <v>54.750364150428155</v>
      </c>
      <c r="U97" s="177">
        <v>55.625541973402029</v>
      </c>
      <c r="V97" s="177">
        <v>57.685142469597487</v>
      </c>
      <c r="W97" s="177">
        <v>62.932438094093676</v>
      </c>
      <c r="X97" s="177">
        <v>66.07667273761362</v>
      </c>
      <c r="Y97" s="177">
        <v>67.597719738966532</v>
      </c>
      <c r="Z97" s="177">
        <v>71.482029247497792</v>
      </c>
      <c r="AA97" s="177">
        <v>74.992455433100289</v>
      </c>
      <c r="AB97" s="177">
        <v>74.322608235108817</v>
      </c>
      <c r="AC97" s="177">
        <v>76.70887406784</v>
      </c>
      <c r="AD97" s="177">
        <v>85.114722634864805</v>
      </c>
    </row>
    <row r="98" spans="1:30">
      <c r="A98" s="202" t="s">
        <v>22</v>
      </c>
      <c r="B98" s="177">
        <v>0.55871340235794786</v>
      </c>
      <c r="C98" s="177">
        <v>0.57711943921811781</v>
      </c>
      <c r="D98" s="177">
        <v>0.59318564061089274</v>
      </c>
      <c r="E98" s="177">
        <v>0.60612886584621506</v>
      </c>
      <c r="F98" s="177">
        <v>0.62807124449988627</v>
      </c>
      <c r="G98" s="177">
        <v>0.63521108033330032</v>
      </c>
      <c r="H98" s="177">
        <v>0.65191215578467487</v>
      </c>
      <c r="I98" s="177">
        <v>0.65415845843743448</v>
      </c>
      <c r="J98" s="177">
        <v>0.65152915587322158</v>
      </c>
      <c r="K98" s="177">
        <v>0.64874822596549175</v>
      </c>
      <c r="L98" s="177">
        <v>0.67152790725868849</v>
      </c>
      <c r="M98" s="177">
        <v>0.67605303047434762</v>
      </c>
      <c r="N98" s="177">
        <v>0.67246976705643569</v>
      </c>
      <c r="O98" s="177">
        <v>0.68455587217536373</v>
      </c>
      <c r="P98" s="177">
        <v>0.70443143118147955</v>
      </c>
      <c r="Q98" s="177">
        <v>0.71008097219090383</v>
      </c>
      <c r="R98" s="177">
        <v>0.72433739199512015</v>
      </c>
      <c r="S98" s="177">
        <v>0.76656354047838571</v>
      </c>
      <c r="T98" s="177">
        <v>0.82217532724550879</v>
      </c>
      <c r="U98" s="177">
        <v>0.83531769851859439</v>
      </c>
      <c r="V98" s="177">
        <v>0.86624630946448644</v>
      </c>
      <c r="W98" s="177">
        <v>0.94504390404067395</v>
      </c>
      <c r="X98" s="177">
        <v>0.99226025021638187</v>
      </c>
      <c r="Y98" s="177">
        <v>1.0151015104618326</v>
      </c>
      <c r="Z98" s="177">
        <v>1.0734314136662217</v>
      </c>
      <c r="AA98" s="177">
        <v>1.1261467853848293</v>
      </c>
      <c r="AB98" s="177">
        <v>1.116087823261765</v>
      </c>
      <c r="AC98" s="177">
        <v>1.1519219025846001</v>
      </c>
      <c r="AD98" s="177">
        <v>1.2781508583844448</v>
      </c>
    </row>
    <row r="99" spans="1:30">
      <c r="A99" s="202" t="s">
        <v>795</v>
      </c>
      <c r="B99" s="184">
        <v>8.467709120273623E-3</v>
      </c>
      <c r="C99" s="184">
        <v>8.7466660336592474E-3</v>
      </c>
      <c r="D99" s="184">
        <v>8.9901610339359599E-3</v>
      </c>
      <c r="E99" s="184">
        <v>9.1863250527483807E-3</v>
      </c>
      <c r="F99" s="184">
        <v>9.518877805308185E-3</v>
      </c>
      <c r="G99" s="184">
        <v>9.6270872249295952E-3</v>
      </c>
      <c r="H99" s="184">
        <v>9.8802042046210511E-3</v>
      </c>
      <c r="I99" s="184">
        <v>9.9142485597043407E-3</v>
      </c>
      <c r="J99" s="184">
        <v>9.8743995616151943E-3</v>
      </c>
      <c r="K99" s="184">
        <v>9.8322525405429521E-3</v>
      </c>
      <c r="L99" s="184">
        <v>1.0177495225306307E-2</v>
      </c>
      <c r="M99" s="184">
        <v>1.0246076768118572E-2</v>
      </c>
      <c r="N99" s="184">
        <v>1.0191769797503332E-2</v>
      </c>
      <c r="O99" s="184">
        <v>1.0374943535796021E-2</v>
      </c>
      <c r="P99" s="184">
        <v>1.0676172129125519E-2</v>
      </c>
      <c r="Q99" s="184">
        <v>1.0761795043716377E-2</v>
      </c>
      <c r="R99" s="184">
        <v>1.0977861484022154E-2</v>
      </c>
      <c r="S99" s="184">
        <v>1.1617829562677087E-2</v>
      </c>
      <c r="T99" s="184">
        <v>1.24606667525768E-2</v>
      </c>
      <c r="U99" s="184">
        <v>1.2659848974842219E-2</v>
      </c>
      <c r="V99" s="184">
        <v>1.3128594632058682E-2</v>
      </c>
      <c r="W99" s="184">
        <v>1.4322829650285317E-2</v>
      </c>
      <c r="X99" s="184">
        <v>1.503842781465849E-2</v>
      </c>
      <c r="Y99" s="184">
        <v>1.538460377335696E-2</v>
      </c>
      <c r="Z99" s="184">
        <v>1.6268636000369919E-2</v>
      </c>
      <c r="AA99" s="184">
        <v>1.7067575907657638E-2</v>
      </c>
      <c r="AB99" s="184">
        <v>1.6915125E-2</v>
      </c>
      <c r="AC99" s="184">
        <v>3.8076499999999999E-2</v>
      </c>
      <c r="AD99" s="183">
        <v>3.5367499999999995E-3</v>
      </c>
    </row>
    <row r="100" spans="1:30">
      <c r="A100" s="178" t="s">
        <v>796</v>
      </c>
      <c r="B100" s="177">
        <v>78.956827356545958</v>
      </c>
      <c r="C100" s="177">
        <v>82.539124383744465</v>
      </c>
      <c r="D100" s="177">
        <v>82.012606857804954</v>
      </c>
      <c r="E100" s="177">
        <v>83.235805281085405</v>
      </c>
      <c r="F100" s="177">
        <v>84.960627590801721</v>
      </c>
      <c r="G100" s="177">
        <v>85.602747086490908</v>
      </c>
      <c r="H100" s="177">
        <v>87.68324153322466</v>
      </c>
      <c r="I100" s="177">
        <v>89.161855517987419</v>
      </c>
      <c r="J100" s="177">
        <v>91.153005669516403</v>
      </c>
      <c r="K100" s="177">
        <v>92.612523163701042</v>
      </c>
      <c r="L100" s="177">
        <v>95.221240180175926</v>
      </c>
      <c r="M100" s="177">
        <v>101.08897791906261</v>
      </c>
      <c r="N100" s="177">
        <v>104.26274645139355</v>
      </c>
      <c r="O100" s="177">
        <v>108.51989981527231</v>
      </c>
      <c r="P100" s="177">
        <v>112.84423190493477</v>
      </c>
      <c r="Q100" s="177">
        <v>118.10019992780107</v>
      </c>
      <c r="R100" s="177">
        <v>124.41875124783546</v>
      </c>
      <c r="S100" s="177">
        <v>129.63004712309939</v>
      </c>
      <c r="T100" s="177">
        <v>136.51364995898984</v>
      </c>
      <c r="U100" s="177">
        <v>138.78374527646346</v>
      </c>
      <c r="V100" s="177">
        <v>140.25212899841651</v>
      </c>
      <c r="W100" s="177">
        <v>141.72017171160923</v>
      </c>
      <c r="X100" s="177">
        <v>141.38120900384769</v>
      </c>
      <c r="Y100" s="177">
        <v>139.64035928239613</v>
      </c>
      <c r="Z100" s="177">
        <v>138.34145691432389</v>
      </c>
      <c r="AA100" s="177">
        <v>137.55884180938142</v>
      </c>
      <c r="AB100" s="177">
        <v>138.66045100000005</v>
      </c>
      <c r="AC100" s="177">
        <v>141.689775</v>
      </c>
      <c r="AD100" s="177">
        <v>118.08339699999985</v>
      </c>
    </row>
    <row r="101" spans="1:30">
      <c r="A101" s="164" t="s">
        <v>797</v>
      </c>
      <c r="B101" s="177">
        <v>8.3778988007613737</v>
      </c>
      <c r="C101" s="177">
        <v>8.7580068037414254</v>
      </c>
      <c r="D101" s="177">
        <v>8.7021394304333626</v>
      </c>
      <c r="E101" s="177">
        <v>8.83192975948519</v>
      </c>
      <c r="F101" s="177">
        <v>9.0149460640138042</v>
      </c>
      <c r="G101" s="177">
        <v>9.0830796546479249</v>
      </c>
      <c r="H101" s="177">
        <v>9.3038353829850315</v>
      </c>
      <c r="I101" s="177">
        <v>9.4607271774563788</v>
      </c>
      <c r="J101" s="177">
        <v>9.6720028204264441</v>
      </c>
      <c r="K101" s="177">
        <v>9.8268683371094152</v>
      </c>
      <c r="L101" s="177">
        <v>10.103672356414259</v>
      </c>
      <c r="M101" s="177">
        <v>10.726282390424517</v>
      </c>
      <c r="N101" s="177">
        <v>11.063042522146112</v>
      </c>
      <c r="O101" s="177">
        <v>11.51475773482607</v>
      </c>
      <c r="P101" s="177">
        <v>11.973601103297279</v>
      </c>
      <c r="Q101" s="177">
        <v>12.531297881015654</v>
      </c>
      <c r="R101" s="177">
        <v>13.201742544244343</v>
      </c>
      <c r="S101" s="177">
        <v>13.754699279279198</v>
      </c>
      <c r="T101" s="177">
        <v>14.485100054924636</v>
      </c>
      <c r="U101" s="177">
        <v>14.725973827017754</v>
      </c>
      <c r="V101" s="177">
        <v>14.881780115531043</v>
      </c>
      <c r="W101" s="177">
        <v>15.037550220512397</v>
      </c>
      <c r="X101" s="177">
        <v>15.001583789768734</v>
      </c>
      <c r="Y101" s="177">
        <v>14.816866859239163</v>
      </c>
      <c r="Z101" s="177">
        <v>14.679043786097704</v>
      </c>
      <c r="AA101" s="177">
        <v>14.596002580306251</v>
      </c>
      <c r="AB101" s="177">
        <v>14.712891399500004</v>
      </c>
      <c r="AC101" s="177">
        <v>19.777010628500005</v>
      </c>
      <c r="AD101" s="177">
        <v>14.683351134305001</v>
      </c>
    </row>
    <row r="102" spans="1:30" ht="12.75">
      <c r="A102" s="203" t="s">
        <v>798</v>
      </c>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c r="AA102" s="204"/>
      <c r="AB102" s="204"/>
      <c r="AC102" s="160"/>
      <c r="AD102" s="161"/>
    </row>
    <row r="103" spans="1:30">
      <c r="A103" s="205" t="s">
        <v>740</v>
      </c>
      <c r="B103" s="206">
        <v>853.24452172210408</v>
      </c>
      <c r="C103" s="206">
        <v>842.7844950258833</v>
      </c>
      <c r="D103" s="206">
        <v>848.20430650808885</v>
      </c>
      <c r="E103" s="206">
        <v>822.2052770184207</v>
      </c>
      <c r="F103" s="206">
        <v>802.05246258565421</v>
      </c>
      <c r="G103" s="206">
        <v>729.02994421831477</v>
      </c>
      <c r="H103" s="206">
        <v>656.52329661462545</v>
      </c>
      <c r="I103" s="206">
        <v>631.95835928129509</v>
      </c>
      <c r="J103" s="206">
        <v>558.74753641975371</v>
      </c>
      <c r="K103" s="206">
        <v>566.53587373421681</v>
      </c>
      <c r="L103" s="206">
        <v>555.08887812414878</v>
      </c>
      <c r="M103" s="206">
        <v>525.90193871478345</v>
      </c>
      <c r="N103" s="206">
        <v>528.87604912779659</v>
      </c>
      <c r="O103" s="206">
        <v>499.47481695544582</v>
      </c>
      <c r="P103" s="206">
        <v>482.72812553657485</v>
      </c>
      <c r="Q103" s="206">
        <v>462.81559213557694</v>
      </c>
      <c r="R103" s="206">
        <v>451.92394294863561</v>
      </c>
      <c r="S103" s="206">
        <v>439.23949359515922</v>
      </c>
      <c r="T103" s="206">
        <v>426.39763486007934</v>
      </c>
      <c r="U103" s="206">
        <v>412.68561093866595</v>
      </c>
      <c r="V103" s="206">
        <v>401.61473106070105</v>
      </c>
      <c r="W103" s="206">
        <v>400.1333225824614</v>
      </c>
      <c r="X103" s="206">
        <v>400.1333225824614</v>
      </c>
      <c r="Y103" s="206">
        <v>429.185907060396</v>
      </c>
      <c r="Z103" s="206">
        <v>440.41076924505234</v>
      </c>
      <c r="AA103" s="206">
        <v>440.41076924505234</v>
      </c>
      <c r="AB103" s="206">
        <v>447.55938585047051</v>
      </c>
      <c r="AC103" s="206">
        <v>460.99180760007192</v>
      </c>
      <c r="AD103" s="206">
        <v>487.85412753610564</v>
      </c>
    </row>
    <row r="104" spans="1:30">
      <c r="A104" s="182" t="s">
        <v>799</v>
      </c>
      <c r="B104" s="165">
        <v>633.86716491584741</v>
      </c>
      <c r="C104" s="165">
        <v>627.37796662133167</v>
      </c>
      <c r="D104" s="165">
        <v>631.89987271484233</v>
      </c>
      <c r="E104" s="165">
        <v>602.3636100175371</v>
      </c>
      <c r="F104" s="165">
        <v>577.21070178152002</v>
      </c>
      <c r="G104" s="165">
        <v>514.75732338507737</v>
      </c>
      <c r="H104" s="165">
        <v>454.20076161069932</v>
      </c>
      <c r="I104" s="165">
        <v>427.73553928757525</v>
      </c>
      <c r="J104" s="165">
        <v>369.37127606376237</v>
      </c>
      <c r="K104" s="165">
        <v>365.10414269164892</v>
      </c>
      <c r="L104" s="165">
        <v>347.99145717351132</v>
      </c>
      <c r="M104" s="165">
        <v>319.94552676279676</v>
      </c>
      <c r="N104" s="165">
        <v>311.37762806089893</v>
      </c>
      <c r="O104" s="165">
        <v>283.6762194601281</v>
      </c>
      <c r="P104" s="165">
        <v>263.49762954240015</v>
      </c>
      <c r="Q104" s="165">
        <v>241.74479285912514</v>
      </c>
      <c r="R104" s="165">
        <v>224.7237257818301</v>
      </c>
      <c r="S104" s="165">
        <v>206.64714132127773</v>
      </c>
      <c r="T104" s="165">
        <v>188.36926136036251</v>
      </c>
      <c r="U104" s="165">
        <v>169.59717195787917</v>
      </c>
      <c r="V104" s="165">
        <v>151.72834431973322</v>
      </c>
      <c r="W104" s="165">
        <v>136.84415729712714</v>
      </c>
      <c r="X104" s="165">
        <v>136.84415729712714</v>
      </c>
      <c r="Y104" s="165">
        <v>146.78003670483938</v>
      </c>
      <c r="Z104" s="165">
        <v>150.61889920327357</v>
      </c>
      <c r="AA104" s="165">
        <v>150.61889920327357</v>
      </c>
      <c r="AB104" s="165">
        <v>147.6192213470793</v>
      </c>
      <c r="AC104" s="165">
        <v>155.39651496599132</v>
      </c>
      <c r="AD104" s="165">
        <v>141.65902420459398</v>
      </c>
    </row>
    <row r="105" spans="1:30">
      <c r="A105" s="207" t="s">
        <v>800</v>
      </c>
      <c r="B105" s="165" t="s">
        <v>801</v>
      </c>
      <c r="C105" s="165" t="s">
        <v>801</v>
      </c>
      <c r="D105" s="165" t="s">
        <v>801</v>
      </c>
      <c r="E105" s="165" t="s">
        <v>801</v>
      </c>
      <c r="F105" s="165" t="s">
        <v>801</v>
      </c>
      <c r="G105" s="165" t="s">
        <v>801</v>
      </c>
      <c r="H105" s="165" t="s">
        <v>801</v>
      </c>
      <c r="I105" s="165" t="s">
        <v>801</v>
      </c>
      <c r="J105" s="165" t="s">
        <v>801</v>
      </c>
      <c r="K105" s="165" t="s">
        <v>801</v>
      </c>
      <c r="L105" s="165" t="s">
        <v>801</v>
      </c>
      <c r="M105" s="165" t="s">
        <v>801</v>
      </c>
      <c r="N105" s="165" t="s">
        <v>801</v>
      </c>
      <c r="O105" s="165" t="s">
        <v>801</v>
      </c>
      <c r="P105" s="165" t="s">
        <v>801</v>
      </c>
      <c r="Q105" s="165" t="s">
        <v>801</v>
      </c>
      <c r="R105" s="165" t="s">
        <v>801</v>
      </c>
      <c r="S105" s="165" t="s">
        <v>801</v>
      </c>
      <c r="T105" s="165" t="s">
        <v>801</v>
      </c>
      <c r="U105" s="165" t="s">
        <v>801</v>
      </c>
      <c r="V105" s="165" t="s">
        <v>801</v>
      </c>
      <c r="W105" s="165">
        <v>14.149360342612429</v>
      </c>
      <c r="X105" s="165">
        <v>14.149360342612429</v>
      </c>
      <c r="Y105" s="165">
        <v>15.17670663811564</v>
      </c>
      <c r="Z105" s="165">
        <v>15.573635888650971</v>
      </c>
      <c r="AA105" s="165">
        <v>15.573635888650971</v>
      </c>
      <c r="AB105" s="165">
        <v>17.881674464285691</v>
      </c>
      <c r="AC105" s="165">
        <v>15.326948533333336</v>
      </c>
      <c r="AD105" s="165">
        <v>12.006117274725275</v>
      </c>
    </row>
    <row r="106" spans="1:30">
      <c r="A106" s="207" t="s">
        <v>802</v>
      </c>
      <c r="B106" s="165" t="s">
        <v>801</v>
      </c>
      <c r="C106" s="165" t="s">
        <v>801</v>
      </c>
      <c r="D106" s="165" t="s">
        <v>801</v>
      </c>
      <c r="E106" s="165" t="s">
        <v>801</v>
      </c>
      <c r="F106" s="165" t="s">
        <v>801</v>
      </c>
      <c r="G106" s="165" t="s">
        <v>801</v>
      </c>
      <c r="H106" s="165" t="s">
        <v>801</v>
      </c>
      <c r="I106" s="165" t="s">
        <v>801</v>
      </c>
      <c r="J106" s="165" t="s">
        <v>801</v>
      </c>
      <c r="K106" s="165" t="s">
        <v>801</v>
      </c>
      <c r="L106" s="165" t="s">
        <v>801</v>
      </c>
      <c r="M106" s="165" t="s">
        <v>801</v>
      </c>
      <c r="N106" s="165" t="s">
        <v>801</v>
      </c>
      <c r="O106" s="165" t="s">
        <v>801</v>
      </c>
      <c r="P106" s="165" t="s">
        <v>801</v>
      </c>
      <c r="Q106" s="165" t="s">
        <v>801</v>
      </c>
      <c r="R106" s="165" t="s">
        <v>801</v>
      </c>
      <c r="S106" s="165" t="s">
        <v>801</v>
      </c>
      <c r="T106" s="165" t="s">
        <v>801</v>
      </c>
      <c r="U106" s="165" t="s">
        <v>801</v>
      </c>
      <c r="V106" s="165" t="s">
        <v>801</v>
      </c>
      <c r="W106" s="165">
        <v>61.765129079229069</v>
      </c>
      <c r="X106" s="165">
        <v>61.765129079229069</v>
      </c>
      <c r="Y106" s="165">
        <v>66.2497259100642</v>
      </c>
      <c r="Z106" s="165">
        <v>67.982411049250487</v>
      </c>
      <c r="AA106" s="165">
        <v>67.982411049250487</v>
      </c>
      <c r="AB106" s="165">
        <v>63.681973883928613</v>
      </c>
      <c r="AC106" s="165">
        <v>64.954727800000001</v>
      </c>
      <c r="AD106" s="165">
        <v>62.57401129670329</v>
      </c>
    </row>
    <row r="107" spans="1:30" ht="24">
      <c r="A107" s="207" t="s">
        <v>803</v>
      </c>
      <c r="B107" s="165" t="s">
        <v>801</v>
      </c>
      <c r="C107" s="165" t="s">
        <v>801</v>
      </c>
      <c r="D107" s="165" t="s">
        <v>801</v>
      </c>
      <c r="E107" s="165" t="s">
        <v>801</v>
      </c>
      <c r="F107" s="165" t="s">
        <v>801</v>
      </c>
      <c r="G107" s="165" t="s">
        <v>801</v>
      </c>
      <c r="H107" s="165" t="s">
        <v>801</v>
      </c>
      <c r="I107" s="165" t="s">
        <v>801</v>
      </c>
      <c r="J107" s="165" t="s">
        <v>801</v>
      </c>
      <c r="K107" s="165" t="s">
        <v>801</v>
      </c>
      <c r="L107" s="165" t="s">
        <v>801</v>
      </c>
      <c r="M107" s="165" t="s">
        <v>801</v>
      </c>
      <c r="N107" s="165" t="s">
        <v>801</v>
      </c>
      <c r="O107" s="165" t="s">
        <v>801</v>
      </c>
      <c r="P107" s="165" t="s">
        <v>801</v>
      </c>
      <c r="Q107" s="165" t="s">
        <v>801</v>
      </c>
      <c r="R107" s="165" t="s">
        <v>801</v>
      </c>
      <c r="S107" s="165" t="s">
        <v>801</v>
      </c>
      <c r="T107" s="165" t="s">
        <v>801</v>
      </c>
      <c r="U107" s="165" t="s">
        <v>801</v>
      </c>
      <c r="V107" s="165" t="s">
        <v>801</v>
      </c>
      <c r="W107" s="165">
        <v>19.50202468522485</v>
      </c>
      <c r="X107" s="165">
        <v>19.50202468522485</v>
      </c>
      <c r="Y107" s="165">
        <v>20.918013276231278</v>
      </c>
      <c r="Z107" s="165">
        <v>21.465099777301941</v>
      </c>
      <c r="AA107" s="165">
        <v>21.465099777301941</v>
      </c>
      <c r="AB107" s="165">
        <v>20.71769742187503</v>
      </c>
      <c r="AC107" s="165">
        <v>29.182631431111087</v>
      </c>
      <c r="AD107" s="165">
        <v>29.532093465934054</v>
      </c>
    </row>
    <row r="108" spans="1:30">
      <c r="A108" s="207" t="s">
        <v>804</v>
      </c>
      <c r="B108" s="165" t="s">
        <v>801</v>
      </c>
      <c r="C108" s="165" t="s">
        <v>801</v>
      </c>
      <c r="D108" s="165" t="s">
        <v>801</v>
      </c>
      <c r="E108" s="165" t="s">
        <v>801</v>
      </c>
      <c r="F108" s="165" t="s">
        <v>801</v>
      </c>
      <c r="G108" s="165" t="s">
        <v>801</v>
      </c>
      <c r="H108" s="165" t="s">
        <v>801</v>
      </c>
      <c r="I108" s="165" t="s">
        <v>801</v>
      </c>
      <c r="J108" s="165" t="s">
        <v>801</v>
      </c>
      <c r="K108" s="165" t="s">
        <v>801</v>
      </c>
      <c r="L108" s="165" t="s">
        <v>801</v>
      </c>
      <c r="M108" s="165" t="s">
        <v>801</v>
      </c>
      <c r="N108" s="165" t="s">
        <v>801</v>
      </c>
      <c r="O108" s="165" t="s">
        <v>801</v>
      </c>
      <c r="P108" s="165" t="s">
        <v>801</v>
      </c>
      <c r="Q108" s="165" t="s">
        <v>801</v>
      </c>
      <c r="R108" s="165" t="s">
        <v>801</v>
      </c>
      <c r="S108" s="165" t="s">
        <v>801</v>
      </c>
      <c r="T108" s="165" t="s">
        <v>801</v>
      </c>
      <c r="U108" s="165" t="s">
        <v>801</v>
      </c>
      <c r="V108" s="165" t="s">
        <v>801</v>
      </c>
      <c r="W108" s="165">
        <v>8.331377641284794</v>
      </c>
      <c r="X108" s="165">
        <v>8.331377641284794</v>
      </c>
      <c r="Y108" s="165">
        <v>8.9362961498929323</v>
      </c>
      <c r="Z108" s="165">
        <v>9.170014664582439</v>
      </c>
      <c r="AA108" s="165">
        <v>9.170014664582439</v>
      </c>
      <c r="AB108" s="165">
        <v>10.073345882053573</v>
      </c>
      <c r="AC108" s="165">
        <v>9.488280258133333</v>
      </c>
      <c r="AD108" s="165">
        <v>9.0825907767912071</v>
      </c>
    </row>
    <row r="109" spans="1:30">
      <c r="A109" s="207" t="s">
        <v>25</v>
      </c>
      <c r="B109" s="165" t="s">
        <v>801</v>
      </c>
      <c r="C109" s="165" t="s">
        <v>801</v>
      </c>
      <c r="D109" s="165" t="s">
        <v>801</v>
      </c>
      <c r="E109" s="165" t="s">
        <v>801</v>
      </c>
      <c r="F109" s="165" t="s">
        <v>801</v>
      </c>
      <c r="G109" s="165" t="s">
        <v>801</v>
      </c>
      <c r="H109" s="165" t="s">
        <v>801</v>
      </c>
      <c r="I109" s="165" t="s">
        <v>801</v>
      </c>
      <c r="J109" s="165" t="s">
        <v>801</v>
      </c>
      <c r="K109" s="165" t="s">
        <v>801</v>
      </c>
      <c r="L109" s="165" t="s">
        <v>801</v>
      </c>
      <c r="M109" s="165" t="s">
        <v>801</v>
      </c>
      <c r="N109" s="165" t="s">
        <v>801</v>
      </c>
      <c r="O109" s="165" t="s">
        <v>801</v>
      </c>
      <c r="P109" s="165" t="s">
        <v>801</v>
      </c>
      <c r="Q109" s="165" t="s">
        <v>801</v>
      </c>
      <c r="R109" s="165" t="s">
        <v>801</v>
      </c>
      <c r="S109" s="165" t="s">
        <v>801</v>
      </c>
      <c r="T109" s="165" t="s">
        <v>801</v>
      </c>
      <c r="U109" s="165" t="s">
        <v>801</v>
      </c>
      <c r="V109" s="165" t="s">
        <v>801</v>
      </c>
      <c r="W109" s="165">
        <v>15.371722126913067</v>
      </c>
      <c r="X109" s="165">
        <v>15.371722126913067</v>
      </c>
      <c r="Y109" s="165">
        <v>16.487820763190584</v>
      </c>
      <c r="Z109" s="165">
        <v>16.919040690843261</v>
      </c>
      <c r="AA109" s="165">
        <v>16.919040690843261</v>
      </c>
      <c r="AB109" s="165">
        <v>15.276333707268094</v>
      </c>
      <c r="AC109" s="165">
        <v>12.166927685705108</v>
      </c>
      <c r="AD109" s="165">
        <v>2.318492</v>
      </c>
    </row>
    <row r="110" spans="1:30">
      <c r="A110" s="202" t="s">
        <v>805</v>
      </c>
      <c r="B110" s="165" t="s">
        <v>801</v>
      </c>
      <c r="C110" s="165" t="s">
        <v>801</v>
      </c>
      <c r="D110" s="165" t="s">
        <v>801</v>
      </c>
      <c r="E110" s="165" t="s">
        <v>801</v>
      </c>
      <c r="F110" s="165" t="s">
        <v>801</v>
      </c>
      <c r="G110" s="165" t="s">
        <v>801</v>
      </c>
      <c r="H110" s="165" t="s">
        <v>801</v>
      </c>
      <c r="I110" s="165" t="s">
        <v>801</v>
      </c>
      <c r="J110" s="165" t="s">
        <v>801</v>
      </c>
      <c r="K110" s="165" t="s">
        <v>801</v>
      </c>
      <c r="L110" s="165" t="s">
        <v>801</v>
      </c>
      <c r="M110" s="165" t="s">
        <v>801</v>
      </c>
      <c r="N110" s="165" t="s">
        <v>801</v>
      </c>
      <c r="O110" s="165" t="s">
        <v>801</v>
      </c>
      <c r="P110" s="165" t="s">
        <v>801</v>
      </c>
      <c r="Q110" s="165" t="s">
        <v>801</v>
      </c>
      <c r="R110" s="165" t="s">
        <v>801</v>
      </c>
      <c r="S110" s="165" t="s">
        <v>801</v>
      </c>
      <c r="T110" s="165" t="s">
        <v>801</v>
      </c>
      <c r="U110" s="165" t="s">
        <v>801</v>
      </c>
      <c r="V110" s="165" t="s">
        <v>801</v>
      </c>
      <c r="W110" s="179">
        <v>17.724543421862936</v>
      </c>
      <c r="X110" s="179">
        <v>17.724543421862936</v>
      </c>
      <c r="Y110" s="179">
        <v>19.011473967344735</v>
      </c>
      <c r="Z110" s="179">
        <v>19.508697132644521</v>
      </c>
      <c r="AA110" s="179">
        <v>19.508697132644521</v>
      </c>
      <c r="AB110" s="179">
        <v>19.988195987668306</v>
      </c>
      <c r="AC110" s="179">
        <v>24.27699925770845</v>
      </c>
      <c r="AD110" s="179">
        <v>26.14571939044016</v>
      </c>
    </row>
    <row r="111" spans="1:30">
      <c r="A111" s="187" t="s">
        <v>51</v>
      </c>
      <c r="B111" s="208"/>
      <c r="C111" s="208"/>
      <c r="D111" s="208"/>
      <c r="E111" s="208"/>
      <c r="F111" s="208"/>
      <c r="G111" s="208"/>
      <c r="H111" s="208"/>
      <c r="I111" s="208"/>
      <c r="J111" s="208"/>
      <c r="K111" s="208"/>
      <c r="L111" s="208"/>
      <c r="M111" s="208"/>
      <c r="N111" s="208"/>
      <c r="O111" s="208"/>
      <c r="P111" s="208"/>
      <c r="Q111" s="208"/>
      <c r="R111" s="208"/>
      <c r="S111" s="208"/>
      <c r="T111" s="208"/>
      <c r="U111" s="208"/>
      <c r="V111" s="208"/>
      <c r="W111" s="208"/>
      <c r="X111" s="208"/>
      <c r="Y111" s="208"/>
      <c r="Z111" s="208"/>
      <c r="AA111" s="208"/>
      <c r="AB111" s="208"/>
      <c r="AC111" s="174"/>
      <c r="AD111" s="175"/>
    </row>
    <row r="112" spans="1:30">
      <c r="A112" s="209" t="s">
        <v>806</v>
      </c>
      <c r="B112" s="210"/>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174"/>
      <c r="AD112" s="175"/>
    </row>
    <row r="113" spans="1:30">
      <c r="A113" s="188" t="s">
        <v>69</v>
      </c>
      <c r="B113" s="177">
        <v>137.10177833888682</v>
      </c>
      <c r="C113" s="177">
        <v>135.94563264353573</v>
      </c>
      <c r="D113" s="177">
        <v>137.0193838481004</v>
      </c>
      <c r="E113" s="177">
        <v>142.15181042173614</v>
      </c>
      <c r="F113" s="177">
        <v>148.20292886612609</v>
      </c>
      <c r="G113" s="177">
        <v>143.79813499867581</v>
      </c>
      <c r="H113" s="177">
        <v>138.08839558544292</v>
      </c>
      <c r="I113" s="177">
        <v>141.61430117292994</v>
      </c>
      <c r="J113" s="177">
        <v>133.2970474228926</v>
      </c>
      <c r="K113" s="177">
        <v>143.79752247620772</v>
      </c>
      <c r="L113" s="177">
        <v>149.82814070564015</v>
      </c>
      <c r="M113" s="177">
        <v>150.89776496545076</v>
      </c>
      <c r="N113" s="177">
        <v>161.27612366574863</v>
      </c>
      <c r="O113" s="177">
        <v>161.84837109342763</v>
      </c>
      <c r="P113" s="177">
        <v>166.21304382652804</v>
      </c>
      <c r="Q113" s="177">
        <v>169.34645605259405</v>
      </c>
      <c r="R113" s="177">
        <v>175.76243737916499</v>
      </c>
      <c r="S113" s="177">
        <v>181.6317199814452</v>
      </c>
      <c r="T113" s="177">
        <v>187.55270123064531</v>
      </c>
      <c r="U113" s="177">
        <v>193.1917166765468</v>
      </c>
      <c r="V113" s="177">
        <v>200.23432145254901</v>
      </c>
      <c r="W113" s="177">
        <v>212.64378351026906</v>
      </c>
      <c r="X113" s="177">
        <v>212.64378351026906</v>
      </c>
      <c r="Y113" s="177">
        <v>228.08326614137775</v>
      </c>
      <c r="Z113" s="177">
        <v>234.04852079430606</v>
      </c>
      <c r="AA113" s="177">
        <v>234.04852079430606</v>
      </c>
      <c r="AB113" s="177">
        <v>250.66711449537789</v>
      </c>
      <c r="AC113" s="177">
        <v>255.85533239893749</v>
      </c>
      <c r="AD113" s="177">
        <v>280.17312241687932</v>
      </c>
    </row>
    <row r="114" spans="1:30">
      <c r="A114" s="207" t="s">
        <v>807</v>
      </c>
      <c r="B114" s="165">
        <v>3.8608725465519531</v>
      </c>
      <c r="C114" s="165">
        <v>3.8283147546029532</v>
      </c>
      <c r="D114" s="165">
        <v>3.8585522657261406</v>
      </c>
      <c r="E114" s="165">
        <v>3.8707513731216121</v>
      </c>
      <c r="F114" s="165">
        <v>3.9091859774464557</v>
      </c>
      <c r="G114" s="165">
        <v>3.6803348024582161</v>
      </c>
      <c r="H114" s="165">
        <v>3.4344214776704138</v>
      </c>
      <c r="I114" s="165">
        <v>3.4274455833731827</v>
      </c>
      <c r="J114" s="165">
        <v>3.1434647910544324</v>
      </c>
      <c r="K114" s="165">
        <v>3.3081074697462176</v>
      </c>
      <c r="L114" s="165">
        <v>3.3661975465332299</v>
      </c>
      <c r="M114" s="165">
        <v>3.3142940911895002</v>
      </c>
      <c r="N114" s="165">
        <v>3.4662017581316151</v>
      </c>
      <c r="O114" s="165">
        <v>3.4068538374331463</v>
      </c>
      <c r="P114" s="165">
        <v>3.4295133032245904</v>
      </c>
      <c r="Q114" s="165">
        <v>3.4277072209283999</v>
      </c>
      <c r="R114" s="165">
        <v>3.4924569895098414</v>
      </c>
      <c r="S114" s="165">
        <v>3.5454569216230412</v>
      </c>
      <c r="T114" s="165">
        <v>3.5988190569179213</v>
      </c>
      <c r="U114" s="165">
        <v>3.6462459067817341</v>
      </c>
      <c r="V114" s="165">
        <v>3.719345648672117</v>
      </c>
      <c r="W114" s="165">
        <v>3.8894431420255033</v>
      </c>
      <c r="X114" s="165">
        <v>3.8894431420255033</v>
      </c>
      <c r="Y114" s="165">
        <v>4.1718449543177849</v>
      </c>
      <c r="Z114" s="165">
        <v>4.2809547454307113</v>
      </c>
      <c r="AA114" s="165">
        <v>4.2809547454307113</v>
      </c>
      <c r="AB114" s="165">
        <v>4.25403918264987</v>
      </c>
      <c r="AC114" s="165">
        <v>4.1071277052162447</v>
      </c>
      <c r="AD114" s="165">
        <v>3.9506693536920179</v>
      </c>
    </row>
    <row r="115" spans="1:30">
      <c r="A115" s="182" t="s">
        <v>808</v>
      </c>
      <c r="B115" s="165">
        <v>16.493561684757786</v>
      </c>
      <c r="C115" s="165">
        <v>15.908376184772951</v>
      </c>
      <c r="D115" s="165">
        <v>15.865029110699997</v>
      </c>
      <c r="E115" s="165">
        <v>15.734987888481147</v>
      </c>
      <c r="F115" s="165">
        <v>15.713314351444669</v>
      </c>
      <c r="G115" s="165">
        <v>14.629637499620898</v>
      </c>
      <c r="H115" s="165">
        <v>13.502613573724179</v>
      </c>
      <c r="I115" s="165">
        <v>13.329225277432377</v>
      </c>
      <c r="J115" s="165">
        <v>12.093833666353278</v>
      </c>
      <c r="K115" s="165">
        <v>12.592325018192213</v>
      </c>
      <c r="L115" s="165">
        <v>12.679019166338119</v>
      </c>
      <c r="M115" s="165">
        <v>12.353916110790983</v>
      </c>
      <c r="N115" s="165">
        <v>12.787386851520493</v>
      </c>
      <c r="O115" s="165">
        <v>12.440610258936886</v>
      </c>
      <c r="P115" s="165">
        <v>12.397263184863935</v>
      </c>
      <c r="Q115" s="165">
        <v>12.267221962645085</v>
      </c>
      <c r="R115" s="165">
        <v>12.375589647827461</v>
      </c>
      <c r="S115" s="165">
        <v>12.440610258936886</v>
      </c>
      <c r="T115" s="165">
        <v>12.505630870046312</v>
      </c>
      <c r="U115" s="165">
        <v>12.548977944119262</v>
      </c>
      <c r="V115" s="165">
        <v>12.679019166338119</v>
      </c>
      <c r="W115" s="165">
        <v>13.134163444104097</v>
      </c>
      <c r="X115" s="165">
        <v>13.134163444104097</v>
      </c>
      <c r="Y115" s="165">
        <v>14.087799073709014</v>
      </c>
      <c r="Z115" s="165">
        <v>14.456249203329101</v>
      </c>
      <c r="AA115" s="165">
        <v>14.456249203329101</v>
      </c>
      <c r="AB115" s="165">
        <v>14.456249203329101</v>
      </c>
      <c r="AC115" s="165">
        <v>14.456249203329101</v>
      </c>
      <c r="AD115" s="165">
        <v>14.456249203329101</v>
      </c>
    </row>
    <row r="116" spans="1:30">
      <c r="A116" s="182" t="s">
        <v>809</v>
      </c>
      <c r="B116" s="165">
        <v>2.4142926360600003</v>
      </c>
      <c r="C116" s="165">
        <v>2.3286344216400003</v>
      </c>
      <c r="D116" s="165">
        <v>2.3222893687200004</v>
      </c>
      <c r="E116" s="165">
        <v>2.30325420996</v>
      </c>
      <c r="F116" s="165">
        <v>2.3000816835000002</v>
      </c>
      <c r="G116" s="165">
        <v>2.1414553605000002</v>
      </c>
      <c r="H116" s="165">
        <v>1.9764839845800002</v>
      </c>
      <c r="I116" s="165">
        <v>1.9511037729000003</v>
      </c>
      <c r="J116" s="165">
        <v>1.7702697646800001</v>
      </c>
      <c r="K116" s="165">
        <v>1.8432378732600003</v>
      </c>
      <c r="L116" s="165">
        <v>1.8559279791000001</v>
      </c>
      <c r="M116" s="165">
        <v>1.8083400822000002</v>
      </c>
      <c r="N116" s="165">
        <v>1.8717906114</v>
      </c>
      <c r="O116" s="165">
        <v>1.8210301880400002</v>
      </c>
      <c r="P116" s="165">
        <v>1.81468513512</v>
      </c>
      <c r="Q116" s="165">
        <v>1.7956499763600002</v>
      </c>
      <c r="R116" s="165">
        <v>1.81151260866</v>
      </c>
      <c r="S116" s="165">
        <v>1.8210301880400002</v>
      </c>
      <c r="T116" s="165">
        <v>1.8305477674200001</v>
      </c>
      <c r="U116" s="165">
        <v>1.8368928203400001</v>
      </c>
      <c r="V116" s="165">
        <v>1.8559279791000001</v>
      </c>
      <c r="W116" s="165">
        <v>1.9225510347600001</v>
      </c>
      <c r="X116" s="165">
        <v>1.9225510347600001</v>
      </c>
      <c r="Y116" s="165">
        <v>2.0621421990000002</v>
      </c>
      <c r="Z116" s="165">
        <v>2.1160751488200003</v>
      </c>
      <c r="AA116" s="165">
        <v>2.1160751488200003</v>
      </c>
      <c r="AB116" s="165">
        <v>2.1160751488200003</v>
      </c>
      <c r="AC116" s="165">
        <v>2.1160751488200003</v>
      </c>
      <c r="AD116" s="165">
        <v>2.1160751488200003</v>
      </c>
    </row>
    <row r="117" spans="1:30">
      <c r="A117" s="182" t="s">
        <v>810</v>
      </c>
      <c r="B117" s="165">
        <v>59.506851600000005</v>
      </c>
      <c r="C117" s="165">
        <v>57.395570399999997</v>
      </c>
      <c r="D117" s="165">
        <v>57.239179199999995</v>
      </c>
      <c r="E117" s="165">
        <v>55.7808631075848</v>
      </c>
      <c r="F117" s="165">
        <v>54.716249925617049</v>
      </c>
      <c r="G117" s="165">
        <v>50.023058171982427</v>
      </c>
      <c r="H117" s="165">
        <v>45.320620382508736</v>
      </c>
      <c r="I117" s="165">
        <v>43.900744187084427</v>
      </c>
      <c r="J117" s="165">
        <v>39.071644711010947</v>
      </c>
      <c r="K117" s="165">
        <v>39.890538205161732</v>
      </c>
      <c r="L117" s="165">
        <v>39.36813555302605</v>
      </c>
      <c r="M117" s="165">
        <v>37.582096702355479</v>
      </c>
      <c r="N117" s="165">
        <v>38.096918180096935</v>
      </c>
      <c r="O117" s="165">
        <v>36.281732117480011</v>
      </c>
      <c r="P117" s="165">
        <v>35.375990544438203</v>
      </c>
      <c r="Q117" s="165">
        <v>34.233764063924284</v>
      </c>
      <c r="R117" s="165">
        <v>33.758220541643205</v>
      </c>
      <c r="S117" s="165">
        <v>33.153534923836375</v>
      </c>
      <c r="T117" s="165">
        <v>32.54067457468728</v>
      </c>
      <c r="U117" s="165">
        <v>31.864605632999005</v>
      </c>
      <c r="V117" s="165">
        <v>31.397772494308601</v>
      </c>
      <c r="W117" s="165">
        <v>31.699224154175617</v>
      </c>
      <c r="X117" s="165">
        <v>31.699224154175617</v>
      </c>
      <c r="Y117" s="165">
        <v>34.000817987152061</v>
      </c>
      <c r="Z117" s="165">
        <v>34.890070149892964</v>
      </c>
      <c r="AA117" s="165">
        <v>34.890070149892964</v>
      </c>
      <c r="AB117" s="165">
        <v>28.446686473214292</v>
      </c>
      <c r="AC117" s="165">
        <v>29.060508177777795</v>
      </c>
      <c r="AD117" s="165">
        <v>45.498987208791178</v>
      </c>
    </row>
    <row r="118" spans="1:30" ht="12.75">
      <c r="A118" s="203" t="s">
        <v>811</v>
      </c>
      <c r="B118" s="211"/>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c r="AA118" s="204"/>
      <c r="AB118" s="204"/>
      <c r="AC118" s="160"/>
      <c r="AD118" s="161"/>
    </row>
    <row r="119" spans="1:30">
      <c r="A119" s="181" t="s">
        <v>750</v>
      </c>
      <c r="B119" s="170">
        <v>2287.5560380516158</v>
      </c>
      <c r="C119" s="170">
        <v>2316.4183293474048</v>
      </c>
      <c r="D119" s="170">
        <v>2319.8595035333947</v>
      </c>
      <c r="E119" s="170">
        <v>2270.8414411217254</v>
      </c>
      <c r="F119" s="170">
        <v>2224.305172922303</v>
      </c>
      <c r="G119" s="170">
        <v>2172.5401681721423</v>
      </c>
      <c r="H119" s="170">
        <v>2112.5350911753085</v>
      </c>
      <c r="I119" s="170">
        <v>2065.2812565622512</v>
      </c>
      <c r="J119" s="170">
        <v>2009.729731582981</v>
      </c>
      <c r="K119" s="170">
        <v>1953.4195801495682</v>
      </c>
      <c r="L119" s="170">
        <v>1914.8646253408672</v>
      </c>
      <c r="M119" s="170">
        <v>1843.3413984914957</v>
      </c>
      <c r="N119" s="170">
        <v>1812.909336751987</v>
      </c>
      <c r="O119" s="170">
        <v>1757.2286386548581</v>
      </c>
      <c r="P119" s="170">
        <v>1708.3496351443198</v>
      </c>
      <c r="Q119" s="170">
        <v>1654.5986382287008</v>
      </c>
      <c r="R119" s="170">
        <v>1602.6593628504368</v>
      </c>
      <c r="S119" s="170">
        <v>1573.5944059035578</v>
      </c>
      <c r="T119" s="170">
        <v>1541.8387314836966</v>
      </c>
      <c r="U119" s="170">
        <v>1496.3795727119939</v>
      </c>
      <c r="V119" s="170">
        <v>1468.0416737432211</v>
      </c>
      <c r="W119" s="170">
        <v>1431.5560686984752</v>
      </c>
      <c r="X119" s="170">
        <v>1432.9655725543057</v>
      </c>
      <c r="Y119" s="170">
        <v>1504.5892565355907</v>
      </c>
      <c r="Z119" s="170">
        <v>1559.757744002115</v>
      </c>
      <c r="AA119" s="170">
        <v>1632.8686805781258</v>
      </c>
      <c r="AB119" s="170">
        <v>1472.8234241060729</v>
      </c>
      <c r="AC119" s="170">
        <v>1561.3250275511023</v>
      </c>
      <c r="AD119" s="170">
        <v>1623.0785792659165</v>
      </c>
    </row>
    <row r="120" spans="1:30">
      <c r="A120" s="182" t="s">
        <v>751</v>
      </c>
      <c r="B120" s="171">
        <v>0</v>
      </c>
      <c r="C120" s="171">
        <v>0</v>
      </c>
      <c r="D120" s="171">
        <v>0</v>
      </c>
      <c r="E120" s="171">
        <v>5.5433169000000015</v>
      </c>
      <c r="F120" s="171">
        <v>9.141450840000001</v>
      </c>
      <c r="G120" s="171">
        <v>17.741637900000001</v>
      </c>
      <c r="H120" s="171">
        <v>23.903643780000007</v>
      </c>
      <c r="I120" s="171">
        <v>46.21548708000001</v>
      </c>
      <c r="J120" s="171">
        <v>86.790336480000008</v>
      </c>
      <c r="K120" s="171">
        <v>107.58645630000002</v>
      </c>
      <c r="L120" s="171">
        <v>129.53935098000002</v>
      </c>
      <c r="M120" s="171">
        <v>163.31326326000004</v>
      </c>
      <c r="N120" s="171">
        <v>191.09773926</v>
      </c>
      <c r="O120" s="171">
        <v>200.18071674000004</v>
      </c>
      <c r="P120" s="171">
        <v>208.54286946000002</v>
      </c>
      <c r="Q120" s="171">
        <v>212.23479960000003</v>
      </c>
      <c r="R120" s="171">
        <v>237.09716766000003</v>
      </c>
      <c r="S120" s="171">
        <v>226.29902940000005</v>
      </c>
      <c r="T120" s="171">
        <v>266.95621530000005</v>
      </c>
      <c r="U120" s="171">
        <v>256.71831192000008</v>
      </c>
      <c r="V120" s="171">
        <v>257.45086602000003</v>
      </c>
      <c r="W120" s="171">
        <v>261.69967980000007</v>
      </c>
      <c r="X120" s="171">
        <v>266.89148244000006</v>
      </c>
      <c r="Y120" s="171">
        <v>267.79901364</v>
      </c>
      <c r="Z120" s="171">
        <v>267.79901364</v>
      </c>
      <c r="AA120" s="171">
        <v>267.79901364</v>
      </c>
      <c r="AB120" s="171">
        <v>267.79901364</v>
      </c>
      <c r="AC120" s="171">
        <v>267.79901364</v>
      </c>
      <c r="AD120" s="171">
        <v>267.79901364</v>
      </c>
    </row>
    <row r="121" spans="1:30">
      <c r="A121" s="205" t="s">
        <v>740</v>
      </c>
      <c r="B121" s="206">
        <v>2287.5560380516158</v>
      </c>
      <c r="C121" s="206">
        <v>2316.4183293474048</v>
      </c>
      <c r="D121" s="206">
        <v>2319.8595035333947</v>
      </c>
      <c r="E121" s="206">
        <v>2265.2981242217252</v>
      </c>
      <c r="F121" s="206">
        <v>2215.1637220823027</v>
      </c>
      <c r="G121" s="206">
        <v>2154.7985302721427</v>
      </c>
      <c r="H121" s="206">
        <v>2088.6314473953084</v>
      </c>
      <c r="I121" s="206">
        <v>2019.0657694822512</v>
      </c>
      <c r="J121" s="206">
        <v>1922.9393951029811</v>
      </c>
      <c r="K121" s="206">
        <v>1845.8331238495682</v>
      </c>
      <c r="L121" s="206">
        <v>1785.3252743608671</v>
      </c>
      <c r="M121" s="206">
        <v>1680.0281352314958</v>
      </c>
      <c r="N121" s="206">
        <v>1621.811597491987</v>
      </c>
      <c r="O121" s="206">
        <v>1557.0479219148581</v>
      </c>
      <c r="P121" s="206">
        <v>1499.80676568432</v>
      </c>
      <c r="Q121" s="206">
        <v>1442.3638386287007</v>
      </c>
      <c r="R121" s="206">
        <v>1365.5621951904366</v>
      </c>
      <c r="S121" s="206">
        <v>1347.2953765035577</v>
      </c>
      <c r="T121" s="206">
        <v>1274.8825161836967</v>
      </c>
      <c r="U121" s="206">
        <v>1239.661260791994</v>
      </c>
      <c r="V121" s="206">
        <v>1210.5908077232209</v>
      </c>
      <c r="W121" s="206">
        <v>1169.8563888984752</v>
      </c>
      <c r="X121" s="206">
        <v>1166.0740901143058</v>
      </c>
      <c r="Y121" s="206">
        <v>1236.7902428955906</v>
      </c>
      <c r="Z121" s="206">
        <v>1291.9587303621149</v>
      </c>
      <c r="AA121" s="206">
        <v>1365.0696669381259</v>
      </c>
      <c r="AB121" s="206">
        <v>1205.0244104660728</v>
      </c>
      <c r="AC121" s="206">
        <v>1293.5260139111022</v>
      </c>
      <c r="AD121" s="206">
        <v>1355.2795656259166</v>
      </c>
    </row>
    <row r="122" spans="1:30">
      <c r="A122" s="182" t="s">
        <v>40</v>
      </c>
      <c r="B122" s="165">
        <v>3.1889968394641373</v>
      </c>
      <c r="C122" s="165">
        <v>3.2101566814716462</v>
      </c>
      <c r="D122" s="165">
        <v>3.1840045587220458</v>
      </c>
      <c r="E122" s="165">
        <v>3.203613188770305</v>
      </c>
      <c r="F122" s="165">
        <v>3.2940859876893493</v>
      </c>
      <c r="G122" s="165">
        <v>3.2438573074877355</v>
      </c>
      <c r="H122" s="165">
        <v>3.1097648652357108</v>
      </c>
      <c r="I122" s="165">
        <v>3.2157060876357222</v>
      </c>
      <c r="J122" s="165">
        <v>3.3068015561440425</v>
      </c>
      <c r="K122" s="165">
        <v>3.2341567707284855</v>
      </c>
      <c r="L122" s="165">
        <v>3.2658146035306332</v>
      </c>
      <c r="M122" s="165">
        <v>3.167902541623921</v>
      </c>
      <c r="N122" s="165">
        <v>3.3099695242298335</v>
      </c>
      <c r="O122" s="165">
        <v>3.293517938239483</v>
      </c>
      <c r="P122" s="165">
        <v>3.3099913722855976</v>
      </c>
      <c r="Q122" s="165">
        <v>3.2823208096603933</v>
      </c>
      <c r="R122" s="165">
        <v>3.2807477496453803</v>
      </c>
      <c r="S122" s="165">
        <v>3.2888533783338532</v>
      </c>
      <c r="T122" s="165">
        <v>3.3119576973043645</v>
      </c>
      <c r="U122" s="165">
        <v>3.3270219317536962</v>
      </c>
      <c r="V122" s="165">
        <v>3.3296764705290309</v>
      </c>
      <c r="W122" s="165">
        <v>3.3325167177783617</v>
      </c>
      <c r="X122" s="165">
        <v>3.314251743159593</v>
      </c>
      <c r="Y122" s="165">
        <v>3.308647716856107</v>
      </c>
      <c r="Z122" s="165">
        <v>3.2971119434126739</v>
      </c>
      <c r="AA122" s="165">
        <v>3.2899239330662926</v>
      </c>
      <c r="AB122" s="165">
        <v>3.2809662302030205</v>
      </c>
      <c r="AC122" s="165">
        <v>3.2847787159338528</v>
      </c>
      <c r="AD122" s="165">
        <v>3.2938456590759446</v>
      </c>
    </row>
    <row r="123" spans="1:30">
      <c r="A123" s="187" t="s">
        <v>812</v>
      </c>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c r="AA123" s="174"/>
      <c r="AB123" s="174"/>
      <c r="AC123" s="174"/>
      <c r="AD123" s="175"/>
    </row>
    <row r="124" spans="1:30">
      <c r="A124" s="181" t="s">
        <v>813</v>
      </c>
      <c r="B124" s="177">
        <v>1098.3592805162218</v>
      </c>
      <c r="C124" s="177">
        <v>1105.647186404241</v>
      </c>
      <c r="D124" s="177">
        <v>1096.6398313727914</v>
      </c>
      <c r="E124" s="177">
        <v>1061.1518955544268</v>
      </c>
      <c r="F124" s="177">
        <v>1026.0780063269744</v>
      </c>
      <c r="G124" s="177">
        <v>991.41816369043477</v>
      </c>
      <c r="H124" s="177">
        <v>957.17236764480776</v>
      </c>
      <c r="I124" s="177">
        <v>923.34061819009332</v>
      </c>
      <c r="J124" s="177">
        <v>889.92291532629145</v>
      </c>
      <c r="K124" s="177">
        <v>856.91925905340213</v>
      </c>
      <c r="L124" s="177">
        <v>824.32964937142549</v>
      </c>
      <c r="M124" s="177">
        <v>792.15408628036153</v>
      </c>
      <c r="N124" s="177">
        <v>760.39256978021001</v>
      </c>
      <c r="O124" s="177">
        <v>729.04509987097117</v>
      </c>
      <c r="P124" s="177">
        <v>698.11167655264489</v>
      </c>
      <c r="Q124" s="177">
        <v>667.59229982523141</v>
      </c>
      <c r="R124" s="177">
        <v>637.48696968873037</v>
      </c>
      <c r="S124" s="177">
        <v>607.79568614314189</v>
      </c>
      <c r="T124" s="177">
        <v>578.51844918846621</v>
      </c>
      <c r="U124" s="177">
        <v>549.65525882470297</v>
      </c>
      <c r="V124" s="177">
        <v>521.20611505185241</v>
      </c>
      <c r="W124" s="177">
        <v>493.17101786991486</v>
      </c>
      <c r="X124" s="177">
        <v>495.98114049586769</v>
      </c>
      <c r="Y124" s="177">
        <v>536.00902093161744</v>
      </c>
      <c r="Z124" s="177">
        <v>575.3545673925255</v>
      </c>
      <c r="AA124" s="177">
        <v>575.64784500685153</v>
      </c>
      <c r="AB124" s="177">
        <v>581.20330657614477</v>
      </c>
      <c r="AC124" s="177">
        <v>581.30305093018694</v>
      </c>
      <c r="AD124" s="177">
        <v>621.21856325992724</v>
      </c>
    </row>
    <row r="125" spans="1:30" ht="24">
      <c r="A125" s="207" t="s">
        <v>814</v>
      </c>
      <c r="B125" s="165" t="s">
        <v>801</v>
      </c>
      <c r="C125" s="165" t="s">
        <v>801</v>
      </c>
      <c r="D125" s="165" t="s">
        <v>801</v>
      </c>
      <c r="E125" s="165" t="s">
        <v>801</v>
      </c>
      <c r="F125" s="165" t="s">
        <v>801</v>
      </c>
      <c r="G125" s="165" t="s">
        <v>801</v>
      </c>
      <c r="H125" s="165" t="s">
        <v>801</v>
      </c>
      <c r="I125" s="165" t="s">
        <v>801</v>
      </c>
      <c r="J125" s="165" t="s">
        <v>801</v>
      </c>
      <c r="K125" s="165" t="s">
        <v>801</v>
      </c>
      <c r="L125" s="165" t="s">
        <v>801</v>
      </c>
      <c r="M125" s="165" t="s">
        <v>801</v>
      </c>
      <c r="N125" s="165" t="s">
        <v>801</v>
      </c>
      <c r="O125" s="165" t="s">
        <v>801</v>
      </c>
      <c r="P125" s="165" t="s">
        <v>801</v>
      </c>
      <c r="Q125" s="165" t="s">
        <v>801</v>
      </c>
      <c r="R125" s="165" t="s">
        <v>801</v>
      </c>
      <c r="S125" s="165" t="s">
        <v>801</v>
      </c>
      <c r="T125" s="165" t="s">
        <v>801</v>
      </c>
      <c r="U125" s="165" t="s">
        <v>801</v>
      </c>
      <c r="V125" s="165" t="s">
        <v>801</v>
      </c>
      <c r="W125" s="165">
        <v>94.842879999999994</v>
      </c>
      <c r="X125" s="165">
        <v>101.56799999999998</v>
      </c>
      <c r="Y125" s="165">
        <v>109.71135999999998</v>
      </c>
      <c r="Z125" s="165">
        <v>117.82143999999998</v>
      </c>
      <c r="AA125" s="165">
        <v>118.04671999999999</v>
      </c>
      <c r="AB125" s="165">
        <v>119.39839999999998</v>
      </c>
      <c r="AC125" s="165">
        <v>119.84895999999999</v>
      </c>
      <c r="AD125" s="165">
        <v>127.95903999999997</v>
      </c>
    </row>
    <row r="126" spans="1:30">
      <c r="A126" s="207" t="s">
        <v>815</v>
      </c>
      <c r="B126" s="165" t="s">
        <v>801</v>
      </c>
      <c r="C126" s="165" t="s">
        <v>801</v>
      </c>
      <c r="D126" s="165" t="s">
        <v>801</v>
      </c>
      <c r="E126" s="165" t="s">
        <v>801</v>
      </c>
      <c r="F126" s="165" t="s">
        <v>801</v>
      </c>
      <c r="G126" s="165" t="s">
        <v>801</v>
      </c>
      <c r="H126" s="165" t="s">
        <v>801</v>
      </c>
      <c r="I126" s="165" t="s">
        <v>801</v>
      </c>
      <c r="J126" s="165" t="s">
        <v>801</v>
      </c>
      <c r="K126" s="165" t="s">
        <v>801</v>
      </c>
      <c r="L126" s="165" t="s">
        <v>801</v>
      </c>
      <c r="M126" s="165" t="s">
        <v>801</v>
      </c>
      <c r="N126" s="165" t="s">
        <v>801</v>
      </c>
      <c r="O126" s="165" t="s">
        <v>801</v>
      </c>
      <c r="P126" s="165" t="s">
        <v>801</v>
      </c>
      <c r="Q126" s="165" t="s">
        <v>801</v>
      </c>
      <c r="R126" s="165" t="s">
        <v>801</v>
      </c>
      <c r="S126" s="165" t="s">
        <v>801</v>
      </c>
      <c r="T126" s="165" t="s">
        <v>801</v>
      </c>
      <c r="U126" s="165" t="s">
        <v>801</v>
      </c>
      <c r="V126" s="165" t="s">
        <v>801</v>
      </c>
      <c r="W126" s="165">
        <v>301.59440491280498</v>
      </c>
      <c r="X126" s="165">
        <v>293.67</v>
      </c>
      <c r="Y126" s="165">
        <v>317.21541323251409</v>
      </c>
      <c r="Z126" s="165">
        <v>340.66460189035911</v>
      </c>
      <c r="AA126" s="165">
        <v>341.31596824196595</v>
      </c>
      <c r="AB126" s="165">
        <v>345.2241663516067</v>
      </c>
      <c r="AC126" s="165">
        <v>346.52689905482043</v>
      </c>
      <c r="AD126" s="165">
        <v>369.97608771266539</v>
      </c>
    </row>
    <row r="127" spans="1:30">
      <c r="A127" s="207" t="s">
        <v>816</v>
      </c>
      <c r="B127" s="165" t="s">
        <v>801</v>
      </c>
      <c r="C127" s="165" t="s">
        <v>801</v>
      </c>
      <c r="D127" s="165" t="s">
        <v>801</v>
      </c>
      <c r="E127" s="165" t="s">
        <v>801</v>
      </c>
      <c r="F127" s="165" t="s">
        <v>801</v>
      </c>
      <c r="G127" s="165" t="s">
        <v>801</v>
      </c>
      <c r="H127" s="165" t="s">
        <v>801</v>
      </c>
      <c r="I127" s="165" t="s">
        <v>801</v>
      </c>
      <c r="J127" s="165" t="s">
        <v>801</v>
      </c>
      <c r="K127" s="165" t="s">
        <v>801</v>
      </c>
      <c r="L127" s="165" t="s">
        <v>801</v>
      </c>
      <c r="M127" s="165" t="s">
        <v>801</v>
      </c>
      <c r="N127" s="165" t="s">
        <v>801</v>
      </c>
      <c r="O127" s="165" t="s">
        <v>801</v>
      </c>
      <c r="P127" s="165" t="s">
        <v>801</v>
      </c>
      <c r="Q127" s="165" t="s">
        <v>801</v>
      </c>
      <c r="R127" s="165" t="s">
        <v>801</v>
      </c>
      <c r="S127" s="165" t="s">
        <v>801</v>
      </c>
      <c r="T127" s="165" t="s">
        <v>801</v>
      </c>
      <c r="U127" s="165" t="s">
        <v>801</v>
      </c>
      <c r="V127" s="165" t="s">
        <v>801</v>
      </c>
      <c r="W127" s="165">
        <v>47.075376899743375</v>
      </c>
      <c r="X127" s="165">
        <v>51.065564738292004</v>
      </c>
      <c r="Y127" s="165">
        <v>55.90181716804365</v>
      </c>
      <c r="Z127" s="165">
        <v>59.248514925745511</v>
      </c>
      <c r="AA127" s="165">
        <v>57.075791762219204</v>
      </c>
      <c r="AB127" s="165">
        <v>54.794207783849465</v>
      </c>
      <c r="AC127" s="165">
        <v>49.069463978735264</v>
      </c>
      <c r="AD127" s="165">
        <v>54.031065031462077</v>
      </c>
    </row>
    <row r="128" spans="1:30">
      <c r="A128" s="202" t="s">
        <v>817</v>
      </c>
      <c r="B128" s="165" t="s">
        <v>801</v>
      </c>
      <c r="C128" s="165" t="s">
        <v>801</v>
      </c>
      <c r="D128" s="165" t="s">
        <v>801</v>
      </c>
      <c r="E128" s="165" t="s">
        <v>801</v>
      </c>
      <c r="F128" s="165" t="s">
        <v>801</v>
      </c>
      <c r="G128" s="165" t="s">
        <v>801</v>
      </c>
      <c r="H128" s="165" t="s">
        <v>801</v>
      </c>
      <c r="I128" s="165" t="s">
        <v>801</v>
      </c>
      <c r="J128" s="165" t="s">
        <v>801</v>
      </c>
      <c r="K128" s="165" t="s">
        <v>801</v>
      </c>
      <c r="L128" s="165" t="s">
        <v>801</v>
      </c>
      <c r="M128" s="165" t="s">
        <v>801</v>
      </c>
      <c r="N128" s="165" t="s">
        <v>801</v>
      </c>
      <c r="O128" s="165" t="s">
        <v>801</v>
      </c>
      <c r="P128" s="165" t="s">
        <v>801</v>
      </c>
      <c r="Q128" s="165" t="s">
        <v>801</v>
      </c>
      <c r="R128" s="165" t="s">
        <v>801</v>
      </c>
      <c r="S128" s="165" t="s">
        <v>801</v>
      </c>
      <c r="T128" s="165" t="s">
        <v>801</v>
      </c>
      <c r="U128" s="165" t="s">
        <v>801</v>
      </c>
      <c r="V128" s="165" t="s">
        <v>801</v>
      </c>
      <c r="W128" s="179">
        <v>49.658356057366468</v>
      </c>
      <c r="X128" s="179">
        <v>49.677575757575752</v>
      </c>
      <c r="Y128" s="179">
        <v>53.180430531059784</v>
      </c>
      <c r="Z128" s="179">
        <v>57.620010576420931</v>
      </c>
      <c r="AA128" s="179">
        <v>59.209365002666473</v>
      </c>
      <c r="AB128" s="179">
        <v>61.78653244068866</v>
      </c>
      <c r="AC128" s="179">
        <v>65.857727896631403</v>
      </c>
      <c r="AD128" s="179">
        <v>69.252370515799925</v>
      </c>
    </row>
    <row r="129" spans="1:30">
      <c r="A129" s="187" t="s">
        <v>818</v>
      </c>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c r="AA129" s="174"/>
      <c r="AB129" s="174"/>
      <c r="AC129" s="174"/>
      <c r="AD129" s="175"/>
    </row>
    <row r="130" spans="1:30">
      <c r="A130" s="181" t="s">
        <v>813</v>
      </c>
      <c r="B130" s="177">
        <v>245.59417539197364</v>
      </c>
      <c r="C130" s="177">
        <v>254.78496131736648</v>
      </c>
      <c r="D130" s="177">
        <v>262.30190398380006</v>
      </c>
      <c r="E130" s="177">
        <v>254.10954127543016</v>
      </c>
      <c r="F130" s="177">
        <v>246.02046536207166</v>
      </c>
      <c r="G130" s="177">
        <v>238.0346762437245</v>
      </c>
      <c r="H130" s="177">
        <v>230.15217392038875</v>
      </c>
      <c r="I130" s="177">
        <v>222.37295839206428</v>
      </c>
      <c r="J130" s="177">
        <v>214.69702965875123</v>
      </c>
      <c r="K130" s="177">
        <v>207.12438772044948</v>
      </c>
      <c r="L130" s="177">
        <v>199.65503257715915</v>
      </c>
      <c r="M130" s="177">
        <v>192.28896422888013</v>
      </c>
      <c r="N130" s="177">
        <v>185.02618267561246</v>
      </c>
      <c r="O130" s="177">
        <v>177.86668791735616</v>
      </c>
      <c r="P130" s="177">
        <v>170.81047995411117</v>
      </c>
      <c r="Q130" s="177">
        <v>163.85755878587767</v>
      </c>
      <c r="R130" s="177">
        <v>159.78637844445066</v>
      </c>
      <c r="S130" s="177">
        <v>153.24427472501668</v>
      </c>
      <c r="T130" s="177">
        <v>151.01166142590225</v>
      </c>
      <c r="U130" s="177">
        <v>145.96522161474635</v>
      </c>
      <c r="V130" s="177">
        <v>140.89121483200375</v>
      </c>
      <c r="W130" s="177">
        <v>136.47544734574359</v>
      </c>
      <c r="X130" s="177">
        <v>130.98962</v>
      </c>
      <c r="Y130" s="177">
        <v>131.64785929648238</v>
      </c>
      <c r="Z130" s="177">
        <v>131.31873964824121</v>
      </c>
      <c r="AA130" s="177">
        <v>129.34402175879396</v>
      </c>
      <c r="AB130" s="177">
        <v>6.9115126130653257</v>
      </c>
      <c r="AC130" s="177">
        <v>127.69842351758793</v>
      </c>
      <c r="AD130" s="177">
        <v>126.7110645728643</v>
      </c>
    </row>
    <row r="131" spans="1:30" ht="24">
      <c r="A131" s="207" t="s">
        <v>814</v>
      </c>
      <c r="B131" s="165" t="s">
        <v>801</v>
      </c>
      <c r="C131" s="165" t="s">
        <v>801</v>
      </c>
      <c r="D131" s="165" t="s">
        <v>801</v>
      </c>
      <c r="E131" s="165" t="s">
        <v>801</v>
      </c>
      <c r="F131" s="165" t="s">
        <v>801</v>
      </c>
      <c r="G131" s="165" t="s">
        <v>801</v>
      </c>
      <c r="H131" s="165" t="s">
        <v>801</v>
      </c>
      <c r="I131" s="165" t="s">
        <v>801</v>
      </c>
      <c r="J131" s="165" t="s">
        <v>801</v>
      </c>
      <c r="K131" s="165" t="s">
        <v>801</v>
      </c>
      <c r="L131" s="165" t="s">
        <v>801</v>
      </c>
      <c r="M131" s="165" t="s">
        <v>801</v>
      </c>
      <c r="N131" s="165" t="s">
        <v>801</v>
      </c>
      <c r="O131" s="165" t="s">
        <v>801</v>
      </c>
      <c r="P131" s="165" t="s">
        <v>801</v>
      </c>
      <c r="Q131" s="165" t="s">
        <v>801</v>
      </c>
      <c r="R131" s="165" t="s">
        <v>801</v>
      </c>
      <c r="S131" s="165" t="s">
        <v>801</v>
      </c>
      <c r="T131" s="165" t="s">
        <v>801</v>
      </c>
      <c r="U131" s="165" t="s">
        <v>801</v>
      </c>
      <c r="V131" s="165" t="s">
        <v>801</v>
      </c>
      <c r="W131" s="165" t="s">
        <v>801</v>
      </c>
      <c r="X131" s="165">
        <v>25.149619999999999</v>
      </c>
      <c r="Y131" s="165">
        <v>25.276</v>
      </c>
      <c r="Z131" s="165">
        <v>25.212810000000001</v>
      </c>
      <c r="AA131" s="165">
        <v>24.833669999999998</v>
      </c>
      <c r="AB131" s="165">
        <v>1.3269900000000001</v>
      </c>
      <c r="AC131" s="165">
        <v>24.517720000000001</v>
      </c>
      <c r="AD131" s="165">
        <v>24.328149999999997</v>
      </c>
    </row>
    <row r="132" spans="1:30">
      <c r="A132" s="207" t="s">
        <v>815</v>
      </c>
      <c r="B132" s="165" t="s">
        <v>801</v>
      </c>
      <c r="C132" s="165" t="s">
        <v>801</v>
      </c>
      <c r="D132" s="165" t="s">
        <v>801</v>
      </c>
      <c r="E132" s="165" t="s">
        <v>801</v>
      </c>
      <c r="F132" s="165" t="s">
        <v>801</v>
      </c>
      <c r="G132" s="165" t="s">
        <v>801</v>
      </c>
      <c r="H132" s="165" t="s">
        <v>801</v>
      </c>
      <c r="I132" s="165" t="s">
        <v>801</v>
      </c>
      <c r="J132" s="165" t="s">
        <v>801</v>
      </c>
      <c r="K132" s="165" t="s">
        <v>801</v>
      </c>
      <c r="L132" s="165" t="s">
        <v>801</v>
      </c>
      <c r="M132" s="165" t="s">
        <v>801</v>
      </c>
      <c r="N132" s="165" t="s">
        <v>801</v>
      </c>
      <c r="O132" s="165" t="s">
        <v>801</v>
      </c>
      <c r="P132" s="165" t="s">
        <v>801</v>
      </c>
      <c r="Q132" s="165" t="s">
        <v>801</v>
      </c>
      <c r="R132" s="165" t="s">
        <v>801</v>
      </c>
      <c r="S132" s="165" t="s">
        <v>801</v>
      </c>
      <c r="T132" s="165" t="s">
        <v>801</v>
      </c>
      <c r="U132" s="165" t="s">
        <v>801</v>
      </c>
      <c r="V132" s="165" t="s">
        <v>801</v>
      </c>
      <c r="W132" s="165" t="s">
        <v>801</v>
      </c>
      <c r="X132" s="165">
        <v>105.83999999999999</v>
      </c>
      <c r="Y132" s="165">
        <v>106.37185929648241</v>
      </c>
      <c r="Z132" s="165">
        <v>106.1059296482412</v>
      </c>
      <c r="AA132" s="165">
        <v>104.51035175879396</v>
      </c>
      <c r="AB132" s="165">
        <v>5.5845226130653263</v>
      </c>
      <c r="AC132" s="165">
        <v>103.18070351758793</v>
      </c>
      <c r="AD132" s="165">
        <v>102.38291457286431</v>
      </c>
    </row>
    <row r="133" spans="1:30">
      <c r="A133" s="182" t="s">
        <v>819</v>
      </c>
      <c r="B133" s="165">
        <v>13.564994766371111</v>
      </c>
      <c r="C133" s="165">
        <v>14.072632876183</v>
      </c>
      <c r="D133" s="165">
        <v>14.487818976450001</v>
      </c>
      <c r="E133" s="165">
        <v>15.310678621027794</v>
      </c>
      <c r="F133" s="165">
        <v>14.974766666938434</v>
      </c>
      <c r="G133" s="165">
        <v>14.98284760706238</v>
      </c>
      <c r="H133" s="165">
        <v>16.19096051176918</v>
      </c>
      <c r="I133" s="165">
        <v>15.395092937070205</v>
      </c>
      <c r="J133" s="165">
        <v>13.963333218535672</v>
      </c>
      <c r="K133" s="165">
        <v>14.597810580040669</v>
      </c>
      <c r="L133" s="165">
        <v>15.433418710815516</v>
      </c>
      <c r="M133" s="165">
        <v>14.738881059237976</v>
      </c>
      <c r="N133" s="165">
        <v>15.101775816072985</v>
      </c>
      <c r="O133" s="165">
        <v>15.690340710811109</v>
      </c>
      <c r="P133" s="165">
        <v>15.039930058343078</v>
      </c>
      <c r="Q133" s="165">
        <v>14.910122234991293</v>
      </c>
      <c r="R133" s="165">
        <v>13.494385389707102</v>
      </c>
      <c r="S133" s="165">
        <v>14.586467609041009</v>
      </c>
      <c r="T133" s="165">
        <v>15.111605155321604</v>
      </c>
      <c r="U133" s="165">
        <v>14.762543139264501</v>
      </c>
      <c r="V133" s="165">
        <v>14.771810272434157</v>
      </c>
      <c r="W133" s="165">
        <v>14.561755253921921</v>
      </c>
      <c r="X133" s="165">
        <v>12.819534218026298</v>
      </c>
      <c r="Y133" s="165">
        <v>15.127050377271033</v>
      </c>
      <c r="Z133" s="165">
        <v>15.713968811349341</v>
      </c>
      <c r="AA133" s="165">
        <v>92.599761770543452</v>
      </c>
      <c r="AB133" s="165">
        <v>34.716075962833813</v>
      </c>
      <c r="AC133" s="165">
        <v>13.628863848176392</v>
      </c>
      <c r="AD133" s="165">
        <v>15.364906795292244</v>
      </c>
    </row>
    <row r="134" spans="1:30">
      <c r="A134" s="182" t="s">
        <v>820</v>
      </c>
      <c r="B134" s="165">
        <v>72.780991857738215</v>
      </c>
      <c r="C134" s="165">
        <v>73.263913091714201</v>
      </c>
      <c r="D134" s="165">
        <v>72.667055355968955</v>
      </c>
      <c r="E134" s="165">
        <v>73.114574000773757</v>
      </c>
      <c r="F134" s="165">
        <v>75.179392617082016</v>
      </c>
      <c r="G134" s="165">
        <v>74.033046807158641</v>
      </c>
      <c r="H134" s="165">
        <v>70.972717355916942</v>
      </c>
      <c r="I134" s="165">
        <v>73.390564607904068</v>
      </c>
      <c r="J134" s="165">
        <v>75.469594122682452</v>
      </c>
      <c r="K134" s="165">
        <v>73.811655967834611</v>
      </c>
      <c r="L134" s="165">
        <v>74.534167963736721</v>
      </c>
      <c r="M134" s="165">
        <v>72.299566507811718</v>
      </c>
      <c r="N134" s="165">
        <v>75.541895185074324</v>
      </c>
      <c r="O134" s="165">
        <v>75.166428288653123</v>
      </c>
      <c r="P134" s="165">
        <v>75.542393813090825</v>
      </c>
      <c r="Q134" s="165">
        <v>74.910881430199154</v>
      </c>
      <c r="R134" s="165">
        <v>74.874980213011455</v>
      </c>
      <c r="S134" s="165">
        <v>75.059971207131326</v>
      </c>
      <c r="T134" s="165">
        <v>75.587270334575408</v>
      </c>
      <c r="U134" s="165">
        <v>75.931074351949121</v>
      </c>
      <c r="V134" s="165">
        <v>75.991657655953361</v>
      </c>
      <c r="W134" s="165">
        <v>76.056479298097784</v>
      </c>
      <c r="X134" s="165">
        <v>75.639626276307453</v>
      </c>
      <c r="Y134" s="165">
        <v>75.51172819007634</v>
      </c>
      <c r="Z134" s="165">
        <v>75.248452597366679</v>
      </c>
      <c r="AA134" s="165">
        <v>75.084403979939609</v>
      </c>
      <c r="AB134" s="165">
        <v>74.879966493176426</v>
      </c>
      <c r="AC134" s="165">
        <v>74.966977082054882</v>
      </c>
      <c r="AD134" s="165">
        <v>75.173907708900572</v>
      </c>
    </row>
    <row r="135" spans="1:30">
      <c r="A135" s="186" t="s">
        <v>821</v>
      </c>
      <c r="B135" s="179">
        <v>16.900240225121735</v>
      </c>
      <c r="C135" s="179">
        <v>17.012377812913332</v>
      </c>
      <c r="D135" s="179">
        <v>16.873783396200331</v>
      </c>
      <c r="E135" s="179">
        <v>16.977700262532757</v>
      </c>
      <c r="F135" s="179">
        <v>17.457165157777972</v>
      </c>
      <c r="G135" s="179">
        <v>17.19097588123396</v>
      </c>
      <c r="H135" s="179">
        <v>16.480346614253165</v>
      </c>
      <c r="I135" s="179">
        <v>17.041787154471475</v>
      </c>
      <c r="J135" s="179">
        <v>17.524551916781277</v>
      </c>
      <c r="K135" s="179">
        <v>17.139567425911849</v>
      </c>
      <c r="L135" s="179">
        <v>17.307339614564423</v>
      </c>
      <c r="M135" s="179">
        <v>16.788449991757997</v>
      </c>
      <c r="N135" s="179">
        <v>17.541340714127465</v>
      </c>
      <c r="O135" s="179">
        <v>17.454154752736581</v>
      </c>
      <c r="P135" s="179">
        <v>17.541456498936753</v>
      </c>
      <c r="Q135" s="179">
        <v>17.39481503797851</v>
      </c>
      <c r="R135" s="179">
        <v>17.386478531710058</v>
      </c>
      <c r="S135" s="179">
        <v>17.429434695954441</v>
      </c>
      <c r="T135" s="179">
        <v>17.551877131772315</v>
      </c>
      <c r="U135" s="179">
        <v>17.631710757773661</v>
      </c>
      <c r="V135" s="179">
        <v>17.645778612101672</v>
      </c>
      <c r="W135" s="179">
        <v>17.660830637308596</v>
      </c>
      <c r="X135" s="179">
        <v>17.564034536747137</v>
      </c>
      <c r="Y135" s="179">
        <v>17.534335733165779</v>
      </c>
      <c r="Z135" s="179">
        <v>17.473201353863811</v>
      </c>
      <c r="AA135" s="179">
        <v>17.435108151609359</v>
      </c>
      <c r="AB135" s="179">
        <v>17.387636379802903</v>
      </c>
      <c r="AC135" s="179">
        <v>17.40784082902297</v>
      </c>
      <c r="AD135" s="179">
        <v>17.455891524875845</v>
      </c>
    </row>
    <row r="136" spans="1:30">
      <c r="A136" s="187" t="s">
        <v>822</v>
      </c>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c r="AA136" s="174"/>
      <c r="AB136" s="174"/>
      <c r="AC136" s="174"/>
      <c r="AD136" s="175"/>
    </row>
    <row r="137" spans="1:30">
      <c r="A137" s="181" t="s">
        <v>823</v>
      </c>
      <c r="B137" s="177">
        <v>1.9938685000417575</v>
      </c>
      <c r="C137" s="177">
        <v>2.0070983477238018</v>
      </c>
      <c r="D137" s="177">
        <v>1.9907471575581774</v>
      </c>
      <c r="E137" s="177">
        <v>1.9757131079550001</v>
      </c>
      <c r="F137" s="177">
        <v>1.9606790583518237</v>
      </c>
      <c r="G137" s="177">
        <v>1.9456450087486468</v>
      </c>
      <c r="H137" s="177">
        <v>1.9306109591454699</v>
      </c>
      <c r="I137" s="177">
        <v>1.9155769095422928</v>
      </c>
      <c r="J137" s="177">
        <v>1.9005428599391156</v>
      </c>
      <c r="K137" s="177">
        <v>1.8855088103359388</v>
      </c>
      <c r="L137" s="177">
        <v>1.8704747607327616</v>
      </c>
      <c r="M137" s="177">
        <v>1.8554407111295845</v>
      </c>
      <c r="N137" s="177">
        <v>1.8404066615264079</v>
      </c>
      <c r="O137" s="177">
        <v>1.825372611923231</v>
      </c>
      <c r="P137" s="177">
        <v>1.8103385623200541</v>
      </c>
      <c r="Q137" s="177">
        <v>1.7953045127168767</v>
      </c>
      <c r="R137" s="177">
        <v>1.7802704631137001</v>
      </c>
      <c r="S137" s="177">
        <v>1.7652364135105234</v>
      </c>
      <c r="T137" s="177">
        <v>1.7502023639073458</v>
      </c>
      <c r="U137" s="177">
        <v>1.7351683143041692</v>
      </c>
      <c r="V137" s="177">
        <v>1.7201342647009921</v>
      </c>
      <c r="W137" s="177">
        <v>1.7051002150978163</v>
      </c>
      <c r="X137" s="177">
        <v>1.8260054802959911</v>
      </c>
      <c r="Y137" s="177">
        <v>1.972408087298424</v>
      </c>
      <c r="Z137" s="177">
        <v>2.1182123812260283</v>
      </c>
      <c r="AA137" s="177">
        <v>2.1222625005017943</v>
      </c>
      <c r="AB137" s="177">
        <v>2.1465632161563954</v>
      </c>
      <c r="AC137" s="177">
        <v>2.1546634547079293</v>
      </c>
      <c r="AD137" s="177">
        <v>2.3004677486355334</v>
      </c>
    </row>
    <row r="138" spans="1:30">
      <c r="A138" s="186" t="s">
        <v>824</v>
      </c>
      <c r="B138" s="179">
        <v>4.2262638990719505</v>
      </c>
      <c r="C138" s="179">
        <v>4.3844219119751182</v>
      </c>
      <c r="D138" s="179">
        <v>4.5137758894130542</v>
      </c>
      <c r="E138" s="179">
        <v>4.7701432577590879</v>
      </c>
      <c r="F138" s="179">
        <v>4.6654876652369293</v>
      </c>
      <c r="G138" s="179">
        <v>4.6680053356160611</v>
      </c>
      <c r="H138" s="179">
        <v>5.0444009069452198</v>
      </c>
      <c r="I138" s="179">
        <v>4.7964430966163309</v>
      </c>
      <c r="J138" s="179">
        <v>4.3503688802377969</v>
      </c>
      <c r="K138" s="179">
        <v>4.5480445014886497</v>
      </c>
      <c r="L138" s="179">
        <v>4.8083837450849449</v>
      </c>
      <c r="M138" s="179">
        <v>4.5919959429543269</v>
      </c>
      <c r="N138" s="179">
        <v>4.7050582062569593</v>
      </c>
      <c r="O138" s="179">
        <v>4.888429494615977</v>
      </c>
      <c r="P138" s="179">
        <v>4.6857897511114679</v>
      </c>
      <c r="Q138" s="179">
        <v>4.6453472646160963</v>
      </c>
      <c r="R138" s="179">
        <v>4.204265080445726</v>
      </c>
      <c r="S138" s="179">
        <v>4.5445105238005103</v>
      </c>
      <c r="T138" s="179">
        <v>4.7081206019551249</v>
      </c>
      <c r="U138" s="179">
        <v>4.5993680205935279</v>
      </c>
      <c r="V138" s="179">
        <v>4.6022552572668447</v>
      </c>
      <c r="W138" s="179">
        <v>4.5368112260050006</v>
      </c>
      <c r="X138" s="179">
        <v>3.994010731421457</v>
      </c>
      <c r="Y138" s="179">
        <v>4.7129326630773196</v>
      </c>
      <c r="Z138" s="179">
        <v>4.8957909857207094</v>
      </c>
      <c r="AA138" s="179">
        <v>4.439607591336669</v>
      </c>
      <c r="AB138" s="179">
        <v>4.1836059396359211</v>
      </c>
      <c r="AC138" s="179">
        <v>4.2461627342244492</v>
      </c>
      <c r="AD138" s="179">
        <v>4.787038404359115</v>
      </c>
    </row>
    <row r="139" spans="1:30">
      <c r="A139" s="189" t="s">
        <v>825</v>
      </c>
      <c r="B139" s="179">
        <v>0.3065828932031287</v>
      </c>
      <c r="C139" s="179">
        <v>0.30861715222217284</v>
      </c>
      <c r="D139" s="179">
        <v>0.30610294670250754</v>
      </c>
      <c r="E139" s="179">
        <v>0.30379126846304244</v>
      </c>
      <c r="F139" s="179">
        <v>0.3014795902235774</v>
      </c>
      <c r="G139" s="179">
        <v>0.29916791198411236</v>
      </c>
      <c r="H139" s="179">
        <v>0.29685623374464731</v>
      </c>
      <c r="I139" s="179">
        <v>0.29454455550518233</v>
      </c>
      <c r="J139" s="179">
        <v>0.29223287726571728</v>
      </c>
      <c r="K139" s="179">
        <v>0.28992119902625224</v>
      </c>
      <c r="L139" s="179">
        <v>0.2876095207867872</v>
      </c>
      <c r="M139" s="179">
        <v>0.2852978425473221</v>
      </c>
      <c r="N139" s="179">
        <v>0.28298616430785706</v>
      </c>
      <c r="O139" s="179">
        <v>0.28067448606839202</v>
      </c>
      <c r="P139" s="179">
        <v>0.27836280782892697</v>
      </c>
      <c r="Q139" s="179">
        <v>0.27605112958946193</v>
      </c>
      <c r="R139" s="179">
        <v>0.27373945134999689</v>
      </c>
      <c r="S139" s="179">
        <v>0.27142777311053184</v>
      </c>
      <c r="T139" s="179">
        <v>0.2691160948710668</v>
      </c>
      <c r="U139" s="179">
        <v>0.2668044166316017</v>
      </c>
      <c r="V139" s="179">
        <v>0.26449273839213666</v>
      </c>
      <c r="W139" s="179">
        <v>0.26218106015267184</v>
      </c>
      <c r="X139" s="179">
        <v>0.28077179770992372</v>
      </c>
      <c r="Y139" s="179">
        <v>0.30328307908396956</v>
      </c>
      <c r="Z139" s="179">
        <v>0.32570236213740461</v>
      </c>
      <c r="AA139" s="179">
        <v>0.32632512000000008</v>
      </c>
      <c r="AB139" s="179">
        <v>0.39977695999999996</v>
      </c>
      <c r="AC139" s="179">
        <v>0.47255647999999995</v>
      </c>
      <c r="AD139" s="179">
        <v>0.65262912000000006</v>
      </c>
    </row>
    <row r="140" spans="1:30">
      <c r="A140" s="189" t="s">
        <v>826</v>
      </c>
      <c r="B140" s="179">
        <v>0.2352594892346607</v>
      </c>
      <c r="C140" s="179">
        <v>0.24406352377262189</v>
      </c>
      <c r="D140" s="179">
        <v>0.25126415094339627</v>
      </c>
      <c r="E140" s="179">
        <v>0.24909350507982589</v>
      </c>
      <c r="F140" s="179">
        <v>0.24692285921625548</v>
      </c>
      <c r="G140" s="179">
        <v>0.2447522133526851</v>
      </c>
      <c r="H140" s="179">
        <v>0.24258156748911469</v>
      </c>
      <c r="I140" s="179">
        <v>0.24041092162554425</v>
      </c>
      <c r="J140" s="179">
        <v>0.23824027576197387</v>
      </c>
      <c r="K140" s="179">
        <v>0.23606962989840347</v>
      </c>
      <c r="L140" s="179">
        <v>0.23389898403483306</v>
      </c>
      <c r="M140" s="179">
        <v>0.23172833817126268</v>
      </c>
      <c r="N140" s="179">
        <v>0.22955769230769224</v>
      </c>
      <c r="O140" s="179">
        <v>0.22738704644412183</v>
      </c>
      <c r="P140" s="179">
        <v>0.22521640058055142</v>
      </c>
      <c r="Q140" s="179">
        <v>0.22304575471698118</v>
      </c>
      <c r="R140" s="179">
        <v>0.22478377358490573</v>
      </c>
      <c r="S140" s="179">
        <v>0.22304575471698118</v>
      </c>
      <c r="T140" s="179">
        <v>0.22768047169811326</v>
      </c>
      <c r="U140" s="179">
        <v>0.22825981132075482</v>
      </c>
      <c r="V140" s="179">
        <v>0.2288391509433963</v>
      </c>
      <c r="W140" s="179">
        <v>0.23057716981132084</v>
      </c>
      <c r="X140" s="179">
        <v>0.23057716981132084</v>
      </c>
      <c r="Y140" s="179">
        <v>0.23173584905660385</v>
      </c>
      <c r="Z140" s="179">
        <v>0.23115650943396232</v>
      </c>
      <c r="AA140" s="179">
        <v>0.22768047169811326</v>
      </c>
      <c r="AB140" s="191">
        <v>1.4100370754716979E-2</v>
      </c>
      <c r="AC140" s="179">
        <v>0.25774540916666677</v>
      </c>
      <c r="AD140" s="179">
        <v>0.61591337500000032</v>
      </c>
    </row>
    <row r="141" spans="1:30">
      <c r="A141" s="187" t="s">
        <v>806</v>
      </c>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c r="AA141" s="174"/>
      <c r="AB141" s="174"/>
      <c r="AC141" s="174"/>
      <c r="AD141" s="175"/>
    </row>
    <row r="142" spans="1:30">
      <c r="A142" s="181" t="s">
        <v>827</v>
      </c>
      <c r="B142" s="177">
        <v>176.92070661714274</v>
      </c>
      <c r="C142" s="177">
        <v>180.50562537965774</v>
      </c>
      <c r="D142" s="177">
        <v>186.652512</v>
      </c>
      <c r="E142" s="177">
        <v>191.83470907007296</v>
      </c>
      <c r="F142" s="177">
        <v>196.05396055503113</v>
      </c>
      <c r="G142" s="177">
        <v>204.91026774837457</v>
      </c>
      <c r="H142" s="177">
        <v>208.6214163696869</v>
      </c>
      <c r="I142" s="177">
        <v>209.80493202385819</v>
      </c>
      <c r="J142" s="177">
        <v>205.27075180492682</v>
      </c>
      <c r="K142" s="177">
        <v>206.73969642270748</v>
      </c>
      <c r="L142" s="177">
        <v>215.30238078441434</v>
      </c>
      <c r="M142" s="177">
        <v>205.20309702972938</v>
      </c>
      <c r="N142" s="177">
        <v>212.29331193403121</v>
      </c>
      <c r="O142" s="177">
        <v>205.5526097922677</v>
      </c>
      <c r="P142" s="177">
        <v>206.590435151077</v>
      </c>
      <c r="Q142" s="177">
        <v>203.09900768456592</v>
      </c>
      <c r="R142" s="177">
        <v>200.09131370618289</v>
      </c>
      <c r="S142" s="177">
        <v>213.18820596880752</v>
      </c>
      <c r="T142" s="177">
        <v>214.78453386149295</v>
      </c>
      <c r="U142" s="177">
        <v>211.39810417007365</v>
      </c>
      <c r="V142" s="177">
        <v>222.25867023765008</v>
      </c>
      <c r="W142" s="177">
        <v>225.85732849283681</v>
      </c>
      <c r="X142" s="177">
        <v>235.64752441271671</v>
      </c>
      <c r="Y142" s="177">
        <v>241.34078631899936</v>
      </c>
      <c r="Z142" s="177">
        <v>245.38235635943988</v>
      </c>
      <c r="AA142" s="177">
        <v>251.38934744694396</v>
      </c>
      <c r="AB142" s="177">
        <v>253.23481321883457</v>
      </c>
      <c r="AC142" s="177">
        <v>250.15288537977716</v>
      </c>
      <c r="AD142" s="177">
        <v>276.41386331378112</v>
      </c>
    </row>
    <row r="143" spans="1:30">
      <c r="A143" s="182" t="s">
        <v>828</v>
      </c>
      <c r="B143" s="165">
        <v>1.002599961517683</v>
      </c>
      <c r="C143" s="165">
        <v>1.0229154999420211</v>
      </c>
      <c r="D143" s="165">
        <v>1.0577495700000001</v>
      </c>
      <c r="E143" s="165">
        <v>1.0871167971741242</v>
      </c>
      <c r="F143" s="165">
        <v>1.1110270644194766</v>
      </c>
      <c r="G143" s="165">
        <v>1.1612152725778913</v>
      </c>
      <c r="H143" s="165">
        <v>1.1822461487034652</v>
      </c>
      <c r="I143" s="165">
        <v>1.1889530671417659</v>
      </c>
      <c r="J143" s="165">
        <v>1.163258115997057</v>
      </c>
      <c r="K143" s="165">
        <v>1.1715825447505868</v>
      </c>
      <c r="L143" s="165">
        <v>1.2201068083921127</v>
      </c>
      <c r="M143" s="165">
        <v>1.1628747200887632</v>
      </c>
      <c r="N143" s="165">
        <v>1.2030545799035235</v>
      </c>
      <c r="O143" s="165">
        <v>1.1648553897852121</v>
      </c>
      <c r="P143" s="165">
        <v>1.1707366892933353</v>
      </c>
      <c r="Q143" s="165">
        <v>1.1509509609266673</v>
      </c>
      <c r="R143" s="165">
        <v>1.1339065237624557</v>
      </c>
      <c r="S143" s="165">
        <v>1.2081258954209928</v>
      </c>
      <c r="T143" s="165">
        <v>1.2171721982217127</v>
      </c>
      <c r="U143" s="165">
        <v>1.1979814864999545</v>
      </c>
      <c r="V143" s="165">
        <v>1.2595277200054302</v>
      </c>
      <c r="W143" s="165">
        <v>1.2799211193827755</v>
      </c>
      <c r="X143" s="165">
        <v>1.3354016238426818</v>
      </c>
      <c r="Y143" s="165">
        <v>1.3676650274729947</v>
      </c>
      <c r="Z143" s="165">
        <v>1.3905683836967826</v>
      </c>
      <c r="AA143" s="165">
        <v>1.4246096734266589</v>
      </c>
      <c r="AB143" s="165">
        <v>1.4350678269535029</v>
      </c>
      <c r="AC143" s="165">
        <v>1.4176027105636737</v>
      </c>
      <c r="AD143" s="165">
        <v>1.5664222352506607</v>
      </c>
    </row>
    <row r="144" spans="1:30">
      <c r="A144" s="182" t="s">
        <v>829</v>
      </c>
      <c r="B144" s="165">
        <v>21.302263554024773</v>
      </c>
      <c r="C144" s="165">
        <v>22.099450798953789</v>
      </c>
      <c r="D144" s="165">
        <v>22.751452800000003</v>
      </c>
      <c r="E144" s="165">
        <v>24.043659197323706</v>
      </c>
      <c r="F144" s="165">
        <v>23.51614812192701</v>
      </c>
      <c r="G144" s="165">
        <v>23.528838308635471</v>
      </c>
      <c r="H144" s="165">
        <v>25.426040625505021</v>
      </c>
      <c r="I144" s="165">
        <v>24.176222168341294</v>
      </c>
      <c r="J144" s="165">
        <v>21.927808262139823</v>
      </c>
      <c r="K144" s="165">
        <v>22.924181958305823</v>
      </c>
      <c r="L144" s="165">
        <v>24.236408386419207</v>
      </c>
      <c r="M144" s="165">
        <v>23.145716914957902</v>
      </c>
      <c r="N144" s="165">
        <v>23.715601377548161</v>
      </c>
      <c r="O144" s="165">
        <v>24.639874827136261</v>
      </c>
      <c r="P144" s="165">
        <v>23.618479730724758</v>
      </c>
      <c r="Q144" s="165">
        <v>23.414631479248158</v>
      </c>
      <c r="R144" s="165">
        <v>21.19137965196747</v>
      </c>
      <c r="S144" s="165">
        <v>22.906369127421481</v>
      </c>
      <c r="T144" s="165">
        <v>23.731037223919074</v>
      </c>
      <c r="U144" s="165">
        <v>23.182875489188323</v>
      </c>
      <c r="V144" s="165">
        <v>23.197428455597098</v>
      </c>
      <c r="W144" s="165">
        <v>22.867561216998062</v>
      </c>
      <c r="X144" s="165">
        <v>20.131603532147214</v>
      </c>
      <c r="Y144" s="165">
        <v>23.755292167933714</v>
      </c>
      <c r="Z144" s="165">
        <v>24.676980040489848</v>
      </c>
      <c r="AA144" s="165">
        <v>22.377611347902434</v>
      </c>
      <c r="AB144" s="165">
        <v>21.087248326323841</v>
      </c>
      <c r="AC144" s="165">
        <v>21.402562598514095</v>
      </c>
      <c r="AD144" s="165">
        <v>24.12881830575909</v>
      </c>
    </row>
    <row r="145" spans="1:30">
      <c r="A145" s="182" t="s">
        <v>830</v>
      </c>
      <c r="B145" s="165">
        <v>0.17772263815859099</v>
      </c>
      <c r="C145" s="165">
        <v>0.18437349100884576</v>
      </c>
      <c r="D145" s="165">
        <v>0.18981307800000002</v>
      </c>
      <c r="E145" s="165">
        <v>0.20059382575459189</v>
      </c>
      <c r="F145" s="165">
        <v>0.19619285401092654</v>
      </c>
      <c r="G145" s="165">
        <v>0.19629872695981915</v>
      </c>
      <c r="H145" s="165">
        <v>0.21212689470450669</v>
      </c>
      <c r="I145" s="165">
        <v>0.20169978526315011</v>
      </c>
      <c r="J145" s="165">
        <v>0.18294149462097611</v>
      </c>
      <c r="K145" s="165">
        <v>0.19125413996147519</v>
      </c>
      <c r="L145" s="165">
        <v>0.20220191281548594</v>
      </c>
      <c r="M145" s="165">
        <v>0.19310238378029307</v>
      </c>
      <c r="N145" s="165">
        <v>0.19785687242326153</v>
      </c>
      <c r="O145" s="165">
        <v>0.20556799267225045</v>
      </c>
      <c r="P145" s="165">
        <v>0.19704659631096075</v>
      </c>
      <c r="Q145" s="165">
        <v>0.1953459108910964</v>
      </c>
      <c r="R145" s="165">
        <v>0.17679754493772434</v>
      </c>
      <c r="S145" s="165">
        <v>0.19110552930844249</v>
      </c>
      <c r="T145" s="165">
        <v>0.1979856521340323</v>
      </c>
      <c r="U145" s="165">
        <v>0.19341239402055199</v>
      </c>
      <c r="V145" s="165">
        <v>0.19353380795276826</v>
      </c>
      <c r="W145" s="165">
        <v>0.19078175882253237</v>
      </c>
      <c r="X145" s="165">
        <v>0.16795593956586957</v>
      </c>
      <c r="Y145" s="165">
        <v>0.19818800868772615</v>
      </c>
      <c r="Z145" s="165">
        <v>0.20587755772809124</v>
      </c>
      <c r="AA145" s="165">
        <v>0.1866941564379172</v>
      </c>
      <c r="AB145" s="165">
        <v>0.17592878778140605</v>
      </c>
      <c r="AC145" s="165">
        <v>0.17855942297942567</v>
      </c>
      <c r="AD145" s="165">
        <v>0.20130429961461097</v>
      </c>
    </row>
    <row r="146" spans="1:30">
      <c r="A146" s="182" t="s">
        <v>831</v>
      </c>
      <c r="B146" s="165">
        <v>8.6576450975592554</v>
      </c>
      <c r="C146" s="165">
        <v>8.8330737115575069</v>
      </c>
      <c r="D146" s="165">
        <v>9.1338726617280006</v>
      </c>
      <c r="E146" s="165">
        <v>9.3874643634353241</v>
      </c>
      <c r="F146" s="165">
        <v>9.5939341579131732</v>
      </c>
      <c r="G146" s="165">
        <v>10.027319068142212</v>
      </c>
      <c r="H146" s="165">
        <v>10.20892476191297</v>
      </c>
      <c r="I146" s="165">
        <v>10.266840303271243</v>
      </c>
      <c r="J146" s="165">
        <v>10.04495941722646</v>
      </c>
      <c r="K146" s="165">
        <v>10.116842473833485</v>
      </c>
      <c r="L146" s="165">
        <v>10.535858900477663</v>
      </c>
      <c r="M146" s="165">
        <v>10.041648719208039</v>
      </c>
      <c r="N146" s="165">
        <v>10.388609600614121</v>
      </c>
      <c r="O146" s="165">
        <v>10.058752186139543</v>
      </c>
      <c r="P146" s="165">
        <v>10.109538347927046</v>
      </c>
      <c r="Q146" s="165">
        <v>9.9386847465205381</v>
      </c>
      <c r="R146" s="165">
        <v>9.7915027262539311</v>
      </c>
      <c r="S146" s="165">
        <v>10.43240139356565</v>
      </c>
      <c r="T146" s="165">
        <v>10.510517972560063</v>
      </c>
      <c r="U146" s="165">
        <v>10.344802455271342</v>
      </c>
      <c r="V146" s="165">
        <v>10.876266116984755</v>
      </c>
      <c r="W146" s="165">
        <v>11.052367075411462</v>
      </c>
      <c r="X146" s="165">
        <v>11.53145199051591</v>
      </c>
      <c r="Y146" s="165">
        <v>11.810052737565339</v>
      </c>
      <c r="Z146" s="165">
        <v>12.0078276601061</v>
      </c>
      <c r="AA146" s="165">
        <v>12.301780798402984</v>
      </c>
      <c r="AB146" s="165">
        <v>12.392088982211554</v>
      </c>
      <c r="AC146" s="165">
        <v>12.241274315251246</v>
      </c>
      <c r="AD146" s="165">
        <v>13.526359770847151</v>
      </c>
    </row>
    <row r="147" spans="1:30">
      <c r="A147" s="186" t="s">
        <v>832</v>
      </c>
      <c r="B147" s="199">
        <v>2.4245541363115746E-3</v>
      </c>
      <c r="C147" s="199">
        <v>2.4736825271042128E-3</v>
      </c>
      <c r="D147" s="199">
        <v>2.5579206000000006E-3</v>
      </c>
      <c r="E147" s="199">
        <v>2.6289383885995947E-3</v>
      </c>
      <c r="F147" s="199">
        <v>2.686759792524526E-3</v>
      </c>
      <c r="G147" s="199">
        <v>2.8081282668463792E-3</v>
      </c>
      <c r="H147" s="199">
        <v>2.8589865350068231E-3</v>
      </c>
      <c r="I147" s="199">
        <v>2.8752056527662833E-3</v>
      </c>
      <c r="J147" s="199">
        <v>2.8130684071335167E-3</v>
      </c>
      <c r="K147" s="199">
        <v>2.8331990962832043E-3</v>
      </c>
      <c r="L147" s="199">
        <v>2.9505437089295517E-3</v>
      </c>
      <c r="M147" s="199">
        <v>2.812141253561825E-3</v>
      </c>
      <c r="N147" s="199">
        <v>2.9093068720033315E-3</v>
      </c>
      <c r="O147" s="199">
        <v>2.8169310412034707E-3</v>
      </c>
      <c r="P147" s="199">
        <v>2.8311535921675887E-3</v>
      </c>
      <c r="Q147" s="199">
        <v>2.7833064234137365E-3</v>
      </c>
      <c r="R147" s="199">
        <v>2.742088427988087E-3</v>
      </c>
      <c r="S147" s="199">
        <v>2.9215706656262721E-3</v>
      </c>
      <c r="T147" s="199">
        <v>2.9434470387717598E-3</v>
      </c>
      <c r="U147" s="199">
        <v>2.8970387789775754E-3</v>
      </c>
      <c r="V147" s="199">
        <v>3.0458739881812683E-3</v>
      </c>
      <c r="W147" s="199">
        <v>3.0951906675265868E-3</v>
      </c>
      <c r="X147" s="199">
        <v>3.2293573259506467E-3</v>
      </c>
      <c r="Y147" s="199">
        <v>3.3073788417354207E-3</v>
      </c>
      <c r="Z147" s="199">
        <v>3.3627652662309325E-3</v>
      </c>
      <c r="AA147" s="199">
        <v>3.4450861848304261E-3</v>
      </c>
      <c r="AB147" s="199">
        <v>3.4703767896228973E-3</v>
      </c>
      <c r="AC147" s="199">
        <v>3.4281414796194704E-3</v>
      </c>
      <c r="AD147" s="199">
        <v>3.7880267858163359E-3</v>
      </c>
    </row>
    <row r="148" spans="1:30">
      <c r="A148" s="187" t="s">
        <v>833</v>
      </c>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5"/>
    </row>
    <row r="149" spans="1:30">
      <c r="A149" s="181" t="s">
        <v>834</v>
      </c>
      <c r="B149" s="177">
        <v>213.08111462742983</v>
      </c>
      <c r="C149" s="177">
        <v>214.49496448281505</v>
      </c>
      <c r="D149" s="177">
        <v>212.74754241064559</v>
      </c>
      <c r="E149" s="177">
        <v>199.74382747764056</v>
      </c>
      <c r="F149" s="177">
        <v>187.11605453038638</v>
      </c>
      <c r="G149" s="177">
        <v>174.86422356888306</v>
      </c>
      <c r="H149" s="177">
        <v>162.98833459313053</v>
      </c>
      <c r="I149" s="177">
        <v>151.48838760312887</v>
      </c>
      <c r="J149" s="177">
        <v>140.36438259887802</v>
      </c>
      <c r="K149" s="177">
        <v>129.61631958037805</v>
      </c>
      <c r="L149" s="177">
        <v>119.2441985476289</v>
      </c>
      <c r="M149" s="177">
        <v>109.24801950063059</v>
      </c>
      <c r="N149" s="177">
        <v>99.627782439383139</v>
      </c>
      <c r="O149" s="177">
        <v>90.383487363886545</v>
      </c>
      <c r="P149" s="177">
        <v>81.515134274140763</v>
      </c>
      <c r="Q149" s="177">
        <v>73.022723170145824</v>
      </c>
      <c r="R149" s="177">
        <v>64.90625405190174</v>
      </c>
      <c r="S149" s="177">
        <v>57.165726919408506</v>
      </c>
      <c r="T149" s="177">
        <v>49.801141772666114</v>
      </c>
      <c r="U149" s="177">
        <v>42.812498611674563</v>
      </c>
      <c r="V149" s="177">
        <v>36.199797436433862</v>
      </c>
      <c r="W149" s="177">
        <v>29.963038246944038</v>
      </c>
      <c r="X149" s="177">
        <v>21.516652690531092</v>
      </c>
      <c r="Y149" s="177">
        <v>26.569859764124224</v>
      </c>
      <c r="Z149" s="177">
        <v>27.79506566105983</v>
      </c>
      <c r="AA149" s="177">
        <v>30.003445119999949</v>
      </c>
      <c r="AB149" s="177">
        <v>25.570899199999946</v>
      </c>
      <c r="AC149" s="177">
        <v>27.253318399999944</v>
      </c>
      <c r="AD149" s="177">
        <v>34.069129599999961</v>
      </c>
    </row>
    <row r="150" spans="1:30">
      <c r="A150" s="207" t="s">
        <v>760</v>
      </c>
      <c r="B150" s="165" t="s">
        <v>801</v>
      </c>
      <c r="C150" s="165" t="s">
        <v>801</v>
      </c>
      <c r="D150" s="165" t="s">
        <v>801</v>
      </c>
      <c r="E150" s="165" t="s">
        <v>801</v>
      </c>
      <c r="F150" s="165" t="s">
        <v>801</v>
      </c>
      <c r="G150" s="165" t="s">
        <v>801</v>
      </c>
      <c r="H150" s="165" t="s">
        <v>801</v>
      </c>
      <c r="I150" s="165" t="s">
        <v>801</v>
      </c>
      <c r="J150" s="165" t="s">
        <v>801</v>
      </c>
      <c r="K150" s="165" t="s">
        <v>801</v>
      </c>
      <c r="L150" s="165" t="s">
        <v>801</v>
      </c>
      <c r="M150" s="165" t="s">
        <v>801</v>
      </c>
      <c r="N150" s="165" t="s">
        <v>801</v>
      </c>
      <c r="O150" s="165" t="s">
        <v>801</v>
      </c>
      <c r="P150" s="165" t="s">
        <v>801</v>
      </c>
      <c r="Q150" s="165" t="s">
        <v>801</v>
      </c>
      <c r="R150" s="165" t="s">
        <v>801</v>
      </c>
      <c r="S150" s="165" t="s">
        <v>801</v>
      </c>
      <c r="T150" s="165" t="s">
        <v>801</v>
      </c>
      <c r="U150" s="165" t="s">
        <v>801</v>
      </c>
      <c r="V150" s="165" t="s">
        <v>801</v>
      </c>
      <c r="W150" s="165">
        <v>19.515764729472</v>
      </c>
      <c r="X150" s="165">
        <v>10.035607359888578</v>
      </c>
      <c r="Y150" s="165">
        <v>11.931292745799675</v>
      </c>
      <c r="Z150" s="165">
        <v>12.085167591214081</v>
      </c>
      <c r="AA150" s="165">
        <v>14.877843200000001</v>
      </c>
      <c r="AB150" s="165">
        <v>9.8051359999999956</v>
      </c>
      <c r="AC150" s="165">
        <v>10.064806400000009</v>
      </c>
      <c r="AD150" s="165">
        <v>10.692633599999997</v>
      </c>
    </row>
    <row r="151" spans="1:30">
      <c r="A151" s="207" t="s">
        <v>761</v>
      </c>
      <c r="B151" s="165" t="s">
        <v>801</v>
      </c>
      <c r="C151" s="165" t="s">
        <v>801</v>
      </c>
      <c r="D151" s="165" t="s">
        <v>801</v>
      </c>
      <c r="E151" s="165" t="s">
        <v>801</v>
      </c>
      <c r="F151" s="165" t="s">
        <v>801</v>
      </c>
      <c r="G151" s="165" t="s">
        <v>801</v>
      </c>
      <c r="H151" s="165" t="s">
        <v>801</v>
      </c>
      <c r="I151" s="165" t="s">
        <v>801</v>
      </c>
      <c r="J151" s="165" t="s">
        <v>801</v>
      </c>
      <c r="K151" s="165" t="s">
        <v>801</v>
      </c>
      <c r="L151" s="165" t="s">
        <v>801</v>
      </c>
      <c r="M151" s="165" t="s">
        <v>801</v>
      </c>
      <c r="N151" s="165" t="s">
        <v>801</v>
      </c>
      <c r="O151" s="165" t="s">
        <v>801</v>
      </c>
      <c r="P151" s="165" t="s">
        <v>801</v>
      </c>
      <c r="Q151" s="165" t="s">
        <v>801</v>
      </c>
      <c r="R151" s="165" t="s">
        <v>801</v>
      </c>
      <c r="S151" s="165" t="s">
        <v>801</v>
      </c>
      <c r="T151" s="165" t="s">
        <v>801</v>
      </c>
      <c r="U151" s="165" t="s">
        <v>801</v>
      </c>
      <c r="V151" s="165" t="s">
        <v>801</v>
      </c>
      <c r="W151" s="165">
        <v>9.9503183184063957</v>
      </c>
      <c r="X151" s="165">
        <v>10.848351309053971</v>
      </c>
      <c r="Y151" s="165">
        <v>13.924231139315209</v>
      </c>
      <c r="Z151" s="165">
        <v>14.891686013698562</v>
      </c>
      <c r="AA151" s="165">
        <v>14.318923520000011</v>
      </c>
      <c r="AB151" s="165">
        <v>15.011462399999999</v>
      </c>
      <c r="AC151" s="165">
        <v>16.332800000000013</v>
      </c>
      <c r="AD151" s="165">
        <v>22.471961599999982</v>
      </c>
    </row>
    <row r="152" spans="1:30">
      <c r="A152" s="207" t="s">
        <v>759</v>
      </c>
      <c r="B152" s="165" t="s">
        <v>801</v>
      </c>
      <c r="C152" s="165" t="s">
        <v>801</v>
      </c>
      <c r="D152" s="165" t="s">
        <v>801</v>
      </c>
      <c r="E152" s="165" t="s">
        <v>801</v>
      </c>
      <c r="F152" s="165" t="s">
        <v>801</v>
      </c>
      <c r="G152" s="165" t="s">
        <v>801</v>
      </c>
      <c r="H152" s="165" t="s">
        <v>801</v>
      </c>
      <c r="I152" s="165" t="s">
        <v>801</v>
      </c>
      <c r="J152" s="165" t="s">
        <v>801</v>
      </c>
      <c r="K152" s="165" t="s">
        <v>801</v>
      </c>
      <c r="L152" s="165" t="s">
        <v>801</v>
      </c>
      <c r="M152" s="165" t="s">
        <v>801</v>
      </c>
      <c r="N152" s="165" t="s">
        <v>801</v>
      </c>
      <c r="O152" s="165" t="s">
        <v>801</v>
      </c>
      <c r="P152" s="165" t="s">
        <v>801</v>
      </c>
      <c r="Q152" s="165" t="s">
        <v>801</v>
      </c>
      <c r="R152" s="165" t="s">
        <v>801</v>
      </c>
      <c r="S152" s="165" t="s">
        <v>801</v>
      </c>
      <c r="T152" s="165" t="s">
        <v>801</v>
      </c>
      <c r="U152" s="165" t="s">
        <v>801</v>
      </c>
      <c r="V152" s="165" t="s">
        <v>801</v>
      </c>
      <c r="W152" s="165">
        <v>0.49695519906559993</v>
      </c>
      <c r="X152" s="165">
        <v>0.63269402158852373</v>
      </c>
      <c r="Y152" s="165">
        <v>0.71433587900928031</v>
      </c>
      <c r="Z152" s="165">
        <v>0.81821205614720038</v>
      </c>
      <c r="AA152" s="165">
        <v>0.80667839999999991</v>
      </c>
      <c r="AB152" s="165">
        <v>0.75430079999999944</v>
      </c>
      <c r="AC152" s="165">
        <v>0.85571200000000014</v>
      </c>
      <c r="AD152" s="165">
        <v>0.90453439999999952</v>
      </c>
    </row>
    <row r="153" spans="1:30">
      <c r="A153" s="182" t="s">
        <v>835</v>
      </c>
      <c r="B153" s="165">
        <v>44.44080369372</v>
      </c>
      <c r="C153" s="165">
        <v>46.105849972980003</v>
      </c>
      <c r="D153" s="165">
        <v>47.464752658679998</v>
      </c>
      <c r="E153" s="165">
        <v>46.881957306086228</v>
      </c>
      <c r="F153" s="165">
        <v>46.239861052188878</v>
      </c>
      <c r="G153" s="165">
        <v>45.538463896987928</v>
      </c>
      <c r="H153" s="165">
        <v>44.777765840483411</v>
      </c>
      <c r="I153" s="165">
        <v>43.957766882675301</v>
      </c>
      <c r="J153" s="165">
        <v>43.078467023563618</v>
      </c>
      <c r="K153" s="165">
        <v>42.139866263148349</v>
      </c>
      <c r="L153" s="165">
        <v>41.141964601429486</v>
      </c>
      <c r="M153" s="165">
        <v>40.084762038407042</v>
      </c>
      <c r="N153" s="165">
        <v>38.96825857408102</v>
      </c>
      <c r="O153" s="165">
        <v>37.792454208451403</v>
      </c>
      <c r="P153" s="165">
        <v>36.557348941518214</v>
      </c>
      <c r="Q153" s="165">
        <v>35.262942773281438</v>
      </c>
      <c r="R153" s="165">
        <v>33.909235703741068</v>
      </c>
      <c r="S153" s="165">
        <v>32.496227732897118</v>
      </c>
      <c r="T153" s="165">
        <v>31.023918860749589</v>
      </c>
      <c r="U153" s="165">
        <v>29.492309087298477</v>
      </c>
      <c r="V153" s="165">
        <v>27.901398412543774</v>
      </c>
      <c r="W153" s="165">
        <v>26.251186836485488</v>
      </c>
      <c r="X153" s="165">
        <v>25.99423109409878</v>
      </c>
      <c r="Y153" s="165">
        <v>30.077610380699291</v>
      </c>
      <c r="Z153" s="165">
        <v>29.291049583569471</v>
      </c>
      <c r="AA153" s="165">
        <v>22.093783001886788</v>
      </c>
      <c r="AB153" s="165">
        <v>1.4016971037735853</v>
      </c>
      <c r="AC153" s="165">
        <v>27.364307866666678</v>
      </c>
      <c r="AD153" s="165">
        <v>0.14087402150343314</v>
      </c>
    </row>
    <row r="154" spans="1:30">
      <c r="A154" s="207" t="s">
        <v>760</v>
      </c>
      <c r="B154" s="165" t="s">
        <v>801</v>
      </c>
      <c r="C154" s="165" t="s">
        <v>801</v>
      </c>
      <c r="D154" s="165" t="s">
        <v>801</v>
      </c>
      <c r="E154" s="165" t="s">
        <v>801</v>
      </c>
      <c r="F154" s="165" t="s">
        <v>801</v>
      </c>
      <c r="G154" s="165" t="s">
        <v>801</v>
      </c>
      <c r="H154" s="165" t="s">
        <v>801</v>
      </c>
      <c r="I154" s="165" t="s">
        <v>801</v>
      </c>
      <c r="J154" s="165" t="s">
        <v>801</v>
      </c>
      <c r="K154" s="165" t="s">
        <v>801</v>
      </c>
      <c r="L154" s="165" t="s">
        <v>801</v>
      </c>
      <c r="M154" s="165" t="s">
        <v>801</v>
      </c>
      <c r="N154" s="165" t="s">
        <v>801</v>
      </c>
      <c r="O154" s="165" t="s">
        <v>801</v>
      </c>
      <c r="P154" s="165" t="s">
        <v>801</v>
      </c>
      <c r="Q154" s="165" t="s">
        <v>801</v>
      </c>
      <c r="R154" s="165" t="s">
        <v>801</v>
      </c>
      <c r="S154" s="165" t="s">
        <v>801</v>
      </c>
      <c r="T154" s="165" t="s">
        <v>801</v>
      </c>
      <c r="U154" s="165" t="s">
        <v>801</v>
      </c>
      <c r="V154" s="165" t="s">
        <v>801</v>
      </c>
      <c r="W154" s="165">
        <v>22.686955806609184</v>
      </c>
      <c r="X154" s="165">
        <v>21.731578627285923</v>
      </c>
      <c r="Y154" s="165">
        <v>24.951792493275612</v>
      </c>
      <c r="Z154" s="165">
        <v>23.822310130173388</v>
      </c>
      <c r="AA154" s="165">
        <v>15.942978560377359</v>
      </c>
      <c r="AB154" s="165">
        <v>1.0744881000000002</v>
      </c>
      <c r="AC154" s="165">
        <v>20.464886208333336</v>
      </c>
      <c r="AD154" s="165">
        <v>0.19154387488218658</v>
      </c>
    </row>
    <row r="155" spans="1:30">
      <c r="A155" s="207" t="s">
        <v>761</v>
      </c>
      <c r="B155" s="165" t="s">
        <v>801</v>
      </c>
      <c r="C155" s="165" t="s">
        <v>801</v>
      </c>
      <c r="D155" s="165" t="s">
        <v>801</v>
      </c>
      <c r="E155" s="165" t="s">
        <v>801</v>
      </c>
      <c r="F155" s="165" t="s">
        <v>801</v>
      </c>
      <c r="G155" s="165" t="s">
        <v>801</v>
      </c>
      <c r="H155" s="165" t="s">
        <v>801</v>
      </c>
      <c r="I155" s="165" t="s">
        <v>801</v>
      </c>
      <c r="J155" s="165" t="s">
        <v>801</v>
      </c>
      <c r="K155" s="165" t="s">
        <v>801</v>
      </c>
      <c r="L155" s="165" t="s">
        <v>801</v>
      </c>
      <c r="M155" s="165" t="s">
        <v>801</v>
      </c>
      <c r="N155" s="165" t="s">
        <v>801</v>
      </c>
      <c r="O155" s="165" t="s">
        <v>801</v>
      </c>
      <c r="P155" s="165" t="s">
        <v>801</v>
      </c>
      <c r="Q155" s="165" t="s">
        <v>801</v>
      </c>
      <c r="R155" s="165" t="s">
        <v>801</v>
      </c>
      <c r="S155" s="165" t="s">
        <v>801</v>
      </c>
      <c r="T155" s="165" t="s">
        <v>801</v>
      </c>
      <c r="U155" s="165" t="s">
        <v>801</v>
      </c>
      <c r="V155" s="165" t="s">
        <v>801</v>
      </c>
      <c r="W155" s="165">
        <v>3.2123395442611913</v>
      </c>
      <c r="X155" s="165">
        <v>3.8328584644835497</v>
      </c>
      <c r="Y155" s="165">
        <v>4.527708939206903</v>
      </c>
      <c r="Z155" s="165">
        <v>5.0075748602974439</v>
      </c>
      <c r="AA155" s="165">
        <v>5.7483709584905656</v>
      </c>
      <c r="AB155" s="165">
        <v>0.30489032264150939</v>
      </c>
      <c r="AC155" s="165">
        <v>6.4189952083333308</v>
      </c>
      <c r="AD155" s="165">
        <v>7.1490395889291097E-2</v>
      </c>
    </row>
    <row r="156" spans="1:30">
      <c r="A156" s="207" t="s">
        <v>759</v>
      </c>
      <c r="B156" s="165" t="s">
        <v>801</v>
      </c>
      <c r="C156" s="165" t="s">
        <v>801</v>
      </c>
      <c r="D156" s="165" t="s">
        <v>801</v>
      </c>
      <c r="E156" s="165" t="s">
        <v>801</v>
      </c>
      <c r="F156" s="165" t="s">
        <v>801</v>
      </c>
      <c r="G156" s="165" t="s">
        <v>801</v>
      </c>
      <c r="H156" s="165" t="s">
        <v>801</v>
      </c>
      <c r="I156" s="165" t="s">
        <v>801</v>
      </c>
      <c r="J156" s="165" t="s">
        <v>801</v>
      </c>
      <c r="K156" s="165" t="s">
        <v>801</v>
      </c>
      <c r="L156" s="165" t="s">
        <v>801</v>
      </c>
      <c r="M156" s="165" t="s">
        <v>801</v>
      </c>
      <c r="N156" s="165" t="s">
        <v>801</v>
      </c>
      <c r="O156" s="165" t="s">
        <v>801</v>
      </c>
      <c r="P156" s="165" t="s">
        <v>801</v>
      </c>
      <c r="Q156" s="165" t="s">
        <v>801</v>
      </c>
      <c r="R156" s="165" t="s">
        <v>801</v>
      </c>
      <c r="S156" s="165" t="s">
        <v>801</v>
      </c>
      <c r="T156" s="165" t="s">
        <v>801</v>
      </c>
      <c r="U156" s="165" t="s">
        <v>801</v>
      </c>
      <c r="V156" s="165" t="s">
        <v>801</v>
      </c>
      <c r="W156" s="179">
        <v>0.35189148561510697</v>
      </c>
      <c r="X156" s="179">
        <v>0.4297940023293047</v>
      </c>
      <c r="Y156" s="179">
        <v>0.59810894821678429</v>
      </c>
      <c r="Z156" s="179">
        <v>0.46116459309864216</v>
      </c>
      <c r="AA156" s="179">
        <v>0.40243348301886783</v>
      </c>
      <c r="AB156" s="191">
        <v>2.2318681132075475E-2</v>
      </c>
      <c r="AC156" s="179">
        <v>0.48042645000000006</v>
      </c>
      <c r="AD156" s="199">
        <v>4.8543401015228391E-3</v>
      </c>
    </row>
    <row r="157" spans="1:30">
      <c r="A157" s="187" t="s">
        <v>836</v>
      </c>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c r="AA157" s="174"/>
      <c r="AB157" s="174"/>
      <c r="AC157" s="174"/>
      <c r="AD157" s="175"/>
    </row>
    <row r="158" spans="1:30">
      <c r="A158" s="192" t="s">
        <v>837</v>
      </c>
      <c r="B158" s="193">
        <v>177.95134957499999</v>
      </c>
      <c r="C158" s="193">
        <v>179.13210409799999</v>
      </c>
      <c r="D158" s="193">
        <v>177.67277197199999</v>
      </c>
      <c r="E158" s="193">
        <v>178.76696627699997</v>
      </c>
      <c r="F158" s="193">
        <v>183.81549955499997</v>
      </c>
      <c r="G158" s="193">
        <v>181.01265531299995</v>
      </c>
      <c r="H158" s="193">
        <v>173.53007308799997</v>
      </c>
      <c r="I158" s="193">
        <v>179.44177023</v>
      </c>
      <c r="J158" s="193">
        <v>184.52504951099999</v>
      </c>
      <c r="K158" s="193">
        <v>180.47134916099998</v>
      </c>
      <c r="L158" s="193">
        <v>182.23790910299999</v>
      </c>
      <c r="M158" s="193">
        <v>176.774252526</v>
      </c>
      <c r="N158" s="193">
        <v>184.70182742099999</v>
      </c>
      <c r="O158" s="193">
        <v>183.78380144699997</v>
      </c>
      <c r="P158" s="193">
        <v>184.70304657899999</v>
      </c>
      <c r="Q158" s="193">
        <v>183.15898297199996</v>
      </c>
      <c r="R158" s="193">
        <v>183.07120359599998</v>
      </c>
      <c r="S158" s="193">
        <v>183.523511214</v>
      </c>
      <c r="T158" s="193">
        <v>184.81277079899999</v>
      </c>
      <c r="U158" s="193">
        <v>185.65338023999999</v>
      </c>
      <c r="V158" s="193">
        <v>185.801507937</v>
      </c>
      <c r="W158" s="193">
        <v>185.959998477</v>
      </c>
      <c r="X158" s="193">
        <v>184.94078238899999</v>
      </c>
      <c r="Y158" s="193">
        <v>184.62806836199999</v>
      </c>
      <c r="Z158" s="193">
        <v>183.98435293799997</v>
      </c>
      <c r="AA158" s="193">
        <v>183.58324995599997</v>
      </c>
      <c r="AB158" s="193">
        <v>250.14659384551385</v>
      </c>
      <c r="AC158" s="193">
        <v>184.99177363615942</v>
      </c>
      <c r="AD158" s="193">
        <v>185.00998978897061</v>
      </c>
    </row>
    <row r="159" spans="1:30">
      <c r="A159" s="187" t="s">
        <v>838</v>
      </c>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c r="AA159" s="174"/>
      <c r="AB159" s="174"/>
      <c r="AC159" s="174"/>
      <c r="AD159" s="175"/>
    </row>
    <row r="160" spans="1:30">
      <c r="A160" s="181" t="s">
        <v>839</v>
      </c>
      <c r="B160" s="177">
        <v>145.48375913079406</v>
      </c>
      <c r="C160" s="177">
        <v>146.44908255782616</v>
      </c>
      <c r="D160" s="177">
        <v>145.25600858554176</v>
      </c>
      <c r="E160" s="177">
        <v>144.15904053013432</v>
      </c>
      <c r="F160" s="177">
        <v>143.06207247472682</v>
      </c>
      <c r="G160" s="177">
        <v>141.96510441931937</v>
      </c>
      <c r="H160" s="177">
        <v>140.8681363639119</v>
      </c>
      <c r="I160" s="177">
        <v>139.77116830850446</v>
      </c>
      <c r="J160" s="177">
        <v>138.67420025309696</v>
      </c>
      <c r="K160" s="177">
        <v>137.57723219768951</v>
      </c>
      <c r="L160" s="177">
        <v>136.48026414228204</v>
      </c>
      <c r="M160" s="177">
        <v>135.38329608687459</v>
      </c>
      <c r="N160" s="177">
        <v>134.28632803146712</v>
      </c>
      <c r="O160" s="177">
        <v>133.18935997605965</v>
      </c>
      <c r="P160" s="177">
        <v>132.09239192065218</v>
      </c>
      <c r="Q160" s="177">
        <v>130.99542386524473</v>
      </c>
      <c r="R160" s="177">
        <v>129.89845580983726</v>
      </c>
      <c r="S160" s="177">
        <v>128.80148775442979</v>
      </c>
      <c r="T160" s="177">
        <v>127.70451969902231</v>
      </c>
      <c r="U160" s="177">
        <v>126.60755164361485</v>
      </c>
      <c r="V160" s="177">
        <v>125.51058358820738</v>
      </c>
      <c r="W160" s="177">
        <v>124.41361553280001</v>
      </c>
      <c r="X160" s="177">
        <v>133.23553758</v>
      </c>
      <c r="Y160" s="177">
        <v>143.91788780160002</v>
      </c>
      <c r="Z160" s="177">
        <v>154.55658176640003</v>
      </c>
      <c r="AA160" s="177">
        <v>154.85210104320001</v>
      </c>
      <c r="AB160" s="177">
        <v>156.625216704</v>
      </c>
      <c r="AC160" s="177">
        <v>157.21625525760001</v>
      </c>
      <c r="AD160" s="177">
        <v>167.85494922239999</v>
      </c>
    </row>
    <row r="161" spans="1:30">
      <c r="A161" s="186" t="s">
        <v>840</v>
      </c>
      <c r="B161" s="179">
        <v>30.342200661273939</v>
      </c>
      <c r="C161" s="179">
        <v>31.477686347520379</v>
      </c>
      <c r="D161" s="179">
        <v>32.406375239999996</v>
      </c>
      <c r="E161" s="179">
        <v>32.126419806230764</v>
      </c>
      <c r="F161" s="179">
        <v>31.846464372461533</v>
      </c>
      <c r="G161" s="179">
        <v>31.566508938692301</v>
      </c>
      <c r="H161" s="179">
        <v>31.28655350492307</v>
      </c>
      <c r="I161" s="179">
        <v>31.006598071153835</v>
      </c>
      <c r="J161" s="179">
        <v>30.726642637384604</v>
      </c>
      <c r="K161" s="179">
        <v>30.446687203615372</v>
      </c>
      <c r="L161" s="179">
        <v>30.166731769846141</v>
      </c>
      <c r="M161" s="179">
        <v>29.88677633607691</v>
      </c>
      <c r="N161" s="179">
        <v>29.606820902307675</v>
      </c>
      <c r="O161" s="179">
        <v>29.326865468538443</v>
      </c>
      <c r="P161" s="179">
        <v>29.046910034769212</v>
      </c>
      <c r="Q161" s="179">
        <v>28.766954600999998</v>
      </c>
      <c r="R161" s="179">
        <v>28.991112688799998</v>
      </c>
      <c r="S161" s="179">
        <v>28.766954600999998</v>
      </c>
      <c r="T161" s="179">
        <v>29.364709501799997</v>
      </c>
      <c r="U161" s="179">
        <v>29.4394288644</v>
      </c>
      <c r="V161" s="179">
        <v>29.514148226999996</v>
      </c>
      <c r="W161" s="179">
        <v>29.738306314800003</v>
      </c>
      <c r="X161" s="179">
        <v>29.738306314800003</v>
      </c>
      <c r="Y161" s="179">
        <v>29.887745039999999</v>
      </c>
      <c r="Z161" s="179">
        <v>29.813025677399999</v>
      </c>
      <c r="AA161" s="179">
        <v>29.364709501799997</v>
      </c>
      <c r="AB161" s="179">
        <v>1.5691066146000001</v>
      </c>
      <c r="AC161" s="179">
        <v>28.991112688799998</v>
      </c>
      <c r="AD161" s="179">
        <v>28.766954600999998</v>
      </c>
    </row>
    <row r="162" spans="1:30">
      <c r="A162" s="187" t="s">
        <v>841</v>
      </c>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c r="AA162" s="174"/>
      <c r="AB162" s="174"/>
      <c r="AC162" s="174"/>
      <c r="AD162" s="175"/>
    </row>
    <row r="163" spans="1:30" ht="24">
      <c r="A163" s="181" t="s">
        <v>842</v>
      </c>
      <c r="B163" s="179">
        <v>0.47267518716577539</v>
      </c>
      <c r="C163" s="179">
        <v>0.48090994652406416</v>
      </c>
      <c r="D163" s="179">
        <v>0.48914470588235287</v>
      </c>
      <c r="E163" s="179">
        <v>0.49737946524064164</v>
      </c>
      <c r="F163" s="179">
        <v>0.50561422459893035</v>
      </c>
      <c r="G163" s="179">
        <v>0.51384898395721912</v>
      </c>
      <c r="H163" s="179">
        <v>0.522083743315508</v>
      </c>
      <c r="I163" s="179">
        <v>0.53031850267379677</v>
      </c>
      <c r="J163" s="179">
        <v>0.53855326203208553</v>
      </c>
      <c r="K163" s="179">
        <v>0.5467880213903743</v>
      </c>
      <c r="L163" s="179">
        <v>0.55502278074866307</v>
      </c>
      <c r="M163" s="179">
        <v>0.56325754010695184</v>
      </c>
      <c r="N163" s="179">
        <v>0.57149229946524049</v>
      </c>
      <c r="O163" s="179">
        <v>0.57972705882352937</v>
      </c>
      <c r="P163" s="179">
        <v>0.57972705882352937</v>
      </c>
      <c r="Q163" s="179">
        <v>0.57972705882352937</v>
      </c>
      <c r="R163" s="179">
        <v>0.57972705882352937</v>
      </c>
      <c r="S163" s="179">
        <v>0.57972705882352937</v>
      </c>
      <c r="T163" s="179">
        <v>0.57972705882352937</v>
      </c>
      <c r="U163" s="179">
        <v>0.57972705882352937</v>
      </c>
      <c r="V163" s="179">
        <v>0.58576588235294114</v>
      </c>
      <c r="W163" s="179">
        <v>0.58576588235294114</v>
      </c>
      <c r="X163" s="179">
        <v>0.5918047058823529</v>
      </c>
      <c r="Y163" s="179">
        <v>0.58576588235294114</v>
      </c>
      <c r="Z163" s="179">
        <v>0.58576588235294114</v>
      </c>
      <c r="AA163" s="179">
        <v>0.5918047058823529</v>
      </c>
      <c r="AB163" s="179">
        <v>0.56764941176470585</v>
      </c>
      <c r="AC163" s="179">
        <v>0.57368823529411761</v>
      </c>
      <c r="AD163" s="179">
        <v>0.43942399999999998</v>
      </c>
    </row>
    <row r="164" spans="1:30">
      <c r="A164" s="182" t="s">
        <v>843</v>
      </c>
      <c r="B164" s="179">
        <v>6.5713351581818191</v>
      </c>
      <c r="C164" s="179">
        <v>6.6858183490909093</v>
      </c>
      <c r="D164" s="179">
        <v>6.8003015399999995</v>
      </c>
      <c r="E164" s="179">
        <v>6.9147847309090906</v>
      </c>
      <c r="F164" s="179">
        <v>7.0292679218181799</v>
      </c>
      <c r="G164" s="179">
        <v>7.1437511127272728</v>
      </c>
      <c r="H164" s="179">
        <v>7.2582343036363639</v>
      </c>
      <c r="I164" s="179">
        <v>7.3727174945454541</v>
      </c>
      <c r="J164" s="179">
        <v>7.4872006854545452</v>
      </c>
      <c r="K164" s="179">
        <v>7.6016838763636363</v>
      </c>
      <c r="L164" s="179">
        <v>7.7161670672727256</v>
      </c>
      <c r="M164" s="179">
        <v>7.8306502581818185</v>
      </c>
      <c r="N164" s="179">
        <v>7.9451334490909087</v>
      </c>
      <c r="O164" s="179">
        <v>8.0596166399999998</v>
      </c>
      <c r="P164" s="179">
        <v>8.0596166399999998</v>
      </c>
      <c r="Q164" s="179">
        <v>8.0596166399999998</v>
      </c>
      <c r="R164" s="179">
        <v>8.0596166399999998</v>
      </c>
      <c r="S164" s="179">
        <v>8.0596166399999998</v>
      </c>
      <c r="T164" s="179">
        <v>8.0596166399999998</v>
      </c>
      <c r="U164" s="179">
        <v>8.0596166399999998</v>
      </c>
      <c r="V164" s="179">
        <v>8.1435709799999998</v>
      </c>
      <c r="W164" s="179">
        <v>8.1435709799999998</v>
      </c>
      <c r="X164" s="179">
        <v>8.227525319999998</v>
      </c>
      <c r="Y164" s="179">
        <v>8.1435709799999998</v>
      </c>
      <c r="Z164" s="179">
        <v>8.1435709799999998</v>
      </c>
      <c r="AA164" s="179">
        <v>8.227525319999998</v>
      </c>
      <c r="AB164" s="179">
        <v>7.8917079599999997</v>
      </c>
      <c r="AC164" s="179">
        <v>7.9756622999999998</v>
      </c>
      <c r="AD164" s="179">
        <v>8.0596166399999998</v>
      </c>
    </row>
    <row r="165" spans="1:30">
      <c r="A165" s="186" t="s">
        <v>844</v>
      </c>
      <c r="B165" s="179">
        <v>0.53244229152320866</v>
      </c>
      <c r="C165" s="179">
        <v>0.54171828963336899</v>
      </c>
      <c r="D165" s="179">
        <v>0.55099428774352943</v>
      </c>
      <c r="E165" s="179">
        <v>0.56027028585368976</v>
      </c>
      <c r="F165" s="179">
        <v>0.56954628396385021</v>
      </c>
      <c r="G165" s="179">
        <v>0.57882228207401065</v>
      </c>
      <c r="H165" s="179">
        <v>0.5880982801841711</v>
      </c>
      <c r="I165" s="179">
        <v>0.59737427829433143</v>
      </c>
      <c r="J165" s="179">
        <v>0.60665027640449209</v>
      </c>
      <c r="K165" s="179">
        <v>0.61592627451465243</v>
      </c>
      <c r="L165" s="179">
        <v>0.62520227262481287</v>
      </c>
      <c r="M165" s="179">
        <v>0.63447827073497343</v>
      </c>
      <c r="N165" s="179">
        <v>0.64375426884513365</v>
      </c>
      <c r="O165" s="179">
        <v>0.65303026695529409</v>
      </c>
      <c r="P165" s="179">
        <v>0.65303026695529409</v>
      </c>
      <c r="Q165" s="179">
        <v>0.65303026695529409</v>
      </c>
      <c r="R165" s="179">
        <v>0.65303026695529409</v>
      </c>
      <c r="S165" s="179">
        <v>0.65303026695529409</v>
      </c>
      <c r="T165" s="179">
        <v>0.65303026695529409</v>
      </c>
      <c r="U165" s="179">
        <v>0.65303026695529409</v>
      </c>
      <c r="V165" s="179">
        <v>0.65983266556941178</v>
      </c>
      <c r="W165" s="179">
        <v>0.65983266556941178</v>
      </c>
      <c r="X165" s="179">
        <v>0.66663506418352936</v>
      </c>
      <c r="Y165" s="179">
        <v>0.65983266556941178</v>
      </c>
      <c r="Z165" s="179">
        <v>0.65983266556941178</v>
      </c>
      <c r="AA165" s="179">
        <v>0.66663506418352936</v>
      </c>
      <c r="AB165" s="179">
        <v>0.63942546972705883</v>
      </c>
      <c r="AC165" s="179">
        <v>0.6462278683411764</v>
      </c>
      <c r="AD165" s="179">
        <v>0.52331114879999996</v>
      </c>
    </row>
    <row r="166" spans="1:30">
      <c r="A166" s="186" t="s">
        <v>845</v>
      </c>
      <c r="B166" s="191">
        <v>2.9428649324708348E-2</v>
      </c>
      <c r="C166" s="191">
        <v>2.9941343563814761E-2</v>
      </c>
      <c r="D166" s="191">
        <v>3.0454037802921181E-2</v>
      </c>
      <c r="E166" s="191">
        <v>3.0966732042027597E-2</v>
      </c>
      <c r="F166" s="191">
        <v>3.1479426281134017E-2</v>
      </c>
      <c r="G166" s="191">
        <v>3.199212052024044E-2</v>
      </c>
      <c r="H166" s="191">
        <v>3.2504814759346849E-2</v>
      </c>
      <c r="I166" s="191">
        <v>3.3017508998453265E-2</v>
      </c>
      <c r="J166" s="191">
        <v>3.3530203237559682E-2</v>
      </c>
      <c r="K166" s="191">
        <v>3.4042897476666098E-2</v>
      </c>
      <c r="L166" s="191">
        <v>3.4555591715772521E-2</v>
      </c>
      <c r="M166" s="191">
        <v>3.5068285954878937E-2</v>
      </c>
      <c r="N166" s="191">
        <v>3.5580980193985347E-2</v>
      </c>
      <c r="O166" s="191">
        <v>3.609367443309177E-2</v>
      </c>
      <c r="P166" s="191">
        <v>3.609367443309177E-2</v>
      </c>
      <c r="Q166" s="191">
        <v>3.609367443309177E-2</v>
      </c>
      <c r="R166" s="191">
        <v>3.609367443309177E-2</v>
      </c>
      <c r="S166" s="191">
        <v>3.609367443309177E-2</v>
      </c>
      <c r="T166" s="191">
        <v>3.609367443309177E-2</v>
      </c>
      <c r="U166" s="191">
        <v>3.609367443309177E-2</v>
      </c>
      <c r="V166" s="191">
        <v>3.6469650208436476E-2</v>
      </c>
      <c r="W166" s="191">
        <v>3.6469650208436476E-2</v>
      </c>
      <c r="X166" s="191">
        <v>3.6845625983781181E-2</v>
      </c>
      <c r="Y166" s="191">
        <v>3.6469650208436476E-2</v>
      </c>
      <c r="Z166" s="191">
        <v>3.6469650208436476E-2</v>
      </c>
      <c r="AA166" s="191">
        <v>3.6845625983781181E-2</v>
      </c>
      <c r="AB166" s="191">
        <v>3.5341722882402359E-2</v>
      </c>
      <c r="AC166" s="191">
        <v>3.5717698657747064E-2</v>
      </c>
      <c r="AD166" s="179">
        <v>7.475928312556801E-2</v>
      </c>
    </row>
    <row r="167" spans="1:30">
      <c r="A167" s="212" t="s">
        <v>846</v>
      </c>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c r="AA167" s="174"/>
      <c r="AB167" s="174"/>
      <c r="AC167" s="174"/>
      <c r="AD167" s="175"/>
    </row>
    <row r="168" spans="1:30" ht="24">
      <c r="A168" s="181" t="s">
        <v>847</v>
      </c>
      <c r="B168" s="179">
        <v>0.12118999999999999</v>
      </c>
      <c r="C168" s="179">
        <v>0.12118999999999999</v>
      </c>
      <c r="D168" s="179">
        <v>0.12118999999999999</v>
      </c>
      <c r="E168" s="179">
        <v>0.12118999999999999</v>
      </c>
      <c r="F168" s="179">
        <v>0.12118999999999999</v>
      </c>
      <c r="G168" s="179">
        <v>0.12118999999999999</v>
      </c>
      <c r="H168" s="179">
        <v>0.12118999999999999</v>
      </c>
      <c r="I168" s="179">
        <v>0.12118999999999999</v>
      </c>
      <c r="J168" s="179">
        <v>0.12118999999999999</v>
      </c>
      <c r="K168" s="179">
        <v>0.12118999999999999</v>
      </c>
      <c r="L168" s="179">
        <v>0.12118999999999999</v>
      </c>
      <c r="M168" s="179">
        <v>0.181785</v>
      </c>
      <c r="N168" s="179">
        <v>0.181785</v>
      </c>
      <c r="O168" s="179">
        <v>0.24237999999999998</v>
      </c>
      <c r="P168" s="179">
        <v>0.24237999999999998</v>
      </c>
      <c r="Q168" s="179">
        <v>0.30297500000000005</v>
      </c>
      <c r="R168" s="179">
        <v>0.30297500000000005</v>
      </c>
      <c r="S168" s="179">
        <v>0.30297500000000005</v>
      </c>
      <c r="T168" s="179">
        <v>0.48475999999999997</v>
      </c>
      <c r="U168" s="179">
        <v>0.54535500000000003</v>
      </c>
      <c r="V168" s="179">
        <v>0.66654499999999994</v>
      </c>
      <c r="W168" s="179">
        <v>0.72714000000000001</v>
      </c>
      <c r="X168" s="179">
        <v>0.72714000000000001</v>
      </c>
      <c r="Y168" s="179">
        <v>0.66654499999999994</v>
      </c>
      <c r="Z168" s="179">
        <v>0.66654499999999994</v>
      </c>
      <c r="AA168" s="179">
        <v>0.66654499999999994</v>
      </c>
      <c r="AB168" s="179">
        <v>0.66654499999999994</v>
      </c>
      <c r="AC168" s="179">
        <v>0.66654499999999994</v>
      </c>
      <c r="AD168" s="179">
        <v>0.32894000000000001</v>
      </c>
    </row>
    <row r="169" spans="1:30">
      <c r="A169" s="182" t="s">
        <v>848</v>
      </c>
      <c r="B169" s="179">
        <v>2.3054174999999999</v>
      </c>
      <c r="C169" s="179">
        <v>2.3054174999999999</v>
      </c>
      <c r="D169" s="179">
        <v>2.3054174999999999</v>
      </c>
      <c r="E169" s="179">
        <v>2.3054174999999999</v>
      </c>
      <c r="F169" s="179">
        <v>2.3054174999999999</v>
      </c>
      <c r="G169" s="179">
        <v>2.3054174999999999</v>
      </c>
      <c r="H169" s="179">
        <v>2.3054174999999999</v>
      </c>
      <c r="I169" s="179">
        <v>2.3054174999999999</v>
      </c>
      <c r="J169" s="179">
        <v>2.3054174999999999</v>
      </c>
      <c r="K169" s="179">
        <v>2.3054174999999999</v>
      </c>
      <c r="L169" s="179">
        <v>2.3054174999999999</v>
      </c>
      <c r="M169" s="179">
        <v>3.4581262500000003</v>
      </c>
      <c r="N169" s="179">
        <v>3.4581262500000003</v>
      </c>
      <c r="O169" s="179">
        <v>4.6108349999999998</v>
      </c>
      <c r="P169" s="179">
        <v>4.6108349999999998</v>
      </c>
      <c r="Q169" s="179">
        <v>5.7635437500000002</v>
      </c>
      <c r="R169" s="179">
        <v>5.7635437500000002</v>
      </c>
      <c r="S169" s="179">
        <v>5.7635437500000002</v>
      </c>
      <c r="T169" s="179">
        <v>9.2216699999999996</v>
      </c>
      <c r="U169" s="179">
        <v>10.37437875</v>
      </c>
      <c r="V169" s="179">
        <v>12.679796249999999</v>
      </c>
      <c r="W169" s="179">
        <v>13.832505000000001</v>
      </c>
      <c r="X169" s="179">
        <v>13.832505000000001</v>
      </c>
      <c r="Y169" s="179">
        <v>12.679796249999999</v>
      </c>
      <c r="Z169" s="179">
        <v>12.679796249999999</v>
      </c>
      <c r="AA169" s="179">
        <v>12.679796249999999</v>
      </c>
      <c r="AB169" s="179">
        <v>12.679796249999999</v>
      </c>
      <c r="AC169" s="179">
        <v>12.679796249999999</v>
      </c>
      <c r="AD169" s="179">
        <v>12.270506666666668</v>
      </c>
    </row>
    <row r="170" spans="1:30">
      <c r="A170" s="182" t="s">
        <v>849</v>
      </c>
      <c r="B170" s="179">
        <v>0.19810874905200002</v>
      </c>
      <c r="C170" s="179">
        <v>0.19810874905200002</v>
      </c>
      <c r="D170" s="179">
        <v>0.19810874905200002</v>
      </c>
      <c r="E170" s="179">
        <v>0.19810874905200002</v>
      </c>
      <c r="F170" s="179">
        <v>0.19810874905200002</v>
      </c>
      <c r="G170" s="179">
        <v>0.19810874905200002</v>
      </c>
      <c r="H170" s="179">
        <v>0.19810874905200002</v>
      </c>
      <c r="I170" s="179">
        <v>0.19810874905200002</v>
      </c>
      <c r="J170" s="179">
        <v>0.19810874905200002</v>
      </c>
      <c r="K170" s="179">
        <v>0.19810874905200002</v>
      </c>
      <c r="L170" s="179">
        <v>0.19810874905200002</v>
      </c>
      <c r="M170" s="179">
        <v>0.29716312357800007</v>
      </c>
      <c r="N170" s="179">
        <v>0.29716312357800007</v>
      </c>
      <c r="O170" s="179">
        <v>0.39621749810400003</v>
      </c>
      <c r="P170" s="179">
        <v>0.39621749810400003</v>
      </c>
      <c r="Q170" s="179">
        <v>0.49527187263</v>
      </c>
      <c r="R170" s="179">
        <v>0.49527187263</v>
      </c>
      <c r="S170" s="179">
        <v>0.49527187263</v>
      </c>
      <c r="T170" s="179">
        <v>0.79243499620800006</v>
      </c>
      <c r="U170" s="179">
        <v>0.89148937073400003</v>
      </c>
      <c r="V170" s="179">
        <v>1.0895981197860001</v>
      </c>
      <c r="W170" s="179">
        <v>1.1886524943120003</v>
      </c>
      <c r="X170" s="179">
        <v>1.1886524943120003</v>
      </c>
      <c r="Y170" s="179">
        <v>1.0895981197860001</v>
      </c>
      <c r="Z170" s="179">
        <v>1.0895981197860001</v>
      </c>
      <c r="AA170" s="179">
        <v>1.0895981197860001</v>
      </c>
      <c r="AB170" s="179">
        <v>1.0895981197860001</v>
      </c>
      <c r="AC170" s="179">
        <v>1.0895981197860001</v>
      </c>
      <c r="AD170" s="179">
        <v>0.78567385795200007</v>
      </c>
    </row>
    <row r="171" spans="1:30" ht="24">
      <c r="A171" s="182" t="s">
        <v>850</v>
      </c>
      <c r="B171" s="213">
        <v>3.7885768200000006E-6</v>
      </c>
      <c r="C171" s="213">
        <v>3.7885768200000006E-6</v>
      </c>
      <c r="D171" s="213">
        <v>3.7885768200000006E-6</v>
      </c>
      <c r="E171" s="213">
        <v>3.7885768200000006E-6</v>
      </c>
      <c r="F171" s="213">
        <v>3.7885768200000006E-6</v>
      </c>
      <c r="G171" s="213">
        <v>3.7885768200000006E-6</v>
      </c>
      <c r="H171" s="213">
        <v>3.7885768200000006E-6</v>
      </c>
      <c r="I171" s="213">
        <v>3.7885768200000006E-6</v>
      </c>
      <c r="J171" s="213">
        <v>3.7885768200000006E-6</v>
      </c>
      <c r="K171" s="213">
        <v>3.7885768200000006E-6</v>
      </c>
      <c r="L171" s="213">
        <v>3.7885768200000006E-6</v>
      </c>
      <c r="M171" s="213">
        <v>5.6828652300000005E-6</v>
      </c>
      <c r="N171" s="213">
        <v>5.6828652300000005E-6</v>
      </c>
      <c r="O171" s="213">
        <v>7.5771536400000013E-6</v>
      </c>
      <c r="P171" s="213">
        <v>7.5771536400000013E-6</v>
      </c>
      <c r="Q171" s="213">
        <v>9.4714420500000012E-6</v>
      </c>
      <c r="R171" s="213">
        <v>9.4714420500000012E-6</v>
      </c>
      <c r="S171" s="213">
        <v>9.4714420500000012E-6</v>
      </c>
      <c r="T171" s="213">
        <v>1.5154307280000003E-5</v>
      </c>
      <c r="U171" s="213">
        <v>1.7048595690000002E-5</v>
      </c>
      <c r="V171" s="213">
        <v>2.0837172510000002E-5</v>
      </c>
      <c r="W171" s="213">
        <v>2.2731460920000002E-5</v>
      </c>
      <c r="X171" s="213">
        <v>2.2731460920000002E-5</v>
      </c>
      <c r="Y171" s="213">
        <v>2.0837172510000002E-5</v>
      </c>
      <c r="Z171" s="213">
        <v>2.0837172510000002E-5</v>
      </c>
      <c r="AA171" s="213">
        <v>2.0837172510000002E-5</v>
      </c>
      <c r="AB171" s="213">
        <v>2.0837172510000002E-5</v>
      </c>
      <c r="AC171" s="213">
        <v>2.0837172510000002E-5</v>
      </c>
      <c r="AD171" s="213">
        <v>2.5626046320000002E-5</v>
      </c>
    </row>
    <row r="172" spans="1:30" ht="24">
      <c r="A172" s="182" t="s">
        <v>851</v>
      </c>
      <c r="B172" s="179">
        <v>0.80071999999999999</v>
      </c>
      <c r="C172" s="179">
        <v>0.80071999999999999</v>
      </c>
      <c r="D172" s="179">
        <v>0.80071999999999999</v>
      </c>
      <c r="E172" s="179">
        <v>0.80071999999999999</v>
      </c>
      <c r="F172" s="179">
        <v>0.80071999999999999</v>
      </c>
      <c r="G172" s="179">
        <v>0.80071999999999999</v>
      </c>
      <c r="H172" s="179">
        <v>0.80071999999999999</v>
      </c>
      <c r="I172" s="179">
        <v>0.80071999999999999</v>
      </c>
      <c r="J172" s="179">
        <v>0.80071999999999999</v>
      </c>
      <c r="K172" s="179">
        <v>0.80071999999999999</v>
      </c>
      <c r="L172" s="179">
        <v>0.80071999999999999</v>
      </c>
      <c r="M172" s="179">
        <v>0.80071999999999999</v>
      </c>
      <c r="N172" s="179">
        <v>0.80071999999999999</v>
      </c>
      <c r="O172" s="179">
        <v>0.80071999999999999</v>
      </c>
      <c r="P172" s="179">
        <v>0.80071999999999999</v>
      </c>
      <c r="Q172" s="179">
        <v>0.80071999999999999</v>
      </c>
      <c r="R172" s="179">
        <v>0.80071999999999999</v>
      </c>
      <c r="S172" s="179">
        <v>0.80071999999999999</v>
      </c>
      <c r="T172" s="179">
        <v>0.80071999999999999</v>
      </c>
      <c r="U172" s="179">
        <v>0.80071999999999999</v>
      </c>
      <c r="V172" s="179">
        <v>0.80071999999999999</v>
      </c>
      <c r="W172" s="179">
        <v>0.80071999999999999</v>
      </c>
      <c r="X172" s="179">
        <v>0.80071999999999999</v>
      </c>
      <c r="Y172" s="179">
        <v>0.80071999999999999</v>
      </c>
      <c r="Z172" s="179">
        <v>0.80071999999999999</v>
      </c>
      <c r="AA172" s="179">
        <v>0.80071999999999999</v>
      </c>
      <c r="AB172" s="179">
        <v>0.34970999999999997</v>
      </c>
      <c r="AC172" s="179">
        <v>1.0226</v>
      </c>
      <c r="AD172" s="179">
        <v>1.2566199999999998</v>
      </c>
    </row>
    <row r="173" spans="1:30">
      <c r="A173" s="186" t="s">
        <v>852</v>
      </c>
      <c r="B173" s="213">
        <v>4.0000000000000003E-5</v>
      </c>
      <c r="C173" s="213">
        <v>4.0000000000000003E-5</v>
      </c>
      <c r="D173" s="213">
        <v>4.0000000000000003E-5</v>
      </c>
      <c r="E173" s="213">
        <v>4.0000000000000003E-5</v>
      </c>
      <c r="F173" s="213">
        <v>4.0000000000000003E-5</v>
      </c>
      <c r="G173" s="213">
        <v>4.0000000000000003E-5</v>
      </c>
      <c r="H173" s="213">
        <v>4.0000000000000003E-5</v>
      </c>
      <c r="I173" s="213">
        <v>4.0000000000000003E-5</v>
      </c>
      <c r="J173" s="213">
        <v>4.0000000000000003E-5</v>
      </c>
      <c r="K173" s="213">
        <v>4.0000000000000003E-5</v>
      </c>
      <c r="L173" s="213">
        <v>4.0000000000000003E-5</v>
      </c>
      <c r="M173" s="213">
        <v>4.0000000000000003E-5</v>
      </c>
      <c r="N173" s="213">
        <v>4.0000000000000003E-5</v>
      </c>
      <c r="O173" s="213">
        <v>4.0000000000000003E-5</v>
      </c>
      <c r="P173" s="213">
        <v>4.0000000000000003E-5</v>
      </c>
      <c r="Q173" s="213">
        <v>4.0000000000000003E-5</v>
      </c>
      <c r="R173" s="213">
        <v>4.0000000000000003E-5</v>
      </c>
      <c r="S173" s="213">
        <v>4.0000000000000003E-5</v>
      </c>
      <c r="T173" s="213">
        <v>4.0000000000000003E-5</v>
      </c>
      <c r="U173" s="213">
        <v>4.0000000000000003E-5</v>
      </c>
      <c r="V173" s="213">
        <v>4.0000000000000003E-5</v>
      </c>
      <c r="W173" s="213">
        <v>4.0000000000000003E-5</v>
      </c>
      <c r="X173" s="213">
        <v>4.0000000000000003E-5</v>
      </c>
      <c r="Y173" s="213">
        <v>4.0000000000000003E-5</v>
      </c>
      <c r="Z173" s="213">
        <v>4.0000000000000003E-5</v>
      </c>
      <c r="AA173" s="213">
        <v>4.0000000000000003E-5</v>
      </c>
      <c r="AB173" s="179">
        <v>5.1769999999999997E-2</v>
      </c>
      <c r="AC173" s="179">
        <v>0</v>
      </c>
      <c r="AD173" s="191">
        <v>1.3089999999999999E-2</v>
      </c>
    </row>
    <row r="174" spans="1:30">
      <c r="A174" s="182" t="s">
        <v>853</v>
      </c>
      <c r="B174" s="179">
        <v>0</v>
      </c>
      <c r="C174" s="179">
        <v>0</v>
      </c>
      <c r="D174" s="179">
        <v>0</v>
      </c>
      <c r="E174" s="179">
        <v>0</v>
      </c>
      <c r="F174" s="179">
        <v>0</v>
      </c>
      <c r="G174" s="179">
        <v>0</v>
      </c>
      <c r="H174" s="179">
        <v>0</v>
      </c>
      <c r="I174" s="179">
        <v>0</v>
      </c>
      <c r="J174" s="179">
        <v>0</v>
      </c>
      <c r="K174" s="179">
        <v>0</v>
      </c>
      <c r="L174" s="179">
        <v>0</v>
      </c>
      <c r="M174" s="179">
        <v>0</v>
      </c>
      <c r="N174" s="179">
        <v>0</v>
      </c>
      <c r="O174" s="179">
        <v>0</v>
      </c>
      <c r="P174" s="179">
        <v>0</v>
      </c>
      <c r="Q174" s="179">
        <v>0</v>
      </c>
      <c r="R174" s="179">
        <v>0</v>
      </c>
      <c r="S174" s="179">
        <v>0</v>
      </c>
      <c r="T174" s="179">
        <v>0</v>
      </c>
      <c r="U174" s="179">
        <v>0</v>
      </c>
      <c r="V174" s="179">
        <v>0</v>
      </c>
      <c r="W174" s="179">
        <v>0</v>
      </c>
      <c r="X174" s="179">
        <v>0</v>
      </c>
      <c r="Y174" s="179">
        <v>0</v>
      </c>
      <c r="Z174" s="179">
        <v>0</v>
      </c>
      <c r="AA174" s="179">
        <v>0</v>
      </c>
      <c r="AB174" s="179">
        <v>8.5054923247227771E-2</v>
      </c>
      <c r="AC174" s="179">
        <v>0</v>
      </c>
      <c r="AD174" s="191">
        <v>2.83483125E-2</v>
      </c>
    </row>
    <row r="175" spans="1:30">
      <c r="A175" s="182" t="s">
        <v>854</v>
      </c>
      <c r="B175" s="191">
        <v>1.143223859124E-2</v>
      </c>
      <c r="C175" s="191">
        <v>1.143223859124E-2</v>
      </c>
      <c r="D175" s="191">
        <v>1.143223859124E-2</v>
      </c>
      <c r="E175" s="191">
        <v>1.143223859124E-2</v>
      </c>
      <c r="F175" s="191">
        <v>1.143223859124E-2</v>
      </c>
      <c r="G175" s="191">
        <v>1.143223859124E-2</v>
      </c>
      <c r="H175" s="191">
        <v>1.143223859124E-2</v>
      </c>
      <c r="I175" s="191">
        <v>1.143223859124E-2</v>
      </c>
      <c r="J175" s="191">
        <v>1.143223859124E-2</v>
      </c>
      <c r="K175" s="191">
        <v>1.143223859124E-2</v>
      </c>
      <c r="L175" s="191">
        <v>1.143223859124E-2</v>
      </c>
      <c r="M175" s="191">
        <v>1.143223859124E-2</v>
      </c>
      <c r="N175" s="191">
        <v>1.143223859124E-2</v>
      </c>
      <c r="O175" s="191">
        <v>1.143223859124E-2</v>
      </c>
      <c r="P175" s="191">
        <v>1.143223859124E-2</v>
      </c>
      <c r="Q175" s="191">
        <v>1.143223859124E-2</v>
      </c>
      <c r="R175" s="191">
        <v>1.143223859124E-2</v>
      </c>
      <c r="S175" s="191">
        <v>1.143223859124E-2</v>
      </c>
      <c r="T175" s="191">
        <v>1.143223859124E-2</v>
      </c>
      <c r="U175" s="191">
        <v>1.143223859124E-2</v>
      </c>
      <c r="V175" s="191">
        <v>1.143223859124E-2</v>
      </c>
      <c r="W175" s="191">
        <v>1.143223859124E-2</v>
      </c>
      <c r="X175" s="191">
        <v>1.143223859124E-2</v>
      </c>
      <c r="Y175" s="191">
        <v>1.143223859124E-2</v>
      </c>
      <c r="Z175" s="191">
        <v>1.143223859124E-2</v>
      </c>
      <c r="AA175" s="191">
        <v>1.143223859124E-2</v>
      </c>
      <c r="AB175" s="199">
        <v>1.1626829381880001E-3</v>
      </c>
      <c r="AC175" s="199">
        <v>1.0278229968E-3</v>
      </c>
      <c r="AD175" s="191">
        <v>4.1582375983843206E-2</v>
      </c>
    </row>
    <row r="176" spans="1:30" ht="12.75">
      <c r="A176" s="203" t="s">
        <v>855</v>
      </c>
      <c r="B176" s="211"/>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c r="AA176" s="204"/>
      <c r="AB176" s="204"/>
      <c r="AC176" s="160"/>
      <c r="AD176" s="161"/>
    </row>
    <row r="177" spans="1:30">
      <c r="A177" s="214" t="s">
        <v>740</v>
      </c>
      <c r="B177" s="163">
        <v>1740.7274215391083</v>
      </c>
      <c r="C177" s="163">
        <v>1714.7743343017632</v>
      </c>
      <c r="D177" s="163">
        <v>1670.7703432682997</v>
      </c>
      <c r="E177" s="163">
        <v>1652.037296019819</v>
      </c>
      <c r="F177" s="163">
        <v>1665.0074239609266</v>
      </c>
      <c r="G177" s="163">
        <v>1536.4233296591485</v>
      </c>
      <c r="H177" s="163">
        <v>1448.4137379966496</v>
      </c>
      <c r="I177" s="163">
        <v>1406.2012237843503</v>
      </c>
      <c r="J177" s="163">
        <v>1356.5420273183856</v>
      </c>
      <c r="K177" s="163">
        <v>1275.6878639030886</v>
      </c>
      <c r="L177" s="163">
        <v>1218.7970792069452</v>
      </c>
      <c r="M177" s="163">
        <v>1169.0181994220302</v>
      </c>
      <c r="N177" s="163">
        <v>1110.669644414724</v>
      </c>
      <c r="O177" s="163">
        <v>1023.4756296508797</v>
      </c>
      <c r="P177" s="163">
        <v>981.75285305822376</v>
      </c>
      <c r="Q177" s="163">
        <v>931.91499265874893</v>
      </c>
      <c r="R177" s="163">
        <v>881.0654006967967</v>
      </c>
      <c r="S177" s="163">
        <v>726.80721563101315</v>
      </c>
      <c r="T177" s="163">
        <v>681.68879076735527</v>
      </c>
      <c r="U177" s="163">
        <v>620.18200230291905</v>
      </c>
      <c r="V177" s="163">
        <v>554.13919149648837</v>
      </c>
      <c r="W177" s="163">
        <v>504.43831079770769</v>
      </c>
      <c r="X177" s="163">
        <v>500.11322257400178</v>
      </c>
      <c r="Y177" s="163">
        <v>493.92555254401464</v>
      </c>
      <c r="Z177" s="163">
        <v>487.34642101205452</v>
      </c>
      <c r="AA177" s="163">
        <v>481.25142717962717</v>
      </c>
      <c r="AB177" s="163">
        <v>480.33050505233319</v>
      </c>
      <c r="AC177" s="163">
        <v>475.94251451105544</v>
      </c>
      <c r="AD177" s="163">
        <v>472.86949783664733</v>
      </c>
    </row>
    <row r="178" spans="1:30">
      <c r="A178" s="187" t="s">
        <v>40</v>
      </c>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c r="AA178" s="174"/>
      <c r="AB178" s="174"/>
      <c r="AC178" s="175"/>
      <c r="AD178" s="175"/>
    </row>
    <row r="179" spans="1:30">
      <c r="A179" s="181" t="s">
        <v>856</v>
      </c>
      <c r="B179" s="177">
        <v>267.98942570399993</v>
      </c>
      <c r="C179" s="177">
        <v>258.17865519599997</v>
      </c>
      <c r="D179" s="177">
        <v>243.27860495399995</v>
      </c>
      <c r="E179" s="177">
        <v>239.3195370585029</v>
      </c>
      <c r="F179" s="177">
        <v>246.27113440841873</v>
      </c>
      <c r="G179" s="177">
        <v>205.24333279728967</v>
      </c>
      <c r="H179" s="177">
        <v>199.62895510007647</v>
      </c>
      <c r="I179" s="177">
        <v>179.80031901648431</v>
      </c>
      <c r="J179" s="177">
        <v>167.07874597561479</v>
      </c>
      <c r="K179" s="177">
        <v>152.72856997470842</v>
      </c>
      <c r="L179" s="177">
        <v>140.91333941887876</v>
      </c>
      <c r="M179" s="177">
        <v>131.42503007169657</v>
      </c>
      <c r="N179" s="177">
        <v>117.11469423270613</v>
      </c>
      <c r="O179" s="177">
        <v>107.07199921776288</v>
      </c>
      <c r="P179" s="177">
        <v>98.453772423052683</v>
      </c>
      <c r="Q179" s="177">
        <v>88.94806074514338</v>
      </c>
      <c r="R179" s="177">
        <v>79.829168166111629</v>
      </c>
      <c r="S179" s="177">
        <v>70.970121500618973</v>
      </c>
      <c r="T179" s="177">
        <v>62.598330080689763</v>
      </c>
      <c r="U179" s="177">
        <v>54.124991616401417</v>
      </c>
      <c r="V179" s="177">
        <v>46.295363961344599</v>
      </c>
      <c r="W179" s="177">
        <v>38.964061977988393</v>
      </c>
      <c r="X179" s="177">
        <v>37.502432280694173</v>
      </c>
      <c r="Y179" s="177">
        <v>35.764215491037852</v>
      </c>
      <c r="Z179" s="177">
        <v>33.976236170119734</v>
      </c>
      <c r="AA179" s="177">
        <v>32.137337049770942</v>
      </c>
      <c r="AB179" s="177">
        <v>30.348200460683945</v>
      </c>
      <c r="AC179" s="177">
        <v>28.344969260354326</v>
      </c>
      <c r="AD179" s="177">
        <v>26.464408485925883</v>
      </c>
    </row>
    <row r="180" spans="1:30">
      <c r="A180" s="182" t="s">
        <v>857</v>
      </c>
      <c r="B180" s="165">
        <v>231.20083652345792</v>
      </c>
      <c r="C180" s="165">
        <v>218.20201033583177</v>
      </c>
      <c r="D180" s="165">
        <v>211.4171536302251</v>
      </c>
      <c r="E180" s="165">
        <v>204.22207723728249</v>
      </c>
      <c r="F180" s="165">
        <v>197.40888436685691</v>
      </c>
      <c r="G180" s="165">
        <v>180.88883706064598</v>
      </c>
      <c r="H180" s="165">
        <v>164.16320873694107</v>
      </c>
      <c r="I180" s="165">
        <v>156.93144710732165</v>
      </c>
      <c r="J180" s="165">
        <v>149.37153260730796</v>
      </c>
      <c r="K180" s="165">
        <v>140.1322806148504</v>
      </c>
      <c r="L180" s="165">
        <v>131.76281127472026</v>
      </c>
      <c r="M180" s="165">
        <v>123.96661435653918</v>
      </c>
      <c r="N180" s="165">
        <v>113.94504064057516</v>
      </c>
      <c r="O180" s="165">
        <v>103.0845052065026</v>
      </c>
      <c r="P180" s="165">
        <v>100.50293757343429</v>
      </c>
      <c r="Q180" s="165">
        <v>91.261858362514147</v>
      </c>
      <c r="R180" s="165">
        <v>86.247970288675461</v>
      </c>
      <c r="S180" s="165">
        <v>80.074915166736247</v>
      </c>
      <c r="T180" s="165">
        <v>74.689570446447746</v>
      </c>
      <c r="U180" s="165">
        <v>67.355136987754165</v>
      </c>
      <c r="V180" s="165">
        <v>62.566163285672843</v>
      </c>
      <c r="W180" s="165">
        <v>55.969735486845998</v>
      </c>
      <c r="X180" s="165">
        <v>54.868962615511471</v>
      </c>
      <c r="Y180" s="165">
        <v>52.196272302717219</v>
      </c>
      <c r="Z180" s="165">
        <v>50.404717081765867</v>
      </c>
      <c r="AA180" s="165">
        <v>48.181638223460375</v>
      </c>
      <c r="AB180" s="165">
        <v>49.281549770169448</v>
      </c>
      <c r="AC180" s="165">
        <v>47.241071732460917</v>
      </c>
      <c r="AD180" s="165">
        <v>45.186812500745056</v>
      </c>
    </row>
    <row r="181" spans="1:30">
      <c r="A181" s="182" t="s">
        <v>858</v>
      </c>
      <c r="B181" s="165">
        <v>27.498669960607312</v>
      </c>
      <c r="C181" s="165">
        <v>27.982382586230599</v>
      </c>
      <c r="D181" s="165">
        <v>27.709426664505699</v>
      </c>
      <c r="E181" s="165">
        <v>29.40875417034859</v>
      </c>
      <c r="F181" s="165">
        <v>32.103754950656388</v>
      </c>
      <c r="G181" s="165">
        <v>32.72283435511941</v>
      </c>
      <c r="H181" s="165">
        <v>32.463864705436315</v>
      </c>
      <c r="I181" s="165">
        <v>35.566663350239374</v>
      </c>
      <c r="J181" s="165">
        <v>34.416677808570526</v>
      </c>
      <c r="K181" s="165">
        <v>33.506161992553459</v>
      </c>
      <c r="L181" s="165">
        <v>35.332124417070467</v>
      </c>
      <c r="M181" s="165">
        <v>36.560958172474059</v>
      </c>
      <c r="N181" s="165">
        <v>37.949642643759454</v>
      </c>
      <c r="O181" s="165">
        <v>39.129988232155824</v>
      </c>
      <c r="P181" s="165">
        <v>41.348655089129139</v>
      </c>
      <c r="Q181" s="165">
        <v>41.589670554121398</v>
      </c>
      <c r="R181" s="165">
        <v>42.663764778538457</v>
      </c>
      <c r="S181" s="165">
        <v>43.4791793839563</v>
      </c>
      <c r="T181" s="165">
        <v>44.281683059772654</v>
      </c>
      <c r="U181" s="165">
        <v>45.310552408155075</v>
      </c>
      <c r="V181" s="165">
        <v>46.322727168450058</v>
      </c>
      <c r="W181" s="165">
        <v>47.303158541847871</v>
      </c>
      <c r="X181" s="165">
        <v>47.188607822183073</v>
      </c>
      <c r="Y181" s="165">
        <v>47.110724942681259</v>
      </c>
      <c r="Z181" s="165">
        <v>47.076475825484181</v>
      </c>
      <c r="AA181" s="165">
        <v>46.906197728685164</v>
      </c>
      <c r="AB181" s="165">
        <v>46.435514239521972</v>
      </c>
      <c r="AC181" s="165">
        <v>46.151169167651346</v>
      </c>
      <c r="AD181" s="165">
        <v>45.992984685681805</v>
      </c>
    </row>
    <row r="182" spans="1:30">
      <c r="A182" s="182" t="s">
        <v>859</v>
      </c>
      <c r="B182" s="165">
        <v>59.433187107600006</v>
      </c>
      <c r="C182" s="165">
        <v>48.800963154599998</v>
      </c>
      <c r="D182" s="165">
        <v>51.015397447800005</v>
      </c>
      <c r="E182" s="165">
        <v>53.525146097536926</v>
      </c>
      <c r="F182" s="165">
        <v>57.999133371624943</v>
      </c>
      <c r="G182" s="165">
        <v>58.466952989146812</v>
      </c>
      <c r="H182" s="165">
        <v>54.974623282951214</v>
      </c>
      <c r="I182" s="165">
        <v>61.796476124223823</v>
      </c>
      <c r="J182" s="165">
        <v>55.96864487427866</v>
      </c>
      <c r="K182" s="165">
        <v>54.465296189176165</v>
      </c>
      <c r="L182" s="165">
        <v>55.121064406111515</v>
      </c>
      <c r="M182" s="165">
        <v>56.858784182250119</v>
      </c>
      <c r="N182" s="165">
        <v>56.228334036968945</v>
      </c>
      <c r="O182" s="165">
        <v>49.092869225724257</v>
      </c>
      <c r="P182" s="165">
        <v>48.06241290456699</v>
      </c>
      <c r="Q182" s="165">
        <v>44.830427099584725</v>
      </c>
      <c r="R182" s="165">
        <v>41.670239256316897</v>
      </c>
      <c r="S182" s="165">
        <v>37.94839245180443</v>
      </c>
      <c r="T182" s="165">
        <v>33.34602762513429</v>
      </c>
      <c r="U182" s="165">
        <v>28.753709825105879</v>
      </c>
      <c r="V182" s="165">
        <v>23.82531516281119</v>
      </c>
      <c r="W182" s="165">
        <v>18.748906538550585</v>
      </c>
      <c r="X182" s="165">
        <v>19.100642354323771</v>
      </c>
      <c r="Y182" s="165">
        <v>19.480302411027697</v>
      </c>
      <c r="Z182" s="165">
        <v>19.916676370283092</v>
      </c>
      <c r="AA182" s="165">
        <v>20.384868963574231</v>
      </c>
      <c r="AB182" s="165">
        <v>20.812357937078932</v>
      </c>
      <c r="AC182" s="165">
        <v>21.300512900952789</v>
      </c>
      <c r="AD182" s="165">
        <v>21.78165795723762</v>
      </c>
    </row>
    <row r="183" spans="1:30">
      <c r="A183" s="182" t="s">
        <v>860</v>
      </c>
      <c r="B183" s="165">
        <v>250.04977167897454</v>
      </c>
      <c r="C183" s="165">
        <v>235.90729171306839</v>
      </c>
      <c r="D183" s="165">
        <v>233.83637499446198</v>
      </c>
      <c r="E183" s="165">
        <v>220.43815338418574</v>
      </c>
      <c r="F183" s="165">
        <v>201.31599505206327</v>
      </c>
      <c r="G183" s="165">
        <v>183.76235194271209</v>
      </c>
      <c r="H183" s="165">
        <v>166.97552774900353</v>
      </c>
      <c r="I183" s="165">
        <v>157.06094885494883</v>
      </c>
      <c r="J183" s="165">
        <v>147.43829030654592</v>
      </c>
      <c r="K183" s="165">
        <v>149.68022385369636</v>
      </c>
      <c r="L183" s="165">
        <v>142.25179997750061</v>
      </c>
      <c r="M183" s="165">
        <v>131.35033869604919</v>
      </c>
      <c r="N183" s="165">
        <v>120.0119561163294</v>
      </c>
      <c r="O183" s="165">
        <v>107.35571554958679</v>
      </c>
      <c r="P183" s="165">
        <v>102.0490521552029</v>
      </c>
      <c r="Q183" s="165">
        <v>111.55794759654864</v>
      </c>
      <c r="R183" s="165">
        <v>109.17905057813321</v>
      </c>
      <c r="S183" s="165">
        <v>100.0593148437147</v>
      </c>
      <c r="T183" s="165">
        <v>94.071994065945802</v>
      </c>
      <c r="U183" s="165">
        <v>85.678062790036876</v>
      </c>
      <c r="V183" s="165">
        <v>65.294811177800838</v>
      </c>
      <c r="W183" s="165">
        <v>60.016642812341694</v>
      </c>
      <c r="X183" s="165">
        <v>56.74541069123233</v>
      </c>
      <c r="Y183" s="165">
        <v>53.150850862266637</v>
      </c>
      <c r="Z183" s="165">
        <v>49.727494351166705</v>
      </c>
      <c r="AA183" s="165">
        <v>47.751224540433178</v>
      </c>
      <c r="AB183" s="165">
        <v>46.482642433292554</v>
      </c>
      <c r="AC183" s="165">
        <v>44.848214278649614</v>
      </c>
      <c r="AD183" s="165">
        <v>42.332215070917847</v>
      </c>
    </row>
    <row r="184" spans="1:30">
      <c r="A184" s="182" t="s">
        <v>861</v>
      </c>
      <c r="B184" s="165">
        <v>67.24369107426115</v>
      </c>
      <c r="C184" s="165">
        <v>79.122458103727041</v>
      </c>
      <c r="D184" s="165">
        <v>67.10943539576013</v>
      </c>
      <c r="E184" s="165">
        <v>65.255419570115848</v>
      </c>
      <c r="F184" s="165">
        <v>68.389001159517335</v>
      </c>
      <c r="G184" s="165">
        <v>64.416408949180678</v>
      </c>
      <c r="H184" s="165">
        <v>54.969690219052069</v>
      </c>
      <c r="I184" s="165">
        <v>58.497385076647703</v>
      </c>
      <c r="J184" s="165">
        <v>50.535882453981422</v>
      </c>
      <c r="K184" s="165">
        <v>48.049728406890075</v>
      </c>
      <c r="L184" s="165">
        <v>44.878014267817761</v>
      </c>
      <c r="M184" s="165">
        <v>43.034865939608345</v>
      </c>
      <c r="N184" s="165">
        <v>40.746680252544181</v>
      </c>
      <c r="O184" s="165">
        <v>37.644229590782629</v>
      </c>
      <c r="P184" s="165">
        <v>37.854244843841705</v>
      </c>
      <c r="Q184" s="165">
        <v>32.392008150379965</v>
      </c>
      <c r="R184" s="165">
        <v>29.634169217229278</v>
      </c>
      <c r="S184" s="165">
        <v>27.431625549777419</v>
      </c>
      <c r="T184" s="165">
        <v>25.507105563599154</v>
      </c>
      <c r="U184" s="165">
        <v>23.465312693025698</v>
      </c>
      <c r="V184" s="165">
        <v>21.548434772914423</v>
      </c>
      <c r="W184" s="165">
        <v>19.78935557534912</v>
      </c>
      <c r="X184" s="165">
        <v>19.372250696881565</v>
      </c>
      <c r="Y184" s="165">
        <v>19.116537331702776</v>
      </c>
      <c r="Z184" s="165">
        <v>18.903604983621744</v>
      </c>
      <c r="AA184" s="165">
        <v>18.564385155840107</v>
      </c>
      <c r="AB184" s="165">
        <v>18.224569510205527</v>
      </c>
      <c r="AC184" s="165">
        <v>17.673417272130845</v>
      </c>
      <c r="AD184" s="165">
        <v>17.160630522761103</v>
      </c>
    </row>
    <row r="185" spans="1:30">
      <c r="A185" s="182" t="s">
        <v>862</v>
      </c>
      <c r="B185" s="165">
        <v>3.3810459097592229</v>
      </c>
      <c r="C185" s="165">
        <v>3.4937292035571432</v>
      </c>
      <c r="D185" s="165">
        <v>3.7056875560117102</v>
      </c>
      <c r="E185" s="165">
        <v>4.1526048527286914</v>
      </c>
      <c r="F185" s="165">
        <v>4.7190017393344759</v>
      </c>
      <c r="G185" s="165">
        <v>5.0091824778616321</v>
      </c>
      <c r="H185" s="165">
        <v>5.152339175345424</v>
      </c>
      <c r="I185" s="165">
        <v>5.9263347799547077</v>
      </c>
      <c r="J185" s="165">
        <v>5.885646656648432</v>
      </c>
      <c r="K185" s="165">
        <v>6.0472738750540511</v>
      </c>
      <c r="L185" s="165">
        <v>6.8174616886886872</v>
      </c>
      <c r="M185" s="165">
        <v>7.1572136385120526</v>
      </c>
      <c r="N185" s="165">
        <v>7.7125496846122683</v>
      </c>
      <c r="O185" s="165">
        <v>7.984576454320691</v>
      </c>
      <c r="P185" s="165">
        <v>8.6476890672090683</v>
      </c>
      <c r="Q185" s="165">
        <v>9.1166863206245505</v>
      </c>
      <c r="R185" s="165">
        <v>9.6231267466284027</v>
      </c>
      <c r="S185" s="165">
        <v>10.090392556935175</v>
      </c>
      <c r="T185" s="165">
        <v>10.49432249097984</v>
      </c>
      <c r="U185" s="165">
        <v>10.857658144911182</v>
      </c>
      <c r="V185" s="165">
        <v>11.236041870367734</v>
      </c>
      <c r="W185" s="165">
        <v>11.651341943283414</v>
      </c>
      <c r="X185" s="165">
        <v>11.882072628868794</v>
      </c>
      <c r="Y185" s="165">
        <v>12.140764310609601</v>
      </c>
      <c r="Z185" s="165">
        <v>12.298621725575678</v>
      </c>
      <c r="AA185" s="165">
        <v>12.501548422423987</v>
      </c>
      <c r="AB185" s="165">
        <v>12.724440308827587</v>
      </c>
      <c r="AC185" s="165">
        <v>13.005869662877968</v>
      </c>
      <c r="AD185" s="165">
        <v>13.25859059182323</v>
      </c>
    </row>
    <row r="186" spans="1:30">
      <c r="A186" s="186" t="s">
        <v>863</v>
      </c>
      <c r="B186" s="179">
        <v>7.7790683708349677</v>
      </c>
      <c r="C186" s="179">
        <v>8.0148781665232836</v>
      </c>
      <c r="D186" s="179">
        <v>7.6839136982888796</v>
      </c>
      <c r="E186" s="179">
        <v>7.8797924278495461</v>
      </c>
      <c r="F186" s="179">
        <v>7.7286059268645264</v>
      </c>
      <c r="G186" s="179">
        <v>7.0799269332165355</v>
      </c>
      <c r="H186" s="179">
        <v>7.4436023508621805</v>
      </c>
      <c r="I186" s="179">
        <v>7.6920497999618469</v>
      </c>
      <c r="J186" s="179">
        <v>7.1712266316406339</v>
      </c>
      <c r="K186" s="179">
        <v>7.1442809993089123</v>
      </c>
      <c r="L186" s="179">
        <v>7.0246298520689612</v>
      </c>
      <c r="M186" s="179">
        <v>6.828187816251587</v>
      </c>
      <c r="N186" s="179">
        <v>6.6839716179039135</v>
      </c>
      <c r="O186" s="179">
        <v>6.6929453314890273</v>
      </c>
      <c r="P186" s="179">
        <v>6.9687596680341271</v>
      </c>
      <c r="Q186" s="179">
        <v>6.1082530302877345</v>
      </c>
      <c r="R186" s="179">
        <v>6.1093551512247712</v>
      </c>
      <c r="S186" s="179">
        <v>6.0201813216303339</v>
      </c>
      <c r="T186" s="179">
        <v>5.6175985857496666</v>
      </c>
      <c r="U186" s="179">
        <v>5.3229796168610868</v>
      </c>
      <c r="V186" s="179">
        <v>5.282103175885223</v>
      </c>
      <c r="W186" s="179">
        <v>5.1756970731508138</v>
      </c>
      <c r="X186" s="179">
        <v>4.9438108279983473</v>
      </c>
      <c r="Y186" s="179">
        <v>4.7665848830076127</v>
      </c>
      <c r="Z186" s="179">
        <v>4.5828392803848992</v>
      </c>
      <c r="AA186" s="179">
        <v>4.3859417012468827</v>
      </c>
      <c r="AB186" s="179">
        <v>4.1526251480339083</v>
      </c>
      <c r="AC186" s="179">
        <v>3.8671317405039898</v>
      </c>
      <c r="AD186" s="179">
        <v>3.5814277054172168</v>
      </c>
    </row>
    <row r="187" spans="1:30">
      <c r="A187" s="187" t="s">
        <v>864</v>
      </c>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c r="AA187" s="174"/>
      <c r="AB187" s="174"/>
      <c r="AC187" s="174"/>
      <c r="AD187" s="175"/>
    </row>
    <row r="188" spans="1:30">
      <c r="A188" s="215" t="s">
        <v>865</v>
      </c>
      <c r="B188" s="177">
        <v>140.5910787638617</v>
      </c>
      <c r="C188" s="177">
        <v>141.83415045182019</v>
      </c>
      <c r="D188" s="177">
        <v>139.63018692749804</v>
      </c>
      <c r="E188" s="177">
        <v>139.4205636112716</v>
      </c>
      <c r="F188" s="177">
        <v>142.59584969562684</v>
      </c>
      <c r="G188" s="177">
        <v>131.86331982575959</v>
      </c>
      <c r="H188" s="177">
        <v>123.90028321212088</v>
      </c>
      <c r="I188" s="177">
        <v>119.07875862676926</v>
      </c>
      <c r="J188" s="177">
        <v>116.74546266944128</v>
      </c>
      <c r="K188" s="177">
        <v>105.46780013934172</v>
      </c>
      <c r="L188" s="177">
        <v>98.916034050848893</v>
      </c>
      <c r="M188" s="177">
        <v>93.523993802803048</v>
      </c>
      <c r="N188" s="177">
        <v>88.206412197897563</v>
      </c>
      <c r="O188" s="177">
        <v>78.623173971868951</v>
      </c>
      <c r="P188" s="177">
        <v>72.287493221452394</v>
      </c>
      <c r="Q188" s="177">
        <v>64.938010072620528</v>
      </c>
      <c r="R188" s="177">
        <v>57.936833854172448</v>
      </c>
      <c r="S188" s="177">
        <v>31.616407739454399</v>
      </c>
      <c r="T188" s="177">
        <v>26.738050524581421</v>
      </c>
      <c r="U188" s="177">
        <v>20.242805619283576</v>
      </c>
      <c r="V188" s="177">
        <v>14.374198950311136</v>
      </c>
      <c r="W188" s="177">
        <v>8.9786722548895757</v>
      </c>
      <c r="X188" s="177">
        <v>9.0265745093979319</v>
      </c>
      <c r="Y188" s="177">
        <v>9.2141960353002599</v>
      </c>
      <c r="Z188" s="177">
        <v>8.9765310757109447</v>
      </c>
      <c r="AA188" s="177">
        <v>8.5402453409700207</v>
      </c>
      <c r="AB188" s="177">
        <v>8.5417414431604719</v>
      </c>
      <c r="AC188" s="177">
        <v>8.5977461227946019</v>
      </c>
      <c r="AD188" s="177">
        <v>8.9193950200967596</v>
      </c>
    </row>
    <row r="189" spans="1:30">
      <c r="A189" s="182" t="s">
        <v>866</v>
      </c>
      <c r="B189" s="165">
        <v>272.79889607629059</v>
      </c>
      <c r="C189" s="165">
        <v>275.21091671942355</v>
      </c>
      <c r="D189" s="165">
        <v>270.93440912225697</v>
      </c>
      <c r="E189" s="165">
        <v>270.39414619102979</v>
      </c>
      <c r="F189" s="165">
        <v>276.40097507286157</v>
      </c>
      <c r="G189" s="165">
        <v>255.44153254107192</v>
      </c>
      <c r="H189" s="165">
        <v>239.85135698655625</v>
      </c>
      <c r="I189" s="165">
        <v>230.3391535991355</v>
      </c>
      <c r="J189" s="165">
        <v>225.62653144644648</v>
      </c>
      <c r="K189" s="165">
        <v>203.62415309814864</v>
      </c>
      <c r="L189" s="165">
        <v>190.74973657253778</v>
      </c>
      <c r="M189" s="165">
        <v>180.10172229076935</v>
      </c>
      <c r="N189" s="165">
        <v>169.58057087367172</v>
      </c>
      <c r="O189" s="165">
        <v>150.85294140111057</v>
      </c>
      <c r="P189" s="165">
        <v>138.35170350615797</v>
      </c>
      <c r="Q189" s="165">
        <v>123.89218225512418</v>
      </c>
      <c r="R189" s="165">
        <v>110.07519031038144</v>
      </c>
      <c r="S189" s="165">
        <v>59.725481530428326</v>
      </c>
      <c r="T189" s="165">
        <v>50.089226714649122</v>
      </c>
      <c r="U189" s="165">
        <v>37.418000488303569</v>
      </c>
      <c r="V189" s="165">
        <v>25.920043161973023</v>
      </c>
      <c r="W189" s="165">
        <v>15.222186901424722</v>
      </c>
      <c r="X189" s="165">
        <v>15.303399028388</v>
      </c>
      <c r="Y189" s="165">
        <v>15.621487254902837</v>
      </c>
      <c r="Z189" s="165">
        <v>15.218556806827065</v>
      </c>
      <c r="AA189" s="165">
        <v>14.478890316268281</v>
      </c>
      <c r="AB189" s="165">
        <v>14.481426765591756</v>
      </c>
      <c r="AC189" s="165">
        <v>14.576375514866006</v>
      </c>
      <c r="AD189" s="165">
        <v>15.121689954727001</v>
      </c>
    </row>
    <row r="190" spans="1:30">
      <c r="A190" s="182" t="s">
        <v>867</v>
      </c>
      <c r="B190" s="165">
        <v>6.5737268520827765</v>
      </c>
      <c r="C190" s="165">
        <v>6.631850125664891</v>
      </c>
      <c r="D190" s="165">
        <v>6.5287976821653846</v>
      </c>
      <c r="E190" s="165">
        <v>6.8542656998820775</v>
      </c>
      <c r="F190" s="165">
        <v>7.3904593165919454</v>
      </c>
      <c r="G190" s="165">
        <v>7.2259928053211278</v>
      </c>
      <c r="H190" s="165">
        <v>7.2025181189944254</v>
      </c>
      <c r="I190" s="165">
        <v>7.370449185114011</v>
      </c>
      <c r="J190" s="165">
        <v>7.7263057990607829</v>
      </c>
      <c r="K190" s="165">
        <v>7.4991258884403207</v>
      </c>
      <c r="L190" s="165">
        <v>7.5984644398314103</v>
      </c>
      <c r="M190" s="165">
        <v>7.8120353351183347</v>
      </c>
      <c r="N190" s="165">
        <v>8.0733193664179534</v>
      </c>
      <c r="O190" s="165">
        <v>7.9581703598523479</v>
      </c>
      <c r="P190" s="165">
        <v>8.1833915330729567</v>
      </c>
      <c r="Q190" s="165">
        <v>8.3389369073961603</v>
      </c>
      <c r="R190" s="165">
        <v>8.5944262817914421</v>
      </c>
      <c r="S190" s="165">
        <v>5.5515148859874861</v>
      </c>
      <c r="T190" s="165">
        <v>5.7513788272449773</v>
      </c>
      <c r="U190" s="165">
        <v>5.61852808982088</v>
      </c>
      <c r="V190" s="165">
        <v>5.6220551005489545</v>
      </c>
      <c r="W190" s="165">
        <v>5.9436328813968524</v>
      </c>
      <c r="X190" s="165">
        <v>5.9753428499652941</v>
      </c>
      <c r="Y190" s="165">
        <v>6.0995431146540575</v>
      </c>
      <c r="Z190" s="165">
        <v>5.9422154799582199</v>
      </c>
      <c r="AA190" s="165">
        <v>5.6534063815663735</v>
      </c>
      <c r="AB190" s="165">
        <v>5.6543967598673808</v>
      </c>
      <c r="AC190" s="165">
        <v>5.6914703099353474</v>
      </c>
      <c r="AD190" s="165">
        <v>5.9043929902602743</v>
      </c>
    </row>
    <row r="191" spans="1:30">
      <c r="A191" s="182" t="s">
        <v>868</v>
      </c>
      <c r="B191" s="165">
        <v>138.40671406817523</v>
      </c>
      <c r="C191" s="165">
        <v>139.63047214154838</v>
      </c>
      <c r="D191" s="165">
        <v>137.46075161582499</v>
      </c>
      <c r="E191" s="165">
        <v>136.95949780664469</v>
      </c>
      <c r="F191" s="165">
        <v>139.74442529094853</v>
      </c>
      <c r="G191" s="165">
        <v>128.88191830298243</v>
      </c>
      <c r="H191" s="165">
        <v>120.7357631785887</v>
      </c>
      <c r="I191" s="165">
        <v>115.64315652594122</v>
      </c>
      <c r="J191" s="165">
        <v>112.9371591336573</v>
      </c>
      <c r="K191" s="165">
        <v>101.57072988710109</v>
      </c>
      <c r="L191" s="165">
        <v>94.763937436818708</v>
      </c>
      <c r="M191" s="165">
        <v>89.046073564576389</v>
      </c>
      <c r="N191" s="165">
        <v>83.362607410197043</v>
      </c>
      <c r="O191" s="165">
        <v>73.635423861228745</v>
      </c>
      <c r="P191" s="165">
        <v>66.939525676984573</v>
      </c>
      <c r="Q191" s="165">
        <v>59.265166530516439</v>
      </c>
      <c r="R191" s="165">
        <v>51.860121053170843</v>
      </c>
      <c r="S191" s="165">
        <v>27.542585469158311</v>
      </c>
      <c r="T191" s="165">
        <v>22.363605235592591</v>
      </c>
      <c r="U191" s="165">
        <v>15.819003129554357</v>
      </c>
      <c r="V191" s="165">
        <v>9.7971227830195105</v>
      </c>
      <c r="W191" s="165">
        <v>3.9806854417885162</v>
      </c>
      <c r="X191" s="165">
        <v>4.0019228588293716</v>
      </c>
      <c r="Y191" s="165">
        <v>4.085104676310106</v>
      </c>
      <c r="Z191" s="165">
        <v>3.9797361521226633</v>
      </c>
      <c r="AA191" s="165">
        <v>3.7863093042056537</v>
      </c>
      <c r="AB191" s="165">
        <v>3.7869725996283936</v>
      </c>
      <c r="AC191" s="165">
        <v>3.8118022188151524</v>
      </c>
      <c r="AD191" s="165">
        <v>3.9544049385169164</v>
      </c>
    </row>
    <row r="192" spans="1:30">
      <c r="A192" s="182" t="s">
        <v>869</v>
      </c>
      <c r="B192" s="165">
        <v>0.65270183894420686</v>
      </c>
      <c r="C192" s="165">
        <v>0.65847286783027703</v>
      </c>
      <c r="D192" s="165">
        <v>0.64824084558577033</v>
      </c>
      <c r="E192" s="165">
        <v>0.6530035014135116</v>
      </c>
      <c r="F192" s="165">
        <v>0.67437818986868614</v>
      </c>
      <c r="G192" s="165">
        <v>0.63032348281972761</v>
      </c>
      <c r="H192" s="165">
        <v>0.59932298433231423</v>
      </c>
      <c r="I192" s="165">
        <v>0.58366870894433576</v>
      </c>
      <c r="J192" s="165">
        <v>0.58079079969033998</v>
      </c>
      <c r="K192" s="165">
        <v>0.53356844666525094</v>
      </c>
      <c r="L192" s="165">
        <v>0.51009202657504271</v>
      </c>
      <c r="M192" s="165">
        <v>0.49302629204369014</v>
      </c>
      <c r="N192" s="165">
        <v>0.47706295725045367</v>
      </c>
      <c r="O192" s="165">
        <v>0.43826826794389162</v>
      </c>
      <c r="P192" s="165">
        <v>0.41777580033304035</v>
      </c>
      <c r="Q192" s="165">
        <v>0.39219565521092398</v>
      </c>
      <c r="R192" s="165">
        <v>0.36966377734836975</v>
      </c>
      <c r="S192" s="165">
        <v>0.216465890039229</v>
      </c>
      <c r="T192" s="165">
        <v>0.20113954130971945</v>
      </c>
      <c r="U192" s="165">
        <v>0.17390797978819394</v>
      </c>
      <c r="V192" s="165">
        <v>0.15141752003831324</v>
      </c>
      <c r="W192" s="165">
        <v>9.8400236468397503E-2</v>
      </c>
      <c r="X192" s="165">
        <v>0.10092554415385456</v>
      </c>
      <c r="Y192" s="165">
        <v>8.2727656577345557E-2</v>
      </c>
      <c r="Z192" s="165">
        <v>7.6329945989250123E-2</v>
      </c>
      <c r="AA192" s="165">
        <v>0.26107885173566847</v>
      </c>
      <c r="AB192" s="165">
        <v>0.2306435232863705</v>
      </c>
      <c r="AC192" s="165">
        <v>0.21929240884628509</v>
      </c>
      <c r="AD192" s="165">
        <v>0.2123297612792644</v>
      </c>
    </row>
    <row r="193" spans="1:30">
      <c r="A193" s="182" t="s">
        <v>870</v>
      </c>
      <c r="B193" s="165">
        <v>104.74095077429851</v>
      </c>
      <c r="C193" s="165">
        <v>105.66704446119648</v>
      </c>
      <c r="D193" s="165">
        <v>104.02508227526641</v>
      </c>
      <c r="E193" s="165">
        <v>103.5835476033519</v>
      </c>
      <c r="F193" s="165">
        <v>105.61913799298306</v>
      </c>
      <c r="G193" s="165">
        <v>97.336211596611506</v>
      </c>
      <c r="H193" s="165">
        <v>91.106784229894416</v>
      </c>
      <c r="I193" s="165">
        <v>87.179907229275372</v>
      </c>
      <c r="J193" s="165">
        <v>85.045844586187116</v>
      </c>
      <c r="K193" s="165">
        <v>76.388475397057789</v>
      </c>
      <c r="L193" s="165">
        <v>71.162083703868205</v>
      </c>
      <c r="M193" s="165">
        <v>66.748618509520611</v>
      </c>
      <c r="N193" s="165">
        <v>62.352977615246978</v>
      </c>
      <c r="O193" s="165">
        <v>54.930041153980888</v>
      </c>
      <c r="P193" s="165">
        <v>49.766088790000097</v>
      </c>
      <c r="Q193" s="165">
        <v>43.8658066812622</v>
      </c>
      <c r="R193" s="165">
        <v>38.153809322597048</v>
      </c>
      <c r="S193" s="165">
        <v>20.087455432840169</v>
      </c>
      <c r="T193" s="165">
        <v>16.088796423224622</v>
      </c>
      <c r="U193" s="165">
        <v>11.104390408355734</v>
      </c>
      <c r="V193" s="165">
        <v>6.495693579192114</v>
      </c>
      <c r="W193" s="165">
        <v>1.9875622357506399</v>
      </c>
      <c r="X193" s="165">
        <v>1.9981661100613735</v>
      </c>
      <c r="Y193" s="165">
        <v>2.039698916796167</v>
      </c>
      <c r="Z193" s="165">
        <v>1.9870882539909083</v>
      </c>
      <c r="AA193" s="165">
        <v>1.8905099375370973</v>
      </c>
      <c r="AB193" s="165">
        <v>1.890841121940553</v>
      </c>
      <c r="AC193" s="165">
        <v>1.9032385881923692</v>
      </c>
      <c r="AD193" s="165">
        <v>1.9744403408903206</v>
      </c>
    </row>
    <row r="194" spans="1:30">
      <c r="A194" s="182" t="s">
        <v>871</v>
      </c>
      <c r="B194" s="165">
        <v>0.20914457159441247</v>
      </c>
      <c r="C194" s="165">
        <v>0.21099377637984479</v>
      </c>
      <c r="D194" s="165">
        <v>0.20771514013096676</v>
      </c>
      <c r="E194" s="165">
        <v>0.22572155513375958</v>
      </c>
      <c r="F194" s="165">
        <v>0.2516293827179657</v>
      </c>
      <c r="G194" s="165">
        <v>0.25409619452193594</v>
      </c>
      <c r="H194" s="165">
        <v>0.26131106667032555</v>
      </c>
      <c r="I194" s="165">
        <v>0.27563149814891802</v>
      </c>
      <c r="J194" s="165">
        <v>0.29756446751374716</v>
      </c>
      <c r="K194" s="165">
        <v>0.2971865015425289</v>
      </c>
      <c r="L194" s="165">
        <v>0.30960558194706039</v>
      </c>
      <c r="M194" s="165">
        <v>0.3270284598162152</v>
      </c>
      <c r="N194" s="165">
        <v>0.34697880304836104</v>
      </c>
      <c r="O194" s="165">
        <v>0.35091376940570124</v>
      </c>
      <c r="P194" s="165">
        <v>0.36998016003224288</v>
      </c>
      <c r="Q194" s="165">
        <v>0.38632148957629903</v>
      </c>
      <c r="R194" s="165">
        <v>0.40775181523784543</v>
      </c>
      <c r="S194" s="165">
        <v>0.26958197326550926</v>
      </c>
      <c r="T194" s="165">
        <v>0.28570778059200397</v>
      </c>
      <c r="U194" s="165">
        <v>0.28538032971481986</v>
      </c>
      <c r="V194" s="165">
        <v>0.29183550863037011</v>
      </c>
      <c r="W194" s="165">
        <v>0.22771872830887868</v>
      </c>
      <c r="X194" s="165">
        <v>0.2335628184793897</v>
      </c>
      <c r="Y194" s="165">
        <v>0.1914491004075691</v>
      </c>
      <c r="Z194" s="165">
        <v>0.1766434599792838</v>
      </c>
      <c r="AA194" s="165">
        <v>0.72749790941131287</v>
      </c>
      <c r="AB194" s="165">
        <v>0.68419167224818178</v>
      </c>
      <c r="AC194" s="165">
        <v>0.67979429127640745</v>
      </c>
      <c r="AD194" s="165">
        <v>0.67009314575481971</v>
      </c>
    </row>
    <row r="195" spans="1:30">
      <c r="A195" s="182" t="s">
        <v>872</v>
      </c>
      <c r="B195" s="165">
        <v>8.071274477532894</v>
      </c>
      <c r="C195" s="165">
        <v>8.1426386983424859</v>
      </c>
      <c r="D195" s="165">
        <v>8.0161100828735563</v>
      </c>
      <c r="E195" s="165">
        <v>8.3859095401741222</v>
      </c>
      <c r="F195" s="165">
        <v>9.009775203421194</v>
      </c>
      <c r="G195" s="165">
        <v>8.7778429883596765</v>
      </c>
      <c r="H195" s="165">
        <v>8.7179993783289653</v>
      </c>
      <c r="I195" s="165">
        <v>8.8892068735091776</v>
      </c>
      <c r="J195" s="165">
        <v>9.2847857033966434</v>
      </c>
      <c r="K195" s="165">
        <v>8.9791635189167653</v>
      </c>
      <c r="L195" s="165">
        <v>9.0650579706816732</v>
      </c>
      <c r="M195" s="165">
        <v>9.2858719535291598</v>
      </c>
      <c r="N195" s="165">
        <v>9.5613353506711647</v>
      </c>
      <c r="O195" s="165">
        <v>9.3903486704683115</v>
      </c>
      <c r="P195" s="165">
        <v>9.620507537110683</v>
      </c>
      <c r="Q195" s="165">
        <v>9.7670984245406718</v>
      </c>
      <c r="R195" s="165">
        <v>10.02896233835857</v>
      </c>
      <c r="S195" s="165">
        <v>6.4539978718972515</v>
      </c>
      <c r="T195" s="165">
        <v>6.6613369791735275</v>
      </c>
      <c r="U195" s="165">
        <v>6.4830292624755135</v>
      </c>
      <c r="V195" s="165">
        <v>6.4626457066690346</v>
      </c>
      <c r="W195" s="165">
        <v>6.8064527426204533</v>
      </c>
      <c r="X195" s="165">
        <v>6.8427659548995337</v>
      </c>
      <c r="Y195" s="165">
        <v>6.9849960100011774</v>
      </c>
      <c r="Z195" s="165">
        <v>6.8048295811463388</v>
      </c>
      <c r="AA195" s="165">
        <v>6.4740949077455605</v>
      </c>
      <c r="AB195" s="165">
        <v>6.475229056377823</v>
      </c>
      <c r="AC195" s="165">
        <v>6.5176844656492454</v>
      </c>
      <c r="AD195" s="165">
        <v>6.7615165108618189</v>
      </c>
    </row>
    <row r="196" spans="1:30">
      <c r="A196" s="182" t="s">
        <v>873</v>
      </c>
      <c r="B196" s="165">
        <v>0.59531506510177734</v>
      </c>
      <c r="C196" s="165">
        <v>0.60057869426907418</v>
      </c>
      <c r="D196" s="165">
        <v>0.59124629067348389</v>
      </c>
      <c r="E196" s="165">
        <v>0.70135572961742576</v>
      </c>
      <c r="F196" s="165">
        <v>0.84316423293340259</v>
      </c>
      <c r="G196" s="165">
        <v>0.90940876235529056</v>
      </c>
      <c r="H196" s="165">
        <v>0.99118647284752559</v>
      </c>
      <c r="I196" s="165">
        <v>1.101004220934471</v>
      </c>
      <c r="J196" s="165">
        <v>1.2450564107143507</v>
      </c>
      <c r="K196" s="165">
        <v>1.2966688965651545</v>
      </c>
      <c r="L196" s="165">
        <v>1.403235518937463</v>
      </c>
      <c r="M196" s="165">
        <v>1.5345789732353394</v>
      </c>
      <c r="N196" s="165">
        <v>1.6808813916906062</v>
      </c>
      <c r="O196" s="165">
        <v>1.7505288572415931</v>
      </c>
      <c r="P196" s="165">
        <v>1.8963411873469145</v>
      </c>
      <c r="Q196" s="165">
        <v>2.0304869356770188</v>
      </c>
      <c r="R196" s="165">
        <v>2.1938040242781014</v>
      </c>
      <c r="S196" s="165">
        <v>1.4823830090851036</v>
      </c>
      <c r="T196" s="165">
        <v>1.6034118339218131</v>
      </c>
      <c r="U196" s="165">
        <v>1.6324723637725376</v>
      </c>
      <c r="V196" s="165">
        <v>1.6996362738124058</v>
      </c>
      <c r="W196" s="165">
        <v>1.3488244309721928</v>
      </c>
      <c r="X196" s="165">
        <v>1.3834401679268524</v>
      </c>
      <c r="Y196" s="165">
        <v>1.133992034098801</v>
      </c>
      <c r="Z196" s="165">
        <v>1.0462952088347275</v>
      </c>
      <c r="AA196" s="165">
        <v>0.49127222008671079</v>
      </c>
      <c r="AB196" s="165">
        <v>0.52380758947678752</v>
      </c>
      <c r="AC196" s="165">
        <v>0.50920647073579361</v>
      </c>
      <c r="AD196" s="165">
        <v>0.50604239936009121</v>
      </c>
    </row>
    <row r="197" spans="1:30">
      <c r="A197" s="186" t="s">
        <v>874</v>
      </c>
      <c r="B197" s="179">
        <v>0.43767750262003818</v>
      </c>
      <c r="C197" s="179">
        <v>0.44154733928924228</v>
      </c>
      <c r="D197" s="179">
        <v>0.43468612690171116</v>
      </c>
      <c r="E197" s="179">
        <v>0.4563557265644661</v>
      </c>
      <c r="F197" s="179">
        <v>0.49205539714144286</v>
      </c>
      <c r="G197" s="179">
        <v>0.48110524762392287</v>
      </c>
      <c r="H197" s="179">
        <v>0.47954230740485909</v>
      </c>
      <c r="I197" s="179">
        <v>0.49072312633533433</v>
      </c>
      <c r="J197" s="179">
        <v>0.51441599304361563</v>
      </c>
      <c r="K197" s="179">
        <v>0.49929039714297291</v>
      </c>
      <c r="L197" s="179">
        <v>0.50590433928949963</v>
      </c>
      <c r="M197" s="179">
        <v>0.52012384949806434</v>
      </c>
      <c r="N197" s="179">
        <v>0.53752009136617307</v>
      </c>
      <c r="O197" s="179">
        <v>0.52985349207526322</v>
      </c>
      <c r="P197" s="179">
        <v>0.54484867560667505</v>
      </c>
      <c r="Q197" s="179">
        <v>0.55520485749706017</v>
      </c>
      <c r="R197" s="179">
        <v>0.572215292193758</v>
      </c>
      <c r="S197" s="179">
        <v>0.3696188213672334</v>
      </c>
      <c r="T197" s="179">
        <v>0.38292572514369033</v>
      </c>
      <c r="U197" s="179">
        <v>0.37408054792757484</v>
      </c>
      <c r="V197" s="179">
        <v>0.37431537564127704</v>
      </c>
      <c r="W197" s="179">
        <v>0.39572596406190919</v>
      </c>
      <c r="X197" s="179">
        <v>0.39783720783024412</v>
      </c>
      <c r="Y197" s="179">
        <v>0.40610643819178593</v>
      </c>
      <c r="Z197" s="179">
        <v>0.39563159373958978</v>
      </c>
      <c r="AA197" s="179">
        <v>0.37640273805964347</v>
      </c>
      <c r="AB197" s="179">
        <v>0.37646867726143673</v>
      </c>
      <c r="AC197" s="179">
        <v>0.37893702728146617</v>
      </c>
      <c r="AD197" s="179">
        <v>0.39311337945926506</v>
      </c>
    </row>
    <row r="198" spans="1:30">
      <c r="A198" s="187" t="s">
        <v>875</v>
      </c>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c r="AA198" s="174"/>
      <c r="AB198" s="174"/>
      <c r="AC198" s="174"/>
      <c r="AD198" s="175"/>
    </row>
    <row r="199" spans="1:30">
      <c r="A199" s="181" t="s">
        <v>876</v>
      </c>
      <c r="B199" s="177">
        <v>58.39131628033811</v>
      </c>
      <c r="C199" s="177">
        <v>59.808438542552068</v>
      </c>
      <c r="D199" s="177">
        <v>60.648786090888414</v>
      </c>
      <c r="E199" s="177">
        <v>61.240934600747408</v>
      </c>
      <c r="F199" s="177">
        <v>62.302526700365881</v>
      </c>
      <c r="G199" s="177">
        <v>63.482635619359108</v>
      </c>
      <c r="H199" s="177">
        <v>64.669903946171274</v>
      </c>
      <c r="I199" s="177">
        <v>65.792724126858431</v>
      </c>
      <c r="J199" s="177">
        <v>67.133207956246167</v>
      </c>
      <c r="K199" s="177">
        <v>68.309292568216506</v>
      </c>
      <c r="L199" s="177">
        <v>69.51185283883008</v>
      </c>
      <c r="M199" s="177">
        <v>70.728002194358979</v>
      </c>
      <c r="N199" s="177">
        <v>71.791893823538842</v>
      </c>
      <c r="O199" s="177">
        <v>72.714156895298302</v>
      </c>
      <c r="P199" s="177">
        <v>73.548505558864548</v>
      </c>
      <c r="Q199" s="177">
        <v>75.004745524343164</v>
      </c>
      <c r="R199" s="177">
        <v>75.647886453265855</v>
      </c>
      <c r="S199" s="177">
        <v>76.640262342316873</v>
      </c>
      <c r="T199" s="177">
        <v>76.941306276845509</v>
      </c>
      <c r="U199" s="177">
        <v>77.159011290900992</v>
      </c>
      <c r="V199" s="177">
        <v>77.398809112163406</v>
      </c>
      <c r="W199" s="177">
        <v>77.882688198237872</v>
      </c>
      <c r="X199" s="177">
        <v>78.390499182094331</v>
      </c>
      <c r="Y199" s="177">
        <v>78.906229055384685</v>
      </c>
      <c r="Z199" s="177">
        <v>79.376352716594383</v>
      </c>
      <c r="AA199" s="177">
        <v>80.257215724085881</v>
      </c>
      <c r="AB199" s="177">
        <v>80.82508268128035</v>
      </c>
      <c r="AC199" s="177">
        <v>81.589258355705098</v>
      </c>
      <c r="AD199" s="177">
        <v>82.344026747326964</v>
      </c>
    </row>
    <row r="200" spans="1:30">
      <c r="A200" s="186" t="s">
        <v>877</v>
      </c>
      <c r="B200" s="179">
        <v>43.361656427642721</v>
      </c>
      <c r="C200" s="179">
        <v>44.521569915213924</v>
      </c>
      <c r="D200" s="179">
        <v>44.964801710640799</v>
      </c>
      <c r="E200" s="179">
        <v>45.502678007911044</v>
      </c>
      <c r="F200" s="179">
        <v>46.108848640770404</v>
      </c>
      <c r="G200" s="179">
        <v>47.170379738119365</v>
      </c>
      <c r="H200" s="179">
        <v>47.95278596759232</v>
      </c>
      <c r="I200" s="179">
        <v>48.634055060980479</v>
      </c>
      <c r="J200" s="179">
        <v>51.305321416412163</v>
      </c>
      <c r="K200" s="179">
        <v>50.992195392006401</v>
      </c>
      <c r="L200" s="179">
        <v>50.919666729738083</v>
      </c>
      <c r="M200" s="179">
        <v>50.748376047959049</v>
      </c>
      <c r="N200" s="179">
        <v>51.301534857611678</v>
      </c>
      <c r="O200" s="179">
        <v>52.152215954505124</v>
      </c>
      <c r="P200" s="179">
        <v>52.067685166270238</v>
      </c>
      <c r="Q200" s="179">
        <v>52.605434920444331</v>
      </c>
      <c r="R200" s="179">
        <v>53.218273401062881</v>
      </c>
      <c r="S200" s="179">
        <v>53.606322672479685</v>
      </c>
      <c r="T200" s="179">
        <v>55.186213228037282</v>
      </c>
      <c r="U200" s="179">
        <v>53.829057989889925</v>
      </c>
      <c r="V200" s="179">
        <v>53.482037883881915</v>
      </c>
      <c r="W200" s="179">
        <v>53.626219140829768</v>
      </c>
      <c r="X200" s="179">
        <v>53.982983065242088</v>
      </c>
      <c r="Y200" s="179">
        <v>54.168329764779209</v>
      </c>
      <c r="Z200" s="179">
        <v>54.566210461359205</v>
      </c>
      <c r="AA200" s="179">
        <v>54.919343572320159</v>
      </c>
      <c r="AB200" s="179">
        <v>55.129346707439844</v>
      </c>
      <c r="AC200" s="179">
        <v>55.324154936935997</v>
      </c>
      <c r="AD200" s="179">
        <v>56.139627850844001</v>
      </c>
    </row>
    <row r="201" spans="1:30">
      <c r="A201" s="187" t="s">
        <v>878</v>
      </c>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c r="AA201" s="174"/>
      <c r="AB201" s="174"/>
      <c r="AC201" s="174"/>
      <c r="AD201" s="175"/>
    </row>
    <row r="202" spans="1:30">
      <c r="A202" s="181" t="s">
        <v>879</v>
      </c>
      <c r="B202" s="177">
        <v>0.90922319100000004</v>
      </c>
      <c r="C202" s="177">
        <v>0.85551186600000007</v>
      </c>
      <c r="D202" s="177">
        <v>0.85603477499999991</v>
      </c>
      <c r="E202" s="177">
        <v>0.8944093620000001</v>
      </c>
      <c r="F202" s="177">
        <v>0.96334860600000016</v>
      </c>
      <c r="G202" s="177">
        <v>0.96464287800000004</v>
      </c>
      <c r="H202" s="177">
        <v>0.93909737700000007</v>
      </c>
      <c r="I202" s="177">
        <v>1.0292736600000001</v>
      </c>
      <c r="J202" s="177">
        <v>0.98208280800000003</v>
      </c>
      <c r="K202" s="177">
        <v>0.96772544100000002</v>
      </c>
      <c r="L202" s="177">
        <v>1.009691055</v>
      </c>
      <c r="M202" s="177">
        <v>1.0584689310000002</v>
      </c>
      <c r="N202" s="177">
        <v>1.091680875</v>
      </c>
      <c r="O202" s="177">
        <v>1.0638097290000001</v>
      </c>
      <c r="P202" s="177">
        <v>1.1153706749999999</v>
      </c>
      <c r="Q202" s="177">
        <v>1.1195452800000001</v>
      </c>
      <c r="R202" s="177">
        <v>1.141397676</v>
      </c>
      <c r="S202" s="177">
        <v>1.156655448</v>
      </c>
      <c r="T202" s="177">
        <v>1.1629014660000001</v>
      </c>
      <c r="U202" s="177">
        <v>1.1730765240000001</v>
      </c>
      <c r="V202" s="177">
        <v>1.1828721599999998</v>
      </c>
      <c r="W202" s="177">
        <v>1.191724056</v>
      </c>
      <c r="X202" s="177">
        <v>1.1998787399999999</v>
      </c>
      <c r="Y202" s="177">
        <v>1.2073429530000002</v>
      </c>
      <c r="Z202" s="177">
        <v>1.2180784769999999</v>
      </c>
      <c r="AA202" s="177">
        <v>1.2279973770000001</v>
      </c>
      <c r="AB202" s="177">
        <v>1.2373240320000001</v>
      </c>
      <c r="AC202" s="177">
        <v>1.246841361</v>
      </c>
      <c r="AD202" s="177">
        <v>1.257467103</v>
      </c>
    </row>
    <row r="203" spans="1:30">
      <c r="A203" s="186" t="s">
        <v>297</v>
      </c>
      <c r="B203" s="179">
        <v>3.0390242497950677</v>
      </c>
      <c r="C203" s="179">
        <v>3.0658945536376367</v>
      </c>
      <c r="D203" s="179">
        <v>3.0182535606602046</v>
      </c>
      <c r="E203" s="179">
        <v>3.1687169462905906</v>
      </c>
      <c r="F203" s="179">
        <v>3.4165984662308864</v>
      </c>
      <c r="G203" s="179">
        <v>3.3405658400999645</v>
      </c>
      <c r="H203" s="179">
        <v>3.329713527156573</v>
      </c>
      <c r="I203" s="179">
        <v>3.4073478118956269</v>
      </c>
      <c r="J203" s="179">
        <v>3.5718598008431992</v>
      </c>
      <c r="K203" s="179">
        <v>3.4668348624822269</v>
      </c>
      <c r="L203" s="179">
        <v>3.5127589286033176</v>
      </c>
      <c r="M203" s="179">
        <v>3.611492439202677</v>
      </c>
      <c r="N203" s="179">
        <v>3.7322836623658628</v>
      </c>
      <c r="O203" s="179">
        <v>3.6790504460843225</v>
      </c>
      <c r="P203" s="179">
        <v>3.7831698630278283</v>
      </c>
      <c r="Q203" s="179">
        <v>3.8550782606762484</v>
      </c>
      <c r="R203" s="179">
        <v>3.9731906224800002</v>
      </c>
      <c r="S203" s="179">
        <v>3.9795890641199994</v>
      </c>
      <c r="T203" s="179">
        <v>4.07675422332</v>
      </c>
      <c r="U203" s="179">
        <v>4.0993422742799996</v>
      </c>
      <c r="V203" s="179">
        <v>4.1303699031599992</v>
      </c>
      <c r="W203" s="179">
        <v>4.1673460986000004</v>
      </c>
      <c r="X203" s="179">
        <v>4.2000691082400001</v>
      </c>
      <c r="Y203" s="179">
        <v>4.2233604573599992</v>
      </c>
      <c r="Z203" s="179">
        <v>4.2617707523999995</v>
      </c>
      <c r="AA203" s="179">
        <v>4.3014835242</v>
      </c>
      <c r="AB203" s="179">
        <v>4.34230232076</v>
      </c>
      <c r="AC203" s="179">
        <v>4.3684186496399997</v>
      </c>
      <c r="AD203" s="179">
        <v>4.3978294785599994</v>
      </c>
    </row>
    <row r="204" spans="1:30">
      <c r="A204" s="187" t="s">
        <v>89</v>
      </c>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c r="AA204" s="174"/>
      <c r="AB204" s="174"/>
      <c r="AC204" s="174"/>
      <c r="AD204" s="175"/>
    </row>
    <row r="205" spans="1:30">
      <c r="A205" s="181" t="s">
        <v>880</v>
      </c>
      <c r="B205" s="177">
        <v>47.373025070334876</v>
      </c>
      <c r="C205" s="177">
        <v>47.791885689057288</v>
      </c>
      <c r="D205" s="177">
        <v>47.049246680879662</v>
      </c>
      <c r="E205" s="177">
        <v>49.394705339235692</v>
      </c>
      <c r="F205" s="177">
        <v>53.258740797128539</v>
      </c>
      <c r="G205" s="177">
        <v>52.073526330970047</v>
      </c>
      <c r="H205" s="177">
        <v>51.904357923323047</v>
      </c>
      <c r="I205" s="177">
        <v>53.114539420725954</v>
      </c>
      <c r="J205" s="177">
        <v>55.678991013144</v>
      </c>
      <c r="K205" s="177">
        <v>54.041837562222952</v>
      </c>
      <c r="L205" s="177">
        <v>54.757712710581131</v>
      </c>
      <c r="M205" s="177">
        <v>56.296793905218195</v>
      </c>
      <c r="N205" s="177">
        <v>58.179715913350215</v>
      </c>
      <c r="O205" s="177">
        <v>57.349904012490924</v>
      </c>
      <c r="P205" s="177">
        <v>58.972941982492621</v>
      </c>
      <c r="Q205" s="177">
        <v>60.093867004659174</v>
      </c>
      <c r="R205" s="177">
        <v>61.9350302916</v>
      </c>
      <c r="S205" s="177">
        <v>62.0347707054</v>
      </c>
      <c r="T205" s="177">
        <v>63.549404069399998</v>
      </c>
      <c r="U205" s="177">
        <v>63.901511922600001</v>
      </c>
      <c r="V205" s="177">
        <v>64.385177902199999</v>
      </c>
      <c r="W205" s="177">
        <v>64.961571536999998</v>
      </c>
      <c r="X205" s="177">
        <v>65.471665510799994</v>
      </c>
      <c r="Y205" s="177">
        <v>65.834736541199987</v>
      </c>
      <c r="Z205" s="177">
        <v>66.433485258000005</v>
      </c>
      <c r="AA205" s="177">
        <v>67.052537289</v>
      </c>
      <c r="AB205" s="177">
        <v>67.688830294200002</v>
      </c>
      <c r="AC205" s="177">
        <v>68.095937773800003</v>
      </c>
      <c r="AD205" s="177">
        <v>68.554400695199988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8391-A1F3-492C-A684-A1C084D559F6}">
  <sheetPr>
    <tabColor rgb="FF175E54"/>
  </sheetPr>
  <dimension ref="A1:AD105"/>
  <sheetViews>
    <sheetView workbookViewId="0">
      <pane xSplit="1" topLeftCell="Z1" activePane="topRight" state="frozen"/>
      <selection activeCell="A2" sqref="A2:XFD2"/>
      <selection pane="topRight" activeCell="A2" sqref="A2:XFD2"/>
    </sheetView>
  </sheetViews>
  <sheetFormatPr defaultColWidth="9.140625" defaultRowHeight="12"/>
  <cols>
    <col min="1" max="1" width="43.42578125" style="241" customWidth="1"/>
    <col min="2" max="25" width="6.85546875" style="153" bestFit="1" customWidth="1"/>
    <col min="26" max="27" width="7.28515625" style="153" bestFit="1" customWidth="1"/>
    <col min="28" max="30" width="6.85546875" style="153" bestFit="1" customWidth="1"/>
    <col min="31" max="16384" width="9.140625" style="153"/>
  </cols>
  <sheetData>
    <row r="1" spans="1:30" s="77" customFormat="1" ht="18">
      <c r="A1" s="77" t="s">
        <v>881</v>
      </c>
      <c r="D1" s="78"/>
    </row>
    <row r="2" spans="1:30" s="155" customFormat="1">
      <c r="A2" s="153"/>
    </row>
    <row r="3" spans="1:30" s="155" customFormat="1">
      <c r="A3" s="156" t="s">
        <v>734</v>
      </c>
    </row>
    <row r="4" spans="1:30" s="155" customFormat="1">
      <c r="A4" s="153" t="s">
        <v>735</v>
      </c>
    </row>
    <row r="5" spans="1:30" s="155" customFormat="1">
      <c r="A5" s="220"/>
    </row>
    <row r="6" spans="1:30" s="155" customFormat="1">
      <c r="A6" s="221" t="s">
        <v>738</v>
      </c>
      <c r="B6" s="221">
        <v>1990</v>
      </c>
      <c r="C6" s="221">
        <v>1991</v>
      </c>
      <c r="D6" s="221">
        <v>1992</v>
      </c>
      <c r="E6" s="221">
        <v>1993</v>
      </c>
      <c r="F6" s="221">
        <v>1994</v>
      </c>
      <c r="G6" s="221">
        <v>1995</v>
      </c>
      <c r="H6" s="221">
        <v>1996</v>
      </c>
      <c r="I6" s="221">
        <v>1997</v>
      </c>
      <c r="J6" s="221">
        <v>1998</v>
      </c>
      <c r="K6" s="221">
        <v>1999</v>
      </c>
      <c r="L6" s="221">
        <v>2000</v>
      </c>
      <c r="M6" s="221">
        <v>2001</v>
      </c>
      <c r="N6" s="221">
        <v>2002</v>
      </c>
      <c r="O6" s="221">
        <v>2003</v>
      </c>
      <c r="P6" s="221">
        <v>2004</v>
      </c>
      <c r="Q6" s="221">
        <v>2005</v>
      </c>
      <c r="R6" s="221">
        <v>2006</v>
      </c>
      <c r="S6" s="221">
        <v>2007</v>
      </c>
      <c r="T6" s="221">
        <v>2008</v>
      </c>
      <c r="U6" s="221">
        <v>2009</v>
      </c>
      <c r="V6" s="221">
        <v>2010</v>
      </c>
      <c r="W6" s="221">
        <v>2011</v>
      </c>
      <c r="X6" s="221">
        <v>2012</v>
      </c>
      <c r="Y6" s="221">
        <v>2013</v>
      </c>
      <c r="Z6" s="221">
        <v>2014</v>
      </c>
      <c r="AA6" s="221">
        <v>2015</v>
      </c>
      <c r="AB6" s="221">
        <v>2016</v>
      </c>
      <c r="AC6" s="221">
        <v>2017</v>
      </c>
      <c r="AD6" s="221">
        <v>2018</v>
      </c>
    </row>
    <row r="7" spans="1:30">
      <c r="A7" s="221" t="s">
        <v>882</v>
      </c>
      <c r="B7" s="222">
        <v>120.73298164571585</v>
      </c>
      <c r="C7" s="222">
        <v>120.90230550291066</v>
      </c>
      <c r="D7" s="222">
        <v>119.9034045809564</v>
      </c>
      <c r="E7" s="222">
        <v>115.01030039673594</v>
      </c>
      <c r="F7" s="222">
        <v>102.07207180340492</v>
      </c>
      <c r="G7" s="222">
        <v>95.780991467387679</v>
      </c>
      <c r="H7" s="222">
        <v>107.28149598807575</v>
      </c>
      <c r="I7" s="222">
        <v>140.22312753847939</v>
      </c>
      <c r="J7" s="222">
        <v>92.70916941772839</v>
      </c>
      <c r="K7" s="222">
        <v>56.542934881036359</v>
      </c>
      <c r="L7" s="222">
        <v>90.22006859875404</v>
      </c>
      <c r="M7" s="222">
        <v>121.6330477849026</v>
      </c>
      <c r="N7" s="222">
        <v>101.04221425148079</v>
      </c>
      <c r="O7" s="222">
        <v>135.06342555696801</v>
      </c>
      <c r="P7" s="222">
        <v>146.41234720102193</v>
      </c>
      <c r="Q7" s="222">
        <v>181.14690569618514</v>
      </c>
      <c r="R7" s="222">
        <v>227.34200322888995</v>
      </c>
      <c r="S7" s="222">
        <v>238.42690127879666</v>
      </c>
      <c r="T7" s="222">
        <v>284.90586131392581</v>
      </c>
      <c r="U7" s="222">
        <v>155.05960277657374</v>
      </c>
      <c r="V7" s="222">
        <v>215.83353572204669</v>
      </c>
      <c r="W7" s="222">
        <v>283.04989343950314</v>
      </c>
      <c r="X7" s="222">
        <v>305.93956120024762</v>
      </c>
      <c r="Y7" s="222">
        <v>254.03375803405882</v>
      </c>
      <c r="Z7" s="222">
        <v>202.02205706758014</v>
      </c>
      <c r="AA7" s="222">
        <v>84.360825363922515</v>
      </c>
      <c r="AB7" s="222">
        <v>19.141491341869344</v>
      </c>
      <c r="AC7" s="222">
        <v>13.364381852280538</v>
      </c>
      <c r="AD7" s="222">
        <v>14.834520752962211</v>
      </c>
    </row>
    <row r="8" spans="1:30">
      <c r="A8" s="223" t="s">
        <v>883</v>
      </c>
      <c r="B8" s="224">
        <v>7.9462910710503643</v>
      </c>
      <c r="C8" s="224">
        <v>7.9605909923882736</v>
      </c>
      <c r="D8" s="224">
        <v>7.7359041848841823</v>
      </c>
      <c r="E8" s="224">
        <v>7.6275667373567382</v>
      </c>
      <c r="F8" s="224">
        <v>7.3801159246398216</v>
      </c>
      <c r="G8" s="224">
        <v>7.2226472256381484</v>
      </c>
      <c r="H8" s="224">
        <v>7.1817822330400833</v>
      </c>
      <c r="I8" s="224">
        <v>7.1916310919062152</v>
      </c>
      <c r="J8" s="224">
        <v>6.9585932433836382</v>
      </c>
      <c r="K8" s="224">
        <v>6.6884349468821123</v>
      </c>
      <c r="L8" s="224">
        <v>6.7476270125782731</v>
      </c>
      <c r="M8" s="224">
        <v>6.7554976214569447</v>
      </c>
      <c r="N8" s="224">
        <v>6.6854393111868182</v>
      </c>
      <c r="O8" s="224">
        <v>6.6593405417094216</v>
      </c>
      <c r="P8" s="224">
        <v>6.72624778235667</v>
      </c>
      <c r="Q8" s="224">
        <v>6.8233657263838152</v>
      </c>
      <c r="R8" s="224">
        <v>6.9510476327171897</v>
      </c>
      <c r="S8" s="224">
        <v>6.9383444417262981</v>
      </c>
      <c r="T8" s="224">
        <v>7.3223792857201486</v>
      </c>
      <c r="U8" s="224">
        <v>7.2723295610374574</v>
      </c>
      <c r="V8" s="224">
        <v>7.442317756388328</v>
      </c>
      <c r="W8" s="224">
        <v>7.693456592296152</v>
      </c>
      <c r="X8" s="224">
        <v>8.0062461760273997</v>
      </c>
      <c r="Y8" s="224">
        <v>8.2901533099417613</v>
      </c>
      <c r="Z8" s="224">
        <v>8.6212275756999439</v>
      </c>
      <c r="AA8" s="224">
        <v>8.4855478872744179</v>
      </c>
      <c r="AB8" s="224">
        <v>3.052697134093433</v>
      </c>
      <c r="AC8" s="224">
        <v>1.0150451606937891</v>
      </c>
      <c r="AD8" s="224">
        <v>0.22119744073504344</v>
      </c>
    </row>
    <row r="9" spans="1:30">
      <c r="A9" s="223" t="s">
        <v>884</v>
      </c>
      <c r="B9" s="224">
        <v>0.94977321413619009</v>
      </c>
      <c r="C9" s="224">
        <v>0.95148239923016209</v>
      </c>
      <c r="D9" s="224">
        <v>0.92462691288702803</v>
      </c>
      <c r="E9" s="224">
        <v>0.91167797799030381</v>
      </c>
      <c r="F9" s="224">
        <v>0.88210164462504614</v>
      </c>
      <c r="G9" s="224">
        <v>0.86328034157442746</v>
      </c>
      <c r="H9" s="224">
        <v>0.85839599049560567</v>
      </c>
      <c r="I9" s="224">
        <v>0.8595731663953079</v>
      </c>
      <c r="J9" s="224">
        <v>0.83171952946863847</v>
      </c>
      <c r="K9" s="224">
        <v>0.7994291047535651</v>
      </c>
      <c r="L9" s="224">
        <v>0.80650398257831768</v>
      </c>
      <c r="M9" s="224">
        <v>0.80744470994723316</v>
      </c>
      <c r="N9" s="224">
        <v>0.79907105412123114</v>
      </c>
      <c r="O9" s="224">
        <v>0.79595162243292428</v>
      </c>
      <c r="P9" s="224">
        <v>0.80394864952774459</v>
      </c>
      <c r="Q9" s="224">
        <v>0.8155565834712929</v>
      </c>
      <c r="R9" s="224">
        <v>0.83081764721549511</v>
      </c>
      <c r="S9" s="224">
        <v>0.82929930986422939</v>
      </c>
      <c r="T9" s="224">
        <v>0.87520072536222948</v>
      </c>
      <c r="U9" s="224">
        <v>0.86921857753332687</v>
      </c>
      <c r="V9" s="224">
        <v>0.88953626200020963</v>
      </c>
      <c r="W9" s="224">
        <v>0.91955340298357702</v>
      </c>
      <c r="X9" s="224">
        <v>0.95693929353710294</v>
      </c>
      <c r="Y9" s="224">
        <v>0.9908730355411437</v>
      </c>
      <c r="Z9" s="224">
        <v>1.0304443860863695</v>
      </c>
      <c r="AA9" s="224">
        <v>1.0142273947105582</v>
      </c>
      <c r="AB9" s="224">
        <v>0.18188503163181022</v>
      </c>
      <c r="AC9" s="224">
        <v>0.14014808019101871</v>
      </c>
      <c r="AD9" s="224">
        <v>9.6070364666916125E-2</v>
      </c>
    </row>
    <row r="10" spans="1:30">
      <c r="A10" s="223" t="s">
        <v>885</v>
      </c>
      <c r="B10" s="224">
        <v>0.13891698720000004</v>
      </c>
      <c r="C10" s="224">
        <v>0.13526053398000001</v>
      </c>
      <c r="D10" s="224">
        <v>8.9519574780000014E-2</v>
      </c>
      <c r="E10" s="224">
        <v>8.253137268000002E-2</v>
      </c>
      <c r="F10" s="224">
        <v>6.7962030120000003E-2</v>
      </c>
      <c r="G10" s="224">
        <v>8.3392545060000003E-2</v>
      </c>
      <c r="H10" s="224">
        <v>8.7430172939999995E-2</v>
      </c>
      <c r="I10" s="224">
        <v>0.10709596188000002</v>
      </c>
      <c r="J10" s="224">
        <v>7.5303171720000006E-2</v>
      </c>
      <c r="K10" s="225">
        <v>4.7378598479999999E-2</v>
      </c>
      <c r="L10" s="224">
        <v>8.0032561020000004E-2</v>
      </c>
      <c r="M10" s="224">
        <v>8.059726422000002E-2</v>
      </c>
      <c r="N10" s="224">
        <v>6.0409124820000007E-2</v>
      </c>
      <c r="O10" s="224">
        <v>6.6437331480000014E-2</v>
      </c>
      <c r="P10" s="224">
        <v>7.0587900000000009E-2</v>
      </c>
      <c r="Q10" s="224">
        <v>8.5171360139999999E-2</v>
      </c>
      <c r="R10" s="224">
        <v>0.10406068218000002</v>
      </c>
      <c r="S10" s="224">
        <v>0.10020658284</v>
      </c>
      <c r="T10" s="224">
        <v>0.11608886034000002</v>
      </c>
      <c r="U10" s="224">
        <v>8.7147821340000001E-2</v>
      </c>
      <c r="V10" s="224">
        <v>0.10617831918000002</v>
      </c>
      <c r="W10" s="225">
        <v>3.9204519659999999E-2</v>
      </c>
      <c r="X10" s="224">
        <v>0</v>
      </c>
      <c r="Y10" s="224">
        <v>0</v>
      </c>
      <c r="Z10" s="224">
        <v>0</v>
      </c>
      <c r="AA10" s="224">
        <v>5.0964463800000005E-2</v>
      </c>
      <c r="AB10" s="224">
        <v>0.12870997686000002</v>
      </c>
      <c r="AC10" s="224">
        <v>9.0705451500000006E-2</v>
      </c>
      <c r="AD10" s="224">
        <v>6.7482032400000003E-2</v>
      </c>
    </row>
    <row r="11" spans="1:30">
      <c r="A11" s="223" t="s">
        <v>886</v>
      </c>
      <c r="B11" s="224">
        <v>110.37504959629587</v>
      </c>
      <c r="C11" s="224">
        <v>110.73944394953553</v>
      </c>
      <c r="D11" s="224">
        <v>109.97421580773224</v>
      </c>
      <c r="E11" s="224">
        <v>105.34640752158843</v>
      </c>
      <c r="F11" s="224">
        <v>92.847681205467794</v>
      </c>
      <c r="G11" s="224">
        <v>86.68941663571735</v>
      </c>
      <c r="H11" s="224">
        <v>97.949202150823155</v>
      </c>
      <c r="I11" s="224">
        <v>130.89045168368926</v>
      </c>
      <c r="J11" s="224">
        <v>84.102216727715714</v>
      </c>
      <c r="K11" s="224">
        <v>48.355130674904132</v>
      </c>
      <c r="L11" s="224">
        <v>81.660774561009916</v>
      </c>
      <c r="M11" s="224">
        <v>112.96224950429752</v>
      </c>
      <c r="N11" s="224">
        <v>92.629044593523972</v>
      </c>
      <c r="O11" s="224">
        <v>126.4448405741653</v>
      </c>
      <c r="P11" s="224">
        <v>137.55886834797522</v>
      </c>
      <c r="Q11" s="224">
        <v>171.95769529380004</v>
      </c>
      <c r="R11" s="224">
        <v>217.7256260607025</v>
      </c>
      <c r="S11" s="224">
        <v>228.69389609321655</v>
      </c>
      <c r="T11" s="224">
        <v>273.38924975940699</v>
      </c>
      <c r="U11" s="224">
        <v>144.22228491059923</v>
      </c>
      <c r="V11" s="224">
        <v>202.1551291082024</v>
      </c>
      <c r="W11" s="224">
        <v>265.01327421990334</v>
      </c>
      <c r="X11" s="224">
        <v>282.80104408300315</v>
      </c>
      <c r="Y11" s="224">
        <v>227.71682769839578</v>
      </c>
      <c r="Z11" s="224">
        <v>171.59616657752315</v>
      </c>
      <c r="AA11" s="224">
        <v>60.498812194425007</v>
      </c>
      <c r="AB11" s="224">
        <v>7.0358742105772505</v>
      </c>
      <c r="AC11" s="224">
        <v>2.1597817962181431</v>
      </c>
      <c r="AD11" s="224">
        <v>0.10672628124216925</v>
      </c>
    </row>
    <row r="12" spans="1:30">
      <c r="A12" s="223" t="s">
        <v>887</v>
      </c>
      <c r="B12" s="224">
        <v>0.37994228832810129</v>
      </c>
      <c r="C12" s="224">
        <v>0.38119663724962033</v>
      </c>
      <c r="D12" s="224">
        <v>0.37856250451443035</v>
      </c>
      <c r="E12" s="224">
        <v>0.36263227321113922</v>
      </c>
      <c r="F12" s="224">
        <v>0.31960810520303801</v>
      </c>
      <c r="G12" s="224">
        <v>0.29840960842936709</v>
      </c>
      <c r="H12" s="224">
        <v>0.33716899010430379</v>
      </c>
      <c r="I12" s="224">
        <v>0.45056213260962036</v>
      </c>
      <c r="J12" s="224">
        <v>0.28950373108658234</v>
      </c>
      <c r="K12" s="224">
        <v>0.16645210188556964</v>
      </c>
      <c r="L12" s="224">
        <v>0.28109959331240508</v>
      </c>
      <c r="M12" s="224">
        <v>0.38884816567088609</v>
      </c>
      <c r="N12" s="224">
        <v>0.31885549585012662</v>
      </c>
      <c r="O12" s="224">
        <v>0.43525907576708861</v>
      </c>
      <c r="P12" s="224">
        <v>0.47351671787341776</v>
      </c>
      <c r="Q12" s="224">
        <v>0.59192725606481023</v>
      </c>
      <c r="R12" s="224">
        <v>0.749473480607595</v>
      </c>
      <c r="S12" s="224">
        <v>0.78722938314531654</v>
      </c>
      <c r="T12" s="224">
        <v>1.0879170102935971</v>
      </c>
      <c r="U12" s="224">
        <v>0.67268923152144422</v>
      </c>
      <c r="V12" s="224">
        <v>1.125533673781054</v>
      </c>
      <c r="W12" s="224">
        <v>1.805822876024789</v>
      </c>
      <c r="X12" s="224">
        <v>2.4446975416224279</v>
      </c>
      <c r="Y12" s="224">
        <v>2.6404632555743</v>
      </c>
      <c r="Z12" s="224">
        <v>2.9426030468930064</v>
      </c>
      <c r="AA12" s="224">
        <v>1.9033519141336288</v>
      </c>
      <c r="AB12" s="224">
        <v>1.0738783478081269</v>
      </c>
      <c r="AC12" s="224">
        <v>1.5796962626391799</v>
      </c>
      <c r="AD12" s="224">
        <v>2.9395204226870102</v>
      </c>
    </row>
    <row r="13" spans="1:30">
      <c r="A13" s="223" t="s">
        <v>888</v>
      </c>
      <c r="B13" s="224">
        <v>0</v>
      </c>
      <c r="C13" s="224">
        <v>0</v>
      </c>
      <c r="D13" s="224">
        <v>0</v>
      </c>
      <c r="E13" s="224">
        <v>0</v>
      </c>
      <c r="F13" s="224">
        <v>0</v>
      </c>
      <c r="G13" s="224">
        <v>0</v>
      </c>
      <c r="H13" s="224">
        <v>0</v>
      </c>
      <c r="I13" s="224">
        <v>0</v>
      </c>
      <c r="J13" s="224">
        <v>0</v>
      </c>
      <c r="K13" s="224">
        <v>0</v>
      </c>
      <c r="L13" s="224">
        <v>0</v>
      </c>
      <c r="M13" s="224">
        <v>0</v>
      </c>
      <c r="N13" s="224">
        <v>0</v>
      </c>
      <c r="O13" s="224">
        <v>0</v>
      </c>
      <c r="P13" s="224">
        <v>0</v>
      </c>
      <c r="Q13" s="224">
        <v>0</v>
      </c>
      <c r="R13" s="224">
        <v>0</v>
      </c>
      <c r="S13" s="224">
        <v>0</v>
      </c>
      <c r="T13" s="224">
        <v>0.25575845080124504</v>
      </c>
      <c r="U13" s="224">
        <v>0.30697096342304014</v>
      </c>
      <c r="V13" s="224">
        <v>0.74838997809367891</v>
      </c>
      <c r="W13" s="224">
        <v>1.5564467909640574</v>
      </c>
      <c r="X13" s="224">
        <v>2.5626023610900019</v>
      </c>
      <c r="Y13" s="224">
        <v>3.2338694579432579</v>
      </c>
      <c r="Z13" s="224">
        <v>4.09663607497433</v>
      </c>
      <c r="AA13" s="224">
        <v>2.9525655732926612</v>
      </c>
      <c r="AB13" s="224">
        <v>1.8283231940750122</v>
      </c>
      <c r="AC13" s="224">
        <v>2.1088932750159595</v>
      </c>
      <c r="AD13" s="224">
        <v>1.4467168123087011</v>
      </c>
    </row>
    <row r="14" spans="1:30">
      <c r="A14" s="223" t="s">
        <v>889</v>
      </c>
      <c r="B14" s="224">
        <v>0</v>
      </c>
      <c r="C14" s="224">
        <v>0</v>
      </c>
      <c r="D14" s="224">
        <v>0</v>
      </c>
      <c r="E14" s="224">
        <v>0</v>
      </c>
      <c r="F14" s="224">
        <v>0</v>
      </c>
      <c r="G14" s="224">
        <v>0</v>
      </c>
      <c r="H14" s="224">
        <v>0</v>
      </c>
      <c r="I14" s="224">
        <v>0</v>
      </c>
      <c r="J14" s="224">
        <v>0</v>
      </c>
      <c r="K14" s="224">
        <v>0</v>
      </c>
      <c r="L14" s="224">
        <v>0</v>
      </c>
      <c r="M14" s="224">
        <v>0</v>
      </c>
      <c r="N14" s="224">
        <v>0</v>
      </c>
      <c r="O14" s="224">
        <v>0</v>
      </c>
      <c r="P14" s="224">
        <v>0</v>
      </c>
      <c r="Q14" s="224">
        <v>0</v>
      </c>
      <c r="R14" s="224">
        <v>0</v>
      </c>
      <c r="S14" s="224">
        <v>0</v>
      </c>
      <c r="T14" s="224">
        <v>0.74685647029290303</v>
      </c>
      <c r="U14" s="224">
        <v>0.89640537587830726</v>
      </c>
      <c r="V14" s="224">
        <v>2.185421031800006</v>
      </c>
      <c r="W14" s="224">
        <v>4.5450789714138855</v>
      </c>
      <c r="X14" s="224">
        <v>7.4832176538919724</v>
      </c>
      <c r="Y14" s="224">
        <v>9.4434272696797521</v>
      </c>
      <c r="Z14" s="224">
        <v>11.962846777671389</v>
      </c>
      <c r="AA14" s="224">
        <v>8.6219739581209698</v>
      </c>
      <c r="AB14" s="224">
        <v>5.3390024963150218</v>
      </c>
      <c r="AC14" s="224">
        <v>5.3688123782085686</v>
      </c>
      <c r="AD14" s="224">
        <v>8.8104428762516598</v>
      </c>
    </row>
    <row r="15" spans="1:30">
      <c r="A15" s="223" t="s">
        <v>890</v>
      </c>
      <c r="B15" s="224">
        <v>0</v>
      </c>
      <c r="C15" s="224">
        <v>0</v>
      </c>
      <c r="D15" s="224">
        <v>0</v>
      </c>
      <c r="E15" s="224">
        <v>0</v>
      </c>
      <c r="F15" s="224">
        <v>0</v>
      </c>
      <c r="G15" s="224">
        <v>0</v>
      </c>
      <c r="H15" s="224">
        <v>0</v>
      </c>
      <c r="I15" s="224">
        <v>0</v>
      </c>
      <c r="J15" s="224">
        <v>0</v>
      </c>
      <c r="K15" s="224">
        <v>0</v>
      </c>
      <c r="L15" s="224">
        <v>0</v>
      </c>
      <c r="M15" s="224">
        <v>0</v>
      </c>
      <c r="N15" s="224">
        <v>0</v>
      </c>
      <c r="O15" s="224">
        <v>0</v>
      </c>
      <c r="P15" s="224">
        <v>0</v>
      </c>
      <c r="Q15" s="224">
        <v>0</v>
      </c>
      <c r="R15" s="224">
        <v>0</v>
      </c>
      <c r="S15" s="224">
        <v>0</v>
      </c>
      <c r="T15" s="224">
        <v>0</v>
      </c>
      <c r="U15" s="224">
        <v>0</v>
      </c>
      <c r="V15" s="224">
        <v>0</v>
      </c>
      <c r="W15" s="224">
        <v>0</v>
      </c>
      <c r="X15" s="224">
        <v>0</v>
      </c>
      <c r="Y15" s="224">
        <v>0</v>
      </c>
      <c r="Z15" s="224">
        <v>0</v>
      </c>
      <c r="AA15" s="224">
        <v>0</v>
      </c>
      <c r="AB15" s="224">
        <v>0</v>
      </c>
      <c r="AC15" s="224">
        <v>0</v>
      </c>
      <c r="AD15" s="224">
        <v>0</v>
      </c>
    </row>
    <row r="16" spans="1:30">
      <c r="A16" s="223" t="s">
        <v>891</v>
      </c>
      <c r="B16" s="224">
        <v>0.94300848870533449</v>
      </c>
      <c r="C16" s="224">
        <v>0.7343309905270774</v>
      </c>
      <c r="D16" s="224">
        <v>0.80057559615852081</v>
      </c>
      <c r="E16" s="224">
        <v>0.67948451390932973</v>
      </c>
      <c r="F16" s="224">
        <v>0.57460289334921799</v>
      </c>
      <c r="G16" s="224">
        <v>0.62384511096838635</v>
      </c>
      <c r="H16" s="224">
        <v>0.86751645067259109</v>
      </c>
      <c r="I16" s="224">
        <v>0.72381350199895378</v>
      </c>
      <c r="J16" s="224">
        <v>0.45183301435382733</v>
      </c>
      <c r="K16" s="224">
        <v>0.48610945413098094</v>
      </c>
      <c r="L16" s="224">
        <v>0.64403088825512878</v>
      </c>
      <c r="M16" s="224">
        <v>0.63841051931002479</v>
      </c>
      <c r="N16" s="224">
        <v>0.54939467197863223</v>
      </c>
      <c r="O16" s="224">
        <v>0.66159641141329562</v>
      </c>
      <c r="P16" s="224">
        <v>0.77917780328884667</v>
      </c>
      <c r="Q16" s="224">
        <v>0.87318947632516575</v>
      </c>
      <c r="R16" s="224">
        <v>0.98097772546716455</v>
      </c>
      <c r="S16" s="224">
        <v>1.0779254680042512</v>
      </c>
      <c r="T16" s="224">
        <v>1.1124107517087138</v>
      </c>
      <c r="U16" s="224">
        <v>0.73255633524092445</v>
      </c>
      <c r="V16" s="224">
        <v>1.1810295926009993</v>
      </c>
      <c r="W16" s="224">
        <v>1.4770560662573751</v>
      </c>
      <c r="X16" s="224">
        <v>1.6848140910755758</v>
      </c>
      <c r="Y16" s="224">
        <v>1.718144006982838</v>
      </c>
      <c r="Z16" s="224">
        <v>1.7721326287319534</v>
      </c>
      <c r="AA16" s="224">
        <v>0.83338197816528137</v>
      </c>
      <c r="AB16" s="224">
        <v>0.50112095050868888</v>
      </c>
      <c r="AC16" s="224">
        <v>0.90129944781387739</v>
      </c>
      <c r="AD16" s="224">
        <v>1.1463645226707111</v>
      </c>
    </row>
    <row r="17" spans="1:30">
      <c r="A17" s="221" t="s">
        <v>892</v>
      </c>
      <c r="B17" s="222">
        <v>1689.4671557646677</v>
      </c>
      <c r="C17" s="222">
        <v>1685.0524779690209</v>
      </c>
      <c r="D17" s="222">
        <v>1637.4365376239134</v>
      </c>
      <c r="E17" s="222">
        <v>1590.898242224099</v>
      </c>
      <c r="F17" s="222">
        <v>1588.9473389942798</v>
      </c>
      <c r="G17" s="222">
        <v>1579.5382500268393</v>
      </c>
      <c r="H17" s="222">
        <v>1583.1277616603065</v>
      </c>
      <c r="I17" s="222">
        <v>1560.6166884358104</v>
      </c>
      <c r="J17" s="222">
        <v>1532.9437989104797</v>
      </c>
      <c r="K17" s="222">
        <v>1500.2457467696775</v>
      </c>
      <c r="L17" s="222">
        <v>1476.7878373736594</v>
      </c>
      <c r="M17" s="222">
        <v>1462.5928309464782</v>
      </c>
      <c r="N17" s="222">
        <v>1452.0938187224226</v>
      </c>
      <c r="O17" s="222">
        <v>1449.4362527809951</v>
      </c>
      <c r="P17" s="222">
        <v>1444.5920232402607</v>
      </c>
      <c r="Q17" s="222">
        <v>1336.0247970872781</v>
      </c>
      <c r="R17" s="222">
        <v>1416.0731036408874</v>
      </c>
      <c r="S17" s="222">
        <v>1401.3499110911623</v>
      </c>
      <c r="T17" s="222">
        <v>1390.7508163145778</v>
      </c>
      <c r="U17" s="222">
        <v>1348.3078392670225</v>
      </c>
      <c r="V17" s="222">
        <v>1319.1630731439254</v>
      </c>
      <c r="W17" s="222">
        <v>1317.4988013086338</v>
      </c>
      <c r="X17" s="222">
        <v>1288.7476454538689</v>
      </c>
      <c r="Y17" s="222">
        <v>1437.7555788272243</v>
      </c>
      <c r="Z17" s="222">
        <v>1498.0955354954235</v>
      </c>
      <c r="AA17" s="222">
        <v>1496.3188832334968</v>
      </c>
      <c r="AB17" s="222">
        <v>1498.8801477309587</v>
      </c>
      <c r="AC17" s="222">
        <v>1493.6361831372205</v>
      </c>
      <c r="AD17" s="222">
        <v>1394.642041424273</v>
      </c>
    </row>
    <row r="18" spans="1:30">
      <c r="A18" s="223" t="s">
        <v>767</v>
      </c>
      <c r="B18" s="224">
        <v>0</v>
      </c>
      <c r="C18" s="224">
        <v>0.12847881432441088</v>
      </c>
      <c r="D18" s="224">
        <v>0.24589800175471396</v>
      </c>
      <c r="E18" s="224">
        <v>0.34719918889903501</v>
      </c>
      <c r="F18" s="224">
        <v>0.44414687209719356</v>
      </c>
      <c r="G18" s="224">
        <v>0.53310966399835069</v>
      </c>
      <c r="H18" s="224">
        <v>0.62347087634899834</v>
      </c>
      <c r="I18" s="224">
        <v>0.7125068608413222</v>
      </c>
      <c r="J18" s="224">
        <v>0.77064576254501027</v>
      </c>
      <c r="K18" s="224">
        <v>0.78240831858049831</v>
      </c>
      <c r="L18" s="224">
        <v>0.84752385399433017</v>
      </c>
      <c r="M18" s="224">
        <v>0.90468106950103155</v>
      </c>
      <c r="N18" s="224">
        <v>0.96827847846759596</v>
      </c>
      <c r="O18" s="224">
        <v>1.0308127084552559</v>
      </c>
      <c r="P18" s="224">
        <v>1.0779155903008679</v>
      </c>
      <c r="Q18" s="224">
        <v>1.1307640905530558</v>
      </c>
      <c r="R18" s="224">
        <v>1.1713177446148504</v>
      </c>
      <c r="S18" s="224">
        <v>1.2455366489780317</v>
      </c>
      <c r="T18" s="224">
        <v>1.3412819363615103</v>
      </c>
      <c r="U18" s="224">
        <v>1.3925076415272226</v>
      </c>
      <c r="V18" s="224">
        <v>1.521002409465025</v>
      </c>
      <c r="W18" s="224">
        <v>1.7694086318494282</v>
      </c>
      <c r="X18" s="224">
        <v>2.1489227809272458</v>
      </c>
      <c r="Y18" s="224">
        <v>2.5452810352897166</v>
      </c>
      <c r="Z18" s="224">
        <v>3.0202956700212047</v>
      </c>
      <c r="AA18" s="224">
        <v>3.2572664932393258</v>
      </c>
      <c r="AB18" s="224">
        <v>19.178824666834057</v>
      </c>
      <c r="AC18" s="224">
        <v>9.1761547390926275</v>
      </c>
      <c r="AD18" s="224">
        <v>2.6410159821080486</v>
      </c>
    </row>
    <row r="19" spans="1:30">
      <c r="A19" s="223" t="s">
        <v>768</v>
      </c>
      <c r="B19" s="224">
        <v>208.91928458443877</v>
      </c>
      <c r="C19" s="224">
        <v>200.796950781992</v>
      </c>
      <c r="D19" s="224">
        <v>184.4718934346318</v>
      </c>
      <c r="E19" s="224">
        <v>166.413420081602</v>
      </c>
      <c r="F19" s="224">
        <v>152.72224194889776</v>
      </c>
      <c r="G19" s="224">
        <v>139.98764743877524</v>
      </c>
      <c r="H19" s="224">
        <v>129.93637583798551</v>
      </c>
      <c r="I19" s="224">
        <v>120.9187548024302</v>
      </c>
      <c r="J19" s="224">
        <v>108.41791682823872</v>
      </c>
      <c r="K19" s="224">
        <v>92.410226605323643</v>
      </c>
      <c r="L19" s="224">
        <v>84.795059115058081</v>
      </c>
      <c r="M19" s="224">
        <v>77.146040806720151</v>
      </c>
      <c r="N19" s="224">
        <v>70.646484518803888</v>
      </c>
      <c r="O19" s="224">
        <v>64.468987613564082</v>
      </c>
      <c r="P19" s="224">
        <v>57.788476737423366</v>
      </c>
      <c r="Q19" s="224">
        <v>51.869822941043999</v>
      </c>
      <c r="R19" s="224">
        <v>45.797495037140351</v>
      </c>
      <c r="S19" s="224">
        <v>41.256546857308976</v>
      </c>
      <c r="T19" s="224">
        <v>37.303541406202875</v>
      </c>
      <c r="U19" s="224">
        <v>32.110285565107382</v>
      </c>
      <c r="V19" s="224">
        <v>28.567536064671692</v>
      </c>
      <c r="W19" s="224">
        <v>26.385644314462311</v>
      </c>
      <c r="X19" s="224">
        <v>32.045007092299855</v>
      </c>
      <c r="Y19" s="224">
        <v>37.955551289079445</v>
      </c>
      <c r="Z19" s="224">
        <v>45.039029333994876</v>
      </c>
      <c r="AA19" s="224">
        <v>48.572768088170214</v>
      </c>
      <c r="AB19" s="224">
        <v>65.516425315961413</v>
      </c>
      <c r="AC19" s="224">
        <v>40.0374740224878</v>
      </c>
      <c r="AD19" s="224">
        <v>42.92714165871017</v>
      </c>
    </row>
    <row r="20" spans="1:30">
      <c r="A20" s="223" t="s">
        <v>770</v>
      </c>
      <c r="B20" s="224">
        <v>4.2388339799137436</v>
      </c>
      <c r="C20" s="224">
        <v>4.1859523130501097</v>
      </c>
      <c r="D20" s="224">
        <v>3.9570090145004664</v>
      </c>
      <c r="E20" s="224">
        <v>3.6788558121949788</v>
      </c>
      <c r="F20" s="224">
        <v>3.4855198958869331</v>
      </c>
      <c r="G20" s="224">
        <v>3.3046369623725385</v>
      </c>
      <c r="H20" s="224">
        <v>3.1794150080600199</v>
      </c>
      <c r="I20" s="224">
        <v>3.0740107621917501</v>
      </c>
      <c r="J20" s="224">
        <v>2.8710205717295052</v>
      </c>
      <c r="K20" s="224">
        <v>2.556481241661428</v>
      </c>
      <c r="L20" s="224">
        <v>2.4586952653424734</v>
      </c>
      <c r="M20" s="224">
        <v>2.3532901584441541</v>
      </c>
      <c r="N20" s="224">
        <v>2.2768167878609713</v>
      </c>
      <c r="O20" s="224">
        <v>2.2059516767965746</v>
      </c>
      <c r="P20" s="224">
        <v>2.1114388325292759</v>
      </c>
      <c r="Q20" s="224">
        <v>2.0373884476584814</v>
      </c>
      <c r="R20" s="224">
        <v>1.9495103429831917</v>
      </c>
      <c r="S20" s="224">
        <v>1.9220279886230502</v>
      </c>
      <c r="T20" s="224">
        <v>1.9252257684470726</v>
      </c>
      <c r="U20" s="224">
        <v>1.864479646267966</v>
      </c>
      <c r="V20" s="224">
        <v>1.9045286100597276</v>
      </c>
      <c r="W20" s="224">
        <v>2.0766407443297599</v>
      </c>
      <c r="X20" s="224">
        <v>2.5220520138570692</v>
      </c>
      <c r="Y20" s="224">
        <v>2.9872321229312568</v>
      </c>
      <c r="Z20" s="224">
        <v>3.5447261505292129</v>
      </c>
      <c r="AA20" s="224">
        <v>3.8228435157631315</v>
      </c>
      <c r="AB20" s="224">
        <v>3.3577859065828584</v>
      </c>
      <c r="AC20" s="224">
        <v>2.3133283278057881</v>
      </c>
      <c r="AD20" s="224">
        <v>2.7165337694718934</v>
      </c>
    </row>
    <row r="21" spans="1:30">
      <c r="A21" s="223" t="s">
        <v>771</v>
      </c>
      <c r="B21" s="224">
        <v>3.990895801738747</v>
      </c>
      <c r="C21" s="224">
        <v>3.9890968526306012</v>
      </c>
      <c r="D21" s="224">
        <v>3.8174034763080438</v>
      </c>
      <c r="E21" s="224">
        <v>3.593358170776868</v>
      </c>
      <c r="F21" s="224">
        <v>3.4475428865551319</v>
      </c>
      <c r="G21" s="224">
        <v>3.3104696582784712</v>
      </c>
      <c r="H21" s="224">
        <v>3.2263240229250361</v>
      </c>
      <c r="I21" s="224">
        <v>3.1603419165202742</v>
      </c>
      <c r="J21" s="224">
        <v>2.9909411544099589</v>
      </c>
      <c r="K21" s="224">
        <v>2.699193445094326</v>
      </c>
      <c r="L21" s="224">
        <v>2.6314492052840959</v>
      </c>
      <c r="M21" s="224">
        <v>2.5535588925039177</v>
      </c>
      <c r="N21" s="224">
        <v>2.5053135875849684</v>
      </c>
      <c r="O21" s="224">
        <v>2.4619513835939926</v>
      </c>
      <c r="P21" s="224">
        <v>2.3905607157775752</v>
      </c>
      <c r="Q21" s="224">
        <v>2.3405817259506807</v>
      </c>
      <c r="R21" s="224">
        <v>2.2729914427152877</v>
      </c>
      <c r="S21" s="224">
        <v>2.2748389216133291</v>
      </c>
      <c r="T21" s="224">
        <v>2.3136125502977576</v>
      </c>
      <c r="U21" s="224">
        <v>2.2755534809334952</v>
      </c>
      <c r="V21" s="224">
        <v>2.3612554164456072</v>
      </c>
      <c r="W21" s="224">
        <v>2.6160853431800062</v>
      </c>
      <c r="X21" s="224">
        <v>3.1772001614648975</v>
      </c>
      <c r="Y21" s="224">
        <v>3.7632191291706625</v>
      </c>
      <c r="Z21" s="224">
        <v>4.4655322078732196</v>
      </c>
      <c r="AA21" s="224">
        <v>4.8158955361758835</v>
      </c>
      <c r="AB21" s="224">
        <v>8.0706408332136217</v>
      </c>
      <c r="AC21" s="224">
        <v>4.4420358326123104</v>
      </c>
      <c r="AD21" s="224">
        <v>1.0931757994281648</v>
      </c>
    </row>
    <row r="22" spans="1:30">
      <c r="A22" s="226" t="s">
        <v>893</v>
      </c>
      <c r="B22" s="224">
        <v>722.9675013856679</v>
      </c>
      <c r="C22" s="224">
        <v>724.07056684166571</v>
      </c>
      <c r="D22" s="224">
        <v>702.33096881879032</v>
      </c>
      <c r="E22" s="224">
        <v>688.73495370432238</v>
      </c>
      <c r="F22" s="224">
        <v>670.65669682784016</v>
      </c>
      <c r="G22" s="224">
        <v>651.80037885088745</v>
      </c>
      <c r="H22" s="224">
        <v>632.16599977346368</v>
      </c>
      <c r="I22" s="224">
        <v>611.75355959556975</v>
      </c>
      <c r="J22" s="224">
        <v>590.56305831720465</v>
      </c>
      <c r="K22" s="224">
        <v>568.59449593836905</v>
      </c>
      <c r="L22" s="224">
        <v>545.84787245906273</v>
      </c>
      <c r="M22" s="224">
        <v>522.32318787928557</v>
      </c>
      <c r="N22" s="224">
        <v>498.0204421990378</v>
      </c>
      <c r="O22" s="224">
        <v>472.93963541831926</v>
      </c>
      <c r="P22" s="224">
        <v>447.08076753713004</v>
      </c>
      <c r="Q22" s="224">
        <v>420.44383855547017</v>
      </c>
      <c r="R22" s="224">
        <v>393.02884847333956</v>
      </c>
      <c r="S22" s="224">
        <v>364.83579729073818</v>
      </c>
      <c r="T22" s="224">
        <v>335.86468500766625</v>
      </c>
      <c r="U22" s="224">
        <v>306.11551162412349</v>
      </c>
      <c r="V22" s="224">
        <v>275.58827714010994</v>
      </c>
      <c r="W22" s="224">
        <v>244.28298155562587</v>
      </c>
      <c r="X22" s="224">
        <v>169.2631808124591</v>
      </c>
      <c r="Y22" s="224">
        <v>101.29586097252732</v>
      </c>
      <c r="Z22" s="224">
        <v>88.574221833348147</v>
      </c>
      <c r="AA22" s="224">
        <v>78.213423101256126</v>
      </c>
      <c r="AB22" s="224">
        <v>82.554813709361412</v>
      </c>
      <c r="AC22" s="224">
        <v>52.608220275402466</v>
      </c>
      <c r="AD22" s="224">
        <v>39.087701935033898</v>
      </c>
    </row>
    <row r="23" spans="1:30">
      <c r="A23" s="226" t="s">
        <v>894</v>
      </c>
      <c r="B23" s="224">
        <v>49.34333980801901</v>
      </c>
      <c r="C23" s="224">
        <v>49.418625257947902</v>
      </c>
      <c r="D23" s="224">
        <v>47.934873401223356</v>
      </c>
      <c r="E23" s="224">
        <v>47.006930177575917</v>
      </c>
      <c r="F23" s="224">
        <v>46.882691273450071</v>
      </c>
      <c r="G23" s="224">
        <v>46.736361016725617</v>
      </c>
      <c r="H23" s="224">
        <v>46.567939407402505</v>
      </c>
      <c r="I23" s="224">
        <v>46.377426445480786</v>
      </c>
      <c r="J23" s="224">
        <v>46.164822130960445</v>
      </c>
      <c r="K23" s="224">
        <v>45.930126463841482</v>
      </c>
      <c r="L23" s="224">
        <v>45.673339444123862</v>
      </c>
      <c r="M23" s="224">
        <v>45.39446107180764</v>
      </c>
      <c r="N23" s="224">
        <v>45.093491346892783</v>
      </c>
      <c r="O23" s="224">
        <v>44.770430269379304</v>
      </c>
      <c r="P23" s="224">
        <v>44.425277839267203</v>
      </c>
      <c r="Q23" s="224">
        <v>44.058034056556473</v>
      </c>
      <c r="R23" s="224">
        <v>43.668698921247106</v>
      </c>
      <c r="S23" s="224">
        <v>43.257272433339118</v>
      </c>
      <c r="T23" s="224">
        <v>42.823754592832515</v>
      </c>
      <c r="U23" s="224">
        <v>42.368145399727268</v>
      </c>
      <c r="V23" s="224">
        <v>41.890444854023407</v>
      </c>
      <c r="W23" s="224">
        <v>41.390652955720917</v>
      </c>
      <c r="X23" s="224">
        <v>46.086227500753729</v>
      </c>
      <c r="Y23" s="224">
        <v>29.42532376222621</v>
      </c>
      <c r="Z23" s="224">
        <v>28.771893827032901</v>
      </c>
      <c r="AA23" s="224">
        <v>25.460834212154193</v>
      </c>
      <c r="AB23" s="224">
        <v>17.517122687411916</v>
      </c>
      <c r="AC23" s="224">
        <v>19.650587011392659</v>
      </c>
      <c r="AD23" s="224">
        <v>30.627814968010799</v>
      </c>
    </row>
    <row r="24" spans="1:30">
      <c r="A24" s="226" t="s">
        <v>895</v>
      </c>
      <c r="B24" s="224">
        <v>0</v>
      </c>
      <c r="C24" s="224">
        <v>0</v>
      </c>
      <c r="D24" s="224">
        <v>0</v>
      </c>
      <c r="E24" s="224">
        <v>0</v>
      </c>
      <c r="F24" s="224">
        <v>17.327969196084705</v>
      </c>
      <c r="G24" s="224">
        <v>35.140227691139927</v>
      </c>
      <c r="H24" s="224">
        <v>53.436775485165654</v>
      </c>
      <c r="I24" s="224">
        <v>72.217612578161933</v>
      </c>
      <c r="J24" s="224">
        <v>91.482738970128707</v>
      </c>
      <c r="K24" s="224">
        <v>111.23215466106601</v>
      </c>
      <c r="L24" s="224">
        <v>131.46585965097381</v>
      </c>
      <c r="M24" s="224">
        <v>152.18385393985216</v>
      </c>
      <c r="N24" s="224">
        <v>173.38613752770095</v>
      </c>
      <c r="O24" s="224">
        <v>195.07271041452032</v>
      </c>
      <c r="P24" s="224">
        <v>217.24357260031027</v>
      </c>
      <c r="Q24" s="224">
        <v>239.89872408507068</v>
      </c>
      <c r="R24" s="224">
        <v>263.03816486880146</v>
      </c>
      <c r="S24" s="224">
        <v>286.66189495150297</v>
      </c>
      <c r="T24" s="224">
        <v>310.76991433317494</v>
      </c>
      <c r="U24" s="224">
        <v>335.36222301381753</v>
      </c>
      <c r="V24" s="224">
        <v>360.4388209934304</v>
      </c>
      <c r="W24" s="224">
        <v>385.99970827201383</v>
      </c>
      <c r="X24" s="224">
        <v>402.73696147194033</v>
      </c>
      <c r="Y24" s="224">
        <v>617.79835603941297</v>
      </c>
      <c r="Z24" s="224">
        <v>665.82971051897403</v>
      </c>
      <c r="AA24" s="224">
        <v>685.80957827785073</v>
      </c>
      <c r="AB24" s="224">
        <v>722.91674420183324</v>
      </c>
      <c r="AC24" s="224">
        <v>778.36540333620451</v>
      </c>
      <c r="AD24" s="224">
        <v>665.10807470066777</v>
      </c>
    </row>
    <row r="25" spans="1:30">
      <c r="A25" s="226" t="s">
        <v>56</v>
      </c>
      <c r="B25" s="224">
        <v>49.367645531957521</v>
      </c>
      <c r="C25" s="224">
        <v>49.456486154762899</v>
      </c>
      <c r="D25" s="224">
        <v>48.060582258292236</v>
      </c>
      <c r="E25" s="224">
        <v>47.387517974647139</v>
      </c>
      <c r="F25" s="224">
        <v>49.113332498309596</v>
      </c>
      <c r="G25" s="224">
        <v>50.839147021972046</v>
      </c>
      <c r="H25" s="224">
        <v>52.564961545634496</v>
      </c>
      <c r="I25" s="224">
        <v>54.290776069296939</v>
      </c>
      <c r="J25" s="224">
        <v>56.016590592959396</v>
      </c>
      <c r="K25" s="224">
        <v>57.742405116621839</v>
      </c>
      <c r="L25" s="224">
        <v>59.468219640284289</v>
      </c>
      <c r="M25" s="224">
        <v>61.194034163946753</v>
      </c>
      <c r="N25" s="224">
        <v>62.919848687609189</v>
      </c>
      <c r="O25" s="224">
        <v>64.645663211271653</v>
      </c>
      <c r="P25" s="224">
        <v>66.371477734934103</v>
      </c>
      <c r="Q25" s="224">
        <v>68.097292258596539</v>
      </c>
      <c r="R25" s="224">
        <v>69.823106782258989</v>
      </c>
      <c r="S25" s="224">
        <v>71.548921305921439</v>
      </c>
      <c r="T25" s="224">
        <v>73.274735829583875</v>
      </c>
      <c r="U25" s="224">
        <v>75.000550353246354</v>
      </c>
      <c r="V25" s="224">
        <v>76.726364876908804</v>
      </c>
      <c r="W25" s="224">
        <v>78.452179400571225</v>
      </c>
      <c r="X25" s="224">
        <v>81.641776201843385</v>
      </c>
      <c r="Y25" s="224">
        <v>84.536851144523197</v>
      </c>
      <c r="Z25" s="224">
        <v>87.912901607741816</v>
      </c>
      <c r="AA25" s="224">
        <v>86.52934050881629</v>
      </c>
      <c r="AB25" s="224">
        <v>83.704870121278475</v>
      </c>
      <c r="AC25" s="224">
        <v>82.179523548353501</v>
      </c>
      <c r="AD25" s="224">
        <v>81.294084790501245</v>
      </c>
    </row>
    <row r="26" spans="1:30">
      <c r="A26" s="226" t="s">
        <v>448</v>
      </c>
      <c r="B26" s="224">
        <v>0.32484794017784557</v>
      </c>
      <c r="C26" s="224">
        <v>0.32533783024717455</v>
      </c>
      <c r="D26" s="224">
        <v>0.31553201904929756</v>
      </c>
      <c r="E26" s="224">
        <v>0.30931445171880007</v>
      </c>
      <c r="F26" s="224">
        <v>0.31711322720921747</v>
      </c>
      <c r="G26" s="224">
        <v>0.32491200269963494</v>
      </c>
      <c r="H26" s="224">
        <v>0.33271077819005229</v>
      </c>
      <c r="I26" s="224">
        <v>0.3405095536804697</v>
      </c>
      <c r="J26" s="224">
        <v>0.34830832917088705</v>
      </c>
      <c r="K26" s="224">
        <v>0.35610710466130452</v>
      </c>
      <c r="L26" s="224">
        <v>0.36390588015172193</v>
      </c>
      <c r="M26" s="224">
        <v>0.37170465564213934</v>
      </c>
      <c r="N26" s="224">
        <v>0.37950343113255675</v>
      </c>
      <c r="O26" s="224">
        <v>0.38730220662297421</v>
      </c>
      <c r="P26" s="224">
        <v>0.39510098211339156</v>
      </c>
      <c r="Q26" s="224">
        <v>0.40289975760380903</v>
      </c>
      <c r="R26" s="224">
        <v>0.41069853309422649</v>
      </c>
      <c r="S26" s="224">
        <v>0.41849730858464385</v>
      </c>
      <c r="T26" s="224">
        <v>0.42629608407506131</v>
      </c>
      <c r="U26" s="224">
        <v>0.43409485956547861</v>
      </c>
      <c r="V26" s="224">
        <v>0.44189363505589613</v>
      </c>
      <c r="W26" s="224">
        <v>0.44969241054631359</v>
      </c>
      <c r="X26" s="224">
        <v>0.4679753631066404</v>
      </c>
      <c r="Y26" s="224">
        <v>0.48457009941139662</v>
      </c>
      <c r="Z26" s="224">
        <v>0.50392181510024991</v>
      </c>
      <c r="AA26" s="224">
        <v>0.49599116319908176</v>
      </c>
      <c r="AB26" s="224">
        <v>0.47980113627066096</v>
      </c>
      <c r="AC26" s="224">
        <v>0.47105776186681109</v>
      </c>
      <c r="AD26" s="224">
        <v>0.46598237591256431</v>
      </c>
    </row>
    <row r="27" spans="1:30">
      <c r="A27" s="226" t="s">
        <v>454</v>
      </c>
      <c r="B27" s="224">
        <v>0.21407726750861106</v>
      </c>
      <c r="C27" s="224">
        <v>0.21438763144981091</v>
      </c>
      <c r="D27" s="224">
        <v>0.20784376790992506</v>
      </c>
      <c r="E27" s="224">
        <v>0.20351066565864379</v>
      </c>
      <c r="F27" s="224">
        <v>0.19666463114830413</v>
      </c>
      <c r="G27" s="224">
        <v>0.1919388375146823</v>
      </c>
      <c r="H27" s="224">
        <v>0.19030742609657469</v>
      </c>
      <c r="I27" s="224">
        <v>0.18998134853779836</v>
      </c>
      <c r="J27" s="224">
        <v>0.18326659121255406</v>
      </c>
      <c r="K27" s="224">
        <v>0.17468709417262931</v>
      </c>
      <c r="L27" s="224">
        <v>0.17546902175191503</v>
      </c>
      <c r="M27" s="224">
        <v>0.17499864127601955</v>
      </c>
      <c r="N27" s="224">
        <v>0.17300234045479634</v>
      </c>
      <c r="O27" s="224">
        <v>0.17204695988162472</v>
      </c>
      <c r="P27" s="224">
        <v>0.17297402521944544</v>
      </c>
      <c r="Q27" s="224">
        <v>0.17476700306801163</v>
      </c>
      <c r="R27" s="224">
        <v>0.17710855265427083</v>
      </c>
      <c r="S27" s="224">
        <v>0.17683492350858995</v>
      </c>
      <c r="T27" s="224">
        <v>0.18589610574152254</v>
      </c>
      <c r="U27" s="224">
        <v>0.18443999114726076</v>
      </c>
      <c r="V27" s="224">
        <v>0.18902229859765327</v>
      </c>
      <c r="W27" s="224">
        <v>0.1968612238294366</v>
      </c>
      <c r="X27" s="224">
        <v>0.20865672031847551</v>
      </c>
      <c r="Y27" s="224">
        <v>0.22000271299789895</v>
      </c>
      <c r="Z27" s="224">
        <v>0.23339156666424182</v>
      </c>
      <c r="AA27" s="224">
        <v>0.23322584185037812</v>
      </c>
      <c r="AB27" s="224">
        <v>0.22361632136280346</v>
      </c>
      <c r="AC27" s="224">
        <v>0.2223626698764947</v>
      </c>
      <c r="AD27" s="224">
        <v>0.22834401870488358</v>
      </c>
    </row>
    <row r="28" spans="1:30">
      <c r="A28" s="226" t="s">
        <v>88</v>
      </c>
      <c r="B28" s="224">
        <v>0.47877499050086358</v>
      </c>
      <c r="C28" s="224">
        <v>0.4794691066708292</v>
      </c>
      <c r="D28" s="224">
        <v>0.46483402541904817</v>
      </c>
      <c r="E28" s="224">
        <v>0.45514322072343499</v>
      </c>
      <c r="F28" s="224">
        <v>0.43983234654327658</v>
      </c>
      <c r="G28" s="224">
        <v>0.42926330374682303</v>
      </c>
      <c r="H28" s="224">
        <v>0.42561471931141104</v>
      </c>
      <c r="I28" s="224">
        <v>0.42488546028301183</v>
      </c>
      <c r="J28" s="224">
        <v>0.40986818211974235</v>
      </c>
      <c r="K28" s="224">
        <v>0.39068049039704733</v>
      </c>
      <c r="L28" s="224">
        <v>0.39242923921891759</v>
      </c>
      <c r="M28" s="224">
        <v>0.39137725266051476</v>
      </c>
      <c r="N28" s="224">
        <v>0.38691260810557832</v>
      </c>
      <c r="O28" s="224">
        <v>0.38477593880776717</v>
      </c>
      <c r="P28" s="224">
        <v>0.38684928224807869</v>
      </c>
      <c r="Q28" s="224">
        <v>0.39085920334995844</v>
      </c>
      <c r="R28" s="224">
        <v>0.3960959825463925</v>
      </c>
      <c r="S28" s="224">
        <v>0.39548402223342349</v>
      </c>
      <c r="T28" s="224">
        <v>0.41574898304867863</v>
      </c>
      <c r="U28" s="224">
        <v>0.41249244273896163</v>
      </c>
      <c r="V28" s="224">
        <v>0.42274058459711322</v>
      </c>
      <c r="W28" s="224">
        <v>0.44027201797657317</v>
      </c>
      <c r="X28" s="224">
        <v>0.46665215999359244</v>
      </c>
      <c r="Y28" s="224">
        <v>0.49202700525639137</v>
      </c>
      <c r="Z28" s="224">
        <v>0.52197062496679758</v>
      </c>
      <c r="AA28" s="224">
        <v>0.52159998824713683</v>
      </c>
      <c r="AB28" s="224">
        <v>0.50010869151255311</v>
      </c>
      <c r="AC28" s="224">
        <v>0.49730495160390198</v>
      </c>
      <c r="AD28" s="224">
        <v>0.51068199187455587</v>
      </c>
    </row>
    <row r="29" spans="1:30">
      <c r="A29" s="226" t="s">
        <v>896</v>
      </c>
      <c r="B29" s="224">
        <v>20.9083033086578</v>
      </c>
      <c r="C29" s="224">
        <v>20.85580491655487</v>
      </c>
      <c r="D29" s="224">
        <v>19.965486034527409</v>
      </c>
      <c r="E29" s="224">
        <v>18.765141232196996</v>
      </c>
      <c r="F29" s="224">
        <v>18.095124027296649</v>
      </c>
      <c r="G29" s="224">
        <v>17.400769259253316</v>
      </c>
      <c r="H29" s="224">
        <v>16.905701446680752</v>
      </c>
      <c r="I29" s="224">
        <v>16.54427237967284</v>
      </c>
      <c r="J29" s="224">
        <v>15.628594735703649</v>
      </c>
      <c r="K29" s="224">
        <v>14.101510775022843</v>
      </c>
      <c r="L29" s="224">
        <v>13.711734072742452</v>
      </c>
      <c r="M29" s="224">
        <v>13.299102699355659</v>
      </c>
      <c r="N29" s="224">
        <v>13.087898651761915</v>
      </c>
      <c r="O29" s="224">
        <v>12.840967258777972</v>
      </c>
      <c r="P29" s="224">
        <v>12.420213253234364</v>
      </c>
      <c r="Q29" s="224">
        <v>12.080549964137186</v>
      </c>
      <c r="R29" s="224">
        <v>11.651416583259852</v>
      </c>
      <c r="S29" s="224">
        <v>11.653381915301155</v>
      </c>
      <c r="T29" s="224">
        <v>11.803927632750383</v>
      </c>
      <c r="U29" s="224">
        <v>11.55809623105932</v>
      </c>
      <c r="V29" s="224">
        <v>11.761585962588663</v>
      </c>
      <c r="W29" s="224">
        <v>12.505228864807002</v>
      </c>
      <c r="X29" s="224">
        <v>14.136303225885412</v>
      </c>
      <c r="Y29" s="224">
        <v>15.889204203772596</v>
      </c>
      <c r="Z29" s="224">
        <v>18.270259232987566</v>
      </c>
      <c r="AA29" s="224">
        <v>19.734109712699219</v>
      </c>
      <c r="AB29" s="224">
        <v>17.614561452357876</v>
      </c>
      <c r="AC29" s="224">
        <v>16.087984846732098</v>
      </c>
      <c r="AD29" s="224">
        <v>12.782849448261535</v>
      </c>
    </row>
    <row r="30" spans="1:30">
      <c r="A30" s="227" t="s">
        <v>897</v>
      </c>
      <c r="B30" s="224">
        <v>0.49432299677926095</v>
      </c>
      <c r="C30" s="224">
        <v>0.50844426697118927</v>
      </c>
      <c r="D30" s="224">
        <v>0.48826172205664298</v>
      </c>
      <c r="E30" s="224">
        <v>0.46561143010118405</v>
      </c>
      <c r="F30" s="224">
        <v>0.42304284026905853</v>
      </c>
      <c r="G30" s="224">
        <v>0.39044089709085833</v>
      </c>
      <c r="H30" s="224">
        <v>0.38692753587335804</v>
      </c>
      <c r="I30" s="224">
        <v>0.37427440405153811</v>
      </c>
      <c r="J30" s="224">
        <v>0.35639522025441228</v>
      </c>
      <c r="K30" s="224">
        <v>0.31993695093913072</v>
      </c>
      <c r="L30" s="224">
        <v>0.31906174471240151</v>
      </c>
      <c r="M30" s="224">
        <v>0.30857826203594274</v>
      </c>
      <c r="N30" s="224">
        <v>0.29086864262790874</v>
      </c>
      <c r="O30" s="224">
        <v>0.28808370372593323</v>
      </c>
      <c r="P30" s="224">
        <v>0.27751154958438268</v>
      </c>
      <c r="Q30" s="224">
        <v>0.26812022221887211</v>
      </c>
      <c r="R30" s="224">
        <v>0.26481306715484737</v>
      </c>
      <c r="S30" s="224">
        <v>0.26037573148908522</v>
      </c>
      <c r="T30" s="224">
        <v>0.25382585942866159</v>
      </c>
      <c r="U30" s="224">
        <v>0.23624561708785372</v>
      </c>
      <c r="V30" s="224">
        <v>0.26230742710388749</v>
      </c>
      <c r="W30" s="224">
        <v>0.39540844865050234</v>
      </c>
      <c r="X30" s="224">
        <v>0.68340299732766463</v>
      </c>
      <c r="Y30" s="224">
        <v>1.0141992817216792</v>
      </c>
      <c r="Z30" s="224">
        <v>1.3358440897503401</v>
      </c>
      <c r="AA30" s="224">
        <v>1.4256518463806978</v>
      </c>
      <c r="AB30" s="224">
        <v>2.4485838078220894</v>
      </c>
      <c r="AC30" s="224">
        <v>0.57577135640953081</v>
      </c>
      <c r="AD30" s="224">
        <v>0.93287215140639046</v>
      </c>
    </row>
    <row r="31" spans="1:30">
      <c r="A31" s="227" t="s">
        <v>898</v>
      </c>
      <c r="B31" s="224">
        <v>0.61347573351911133</v>
      </c>
      <c r="C31" s="224">
        <v>0.58884342705491677</v>
      </c>
      <c r="D31" s="224">
        <v>0.55840896414684271</v>
      </c>
      <c r="E31" s="224">
        <v>0.55592368909540912</v>
      </c>
      <c r="F31" s="224">
        <v>0.53764578459371237</v>
      </c>
      <c r="G31" s="224">
        <v>0.53042820045192896</v>
      </c>
      <c r="H31" s="224">
        <v>0.50554411895941775</v>
      </c>
      <c r="I31" s="224">
        <v>0.48200365088510427</v>
      </c>
      <c r="J31" s="224">
        <v>0.46446447849348793</v>
      </c>
      <c r="K31" s="224">
        <v>0.41928949432030765</v>
      </c>
      <c r="L31" s="224">
        <v>0.4026966560744985</v>
      </c>
      <c r="M31" s="224">
        <v>0.39940292832319663</v>
      </c>
      <c r="N31" s="224">
        <v>0.37844320161458078</v>
      </c>
      <c r="O31" s="224">
        <v>0.37012882657075585</v>
      </c>
      <c r="P31" s="224">
        <v>0.3699635347353652</v>
      </c>
      <c r="Q31" s="224">
        <v>0.37128473008006468</v>
      </c>
      <c r="R31" s="224">
        <v>0.38925786427711168</v>
      </c>
      <c r="S31" s="224">
        <v>0.41594240431136231</v>
      </c>
      <c r="T31" s="224">
        <v>0.47180621842348053</v>
      </c>
      <c r="U31" s="224">
        <v>0.48555865193873815</v>
      </c>
      <c r="V31" s="224">
        <v>0.53873630220320312</v>
      </c>
      <c r="W31" s="224">
        <v>0.7247160695328777</v>
      </c>
      <c r="X31" s="224">
        <v>0.96362703697270868</v>
      </c>
      <c r="Y31" s="224">
        <v>1.1496611648909878</v>
      </c>
      <c r="Z31" s="224">
        <v>1.3077843198512022</v>
      </c>
      <c r="AA31" s="224">
        <v>1.3519438163025326</v>
      </c>
      <c r="AB31" s="224">
        <v>0.41214918387853339</v>
      </c>
      <c r="AC31" s="224">
        <v>1.6441862223614201</v>
      </c>
      <c r="AD31" s="224">
        <v>0.27455014011306073</v>
      </c>
    </row>
    <row r="32" spans="1:30">
      <c r="A32" s="227" t="s">
        <v>899</v>
      </c>
      <c r="B32" s="224">
        <v>0.18338810517904872</v>
      </c>
      <c r="C32" s="224">
        <v>0.17993891419560606</v>
      </c>
      <c r="D32" s="224">
        <v>0.16631490556741957</v>
      </c>
      <c r="E32" s="224">
        <v>0.15743365165541237</v>
      </c>
      <c r="F32" s="224">
        <v>0.14495436717085691</v>
      </c>
      <c r="G32" s="224">
        <v>0.15079311963740932</v>
      </c>
      <c r="H32" s="224">
        <v>0.16023563251999898</v>
      </c>
      <c r="I32" s="224">
        <v>0.17270043333062218</v>
      </c>
      <c r="J32" s="224">
        <v>0.17379856709952601</v>
      </c>
      <c r="K32" s="224">
        <v>0.16035879094359495</v>
      </c>
      <c r="L32" s="224">
        <v>0.16067673957424622</v>
      </c>
      <c r="M32" s="224">
        <v>0.16066036459749061</v>
      </c>
      <c r="N32" s="224">
        <v>0.16032490830595292</v>
      </c>
      <c r="O32" s="224">
        <v>0.16424582377456201</v>
      </c>
      <c r="P32" s="224">
        <v>0.18926782655093818</v>
      </c>
      <c r="Q32" s="224">
        <v>0.23517807340070651</v>
      </c>
      <c r="R32" s="224">
        <v>0.26124858160055048</v>
      </c>
      <c r="S32" s="224">
        <v>0.27438919979621057</v>
      </c>
      <c r="T32" s="224">
        <v>0.32373919859499789</v>
      </c>
      <c r="U32" s="224">
        <v>0.37046428931904685</v>
      </c>
      <c r="V32" s="224">
        <v>0.47764037551990335</v>
      </c>
      <c r="W32" s="224">
        <v>0.61322092500314229</v>
      </c>
      <c r="X32" s="224">
        <v>0.93588360521806646</v>
      </c>
      <c r="Y32" s="224">
        <v>1.1912912913416569</v>
      </c>
      <c r="Z32" s="224">
        <v>1.4799136530964894</v>
      </c>
      <c r="AA32" s="224">
        <v>1.5963012160806933</v>
      </c>
      <c r="AB32" s="224">
        <v>1.5286488715944011</v>
      </c>
      <c r="AC32" s="224">
        <v>0.57605799999999985</v>
      </c>
      <c r="AD32" s="224">
        <v>0.55229058154971788</v>
      </c>
    </row>
    <row r="33" spans="1:30">
      <c r="A33" s="227" t="s">
        <v>900</v>
      </c>
      <c r="B33" s="224">
        <v>4.2396099214356635</v>
      </c>
      <c r="C33" s="224">
        <v>4.2456168652524511</v>
      </c>
      <c r="D33" s="224">
        <v>4.0273719692882297</v>
      </c>
      <c r="E33" s="224">
        <v>3.8479068017660079</v>
      </c>
      <c r="F33" s="224">
        <v>3.7237794064176137</v>
      </c>
      <c r="G33" s="224">
        <v>3.7007829310008269</v>
      </c>
      <c r="H33" s="224">
        <v>3.714917451663899</v>
      </c>
      <c r="I33" s="224">
        <v>3.7128709621616793</v>
      </c>
      <c r="J33" s="224">
        <v>3.5445307105344916</v>
      </c>
      <c r="K33" s="224">
        <v>3.2320409060832889</v>
      </c>
      <c r="L33" s="224">
        <v>3.2016478723851138</v>
      </c>
      <c r="M33" s="224">
        <v>3.126295952067375</v>
      </c>
      <c r="N33" s="224">
        <v>3.0324799501554409</v>
      </c>
      <c r="O33" s="224">
        <v>2.9893375433401244</v>
      </c>
      <c r="P33" s="224">
        <v>2.9322795955658156</v>
      </c>
      <c r="Q33" s="224">
        <v>2.9076467633484642</v>
      </c>
      <c r="R33" s="224">
        <v>2.8797344530772717</v>
      </c>
      <c r="S33" s="224">
        <v>2.8639457079389015</v>
      </c>
      <c r="T33" s="224">
        <v>2.9579930468094733</v>
      </c>
      <c r="U33" s="224">
        <v>2.9650113083383518</v>
      </c>
      <c r="V33" s="224">
        <v>3.1056379451939473</v>
      </c>
      <c r="W33" s="224">
        <v>3.4218301204101227</v>
      </c>
      <c r="X33" s="224">
        <v>4.0102065527651831</v>
      </c>
      <c r="Y33" s="224">
        <v>4.5673107556449057</v>
      </c>
      <c r="Z33" s="224">
        <v>5.4984265904613769</v>
      </c>
      <c r="AA33" s="224">
        <v>6.3131189177081835</v>
      </c>
      <c r="AB33" s="224">
        <v>8.1700216001269848</v>
      </c>
      <c r="AC33" s="224">
        <v>9.7723412541171299</v>
      </c>
      <c r="AD33" s="224">
        <v>9.0630466080778174</v>
      </c>
    </row>
    <row r="34" spans="1:30">
      <c r="A34" s="227" t="s">
        <v>901</v>
      </c>
      <c r="B34" s="224">
        <v>15.377506551744714</v>
      </c>
      <c r="C34" s="224">
        <v>15.332961443080702</v>
      </c>
      <c r="D34" s="224">
        <v>14.725128473468276</v>
      </c>
      <c r="E34" s="224">
        <v>13.73826565957898</v>
      </c>
      <c r="F34" s="224">
        <v>13.265701628845409</v>
      </c>
      <c r="G34" s="224">
        <v>12.628324111072294</v>
      </c>
      <c r="H34" s="224">
        <v>12.13807670766408</v>
      </c>
      <c r="I34" s="224">
        <v>11.802422929243898</v>
      </c>
      <c r="J34" s="224">
        <v>11.089405759321734</v>
      </c>
      <c r="K34" s="224">
        <v>9.9698846327365214</v>
      </c>
      <c r="L34" s="224">
        <v>9.6276510599961931</v>
      </c>
      <c r="M34" s="224">
        <v>9.304165192331654</v>
      </c>
      <c r="N34" s="224">
        <v>9.2257819490580317</v>
      </c>
      <c r="O34" s="224">
        <v>9.0291713613666005</v>
      </c>
      <c r="P34" s="224">
        <v>8.6511907467978624</v>
      </c>
      <c r="Q34" s="224">
        <v>8.2983201750890796</v>
      </c>
      <c r="R34" s="224">
        <v>7.8563626171500704</v>
      </c>
      <c r="S34" s="224">
        <v>7.8387288717655945</v>
      </c>
      <c r="T34" s="224">
        <v>7.7965633094937701</v>
      </c>
      <c r="U34" s="224">
        <v>7.5008163643753303</v>
      </c>
      <c r="V34" s="224">
        <v>7.3772639125677211</v>
      </c>
      <c r="W34" s="224">
        <v>7.3500533012103579</v>
      </c>
      <c r="X34" s="224">
        <v>7.543183033601788</v>
      </c>
      <c r="Y34" s="224">
        <v>7.9667417101733689</v>
      </c>
      <c r="Z34" s="224">
        <v>8.6482905798281582</v>
      </c>
      <c r="AA34" s="224">
        <v>9.0470939162271087</v>
      </c>
      <c r="AB34" s="224">
        <v>5.0551579889358678</v>
      </c>
      <c r="AC34" s="224">
        <v>3.5196280138440175</v>
      </c>
      <c r="AD34" s="224">
        <v>1.9600899671145504</v>
      </c>
    </row>
    <row r="35" spans="1:30">
      <c r="A35" s="226" t="s">
        <v>902</v>
      </c>
      <c r="B35" s="224">
        <v>31.132760357737634</v>
      </c>
      <c r="C35" s="224">
        <v>32.63916661403043</v>
      </c>
      <c r="D35" s="224">
        <v>31.595541186352019</v>
      </c>
      <c r="E35" s="224">
        <v>32.135573617853211</v>
      </c>
      <c r="F35" s="224">
        <v>31.760976222722832</v>
      </c>
      <c r="G35" s="224">
        <v>30.847075184797735</v>
      </c>
      <c r="H35" s="224">
        <v>31.626150312024151</v>
      </c>
      <c r="I35" s="224">
        <v>32.059779592379357</v>
      </c>
      <c r="J35" s="224">
        <v>31.247908973361373</v>
      </c>
      <c r="K35" s="224">
        <v>30.348948103919113</v>
      </c>
      <c r="L35" s="224">
        <v>31.300746154581123</v>
      </c>
      <c r="M35" s="224">
        <v>31.900903654366864</v>
      </c>
      <c r="N35" s="224">
        <v>31.951190075113935</v>
      </c>
      <c r="O35" s="224">
        <v>32.500696759799354</v>
      </c>
      <c r="P35" s="224">
        <v>33.799398234745539</v>
      </c>
      <c r="Q35" s="224">
        <v>35.033966303521545</v>
      </c>
      <c r="R35" s="224">
        <v>36.499195997898248</v>
      </c>
      <c r="S35" s="224">
        <v>36.013458325029774</v>
      </c>
      <c r="T35" s="224">
        <v>37.3073532649356</v>
      </c>
      <c r="U35" s="224">
        <v>33.012649617964129</v>
      </c>
      <c r="V35" s="224">
        <v>31.095169898980419</v>
      </c>
      <c r="W35" s="224">
        <v>28.788698243907135</v>
      </c>
      <c r="X35" s="224">
        <v>26.24894093828733</v>
      </c>
      <c r="Y35" s="224">
        <v>22.299766042722457</v>
      </c>
      <c r="Z35" s="224">
        <v>17.609316632045548</v>
      </c>
      <c r="AA35" s="224">
        <v>10.812835596726593</v>
      </c>
      <c r="AB35" s="224">
        <v>3.3191987552119131</v>
      </c>
      <c r="AC35" s="224">
        <v>0</v>
      </c>
      <c r="AD35" s="225">
        <v>3.7653216162850341E-2</v>
      </c>
    </row>
    <row r="36" spans="1:30">
      <c r="A36" s="226" t="s">
        <v>903</v>
      </c>
      <c r="B36" s="224">
        <v>0</v>
      </c>
      <c r="C36" s="224">
        <v>0</v>
      </c>
      <c r="D36" s="224">
        <v>0</v>
      </c>
      <c r="E36" s="224">
        <v>0</v>
      </c>
      <c r="F36" s="224">
        <v>0</v>
      </c>
      <c r="G36" s="224">
        <v>0</v>
      </c>
      <c r="H36" s="224">
        <v>0</v>
      </c>
      <c r="I36" s="224">
        <v>0</v>
      </c>
      <c r="J36" s="224">
        <v>0</v>
      </c>
      <c r="K36" s="224">
        <v>0</v>
      </c>
      <c r="L36" s="224">
        <v>0</v>
      </c>
      <c r="M36" s="224">
        <v>0</v>
      </c>
      <c r="N36" s="224">
        <v>0</v>
      </c>
      <c r="O36" s="224">
        <v>0</v>
      </c>
      <c r="P36" s="224">
        <v>0</v>
      </c>
      <c r="Q36" s="224">
        <v>0</v>
      </c>
      <c r="R36" s="224">
        <v>0</v>
      </c>
      <c r="S36" s="224">
        <v>0</v>
      </c>
      <c r="T36" s="224">
        <v>5.875785062237459E-2</v>
      </c>
      <c r="U36" s="224">
        <v>0.11794574437931528</v>
      </c>
      <c r="V36" s="224">
        <v>0.19247868564197876</v>
      </c>
      <c r="W36" s="224">
        <v>0.28119894492160474</v>
      </c>
      <c r="X36" s="224">
        <v>0.39250929821507297</v>
      </c>
      <c r="Y36" s="224">
        <v>0.51613181724184687</v>
      </c>
      <c r="Z36" s="224">
        <v>0.66958023958721502</v>
      </c>
      <c r="AA36" s="224">
        <v>0.79394378759526973</v>
      </c>
      <c r="AB36" s="224">
        <v>0.88346922310178622</v>
      </c>
      <c r="AC36" s="224">
        <v>0.77070080835768529</v>
      </c>
      <c r="AD36" s="224">
        <v>0.61059263657035157</v>
      </c>
    </row>
    <row r="37" spans="1:30">
      <c r="A37" s="226" t="s">
        <v>904</v>
      </c>
      <c r="B37" s="224">
        <v>6.6230856575999988E-2</v>
      </c>
      <c r="C37" s="224">
        <v>6.5800280015999996E-2</v>
      </c>
      <c r="D37" s="224">
        <v>6.3997266671999994E-2</v>
      </c>
      <c r="E37" s="224">
        <v>6.270567566400001E-2</v>
      </c>
      <c r="F37" s="224">
        <v>6.0427017360000009E-2</v>
      </c>
      <c r="G37" s="224">
        <v>5.9221819007999998E-2</v>
      </c>
      <c r="H37" s="224">
        <v>5.8523328144000006E-2</v>
      </c>
      <c r="I37" s="224">
        <v>5.845884566400001E-2</v>
      </c>
      <c r="J37" s="224">
        <v>5.6480412240000007E-2</v>
      </c>
      <c r="K37" s="224">
        <v>5.4155853504000005E-2</v>
      </c>
      <c r="L37" s="224">
        <v>5.4350687664000003E-2</v>
      </c>
      <c r="M37" s="224">
        <v>5.418622267200001E-2</v>
      </c>
      <c r="N37" s="224">
        <v>5.3494388064000004E-2</v>
      </c>
      <c r="O37" s="224">
        <v>5.3032887648000009E-2</v>
      </c>
      <c r="P37" s="224">
        <v>5.3197075295999992E-2</v>
      </c>
      <c r="Q37" s="224">
        <v>5.3666341344000001E-2</v>
      </c>
      <c r="R37" s="224">
        <v>5.4346388832000006E-2</v>
      </c>
      <c r="S37" s="224">
        <v>5.4398113487999999E-2</v>
      </c>
      <c r="T37" s="224">
        <v>5.5966216463999997E-2</v>
      </c>
      <c r="U37" s="224">
        <v>5.5454239440000004E-2</v>
      </c>
      <c r="V37" s="224">
        <v>5.5716745536000006E-2</v>
      </c>
      <c r="W37" s="224">
        <v>5.6486097791999992E-2</v>
      </c>
      <c r="X37" s="224">
        <v>5.7346973568000004E-2</v>
      </c>
      <c r="Y37" s="224">
        <v>5.8072921488000001E-2</v>
      </c>
      <c r="Z37" s="224">
        <v>5.867794742400001E-2</v>
      </c>
      <c r="AA37" s="224">
        <v>5.6447269631999995E-2</v>
      </c>
      <c r="AB37" s="224">
        <v>5.3997628752000003E-2</v>
      </c>
      <c r="AC37" s="224">
        <v>5.2070781312000006E-2</v>
      </c>
      <c r="AD37" s="224">
        <v>5.1001481520000003E-2</v>
      </c>
    </row>
    <row r="38" spans="1:30">
      <c r="A38" s="228" t="s">
        <v>905</v>
      </c>
      <c r="B38" s="229">
        <v>0</v>
      </c>
      <c r="C38" s="229">
        <v>0</v>
      </c>
      <c r="D38" s="229">
        <v>0</v>
      </c>
      <c r="E38" s="229">
        <v>0</v>
      </c>
      <c r="F38" s="229">
        <v>0</v>
      </c>
      <c r="G38" s="229">
        <v>0</v>
      </c>
      <c r="H38" s="229">
        <v>0</v>
      </c>
      <c r="I38" s="229">
        <v>0</v>
      </c>
      <c r="J38" s="229">
        <v>0</v>
      </c>
      <c r="K38" s="229">
        <v>0</v>
      </c>
      <c r="L38" s="229">
        <v>0</v>
      </c>
      <c r="M38" s="229">
        <v>0</v>
      </c>
      <c r="N38" s="229">
        <v>0</v>
      </c>
      <c r="O38" s="229">
        <v>0</v>
      </c>
      <c r="P38" s="229">
        <v>0</v>
      </c>
      <c r="Q38" s="229">
        <v>0</v>
      </c>
      <c r="R38" s="229">
        <v>0</v>
      </c>
      <c r="S38" s="229">
        <v>0</v>
      </c>
      <c r="T38" s="229">
        <v>0</v>
      </c>
      <c r="U38" s="229">
        <v>0</v>
      </c>
      <c r="V38" s="229">
        <v>0</v>
      </c>
      <c r="W38" s="229">
        <v>0</v>
      </c>
      <c r="X38" s="229">
        <v>0</v>
      </c>
      <c r="Y38" s="229">
        <v>0</v>
      </c>
      <c r="Z38" s="229">
        <v>0</v>
      </c>
      <c r="AA38" s="229">
        <v>0</v>
      </c>
      <c r="AB38" s="229">
        <v>0</v>
      </c>
      <c r="AC38" s="229">
        <v>0</v>
      </c>
      <c r="AD38" s="229">
        <v>0</v>
      </c>
    </row>
    <row r="39" spans="1:30" s="196" customFormat="1">
      <c r="A39" s="230" t="s">
        <v>906</v>
      </c>
      <c r="B39" s="231">
        <v>271.62910844173177</v>
      </c>
      <c r="C39" s="231">
        <v>270.58615096766118</v>
      </c>
      <c r="D39" s="231">
        <v>270.41968296541603</v>
      </c>
      <c r="E39" s="231">
        <v>268.53123257359061</v>
      </c>
      <c r="F39" s="231">
        <v>277.20699651123294</v>
      </c>
      <c r="G39" s="231">
        <v>269.38090489433057</v>
      </c>
      <c r="H39" s="231">
        <v>283.95500044634821</v>
      </c>
      <c r="I39" s="231">
        <v>281.37996289035527</v>
      </c>
      <c r="J39" s="231">
        <v>285.08075004289981</v>
      </c>
      <c r="K39" s="231">
        <v>291.37415466226389</v>
      </c>
      <c r="L39" s="231">
        <v>283.04814383083885</v>
      </c>
      <c r="M39" s="231">
        <v>281.66352815755863</v>
      </c>
      <c r="N39" s="231">
        <v>278.77520654665392</v>
      </c>
      <c r="O39" s="231">
        <v>283.24218522376992</v>
      </c>
      <c r="P39" s="231">
        <v>286.99787527570112</v>
      </c>
      <c r="Q39" s="231">
        <v>186.96362686645799</v>
      </c>
      <c r="R39" s="231">
        <v>276.22741653103475</v>
      </c>
      <c r="S39" s="231">
        <v>271.82808870386259</v>
      </c>
      <c r="T39" s="231">
        <v>260.65248016373857</v>
      </c>
      <c r="U39" s="231">
        <v>240.0408542217655</v>
      </c>
      <c r="V39" s="231">
        <v>213.593435733923</v>
      </c>
      <c r="W39" s="231">
        <v>209.72622999030435</v>
      </c>
      <c r="X39" s="231">
        <v>204.90525993613764</v>
      </c>
      <c r="Y39" s="231">
        <v>192.38047784117239</v>
      </c>
      <c r="Z39" s="231">
        <v>181.82765540891734</v>
      </c>
      <c r="AA39" s="231">
        <v>176.43811357048105</v>
      </c>
      <c r="AB39" s="231">
        <v>165.37210382714935</v>
      </c>
      <c r="AC39" s="231">
        <v>163.6860577335103</v>
      </c>
      <c r="AD39" s="231">
        <v>163.01006079249797</v>
      </c>
    </row>
    <row r="40" spans="1:30" s="196" customFormat="1">
      <c r="A40" s="230" t="s">
        <v>907</v>
      </c>
      <c r="B40" s="231">
        <v>31.697704755712902</v>
      </c>
      <c r="C40" s="231">
        <v>30.509250089751522</v>
      </c>
      <c r="D40" s="231">
        <v>30.460666857933884</v>
      </c>
      <c r="E40" s="231">
        <v>30.301621211293501</v>
      </c>
      <c r="F40" s="231">
        <v>31.275733508851125</v>
      </c>
      <c r="G40" s="231">
        <v>29.995105873942851</v>
      </c>
      <c r="H40" s="231">
        <v>31.27736537113773</v>
      </c>
      <c r="I40" s="231">
        <v>30.854366404505765</v>
      </c>
      <c r="J40" s="231">
        <v>31.717732891219512</v>
      </c>
      <c r="K40" s="231">
        <v>32.790654801206344</v>
      </c>
      <c r="L40" s="231">
        <v>32.467790587821163</v>
      </c>
      <c r="M40" s="231">
        <v>32.821078425484551</v>
      </c>
      <c r="N40" s="231">
        <v>31.268945432928785</v>
      </c>
      <c r="O40" s="231">
        <v>31.629621535264452</v>
      </c>
      <c r="P40" s="231">
        <v>31.77886989777932</v>
      </c>
      <c r="Q40" s="231">
        <v>32.306392685066534</v>
      </c>
      <c r="R40" s="231">
        <v>31.414706644391693</v>
      </c>
      <c r="S40" s="231">
        <v>31.020604305846312</v>
      </c>
      <c r="T40" s="231">
        <v>30.31987331534938</v>
      </c>
      <c r="U40" s="231">
        <v>27.035997401015941</v>
      </c>
      <c r="V40" s="231">
        <v>25.155430435968352</v>
      </c>
      <c r="W40" s="231">
        <v>23.341623291822181</v>
      </c>
      <c r="X40" s="231">
        <v>21.656304719484528</v>
      </c>
      <c r="Y40" s="231">
        <v>21.351453178857479</v>
      </c>
      <c r="Z40" s="231">
        <v>21.04968592420845</v>
      </c>
      <c r="AA40" s="231">
        <v>20.413374293121013</v>
      </c>
      <c r="AB40" s="231">
        <v>23.385010179109482</v>
      </c>
      <c r="AC40" s="231">
        <v>22.725782598830989</v>
      </c>
      <c r="AD40" s="231">
        <v>22.698007416973205</v>
      </c>
    </row>
    <row r="41" spans="1:30" s="196" customFormat="1">
      <c r="A41" s="232" t="s">
        <v>908</v>
      </c>
      <c r="B41" s="231">
        <v>24.286652240699798</v>
      </c>
      <c r="C41" s="231">
        <v>23.513251439751638</v>
      </c>
      <c r="D41" s="231">
        <v>21.986614278141655</v>
      </c>
      <c r="E41" s="231">
        <v>15.941057193590808</v>
      </c>
      <c r="F41" s="231">
        <v>15.081044132192085</v>
      </c>
      <c r="G41" s="231">
        <v>14.374168385218363</v>
      </c>
      <c r="H41" s="231">
        <v>13.588367280051184</v>
      </c>
      <c r="I41" s="231">
        <v>11.013688857277705</v>
      </c>
      <c r="J41" s="231">
        <v>9.6369523375166857</v>
      </c>
      <c r="K41" s="231">
        <v>7.9019444532198078</v>
      </c>
      <c r="L41" s="231">
        <v>6.5115485211018891</v>
      </c>
      <c r="M41" s="231">
        <v>5.5794118393157968</v>
      </c>
      <c r="N41" s="231">
        <v>4.8356326844196182</v>
      </c>
      <c r="O41" s="231">
        <v>5.2159826317223672</v>
      </c>
      <c r="P41" s="231">
        <v>4.4706176872694297</v>
      </c>
      <c r="Q41" s="231">
        <v>2.8580709639535891</v>
      </c>
      <c r="R41" s="231">
        <v>3.2480556502499804</v>
      </c>
      <c r="S41" s="231">
        <v>3.7261039225835866</v>
      </c>
      <c r="T41" s="231">
        <v>3.0012290986335755</v>
      </c>
      <c r="U41" s="231">
        <v>2.0388440011081697</v>
      </c>
      <c r="V41" s="231">
        <v>2.1916906752469627</v>
      </c>
      <c r="W41" s="231">
        <v>2.7111084184272705</v>
      </c>
      <c r="X41" s="231">
        <v>2.7563660893499593</v>
      </c>
      <c r="Y41" s="231">
        <v>2.8387407355568466</v>
      </c>
      <c r="Z41" s="231">
        <v>2.3773015159450601</v>
      </c>
      <c r="AA41" s="231">
        <v>1.9751866065722996</v>
      </c>
      <c r="AB41" s="231">
        <v>1.652099226754342</v>
      </c>
      <c r="AC41" s="231">
        <v>1.2195734469110688</v>
      </c>
      <c r="AD41" s="231">
        <v>1.1276308509904314</v>
      </c>
    </row>
    <row r="42" spans="1:30" s="196" customFormat="1">
      <c r="A42" s="233" t="s">
        <v>909</v>
      </c>
      <c r="B42" s="231">
        <v>22.571731003474625</v>
      </c>
      <c r="C42" s="231">
        <v>23.067981086813809</v>
      </c>
      <c r="D42" s="231">
        <v>27.16808198546455</v>
      </c>
      <c r="E42" s="231">
        <v>30.111159749841654</v>
      </c>
      <c r="F42" s="231">
        <v>32.858206357430376</v>
      </c>
      <c r="G42" s="231">
        <v>38.558027209389742</v>
      </c>
      <c r="H42" s="231">
        <v>35.526547573323889</v>
      </c>
      <c r="I42" s="231">
        <v>32.022183089258405</v>
      </c>
      <c r="J42" s="231">
        <v>28.410432795719355</v>
      </c>
      <c r="K42" s="231">
        <v>24.185867831007972</v>
      </c>
      <c r="L42" s="231">
        <v>22.840887410749904</v>
      </c>
      <c r="M42" s="231">
        <v>21.123850117110258</v>
      </c>
      <c r="N42" s="231">
        <v>20.370202488263011</v>
      </c>
      <c r="O42" s="231">
        <v>19.239613730179236</v>
      </c>
      <c r="P42" s="231">
        <v>18.182363369064682</v>
      </c>
      <c r="Q42" s="231">
        <v>17.630235208306736</v>
      </c>
      <c r="R42" s="231">
        <v>17.297142438618717</v>
      </c>
      <c r="S42" s="231">
        <v>16.100637499017569</v>
      </c>
      <c r="T42" s="231">
        <v>16.061237835120991</v>
      </c>
      <c r="U42" s="231">
        <v>14.998494950324451</v>
      </c>
      <c r="V42" s="231">
        <v>14.619793888275332</v>
      </c>
      <c r="W42" s="231">
        <v>13.528721055805775</v>
      </c>
      <c r="X42" s="231">
        <v>13.00705051640117</v>
      </c>
      <c r="Y42" s="231">
        <v>13.799188356071186</v>
      </c>
      <c r="Z42" s="231">
        <v>13.766828423424963</v>
      </c>
      <c r="AA42" s="231">
        <v>10.290978389323531</v>
      </c>
      <c r="AB42" s="231">
        <v>4.9972939174286894</v>
      </c>
      <c r="AC42" s="231">
        <v>5.0391464352205535</v>
      </c>
      <c r="AD42" s="231">
        <v>5.1539511374023288</v>
      </c>
    </row>
    <row r="43" spans="1:30" s="196" customFormat="1">
      <c r="A43" s="233" t="s">
        <v>910</v>
      </c>
      <c r="B43" s="231">
        <v>21.551831773412957</v>
      </c>
      <c r="C43" s="231">
        <v>25.108996428435919</v>
      </c>
      <c r="D43" s="231">
        <v>25.262288756604367</v>
      </c>
      <c r="E43" s="231">
        <v>23.59753267215919</v>
      </c>
      <c r="F43" s="231">
        <v>29.675607852449552</v>
      </c>
      <c r="G43" s="231">
        <v>40.782222028369048</v>
      </c>
      <c r="H43" s="231">
        <v>41.703810514987616</v>
      </c>
      <c r="I43" s="231">
        <v>37.138559545643993</v>
      </c>
      <c r="J43" s="231">
        <v>31.177936337594659</v>
      </c>
      <c r="K43" s="231">
        <v>25.058024757512932</v>
      </c>
      <c r="L43" s="231">
        <v>19.529853371066423</v>
      </c>
      <c r="M43" s="231">
        <v>17.925133741183632</v>
      </c>
      <c r="N43" s="231">
        <v>22.927691876446783</v>
      </c>
      <c r="O43" s="231">
        <v>23.698427454970627</v>
      </c>
      <c r="P43" s="231">
        <v>23.033831757943663</v>
      </c>
      <c r="Q43" s="231">
        <v>20.819947242068995</v>
      </c>
      <c r="R43" s="231">
        <v>17.532452068374877</v>
      </c>
      <c r="S43" s="231">
        <v>15.172364515378884</v>
      </c>
      <c r="T43" s="231">
        <v>13.506839518355221</v>
      </c>
      <c r="U43" s="231">
        <v>11.440766812953621</v>
      </c>
      <c r="V43" s="231">
        <v>10.94089716031603</v>
      </c>
      <c r="W43" s="231">
        <v>9.5982845791822431</v>
      </c>
      <c r="X43" s="231">
        <v>8.6283941929961756</v>
      </c>
      <c r="Y43" s="231">
        <v>9.4448042843678852</v>
      </c>
      <c r="Z43" s="231">
        <v>10.331881081252169</v>
      </c>
      <c r="AA43" s="231">
        <v>10.515212137965889</v>
      </c>
      <c r="AB43" s="231">
        <v>9.5495655836706668</v>
      </c>
      <c r="AC43" s="231">
        <v>12.103820089708877</v>
      </c>
      <c r="AD43" s="231">
        <v>9.7039053277428593</v>
      </c>
    </row>
    <row r="44" spans="1:30">
      <c r="A44" s="223" t="s">
        <v>911</v>
      </c>
      <c r="B44" s="225">
        <v>3.5361259678598649E-2</v>
      </c>
      <c r="C44" s="225">
        <v>3.5424894804381504E-2</v>
      </c>
      <c r="D44" s="225">
        <v>3.4425031034546395E-2</v>
      </c>
      <c r="E44" s="225">
        <v>3.3942925788126285E-2</v>
      </c>
      <c r="F44" s="225">
        <v>3.2841761437623018E-2</v>
      </c>
      <c r="G44" s="225">
        <v>3.2141020487302753E-2</v>
      </c>
      <c r="H44" s="225">
        <v>3.1959169910460855E-2</v>
      </c>
      <c r="I44" s="225">
        <v>3.2002997660135396E-2</v>
      </c>
      <c r="J44" s="225">
        <v>3.0965971479887576E-2</v>
      </c>
      <c r="K44" s="225">
        <v>2.9763758070952433E-2</v>
      </c>
      <c r="L44" s="225">
        <v>3.0027164732913281E-2</v>
      </c>
      <c r="M44" s="225">
        <v>3.0062189204317476E-2</v>
      </c>
      <c r="N44" s="225">
        <v>2.9750427392428756E-2</v>
      </c>
      <c r="O44" s="225">
        <v>2.9634286999819143E-2</v>
      </c>
      <c r="P44" s="225">
        <v>2.9932026447034361E-2</v>
      </c>
      <c r="Q44" s="225">
        <v>3.0364204529549733E-2</v>
      </c>
      <c r="R44" s="225">
        <v>3.0932393261342075E-2</v>
      </c>
      <c r="S44" s="225">
        <v>3.0875863638734576E-2</v>
      </c>
      <c r="T44" s="225">
        <v>3.2584831473246804E-2</v>
      </c>
      <c r="U44" s="225">
        <v>3.236210853300682E-2</v>
      </c>
      <c r="V44" s="225">
        <v>3.3118561658666612E-2</v>
      </c>
      <c r="W44" s="225">
        <v>3.4236137835088193E-2</v>
      </c>
      <c r="X44" s="225">
        <v>3.5628061890749477E-2</v>
      </c>
      <c r="Y44" s="225">
        <v>3.6891458083663585E-2</v>
      </c>
      <c r="Z44" s="225">
        <v>3.8364749582766582E-2</v>
      </c>
      <c r="AA44" s="225">
        <v>3.776097045453837E-2</v>
      </c>
      <c r="AB44" s="225">
        <v>3.6528385735570518E-2</v>
      </c>
      <c r="AC44" s="225">
        <v>3.586273213721352E-2</v>
      </c>
      <c r="AD44" s="225">
        <v>3.5476331101704006E-2</v>
      </c>
    </row>
    <row r="45" spans="1:30">
      <c r="A45" s="223" t="s">
        <v>912</v>
      </c>
      <c r="B45" s="224">
        <v>61.108960314339846</v>
      </c>
      <c r="C45" s="224">
        <v>61.21893027614005</v>
      </c>
      <c r="D45" s="224">
        <v>59.491032684652964</v>
      </c>
      <c r="E45" s="224">
        <v>58.657890691449282</v>
      </c>
      <c r="F45" s="224">
        <v>56.754932222037183</v>
      </c>
      <c r="G45" s="224">
        <v>55.54395865059309</v>
      </c>
      <c r="H45" s="224">
        <v>55.2296966648953</v>
      </c>
      <c r="I45" s="224">
        <v>55.305436846095631</v>
      </c>
      <c r="J45" s="224">
        <v>53.51331766624498</v>
      </c>
      <c r="K45" s="224">
        <v>51.435732982788473</v>
      </c>
      <c r="L45" s="224">
        <v>51.890934731781591</v>
      </c>
      <c r="M45" s="224">
        <v>51.951461677159763</v>
      </c>
      <c r="N45" s="224">
        <v>51.412695797114914</v>
      </c>
      <c r="O45" s="224">
        <v>51.211989750232547</v>
      </c>
      <c r="P45" s="224">
        <v>51.726523118932093</v>
      </c>
      <c r="Q45" s="224">
        <v>52.473384331830061</v>
      </c>
      <c r="R45" s="224">
        <v>53.455290038180451</v>
      </c>
      <c r="S45" s="224">
        <v>53.357599331008146</v>
      </c>
      <c r="T45" s="224">
        <v>56.310923067970364</v>
      </c>
      <c r="U45" s="224">
        <v>55.926028201669673</v>
      </c>
      <c r="V45" s="224">
        <v>57.233279822673992</v>
      </c>
      <c r="W45" s="224">
        <v>59.164600110297421</v>
      </c>
      <c r="X45" s="224">
        <v>61.570030025721522</v>
      </c>
      <c r="Y45" s="224">
        <v>63.753346698142032</v>
      </c>
      <c r="Z45" s="224">
        <v>66.29939037895096</v>
      </c>
      <c r="AA45" s="224">
        <v>65.255979733490989</v>
      </c>
      <c r="AB45" s="224">
        <v>63.125909386448029</v>
      </c>
      <c r="AC45" s="224">
        <v>61.975571426352282</v>
      </c>
      <c r="AD45" s="224">
        <v>61.307819039729537</v>
      </c>
    </row>
    <row r="46" spans="1:30">
      <c r="A46" s="223" t="s">
        <v>913</v>
      </c>
      <c r="B46" s="225">
        <v>1.3663731880317342E-2</v>
      </c>
      <c r="C46" s="225">
        <v>1.368478305936878E-2</v>
      </c>
      <c r="D46" s="225">
        <v>1.3275250602670315E-2</v>
      </c>
      <c r="E46" s="225">
        <v>1.3022141700720555E-2</v>
      </c>
      <c r="F46" s="225">
        <v>1.3457340078264097E-2</v>
      </c>
      <c r="G46" s="225">
        <v>1.3892538455807639E-2</v>
      </c>
      <c r="H46" s="225">
        <v>1.4327736833351184E-2</v>
      </c>
      <c r="I46" s="225">
        <v>1.4762935210894725E-2</v>
      </c>
      <c r="J46" s="225">
        <v>1.5198133588438268E-2</v>
      </c>
      <c r="K46" s="225">
        <v>1.5633331965981805E-2</v>
      </c>
      <c r="L46" s="225">
        <v>1.6068530343525348E-2</v>
      </c>
      <c r="M46" s="225">
        <v>1.6503728721068891E-2</v>
      </c>
      <c r="N46" s="225">
        <v>1.693892709861243E-2</v>
      </c>
      <c r="O46" s="225">
        <v>1.7374125476155976E-2</v>
      </c>
      <c r="P46" s="225">
        <v>1.7809323853699516E-2</v>
      </c>
      <c r="Q46" s="225">
        <v>1.8244522231243055E-2</v>
      </c>
      <c r="R46" s="225">
        <v>1.8679720608786598E-2</v>
      </c>
      <c r="S46" s="225">
        <v>1.9114918986330141E-2</v>
      </c>
      <c r="T46" s="225">
        <v>1.9550117363873683E-2</v>
      </c>
      <c r="U46" s="225">
        <v>1.9985315741417223E-2</v>
      </c>
      <c r="V46" s="225">
        <v>2.0420514118960766E-2</v>
      </c>
      <c r="W46" s="225">
        <v>2.0855712496504305E-2</v>
      </c>
      <c r="X46" s="225">
        <v>2.1703634305374007E-2</v>
      </c>
      <c r="Y46" s="225">
        <v>2.247326047919989E-2</v>
      </c>
      <c r="Z46" s="225">
        <v>2.3370749094207881E-2</v>
      </c>
      <c r="AA46" s="225">
        <v>2.3002943474006998E-2</v>
      </c>
      <c r="AB46" s="225">
        <v>2.2252086801732709E-2</v>
      </c>
      <c r="AC46" s="225">
        <v>2.1846588958007805E-2</v>
      </c>
      <c r="AD46" s="225">
        <v>2.1611204086508691E-2</v>
      </c>
    </row>
    <row r="47" spans="1:30">
      <c r="A47" s="223" t="s">
        <v>914</v>
      </c>
      <c r="B47" s="224">
        <v>11.24875395813196</v>
      </c>
      <c r="C47" s="224">
        <v>11.266084474842357</v>
      </c>
      <c r="D47" s="224">
        <v>10.928934281643208</v>
      </c>
      <c r="E47" s="224">
        <v>10.720560772298583</v>
      </c>
      <c r="F47" s="224">
        <v>11.078840597667334</v>
      </c>
      <c r="G47" s="224">
        <v>11.437120423036081</v>
      </c>
      <c r="H47" s="224">
        <v>11.79540024840483</v>
      </c>
      <c r="I47" s="224">
        <v>12.153680073773584</v>
      </c>
      <c r="J47" s="224">
        <v>12.511959899142331</v>
      </c>
      <c r="K47" s="224">
        <v>12.870239724511084</v>
      </c>
      <c r="L47" s="224">
        <v>13.228519549879833</v>
      </c>
      <c r="M47" s="224">
        <v>13.586799375248585</v>
      </c>
      <c r="N47" s="224">
        <v>13.945079200617334</v>
      </c>
      <c r="O47" s="224">
        <v>14.303359025986087</v>
      </c>
      <c r="P47" s="224">
        <v>14.661638851354835</v>
      </c>
      <c r="Q47" s="224">
        <v>15.019918676723584</v>
      </c>
      <c r="R47" s="224">
        <v>15.378198502092337</v>
      </c>
      <c r="S47" s="224">
        <v>15.736478327461086</v>
      </c>
      <c r="T47" s="224">
        <v>16.094758152829836</v>
      </c>
      <c r="U47" s="224">
        <v>16.453037978198591</v>
      </c>
      <c r="V47" s="224">
        <v>16.811317803567334</v>
      </c>
      <c r="W47" s="224">
        <v>17.169597628936089</v>
      </c>
      <c r="X47" s="224">
        <v>17.867654637610929</v>
      </c>
      <c r="Y47" s="224">
        <v>18.50125426800011</v>
      </c>
      <c r="Z47" s="224">
        <v>19.240117464298059</v>
      </c>
      <c r="AA47" s="224">
        <v>18.937319153975704</v>
      </c>
      <c r="AB47" s="224">
        <v>18.319171634819384</v>
      </c>
      <c r="AC47" s="224">
        <v>17.985342962347762</v>
      </c>
      <c r="AD47" s="224">
        <v>17.791560873519298</v>
      </c>
    </row>
    <row r="48" spans="1:30">
      <c r="A48" s="223" t="s">
        <v>915</v>
      </c>
      <c r="B48" s="224">
        <v>11.874021078278336</v>
      </c>
      <c r="C48" s="224">
        <v>11.89136385293024</v>
      </c>
      <c r="D48" s="224">
        <v>11.529241038090252</v>
      </c>
      <c r="E48" s="224">
        <v>11.2913207952121</v>
      </c>
      <c r="F48" s="224">
        <v>11.44071045185372</v>
      </c>
      <c r="G48" s="224">
        <v>11.590100108495342</v>
      </c>
      <c r="H48" s="224">
        <v>11.739489765136966</v>
      </c>
      <c r="I48" s="224">
        <v>11.88887942177859</v>
      </c>
      <c r="J48" s="224">
        <v>12.038269078420212</v>
      </c>
      <c r="K48" s="224">
        <v>12.187658735061836</v>
      </c>
      <c r="L48" s="224">
        <v>12.337048391703455</v>
      </c>
      <c r="M48" s="224">
        <v>12.486438048345081</v>
      </c>
      <c r="N48" s="224">
        <v>12.635827704986704</v>
      </c>
      <c r="O48" s="224">
        <v>12.785217361628325</v>
      </c>
      <c r="P48" s="224">
        <v>12.934607018269949</v>
      </c>
      <c r="Q48" s="224">
        <v>13.083996674911576</v>
      </c>
      <c r="R48" s="224">
        <v>13.233386331553195</v>
      </c>
      <c r="S48" s="224">
        <v>13.382775988194821</v>
      </c>
      <c r="T48" s="224">
        <v>13.532165644836439</v>
      </c>
      <c r="U48" s="224">
        <v>13.681555301478065</v>
      </c>
      <c r="V48" s="224">
        <v>13.830944958119689</v>
      </c>
      <c r="W48" s="224">
        <v>13.980334614761309</v>
      </c>
      <c r="X48" s="224">
        <v>14.548727117157901</v>
      </c>
      <c r="Y48" s="224">
        <v>15.064635237782785</v>
      </c>
      <c r="Z48" s="224">
        <v>15.666254154079864</v>
      </c>
      <c r="AA48" s="224">
        <v>15.419700810747189</v>
      </c>
      <c r="AB48" s="224">
        <v>14.916374562464842</v>
      </c>
      <c r="AC48" s="224">
        <v>14.64455476528512</v>
      </c>
      <c r="AD48" s="224">
        <v>14.486767815193549</v>
      </c>
    </row>
    <row r="49" spans="1:30">
      <c r="A49" s="223" t="s">
        <v>916</v>
      </c>
      <c r="B49" s="225">
        <v>7.9040247186535021E-3</v>
      </c>
      <c r="C49" s="225">
        <v>7.9182485786554891E-3</v>
      </c>
      <c r="D49" s="225">
        <v>7.6947568811341531E-3</v>
      </c>
      <c r="E49" s="225">
        <v>7.5869956809017092E-3</v>
      </c>
      <c r="F49" s="225">
        <v>8.080539439276703E-3</v>
      </c>
      <c r="G49" s="225">
        <v>8.5740831976516985E-3</v>
      </c>
      <c r="H49" s="225">
        <v>9.0676269560266941E-3</v>
      </c>
      <c r="I49" s="225">
        <v>9.5611707144016896E-3</v>
      </c>
      <c r="J49" s="225">
        <v>1.0054714472776687E-2</v>
      </c>
      <c r="K49" s="225">
        <v>1.0548258231151682E-2</v>
      </c>
      <c r="L49" s="225">
        <v>1.1041801989526676E-2</v>
      </c>
      <c r="M49" s="225">
        <v>1.1535345747901672E-2</v>
      </c>
      <c r="N49" s="225">
        <v>1.2028889506276667E-2</v>
      </c>
      <c r="O49" s="225">
        <v>1.2522433264651665E-2</v>
      </c>
      <c r="P49" s="225">
        <v>1.301597702302666E-2</v>
      </c>
      <c r="Q49" s="225">
        <v>1.3509520781401657E-2</v>
      </c>
      <c r="R49" s="225">
        <v>1.4003064539776651E-2</v>
      </c>
      <c r="S49" s="225">
        <v>1.4496608298151645E-2</v>
      </c>
      <c r="T49" s="225">
        <v>1.4990152056526641E-2</v>
      </c>
      <c r="U49" s="225">
        <v>1.5483695814901638E-2</v>
      </c>
      <c r="V49" s="225">
        <v>1.5977239573276632E-2</v>
      </c>
      <c r="W49" s="225">
        <v>1.6470783331651632E-2</v>
      </c>
      <c r="X49" s="225">
        <v>1.7140428945457233E-2</v>
      </c>
      <c r="Y49" s="225">
        <v>1.7748240640098636E-2</v>
      </c>
      <c r="Z49" s="225">
        <v>1.8457031601946547E-2</v>
      </c>
      <c r="AA49" s="225">
        <v>1.8166557388730006E-2</v>
      </c>
      <c r="AB49" s="225">
        <v>1.7573568893888232E-2</v>
      </c>
      <c r="AC49" s="225">
        <v>1.7253327275359769E-2</v>
      </c>
      <c r="AD49" s="225">
        <v>1.7067432249301066E-2</v>
      </c>
    </row>
    <row r="50" spans="1:30">
      <c r="A50" s="223" t="s">
        <v>917</v>
      </c>
      <c r="B50" s="224">
        <v>3.4704797045185511</v>
      </c>
      <c r="C50" s="224">
        <v>3.4767250819324529</v>
      </c>
      <c r="D50" s="224">
        <v>3.3785948978825817</v>
      </c>
      <c r="E50" s="224">
        <v>3.3312793755185566</v>
      </c>
      <c r="F50" s="224">
        <v>3.5479833532642151</v>
      </c>
      <c r="G50" s="224">
        <v>3.7646873310098745</v>
      </c>
      <c r="H50" s="224">
        <v>3.9813913087555344</v>
      </c>
      <c r="I50" s="224">
        <v>4.198095286501192</v>
      </c>
      <c r="J50" s="224">
        <v>4.4147992642468523</v>
      </c>
      <c r="K50" s="224">
        <v>4.6315032419925117</v>
      </c>
      <c r="L50" s="224">
        <v>4.8482072197381711</v>
      </c>
      <c r="M50" s="224">
        <v>5.0649111974838306</v>
      </c>
      <c r="N50" s="224">
        <v>5.28161517522949</v>
      </c>
      <c r="O50" s="224">
        <v>5.4983191529751494</v>
      </c>
      <c r="P50" s="224">
        <v>5.7150231307208079</v>
      </c>
      <c r="Q50" s="224">
        <v>5.9317271084664673</v>
      </c>
      <c r="R50" s="224">
        <v>6.1484310862121276</v>
      </c>
      <c r="S50" s="224">
        <v>6.3651350639577853</v>
      </c>
      <c r="T50" s="224">
        <v>6.5818390417034456</v>
      </c>
      <c r="U50" s="224">
        <v>6.7985430194491041</v>
      </c>
      <c r="V50" s="224">
        <v>7.0152469971947635</v>
      </c>
      <c r="W50" s="224">
        <v>7.231950974940422</v>
      </c>
      <c r="X50" s="224">
        <v>7.5259773215999415</v>
      </c>
      <c r="Y50" s="224">
        <v>7.7928537833402309</v>
      </c>
      <c r="Z50" s="224">
        <v>8.1040679729965586</v>
      </c>
      <c r="AA50" s="224">
        <v>7.9765272709444845</v>
      </c>
      <c r="AB50" s="224">
        <v>7.7161593432601769</v>
      </c>
      <c r="AC50" s="224">
        <v>7.5755484422058919</v>
      </c>
      <c r="AD50" s="224">
        <v>7.493926112054881</v>
      </c>
    </row>
    <row r="51" spans="1:30">
      <c r="A51" s="223" t="s">
        <v>392</v>
      </c>
      <c r="B51" s="224">
        <v>2.069886162666041</v>
      </c>
      <c r="C51" s="224">
        <v>2.072887032561086</v>
      </c>
      <c r="D51" s="224">
        <v>2.0096152393939777</v>
      </c>
      <c r="E51" s="224">
        <v>1.9677190189511249</v>
      </c>
      <c r="F51" s="224">
        <v>1.901525572692212</v>
      </c>
      <c r="G51" s="224">
        <v>1.8558324686850074</v>
      </c>
      <c r="H51" s="224">
        <v>1.8400585569602586</v>
      </c>
      <c r="I51" s="224">
        <v>1.836905754074077</v>
      </c>
      <c r="J51" s="224">
        <v>1.7719816103995292</v>
      </c>
      <c r="K51" s="224">
        <v>1.6890275330598594</v>
      </c>
      <c r="L51" s="224">
        <v>1.6965878924357343</v>
      </c>
      <c r="M51" s="224">
        <v>1.6920398428012486</v>
      </c>
      <c r="N51" s="224">
        <v>1.6727378613510109</v>
      </c>
      <c r="O51" s="224">
        <v>1.6635004068024644</v>
      </c>
      <c r="P51" s="224">
        <v>1.6724640849032475</v>
      </c>
      <c r="Q51" s="224">
        <v>1.6898001621145498</v>
      </c>
      <c r="R51" s="224">
        <v>1.7124403104320225</v>
      </c>
      <c r="S51" s="224">
        <v>1.7097946246525915</v>
      </c>
      <c r="T51" s="224">
        <v>1.7974060555140592</v>
      </c>
      <c r="U51" s="224">
        <v>1.783327066721859</v>
      </c>
      <c r="V51" s="224">
        <v>1.8276328208779722</v>
      </c>
      <c r="W51" s="224">
        <v>1.9034264025892547</v>
      </c>
      <c r="X51" s="224">
        <v>2.0174755739402266</v>
      </c>
      <c r="Y51" s="224">
        <v>2.1271785495161089</v>
      </c>
      <c r="Z51" s="224">
        <v>2.2566336909257818</v>
      </c>
      <c r="AA51" s="224">
        <v>2.2550313185533244</v>
      </c>
      <c r="AB51" s="224">
        <v>2.162118074103927</v>
      </c>
      <c r="AC51" s="224">
        <v>2.149996675627035</v>
      </c>
      <c r="AD51" s="224">
        <v>2.207829584828676</v>
      </c>
    </row>
    <row r="52" spans="1:30">
      <c r="A52" s="223" t="s">
        <v>918</v>
      </c>
      <c r="B52" s="224">
        <v>0</v>
      </c>
      <c r="C52" s="224">
        <v>0</v>
      </c>
      <c r="D52" s="224">
        <v>0</v>
      </c>
      <c r="E52" s="224">
        <v>0</v>
      </c>
      <c r="F52" s="224">
        <v>0</v>
      </c>
      <c r="G52" s="224">
        <v>0</v>
      </c>
      <c r="H52" s="224">
        <v>0</v>
      </c>
      <c r="I52" s="224">
        <v>0</v>
      </c>
      <c r="J52" s="224">
        <v>0</v>
      </c>
      <c r="K52" s="224">
        <v>0</v>
      </c>
      <c r="L52" s="224">
        <v>0</v>
      </c>
      <c r="M52" s="224">
        <v>0</v>
      </c>
      <c r="N52" s="224">
        <v>0</v>
      </c>
      <c r="O52" s="224">
        <v>0</v>
      </c>
      <c r="P52" s="224">
        <v>0</v>
      </c>
      <c r="Q52" s="224">
        <v>0</v>
      </c>
      <c r="R52" s="224">
        <v>0</v>
      </c>
      <c r="S52" s="224">
        <v>0</v>
      </c>
      <c r="T52" s="224">
        <v>0</v>
      </c>
      <c r="U52" s="224">
        <v>0</v>
      </c>
      <c r="V52" s="224">
        <v>0</v>
      </c>
      <c r="W52" s="224">
        <v>0</v>
      </c>
      <c r="X52" s="224">
        <v>0</v>
      </c>
      <c r="Y52" s="224">
        <v>0</v>
      </c>
      <c r="Z52" s="224">
        <v>0</v>
      </c>
      <c r="AA52" s="224">
        <v>0</v>
      </c>
      <c r="AB52" s="224">
        <v>0</v>
      </c>
      <c r="AC52" s="224">
        <v>0</v>
      </c>
      <c r="AD52" s="224">
        <v>0</v>
      </c>
    </row>
    <row r="53" spans="1:30">
      <c r="A53" s="223" t="s">
        <v>919</v>
      </c>
      <c r="B53" s="224">
        <v>1.5518737188806544</v>
      </c>
      <c r="C53" s="224">
        <v>1.5511741912604844</v>
      </c>
      <c r="D53" s="224">
        <v>1.4844106244680921</v>
      </c>
      <c r="E53" s="224">
        <v>1.3972898278437011</v>
      </c>
      <c r="F53" s="224">
        <v>1.3405890472078754</v>
      </c>
      <c r="G53" s="224">
        <v>1.5580810350000001</v>
      </c>
      <c r="H53" s="224">
        <v>1.2545673223513609</v>
      </c>
      <c r="I53" s="224">
        <v>1.2289099506902603</v>
      </c>
      <c r="J53" s="224">
        <v>1.1630378749114803</v>
      </c>
      <c r="K53" s="224">
        <v>1.0495907630040962</v>
      </c>
      <c r="L53" s="224">
        <v>1.0232481796369128</v>
      </c>
      <c r="M53" s="224">
        <v>0.99296026049197095</v>
      </c>
      <c r="N53" s="224">
        <v>0.9741999058040629</v>
      </c>
      <c r="O53" s="224">
        <v>0.95733836190281163</v>
      </c>
      <c r="P53" s="224">
        <v>0.92957785231762802</v>
      </c>
      <c r="Q53" s="224">
        <v>0.91014334822088638</v>
      </c>
      <c r="R53" s="224">
        <v>0.88386063140352233</v>
      </c>
      <c r="S53" s="224">
        <v>0.88457903000135285</v>
      </c>
      <c r="T53" s="224">
        <v>0.89965629042864503</v>
      </c>
      <c r="U53" s="224">
        <v>0.88485688887931802</v>
      </c>
      <c r="V53" s="224">
        <v>0.91818238470421698</v>
      </c>
      <c r="W53" s="224">
        <v>1.0172738883989771</v>
      </c>
      <c r="X53" s="224">
        <v>1.235465337895463</v>
      </c>
      <c r="Y53" s="224">
        <v>1.4633408525485718</v>
      </c>
      <c r="Z53" s="224">
        <v>1.7364377369096751</v>
      </c>
      <c r="AA53" s="224">
        <v>1.8726777362139841</v>
      </c>
      <c r="AB53" s="224">
        <v>1.7184367763917558</v>
      </c>
      <c r="AC53" s="224">
        <v>1.8186943763612557</v>
      </c>
      <c r="AD53" s="224">
        <v>2.189773931798729</v>
      </c>
    </row>
    <row r="54" spans="1:30">
      <c r="A54" s="223" t="s">
        <v>920</v>
      </c>
      <c r="B54" s="224">
        <v>0</v>
      </c>
      <c r="C54" s="224">
        <v>0</v>
      </c>
      <c r="D54" s="224">
        <v>0</v>
      </c>
      <c r="E54" s="224">
        <v>0</v>
      </c>
      <c r="F54" s="224">
        <v>0</v>
      </c>
      <c r="G54" s="224">
        <v>0</v>
      </c>
      <c r="H54" s="224">
        <v>0</v>
      </c>
      <c r="I54" s="224">
        <v>0</v>
      </c>
      <c r="J54" s="224">
        <v>0</v>
      </c>
      <c r="K54" s="224">
        <v>0</v>
      </c>
      <c r="L54" s="224">
        <v>0</v>
      </c>
      <c r="M54" s="224">
        <v>0</v>
      </c>
      <c r="N54" s="224">
        <v>0</v>
      </c>
      <c r="O54" s="224">
        <v>0</v>
      </c>
      <c r="P54" s="224">
        <v>0</v>
      </c>
      <c r="Q54" s="224">
        <v>0</v>
      </c>
      <c r="R54" s="224">
        <v>0</v>
      </c>
      <c r="S54" s="224">
        <v>0</v>
      </c>
      <c r="T54" s="224">
        <v>0</v>
      </c>
      <c r="U54" s="224">
        <v>0</v>
      </c>
      <c r="V54" s="224">
        <v>0</v>
      </c>
      <c r="W54" s="224">
        <v>0</v>
      </c>
      <c r="X54" s="224">
        <v>0</v>
      </c>
      <c r="Y54" s="224">
        <v>0</v>
      </c>
      <c r="Z54" s="224">
        <v>0</v>
      </c>
      <c r="AA54" s="224">
        <v>0</v>
      </c>
      <c r="AB54" s="224">
        <v>0</v>
      </c>
      <c r="AC54" s="224">
        <v>0</v>
      </c>
      <c r="AD54" s="224">
        <v>0</v>
      </c>
    </row>
    <row r="55" spans="1:30">
      <c r="A55" s="223" t="s">
        <v>921</v>
      </c>
      <c r="B55" s="224">
        <v>0.28463806399679997</v>
      </c>
      <c r="C55" s="224">
        <v>0.28515029063040004</v>
      </c>
      <c r="D55" s="224">
        <v>0.27710195495760004</v>
      </c>
      <c r="E55" s="224">
        <v>0.27322128143999996</v>
      </c>
      <c r="F55" s="224">
        <v>0.26435753360640007</v>
      </c>
      <c r="G55" s="224">
        <v>0.2587169668032</v>
      </c>
      <c r="H55" s="224">
        <v>0.25725317290559996</v>
      </c>
      <c r="I55" s="224">
        <v>0.25760596140720005</v>
      </c>
      <c r="J55" s="224">
        <v>0.24925848942959997</v>
      </c>
      <c r="K55" s="224">
        <v>0.23958135404640005</v>
      </c>
      <c r="L55" s="224">
        <v>0.24170162812559998</v>
      </c>
      <c r="M55" s="224">
        <v>0.24198355523520002</v>
      </c>
      <c r="N55" s="224">
        <v>0.2394740496528</v>
      </c>
      <c r="O55" s="224">
        <v>0.23853918543120009</v>
      </c>
      <c r="P55" s="224">
        <v>0.24093581893920002</v>
      </c>
      <c r="Q55" s="224">
        <v>0.2444146071336</v>
      </c>
      <c r="R55" s="224">
        <v>0.24898820383440001</v>
      </c>
      <c r="S55" s="224">
        <v>0.24853317246720005</v>
      </c>
      <c r="T55" s="224">
        <v>0.26228939326559997</v>
      </c>
      <c r="U55" s="224">
        <v>0.26049660004800002</v>
      </c>
      <c r="V55" s="224">
        <v>0.266585618232</v>
      </c>
      <c r="W55" s="224">
        <v>0.27558147194640004</v>
      </c>
      <c r="X55" s="224">
        <v>0.28678567032720004</v>
      </c>
      <c r="Y55" s="224">
        <v>0.29695529238480001</v>
      </c>
      <c r="Z55" s="224">
        <v>0.30881445248879991</v>
      </c>
      <c r="AA55" s="224">
        <v>0.30395437330320002</v>
      </c>
      <c r="AB55" s="224">
        <v>0.29403276611759999</v>
      </c>
      <c r="AC55" s="224">
        <v>0.28867463257680004</v>
      </c>
      <c r="AD55" s="224">
        <v>0.28556432362079998</v>
      </c>
    </row>
    <row r="56" spans="1:30">
      <c r="A56" s="223" t="s">
        <v>69</v>
      </c>
      <c r="B56" s="224">
        <v>85.744325423316539</v>
      </c>
      <c r="C56" s="224">
        <v>85.868635431023606</v>
      </c>
      <c r="D56" s="224">
        <v>83.247623067498481</v>
      </c>
      <c r="E56" s="224">
        <v>81.512086483673997</v>
      </c>
      <c r="F56" s="224">
        <v>78.770045641386972</v>
      </c>
      <c r="G56" s="224">
        <v>76.87722445621182</v>
      </c>
      <c r="H56" s="224">
        <v>76.223795565038643</v>
      </c>
      <c r="I56" s="224">
        <v>76.09319178520559</v>
      </c>
      <c r="J56" s="224">
        <v>73.403731367783237</v>
      </c>
      <c r="K56" s="224">
        <v>69.967387122918012</v>
      </c>
      <c r="L56" s="224">
        <v>70.28057242089946</v>
      </c>
      <c r="M56" s="224">
        <v>70.092171022342143</v>
      </c>
      <c r="N56" s="224">
        <v>69.292593051033649</v>
      </c>
      <c r="O56" s="224">
        <v>68.909934659871936</v>
      </c>
      <c r="P56" s="224">
        <v>69.281251955444105</v>
      </c>
      <c r="Q56" s="224">
        <v>69.999393016909551</v>
      </c>
      <c r="R56" s="224">
        <v>70.937253407485414</v>
      </c>
      <c r="S56" s="224">
        <v>70.827656780129274</v>
      </c>
      <c r="T56" s="224">
        <v>74.456930299650892</v>
      </c>
      <c r="U56" s="224">
        <v>73.873713010505512</v>
      </c>
      <c r="V56" s="224">
        <v>75.709063703219016</v>
      </c>
      <c r="W56" s="224">
        <v>78.848786868902792</v>
      </c>
      <c r="X56" s="224">
        <v>83.573234734181426</v>
      </c>
      <c r="Y56" s="224">
        <v>88.117642927900192</v>
      </c>
      <c r="Z56" s="224">
        <v>93.480277826843334</v>
      </c>
      <c r="AA56" s="224">
        <v>93.413900100071956</v>
      </c>
      <c r="AB56" s="224">
        <v>89.565000768359951</v>
      </c>
      <c r="AC56" s="224">
        <v>89.062875987618526</v>
      </c>
      <c r="AD56" s="224">
        <v>91.458584445505679</v>
      </c>
    </row>
    <row r="57" spans="1:30">
      <c r="A57" s="223" t="s">
        <v>19</v>
      </c>
      <c r="B57" s="224">
        <v>23.935494935837806</v>
      </c>
      <c r="C57" s="224">
        <v>23.924705694673172</v>
      </c>
      <c r="D57" s="224">
        <v>22.894970481417289</v>
      </c>
      <c r="E57" s="224">
        <v>21.55125329551549</v>
      </c>
      <c r="F57" s="224">
        <v>20.676722570975766</v>
      </c>
      <c r="G57" s="224">
        <v>19.854622540244442</v>
      </c>
      <c r="H57" s="224">
        <v>19.349957039331706</v>
      </c>
      <c r="I57" s="224">
        <v>18.954227746419818</v>
      </c>
      <c r="J57" s="224">
        <v>17.93824254283421</v>
      </c>
      <c r="K57" s="224">
        <v>16.188478538516126</v>
      </c>
      <c r="L57" s="224">
        <v>15.782180807514603</v>
      </c>
      <c r="M57" s="224">
        <v>15.315031756344558</v>
      </c>
      <c r="N57" s="224">
        <v>15.025679363064244</v>
      </c>
      <c r="O57" s="224">
        <v>14.765613486731274</v>
      </c>
      <c r="P57" s="224">
        <v>14.337446214801632</v>
      </c>
      <c r="Q57" s="224">
        <v>14.037696003989634</v>
      </c>
      <c r="R57" s="224">
        <v>13.632321631301739</v>
      </c>
      <c r="S57" s="224">
        <v>13.643401931065227</v>
      </c>
      <c r="T57" s="224">
        <v>13.875947715050831</v>
      </c>
      <c r="U57" s="224">
        <v>13.647687518020858</v>
      </c>
      <c r="V57" s="224">
        <v>14.161686967103922</v>
      </c>
      <c r="W57" s="224">
        <v>15.690035669716941</v>
      </c>
      <c r="X57" s="224">
        <v>19.055335481761684</v>
      </c>
      <c r="Y57" s="224">
        <v>22.56999853753857</v>
      </c>
      <c r="Z57" s="224">
        <v>26.782138361217722</v>
      </c>
      <c r="AA57" s="224">
        <v>28.883450970441448</v>
      </c>
      <c r="AB57" s="224">
        <v>26.504498567415659</v>
      </c>
      <c r="AC57" s="224">
        <v>28.050832684137539</v>
      </c>
      <c r="AD57" s="224">
        <v>33.77421900862084</v>
      </c>
    </row>
    <row r="58" spans="1:30">
      <c r="A58" s="223" t="s">
        <v>922</v>
      </c>
      <c r="B58" s="224">
        <v>20.357325306750095</v>
      </c>
      <c r="C58" s="224">
        <v>20.3150538696712</v>
      </c>
      <c r="D58" s="224">
        <v>19.263305611737962</v>
      </c>
      <c r="E58" s="224">
        <v>18.305482624889006</v>
      </c>
      <c r="F58" s="224">
        <v>17.539174786926953</v>
      </c>
      <c r="G58" s="224">
        <v>17.32310917165286</v>
      </c>
      <c r="H58" s="224">
        <v>17.348594545512753</v>
      </c>
      <c r="I58" s="224">
        <v>17.403304738028424</v>
      </c>
      <c r="J58" s="224">
        <v>16.706354144218924</v>
      </c>
      <c r="K58" s="224">
        <v>15.210939513566961</v>
      </c>
      <c r="L58" s="224">
        <v>15.021727760277143</v>
      </c>
      <c r="M58" s="224">
        <v>14.699469450713483</v>
      </c>
      <c r="N58" s="224">
        <v>14.361835325684755</v>
      </c>
      <c r="O58" s="224">
        <v>14.236826413081312</v>
      </c>
      <c r="P58" s="224">
        <v>14.34508515860413</v>
      </c>
      <c r="Q58" s="224">
        <v>14.881431210511508</v>
      </c>
      <c r="R58" s="224">
        <v>15.097045211535763</v>
      </c>
      <c r="S58" s="224">
        <v>15.266304624319289</v>
      </c>
      <c r="T58" s="224">
        <v>16.320858903335594</v>
      </c>
      <c r="U58" s="224">
        <v>16.968339340773003</v>
      </c>
      <c r="V58" s="224">
        <v>19.095188004459803</v>
      </c>
      <c r="W58" s="224">
        <v>22.484876561377821</v>
      </c>
      <c r="X58" s="224">
        <v>29.956131229246893</v>
      </c>
      <c r="Y58" s="224">
        <v>36.389381423075839</v>
      </c>
      <c r="Z58" s="224">
        <v>44.418860515731382</v>
      </c>
      <c r="AA58" s="224">
        <v>48.825934796525175</v>
      </c>
      <c r="AB58" s="224">
        <v>27.839219722890583</v>
      </c>
      <c r="AC58" s="224">
        <v>37.661773463965879</v>
      </c>
      <c r="AD58" s="224">
        <v>53.437874080087695</v>
      </c>
    </row>
    <row r="59" spans="1:30">
      <c r="A59" s="227" t="s">
        <v>897</v>
      </c>
      <c r="B59" s="224">
        <v>0.92183079803601153</v>
      </c>
      <c r="C59" s="224">
        <v>0.9481646361441346</v>
      </c>
      <c r="D59" s="224">
        <v>0.9105275211278534</v>
      </c>
      <c r="E59" s="224">
        <v>0.8682884651966295</v>
      </c>
      <c r="F59" s="224">
        <v>0.78890507135922161</v>
      </c>
      <c r="G59" s="224">
        <v>0.72810782847694211</v>
      </c>
      <c r="H59" s="224">
        <v>0.72155598970751644</v>
      </c>
      <c r="I59" s="224">
        <v>0.69795998733465547</v>
      </c>
      <c r="J59" s="224">
        <v>0.66461826061888052</v>
      </c>
      <c r="K59" s="224">
        <v>0.59662960600056125</v>
      </c>
      <c r="L59" s="224">
        <v>0.59499749084571607</v>
      </c>
      <c r="M59" s="224">
        <v>0.57544752601542881</v>
      </c>
      <c r="N59" s="224">
        <v>0.54242200889769687</v>
      </c>
      <c r="O59" s="224">
        <v>0.53722855751627963</v>
      </c>
      <c r="P59" s="224">
        <v>0.51751323503935021</v>
      </c>
      <c r="Q59" s="224">
        <v>0.49999995959723703</v>
      </c>
      <c r="R59" s="224">
        <v>0.49383266126848857</v>
      </c>
      <c r="S59" s="224">
        <v>0.48555776266054501</v>
      </c>
      <c r="T59" s="224">
        <v>0.47334333236328269</v>
      </c>
      <c r="U59" s="224">
        <v>0.44055908212147127</v>
      </c>
      <c r="V59" s="224">
        <v>0.48916005614427477</v>
      </c>
      <c r="W59" s="224">
        <v>0.73737149221168119</v>
      </c>
      <c r="X59" s="224">
        <v>1.2744337902775758</v>
      </c>
      <c r="Y59" s="224">
        <v>1.8913142607737743</v>
      </c>
      <c r="Z59" s="224">
        <v>2.4911287383543166</v>
      </c>
      <c r="AA59" s="224">
        <v>2.6586053811643526</v>
      </c>
      <c r="AB59" s="224">
        <v>1.572315833689395</v>
      </c>
      <c r="AC59" s="224">
        <v>2.9180258915899002</v>
      </c>
      <c r="AD59" s="224">
        <v>2.7787418527508514</v>
      </c>
    </row>
    <row r="60" spans="1:30">
      <c r="A60" s="227" t="s">
        <v>898</v>
      </c>
      <c r="B60" s="224">
        <v>0.47086033097756591</v>
      </c>
      <c r="C60" s="224">
        <v>0.45195432485416287</v>
      </c>
      <c r="D60" s="224">
        <v>0.4285949962042484</v>
      </c>
      <c r="E60" s="224">
        <v>0.42668747587483691</v>
      </c>
      <c r="F60" s="224">
        <v>0.41265865665182333</v>
      </c>
      <c r="G60" s="224">
        <v>0.40711895251656161</v>
      </c>
      <c r="H60" s="224">
        <v>0.38801970179245532</v>
      </c>
      <c r="I60" s="224">
        <v>0.3699517131447953</v>
      </c>
      <c r="J60" s="224">
        <v>0.35648989213679022</v>
      </c>
      <c r="K60" s="224">
        <v>0.32181678799023911</v>
      </c>
      <c r="L60" s="224">
        <v>0.30908130575125731</v>
      </c>
      <c r="M60" s="224">
        <v>0.30655327464197207</v>
      </c>
      <c r="N60" s="224">
        <v>0.29046607947517128</v>
      </c>
      <c r="O60" s="224">
        <v>0.28408455666814875</v>
      </c>
      <c r="P60" s="224">
        <v>0.28395769041400454</v>
      </c>
      <c r="Q60" s="224">
        <v>0.28497174597203401</v>
      </c>
      <c r="R60" s="224">
        <v>0.29876664519026386</v>
      </c>
      <c r="S60" s="224">
        <v>0.31924779980812612</v>
      </c>
      <c r="T60" s="224">
        <v>0.36212488942275833</v>
      </c>
      <c r="U60" s="224">
        <v>0.3726802790542203</v>
      </c>
      <c r="V60" s="224">
        <v>0.41349566039049801</v>
      </c>
      <c r="W60" s="224">
        <v>0.55624049937157105</v>
      </c>
      <c r="X60" s="224">
        <v>0.73961156208270085</v>
      </c>
      <c r="Y60" s="224">
        <v>0.882398124384427</v>
      </c>
      <c r="Z60" s="224">
        <v>1.0037622094032259</v>
      </c>
      <c r="AA60" s="224">
        <v>1.0376558974153016</v>
      </c>
      <c r="AB60" s="225">
        <v>7.1837454536247359E-3</v>
      </c>
      <c r="AC60" s="224">
        <v>0.25177865723222165</v>
      </c>
      <c r="AD60" s="224">
        <v>0.18979001781703203</v>
      </c>
    </row>
    <row r="61" spans="1:30">
      <c r="A61" s="227" t="s">
        <v>899</v>
      </c>
      <c r="B61" s="224">
        <v>2.874335155329824</v>
      </c>
      <c r="C61" s="224">
        <v>2.8202742286875186</v>
      </c>
      <c r="D61" s="224">
        <v>2.6067382039912612</v>
      </c>
      <c r="E61" s="224">
        <v>2.4675377890146781</v>
      </c>
      <c r="F61" s="224">
        <v>2.2719436087252927</v>
      </c>
      <c r="G61" s="224">
        <v>2.3634573492783937</v>
      </c>
      <c r="H61" s="224">
        <v>2.5114546618989881</v>
      </c>
      <c r="I61" s="224">
        <v>2.7068218321916184</v>
      </c>
      <c r="J61" s="224">
        <v>2.724033441931156</v>
      </c>
      <c r="K61" s="224">
        <v>2.5133849865853763</v>
      </c>
      <c r="L61" s="224">
        <v>2.5183683573758504</v>
      </c>
      <c r="M61" s="224">
        <v>2.5181117040268757</v>
      </c>
      <c r="N61" s="224">
        <v>2.5128539267522703</v>
      </c>
      <c r="O61" s="224">
        <v>2.5743084314569047</v>
      </c>
      <c r="P61" s="224">
        <v>2.9664910223980061</v>
      </c>
      <c r="Q61" s="224">
        <v>3.686065699181543</v>
      </c>
      <c r="R61" s="224">
        <v>4.0946820495329668</v>
      </c>
      <c r="S61" s="224">
        <v>4.30064164983352</v>
      </c>
      <c r="T61" s="224">
        <v>5.0741293104664003</v>
      </c>
      <c r="U61" s="224">
        <v>5.8064754502173042</v>
      </c>
      <c r="V61" s="224">
        <v>7.4863008242622069</v>
      </c>
      <c r="W61" s="224">
        <v>9.6113238151379043</v>
      </c>
      <c r="X61" s="224">
        <v>14.668580304860651</v>
      </c>
      <c r="Y61" s="224">
        <v>18.671715025347151</v>
      </c>
      <c r="Z61" s="224">
        <v>23.195440270211151</v>
      </c>
      <c r="AA61" s="224">
        <v>25.019641810447588</v>
      </c>
      <c r="AB61" s="224">
        <v>16.150673647612642</v>
      </c>
      <c r="AC61" s="224">
        <v>20.129570000000008</v>
      </c>
      <c r="AD61" s="224">
        <v>26.010569159796738</v>
      </c>
    </row>
    <row r="62" spans="1:30">
      <c r="A62" s="227" t="s">
        <v>900</v>
      </c>
      <c r="B62" s="224">
        <v>11.816388383368942</v>
      </c>
      <c r="C62" s="224">
        <v>11.833130579573675</v>
      </c>
      <c r="D62" s="224">
        <v>11.224851397953142</v>
      </c>
      <c r="E62" s="224">
        <v>10.724656766836977</v>
      </c>
      <c r="F62" s="224">
        <v>10.378696279992015</v>
      </c>
      <c r="G62" s="224">
        <v>10.314601872721328</v>
      </c>
      <c r="H62" s="224">
        <v>10.353996767266498</v>
      </c>
      <c r="I62" s="224">
        <v>10.348292913556174</v>
      </c>
      <c r="J62" s="224">
        <v>9.8791049857415043</v>
      </c>
      <c r="K62" s="224">
        <v>9.0081520057116737</v>
      </c>
      <c r="L62" s="224">
        <v>8.9234423515261216</v>
      </c>
      <c r="M62" s="224">
        <v>8.7134259650172492</v>
      </c>
      <c r="N62" s="224">
        <v>8.4519475894805449</v>
      </c>
      <c r="O62" s="224">
        <v>8.3317036415301526</v>
      </c>
      <c r="P62" s="224">
        <v>8.1726751262296453</v>
      </c>
      <c r="Q62" s="224">
        <v>8.1040199626989331</v>
      </c>
      <c r="R62" s="224">
        <v>8.026224433168279</v>
      </c>
      <c r="S62" s="224">
        <v>7.9822189826437562</v>
      </c>
      <c r="T62" s="224">
        <v>8.2443421267797792</v>
      </c>
      <c r="U62" s="224">
        <v>8.2639030075065563</v>
      </c>
      <c r="V62" s="224">
        <v>8.6558491980584478</v>
      </c>
      <c r="W62" s="224">
        <v>9.5371212054773213</v>
      </c>
      <c r="X62" s="224">
        <v>11.177008970900342</v>
      </c>
      <c r="Y62" s="224">
        <v>12.729736640007397</v>
      </c>
      <c r="Z62" s="224">
        <v>15.324887264235219</v>
      </c>
      <c r="AA62" s="224">
        <v>17.595549219012199</v>
      </c>
      <c r="AB62" s="224">
        <v>8.9126418379298418</v>
      </c>
      <c r="AC62" s="224">
        <v>12.974020020980182</v>
      </c>
      <c r="AD62" s="224">
        <v>22.596589438486969</v>
      </c>
    </row>
    <row r="63" spans="1:30">
      <c r="A63" s="227" t="s">
        <v>901</v>
      </c>
      <c r="B63" s="224">
        <v>4.2739106390377568</v>
      </c>
      <c r="C63" s="224">
        <v>4.261530100411707</v>
      </c>
      <c r="D63" s="224">
        <v>4.0925934924614591</v>
      </c>
      <c r="E63" s="224">
        <v>3.8183121279658829</v>
      </c>
      <c r="F63" s="224">
        <v>3.6869711701986034</v>
      </c>
      <c r="G63" s="224">
        <v>3.5098231686596328</v>
      </c>
      <c r="H63" s="224">
        <v>3.3735674248472987</v>
      </c>
      <c r="I63" s="224">
        <v>3.2802782918011841</v>
      </c>
      <c r="J63" s="224">
        <v>3.082107563790589</v>
      </c>
      <c r="K63" s="224">
        <v>2.7709561272791094</v>
      </c>
      <c r="L63" s="224">
        <v>2.6758382547781965</v>
      </c>
      <c r="M63" s="224">
        <v>2.5859309810119586</v>
      </c>
      <c r="N63" s="224">
        <v>2.5641457210790723</v>
      </c>
      <c r="O63" s="224">
        <v>2.5095012259098257</v>
      </c>
      <c r="P63" s="224">
        <v>2.4044480845231244</v>
      </c>
      <c r="Q63" s="224">
        <v>2.306373843061762</v>
      </c>
      <c r="R63" s="224">
        <v>2.1835394223757656</v>
      </c>
      <c r="S63" s="224">
        <v>2.1786384293733443</v>
      </c>
      <c r="T63" s="224">
        <v>2.1669192443033749</v>
      </c>
      <c r="U63" s="224">
        <v>2.0847215218734534</v>
      </c>
      <c r="V63" s="224">
        <v>2.0503822656043775</v>
      </c>
      <c r="W63" s="224">
        <v>2.0428195491793435</v>
      </c>
      <c r="X63" s="224">
        <v>2.0964966011256223</v>
      </c>
      <c r="Y63" s="224">
        <v>2.2142173725630854</v>
      </c>
      <c r="Z63" s="224">
        <v>2.4036420335274653</v>
      </c>
      <c r="AA63" s="224">
        <v>2.51448248848574</v>
      </c>
      <c r="AB63" s="224">
        <v>1.1964046582050851</v>
      </c>
      <c r="AC63" s="224">
        <v>1.388378894163564</v>
      </c>
      <c r="AD63" s="224">
        <v>1.8621836112361161</v>
      </c>
    </row>
    <row r="64" spans="1:30">
      <c r="A64" s="223" t="s">
        <v>766</v>
      </c>
      <c r="B64" s="224">
        <v>0</v>
      </c>
      <c r="C64" s="224">
        <v>0.28466306086880599</v>
      </c>
      <c r="D64" s="224">
        <v>0.54482194756462898</v>
      </c>
      <c r="E64" s="224">
        <v>0.76926911540144516</v>
      </c>
      <c r="F64" s="224">
        <v>0.98407047692119931</v>
      </c>
      <c r="G64" s="224">
        <v>1.1811801776853539</v>
      </c>
      <c r="H64" s="224">
        <v>1.3813882775717823</v>
      </c>
      <c r="I64" s="224">
        <v>1.5786601469171457</v>
      </c>
      <c r="J64" s="224">
        <v>1.7074751410587756</v>
      </c>
      <c r="K64" s="224">
        <v>1.7335367545808946</v>
      </c>
      <c r="L64" s="224">
        <v>1.8778094715925009</v>
      </c>
      <c r="M64" s="224">
        <v>2.0044494005366782</v>
      </c>
      <c r="N64" s="224">
        <v>2.1453584927861997</v>
      </c>
      <c r="O64" s="224">
        <v>2.2839119610055825</v>
      </c>
      <c r="P64" s="224">
        <v>2.3882750857154433</v>
      </c>
      <c r="Q64" s="224">
        <v>2.5053684440502062</v>
      </c>
      <c r="R64" s="224">
        <v>2.5952208244239547</v>
      </c>
      <c r="S64" s="224">
        <v>2.7596633482863351</v>
      </c>
      <c r="T64" s="224">
        <v>2.9718006311034455</v>
      </c>
      <c r="U64" s="224">
        <v>3.0852984564399617</v>
      </c>
      <c r="V64" s="224">
        <v>3.3699968648051133</v>
      </c>
      <c r="W64" s="224">
        <v>3.9203761314151904</v>
      </c>
      <c r="X64" s="224">
        <v>4.7612436307581181</v>
      </c>
      <c r="Y64" s="224">
        <v>5.6394316377126659</v>
      </c>
      <c r="Z64" s="224">
        <v>6.6918940268713429</v>
      </c>
      <c r="AA64" s="224">
        <v>7.2169365424688285</v>
      </c>
      <c r="AB64" s="224">
        <v>5.1439707699763</v>
      </c>
      <c r="AC64" s="224">
        <v>5.3384177969670912</v>
      </c>
      <c r="AD64" s="224">
        <v>7.6699272941477892</v>
      </c>
    </row>
    <row r="65" spans="1:30">
      <c r="A65" s="223" t="s">
        <v>769</v>
      </c>
      <c r="B65" s="224">
        <v>0</v>
      </c>
      <c r="C65" s="234">
        <v>1.7351833415990177E-3</v>
      </c>
      <c r="D65" s="234">
        <v>3.3209997976779053E-3</v>
      </c>
      <c r="E65" s="234">
        <v>4.6891330057972861E-3</v>
      </c>
      <c r="F65" s="225">
        <v>5.9984695355328466E-3</v>
      </c>
      <c r="G65" s="225">
        <v>7.1999653256422545E-3</v>
      </c>
      <c r="H65" s="225">
        <v>8.4203476215251385E-3</v>
      </c>
      <c r="I65" s="225">
        <v>9.6228319214179559E-3</v>
      </c>
      <c r="J65" s="225">
        <v>1.0408032612018775E-2</v>
      </c>
      <c r="K65" s="225">
        <v>1.0566892976622298E-2</v>
      </c>
      <c r="L65" s="225">
        <v>1.1446317284229048E-2</v>
      </c>
      <c r="M65" s="225">
        <v>1.2218259714745161E-2</v>
      </c>
      <c r="N65" s="225">
        <v>1.3077180815378913E-2</v>
      </c>
      <c r="O65" s="225">
        <v>1.3921743047096934E-2</v>
      </c>
      <c r="P65" s="225">
        <v>1.4557895679338993E-2</v>
      </c>
      <c r="Q65" s="225">
        <v>1.5271646329578796E-2</v>
      </c>
      <c r="R65" s="225">
        <v>1.5819347717850603E-2</v>
      </c>
      <c r="S65" s="225">
        <v>1.6821718475705995E-2</v>
      </c>
      <c r="T65" s="225">
        <v>1.8114815929772841E-2</v>
      </c>
      <c r="U65" s="225">
        <v>1.8806649760374428E-2</v>
      </c>
      <c r="V65" s="225">
        <v>2.0542048565077933E-2</v>
      </c>
      <c r="W65" s="225">
        <v>2.3896923384692941E-2</v>
      </c>
      <c r="X65" s="225">
        <v>2.9022489283193263E-2</v>
      </c>
      <c r="Y65" s="225">
        <v>3.4375544912570694E-2</v>
      </c>
      <c r="Z65" s="225">
        <v>4.0790902071149458E-2</v>
      </c>
      <c r="AA65" s="225">
        <v>4.3991334975634656E-2</v>
      </c>
      <c r="AB65" s="225">
        <v>2.2016942261868764E-2</v>
      </c>
      <c r="AC65" s="225">
        <v>4.4948726111821991E-2</v>
      </c>
      <c r="AD65" s="225">
        <v>1.7699732661088506E-2</v>
      </c>
    </row>
    <row r="66" spans="1:30">
      <c r="A66" s="223" t="s">
        <v>923</v>
      </c>
      <c r="B66" s="224">
        <v>0</v>
      </c>
      <c r="C66" s="224">
        <v>0</v>
      </c>
      <c r="D66" s="224">
        <v>0</v>
      </c>
      <c r="E66" s="224">
        <v>0.33090628507189535</v>
      </c>
      <c r="F66" s="224">
        <v>0.6320846067946172</v>
      </c>
      <c r="G66" s="224">
        <v>0.91121212313689315</v>
      </c>
      <c r="H66" s="224">
        <v>1.1904669738339388</v>
      </c>
      <c r="I66" s="224">
        <v>1.4610864731440834</v>
      </c>
      <c r="J66" s="224">
        <v>1.6632472094452353</v>
      </c>
      <c r="K66" s="224">
        <v>1.7528655419512924</v>
      </c>
      <c r="L66" s="224">
        <v>1.960721786458631</v>
      </c>
      <c r="M66" s="224">
        <v>2.1424097122765411</v>
      </c>
      <c r="N66" s="224">
        <v>2.325912951970377</v>
      </c>
      <c r="O66" s="224">
        <v>2.5185772084528062</v>
      </c>
      <c r="P66" s="224">
        <v>2.6784918971955447</v>
      </c>
      <c r="Q66" s="224">
        <v>2.8591175529888382</v>
      </c>
      <c r="R66" s="224">
        <v>3.0125079963416379</v>
      </c>
      <c r="S66" s="224">
        <v>3.2289509894585953</v>
      </c>
      <c r="T66" s="224">
        <v>3.5164034112943487</v>
      </c>
      <c r="U66" s="224">
        <v>3.6911428252993512</v>
      </c>
      <c r="V66" s="224">
        <v>4.1243570308160002</v>
      </c>
      <c r="W66" s="224">
        <v>4.9911568030702549</v>
      </c>
      <c r="X66" s="224">
        <v>6.7216952476367444</v>
      </c>
      <c r="Y66" s="224">
        <v>8.6525884643351088</v>
      </c>
      <c r="Z66" s="224">
        <v>10.995608930147558</v>
      </c>
      <c r="AA66" s="224">
        <v>12.443153534158993</v>
      </c>
      <c r="AB66" s="224">
        <v>7.113367354105038</v>
      </c>
      <c r="AC66" s="224">
        <v>10.809734153484809</v>
      </c>
      <c r="AD66" s="224">
        <v>15.535922354352563</v>
      </c>
    </row>
    <row r="67" spans="1:30">
      <c r="A67" s="227" t="s">
        <v>924</v>
      </c>
      <c r="B67" s="224">
        <v>0</v>
      </c>
      <c r="C67" s="224">
        <v>0</v>
      </c>
      <c r="D67" s="224">
        <v>0</v>
      </c>
      <c r="E67" s="224">
        <v>5.6588828438357164E-2</v>
      </c>
      <c r="F67" s="224">
        <v>0.10283037383707996</v>
      </c>
      <c r="G67" s="224">
        <v>0.14235857313033345</v>
      </c>
      <c r="H67" s="224">
        <v>0.1881034229838858</v>
      </c>
      <c r="I67" s="224">
        <v>0.2274401858555985</v>
      </c>
      <c r="J67" s="224">
        <v>0.25989037216089811</v>
      </c>
      <c r="K67" s="224">
        <v>0.27218833645677004</v>
      </c>
      <c r="L67" s="224">
        <v>0.31022142783478174</v>
      </c>
      <c r="M67" s="224">
        <v>0.3375319650921641</v>
      </c>
      <c r="N67" s="224">
        <v>0.35351184811316966</v>
      </c>
      <c r="O67" s="224">
        <v>0.38513984097726478</v>
      </c>
      <c r="P67" s="224">
        <v>0.40473371022736016</v>
      </c>
      <c r="Q67" s="224">
        <v>0.42362344989062983</v>
      </c>
      <c r="R67" s="224">
        <v>0.45058270393160171</v>
      </c>
      <c r="S67" s="224">
        <v>0.47467770267835613</v>
      </c>
      <c r="T67" s="224">
        <v>0.49358609634838757</v>
      </c>
      <c r="U67" s="224">
        <v>0.48811229947787832</v>
      </c>
      <c r="V67" s="224">
        <v>0.57383913399792275</v>
      </c>
      <c r="W67" s="224">
        <v>0.91307534335885154</v>
      </c>
      <c r="X67" s="224">
        <v>1.661169484676529</v>
      </c>
      <c r="Y67" s="224">
        <v>2.5885089032432052</v>
      </c>
      <c r="Z67" s="224">
        <v>3.5717867664345158</v>
      </c>
      <c r="AA67" s="224">
        <v>3.9851840789068378</v>
      </c>
      <c r="AB67" s="224">
        <v>1.9793688213880216</v>
      </c>
      <c r="AC67" s="224">
        <v>2.1643298672562405</v>
      </c>
      <c r="AD67" s="224">
        <v>2.3701898443028533</v>
      </c>
    </row>
    <row r="68" spans="1:30">
      <c r="A68" s="227" t="s">
        <v>899</v>
      </c>
      <c r="B68" s="224">
        <v>0</v>
      </c>
      <c r="C68" s="224">
        <v>0</v>
      </c>
      <c r="D68" s="224">
        <v>0</v>
      </c>
      <c r="E68" s="225">
        <v>9.832489747150128E-3</v>
      </c>
      <c r="F68" s="225">
        <v>1.8106196661583779E-2</v>
      </c>
      <c r="G68" s="225">
        <v>2.8253269625369275E-2</v>
      </c>
      <c r="H68" s="225">
        <v>4.0029947785990797E-2</v>
      </c>
      <c r="I68" s="224">
        <v>5.3929868938327102E-2</v>
      </c>
      <c r="J68" s="224">
        <v>6.5127345180907792E-2</v>
      </c>
      <c r="K68" s="224">
        <v>7.0106251482280071E-2</v>
      </c>
      <c r="L68" s="224">
        <v>8.0280289651274109E-2</v>
      </c>
      <c r="M68" s="224">
        <v>9.0306121592240121E-2</v>
      </c>
      <c r="N68" s="224">
        <v>0.10013062649283165</v>
      </c>
      <c r="O68" s="224">
        <v>0.11283736973791378</v>
      </c>
      <c r="P68" s="224">
        <v>0.14184824739509325</v>
      </c>
      <c r="Q68" s="224">
        <v>0.19094404293478195</v>
      </c>
      <c r="R68" s="224">
        <v>0.22842724933638814</v>
      </c>
      <c r="S68" s="224">
        <v>0.25705390480589324</v>
      </c>
      <c r="T68" s="224">
        <v>0.3235051533102371</v>
      </c>
      <c r="U68" s="224">
        <v>0.393333743439994</v>
      </c>
      <c r="V68" s="224">
        <v>0.5369569518546623</v>
      </c>
      <c r="W68" s="224">
        <v>0.72767340078944653</v>
      </c>
      <c r="X68" s="224">
        <v>1.1690087673217204</v>
      </c>
      <c r="Y68" s="224">
        <v>1.5624394465936979</v>
      </c>
      <c r="Z68" s="224">
        <v>2.0334101679667564</v>
      </c>
      <c r="AA68" s="224">
        <v>2.2930240709979324</v>
      </c>
      <c r="AB68" s="224">
        <v>0.8878654765160322</v>
      </c>
      <c r="AC68" s="224">
        <v>1.6029353684746581</v>
      </c>
      <c r="AD68" s="224">
        <v>2.9474554236787487</v>
      </c>
    </row>
    <row r="69" spans="1:30">
      <c r="A69" s="227" t="s">
        <v>900</v>
      </c>
      <c r="B69" s="224">
        <v>0</v>
      </c>
      <c r="C69" s="224">
        <v>0</v>
      </c>
      <c r="D69" s="224">
        <v>0</v>
      </c>
      <c r="E69" s="224">
        <v>8.1901395560547555E-2</v>
      </c>
      <c r="F69" s="224">
        <v>0.15851877181913929</v>
      </c>
      <c r="G69" s="224">
        <v>0.23630974111159322</v>
      </c>
      <c r="H69" s="224">
        <v>0.31628304879303903</v>
      </c>
      <c r="I69" s="224">
        <v>0.39513601680491822</v>
      </c>
      <c r="J69" s="224">
        <v>0.45266482805679042</v>
      </c>
      <c r="K69" s="224">
        <v>0.48155028707258818</v>
      </c>
      <c r="L69" s="224">
        <v>0.54516794163819637</v>
      </c>
      <c r="M69" s="224">
        <v>0.59887937296944183</v>
      </c>
      <c r="N69" s="224">
        <v>0.64545310664261069</v>
      </c>
      <c r="O69" s="224">
        <v>0.69989743030574958</v>
      </c>
      <c r="P69" s="224">
        <v>0.74895095985278171</v>
      </c>
      <c r="Q69" s="224">
        <v>0.80454762024867388</v>
      </c>
      <c r="R69" s="224">
        <v>0.85811844148512584</v>
      </c>
      <c r="S69" s="224">
        <v>0.91437174432934742</v>
      </c>
      <c r="T69" s="224">
        <v>1.0073581136878023</v>
      </c>
      <c r="U69" s="224">
        <v>1.0728574783054767</v>
      </c>
      <c r="V69" s="224">
        <v>1.1898441694606237</v>
      </c>
      <c r="W69" s="224">
        <v>1.383817451082124</v>
      </c>
      <c r="X69" s="224">
        <v>1.7071178179616093</v>
      </c>
      <c r="Y69" s="224">
        <v>2.04148697628567</v>
      </c>
      <c r="Z69" s="224">
        <v>2.5747073293628797</v>
      </c>
      <c r="AA69" s="224">
        <v>3.0905698489479749</v>
      </c>
      <c r="AB69" s="224">
        <v>2.7937760286366098</v>
      </c>
      <c r="AC69" s="224">
        <v>5.0240453600942629</v>
      </c>
      <c r="AD69" s="224">
        <v>8.405861740360514</v>
      </c>
    </row>
    <row r="70" spans="1:30">
      <c r="A70" s="227" t="s">
        <v>925</v>
      </c>
      <c r="B70" s="224">
        <v>0</v>
      </c>
      <c r="C70" s="224">
        <v>0</v>
      </c>
      <c r="D70" s="224">
        <v>0</v>
      </c>
      <c r="E70" s="224">
        <v>0.18258357132584049</v>
      </c>
      <c r="F70" s="224">
        <v>0.35262926447681425</v>
      </c>
      <c r="G70" s="224">
        <v>0.50429053926959722</v>
      </c>
      <c r="H70" s="224">
        <v>0.64605055427102343</v>
      </c>
      <c r="I70" s="224">
        <v>0.78458040154523967</v>
      </c>
      <c r="J70" s="224">
        <v>0.88556466404663892</v>
      </c>
      <c r="K70" s="224">
        <v>0.92902066693965402</v>
      </c>
      <c r="L70" s="224">
        <v>1.0250521273343787</v>
      </c>
      <c r="M70" s="224">
        <v>1.1156922526226949</v>
      </c>
      <c r="N70" s="224">
        <v>1.2268173707217649</v>
      </c>
      <c r="O70" s="224">
        <v>1.320702567431878</v>
      </c>
      <c r="P70" s="224">
        <v>1.3829589797203097</v>
      </c>
      <c r="Q70" s="224">
        <v>1.4400024399147526</v>
      </c>
      <c r="R70" s="224">
        <v>1.4753796015885223</v>
      </c>
      <c r="S70" s="224">
        <v>1.5828476376449985</v>
      </c>
      <c r="T70" s="224">
        <v>1.6919540479479216</v>
      </c>
      <c r="U70" s="224">
        <v>1.7368393040760024</v>
      </c>
      <c r="V70" s="224">
        <v>1.8237167755027921</v>
      </c>
      <c r="W70" s="224">
        <v>1.9665906078398325</v>
      </c>
      <c r="X70" s="224">
        <v>2.1843991776768856</v>
      </c>
      <c r="Y70" s="224">
        <v>2.4601531382125366</v>
      </c>
      <c r="Z70" s="224">
        <v>2.8157046663834056</v>
      </c>
      <c r="AA70" s="224">
        <v>3.0743755353062476</v>
      </c>
      <c r="AB70" s="224">
        <v>1.4523570275643738</v>
      </c>
      <c r="AC70" s="224">
        <v>2.0184235576596481</v>
      </c>
      <c r="AD70" s="224">
        <v>1.8124153460104462</v>
      </c>
    </row>
    <row r="71" spans="1:30">
      <c r="A71" s="223" t="s">
        <v>926</v>
      </c>
      <c r="B71" s="224">
        <v>0.10716780880781773</v>
      </c>
      <c r="C71" s="224">
        <v>0.11235328724937724</v>
      </c>
      <c r="D71" s="224">
        <v>0.10876083193814685</v>
      </c>
      <c r="E71" s="224">
        <v>0.11061977703983798</v>
      </c>
      <c r="F71" s="224">
        <v>0.10933030634851645</v>
      </c>
      <c r="G71" s="224">
        <v>0.10618439925334684</v>
      </c>
      <c r="H71" s="224">
        <v>0.10886619724755442</v>
      </c>
      <c r="I71" s="224">
        <v>0.11035887246416204</v>
      </c>
      <c r="J71" s="224">
        <v>0.10756418306701772</v>
      </c>
      <c r="K71" s="224">
        <v>0.10446970427763039</v>
      </c>
      <c r="L71" s="224">
        <v>0.10774606366063799</v>
      </c>
      <c r="M71" s="224">
        <v>0.10981197633437977</v>
      </c>
      <c r="N71" s="224">
        <v>0.10998507648554937</v>
      </c>
      <c r="O71" s="224">
        <v>0.1118766346592</v>
      </c>
      <c r="P71" s="224">
        <v>0.11634713421549368</v>
      </c>
      <c r="Q71" s="224">
        <v>0.12059686836160001</v>
      </c>
      <c r="R71" s="224">
        <v>0.12564060537502786</v>
      </c>
      <c r="S71" s="224">
        <v>0.12396855826264305</v>
      </c>
      <c r="T71" s="224">
        <v>0.13678137411055338</v>
      </c>
      <c r="U71" s="224">
        <v>0.13041782310808347</v>
      </c>
      <c r="V71" s="224">
        <v>0.13442033105484844</v>
      </c>
      <c r="W71" s="224">
        <v>0.13910209880806657</v>
      </c>
      <c r="X71" s="224">
        <v>0.14619448626484005</v>
      </c>
      <c r="Y71" s="224">
        <v>0.15018678022752985</v>
      </c>
      <c r="Z71" s="224">
        <v>0.15587041438363544</v>
      </c>
      <c r="AA71" s="224">
        <v>0.15016688983748863</v>
      </c>
      <c r="AB71" s="224">
        <v>0.13710750483014827</v>
      </c>
      <c r="AC71" s="224">
        <v>7.9823469348609441E-2</v>
      </c>
      <c r="AD71" s="225">
        <v>1.9270471320045068E-2</v>
      </c>
    </row>
    <row r="72" spans="1:30">
      <c r="A72" s="223" t="s">
        <v>927</v>
      </c>
      <c r="B72" s="224">
        <v>0</v>
      </c>
      <c r="C72" s="224">
        <v>0</v>
      </c>
      <c r="D72" s="224">
        <v>0</v>
      </c>
      <c r="E72" s="224">
        <v>0</v>
      </c>
      <c r="F72" s="224">
        <v>0</v>
      </c>
      <c r="G72" s="224">
        <v>0</v>
      </c>
      <c r="H72" s="224">
        <v>0</v>
      </c>
      <c r="I72" s="224">
        <v>0</v>
      </c>
      <c r="J72" s="224">
        <v>0</v>
      </c>
      <c r="K72" s="224">
        <v>0</v>
      </c>
      <c r="L72" s="224">
        <v>0</v>
      </c>
      <c r="M72" s="224">
        <v>0</v>
      </c>
      <c r="N72" s="224">
        <v>0</v>
      </c>
      <c r="O72" s="224">
        <v>0</v>
      </c>
      <c r="P72" s="224">
        <v>0</v>
      </c>
      <c r="Q72" s="224">
        <v>0</v>
      </c>
      <c r="R72" s="224">
        <v>0</v>
      </c>
      <c r="S72" s="224">
        <v>0</v>
      </c>
      <c r="T72" s="224">
        <v>6.6310694696378042E-2</v>
      </c>
      <c r="U72" s="224">
        <v>0.13310671107658953</v>
      </c>
      <c r="V72" s="224">
        <v>0.21722025608447221</v>
      </c>
      <c r="W72" s="224">
        <v>0.31734478351629308</v>
      </c>
      <c r="X72" s="224">
        <v>0.4429631779198912</v>
      </c>
      <c r="Y72" s="224">
        <v>0.58247636688021076</v>
      </c>
      <c r="Z72" s="224">
        <v>0.7556493365856396</v>
      </c>
      <c r="AA72" s="224">
        <v>0.89599880777919971</v>
      </c>
      <c r="AB72" s="224">
        <v>0.99703201029686139</v>
      </c>
      <c r="AC72" s="224">
        <v>0.73901403776055485</v>
      </c>
      <c r="AD72" s="224">
        <v>0.36105012647313967</v>
      </c>
    </row>
    <row r="73" spans="1:30">
      <c r="A73" s="232" t="s">
        <v>928</v>
      </c>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c r="AA73" s="235"/>
      <c r="AB73" s="235"/>
      <c r="AC73" s="235"/>
      <c r="AD73" s="236"/>
    </row>
    <row r="74" spans="1:30">
      <c r="A74" s="237" t="s">
        <v>929</v>
      </c>
      <c r="B74" s="224">
        <v>0.19323751838069006</v>
      </c>
      <c r="C74" s="224">
        <v>0.18531610064070278</v>
      </c>
      <c r="D74" s="224">
        <v>0.13683614679787667</v>
      </c>
      <c r="E74" s="224">
        <v>0.13678573468917599</v>
      </c>
      <c r="F74" s="224">
        <v>0.14014332238155949</v>
      </c>
      <c r="G74" s="224">
        <v>0.16543103902121747</v>
      </c>
      <c r="H74" s="224">
        <v>0.20437229945014357</v>
      </c>
      <c r="I74" s="224">
        <v>0.25882945620672443</v>
      </c>
      <c r="J74" s="224">
        <v>0.26511290592443004</v>
      </c>
      <c r="K74" s="224">
        <v>0.19994238512811016</v>
      </c>
      <c r="L74" s="224">
        <v>0.17137359740563238</v>
      </c>
      <c r="M74" s="224">
        <v>0.1718949612051684</v>
      </c>
      <c r="N74" s="224">
        <v>0.17652112022771427</v>
      </c>
      <c r="O74" s="224">
        <v>0.13002897348212031</v>
      </c>
      <c r="P74" s="224">
        <v>0.13810267716354505</v>
      </c>
      <c r="Q74" s="224">
        <v>0.1515411351355834</v>
      </c>
      <c r="R74" s="224">
        <v>0.122871231636387</v>
      </c>
      <c r="S74" s="224">
        <v>0.13401139755378094</v>
      </c>
      <c r="T74" s="224">
        <v>0.30197341573213565</v>
      </c>
      <c r="U74" s="224">
        <v>0.28829114482673096</v>
      </c>
      <c r="V74" s="224">
        <v>0.38573142003089117</v>
      </c>
      <c r="W74" s="224">
        <v>0.36807085388006899</v>
      </c>
      <c r="X74" s="224">
        <v>0.37249314039462939</v>
      </c>
      <c r="Y74" s="224">
        <v>0.30288650534065137</v>
      </c>
      <c r="Z74" s="224">
        <v>0.32356413872811396</v>
      </c>
      <c r="AA74" s="224">
        <v>0.3818372805624603</v>
      </c>
      <c r="AB74" s="224">
        <v>0.38744495085548403</v>
      </c>
      <c r="AC74" s="224">
        <v>0.39369088093259552</v>
      </c>
      <c r="AD74" s="224">
        <v>0.42986307249569078</v>
      </c>
    </row>
    <row r="75" spans="1:30">
      <c r="A75" s="227" t="s">
        <v>930</v>
      </c>
      <c r="B75" s="225">
        <v>1.547206578705186E-2</v>
      </c>
      <c r="C75" s="225">
        <v>1.4471772251905971E-2</v>
      </c>
      <c r="D75" s="225">
        <v>9.9992026090053483E-3</v>
      </c>
      <c r="E75" s="225">
        <v>7.2967519880432572E-3</v>
      </c>
      <c r="F75" s="225">
        <v>6.8512996806359945E-3</v>
      </c>
      <c r="G75" s="225">
        <v>7.9429664552287914E-3</v>
      </c>
      <c r="H75" s="225">
        <v>8.8096470030778438E-3</v>
      </c>
      <c r="I75" s="225">
        <v>9.129896460126902E-3</v>
      </c>
      <c r="J75" s="225">
        <v>8.0646864681658964E-3</v>
      </c>
      <c r="K75" s="234">
        <v>4.8738591451107207E-3</v>
      </c>
      <c r="L75" s="234">
        <v>3.5367706445591169E-3</v>
      </c>
      <c r="M75" s="234">
        <v>3.0496652668867332E-3</v>
      </c>
      <c r="N75" s="234">
        <v>2.7531282013011863E-3</v>
      </c>
      <c r="O75" s="234">
        <v>2.1539841063714666E-3</v>
      </c>
      <c r="P75" s="234">
        <v>1.9367920669702834E-3</v>
      </c>
      <c r="Q75" s="234">
        <v>1.9752600882757877E-3</v>
      </c>
      <c r="R75" s="234">
        <v>1.2972625271545366E-3</v>
      </c>
      <c r="S75" s="234">
        <v>1.648811454768417E-3</v>
      </c>
      <c r="T75" s="234">
        <v>3.114699357078934E-3</v>
      </c>
      <c r="U75" s="234">
        <v>2.2007922724533477E-3</v>
      </c>
      <c r="V75" s="234">
        <v>3.5409757960060536E-3</v>
      </c>
      <c r="W75" s="234">
        <v>4.2814999000486105E-3</v>
      </c>
      <c r="X75" s="234">
        <v>4.5317812942361818E-3</v>
      </c>
      <c r="Y75" s="234">
        <v>4.0228722814486043E-3</v>
      </c>
      <c r="Z75" s="234">
        <v>3.7915003836764428E-3</v>
      </c>
      <c r="AA75" s="234">
        <v>3.8313141071077109E-3</v>
      </c>
      <c r="AB75" s="234">
        <v>3.3911172412659091E-3</v>
      </c>
      <c r="AC75" s="234">
        <v>2.5756676390320493E-3</v>
      </c>
      <c r="AD75" s="234">
        <v>2.6101551048440456E-3</v>
      </c>
    </row>
    <row r="76" spans="1:30">
      <c r="A76" s="227" t="s">
        <v>931</v>
      </c>
      <c r="B76" s="225">
        <v>3.7922897643021085E-2</v>
      </c>
      <c r="C76" s="225">
        <v>3.8756650318565358E-2</v>
      </c>
      <c r="D76" s="225">
        <v>4.564525388564028E-2</v>
      </c>
      <c r="E76" s="224">
        <v>5.0589936098836219E-2</v>
      </c>
      <c r="F76" s="224">
        <v>5.5205265215781611E-2</v>
      </c>
      <c r="G76" s="224">
        <v>6.4781567658830308E-2</v>
      </c>
      <c r="H76" s="224">
        <v>5.9688360942529675E-2</v>
      </c>
      <c r="I76" s="224">
        <v>5.3800657619616769E-2</v>
      </c>
      <c r="J76" s="225">
        <v>4.7732534768385369E-2</v>
      </c>
      <c r="K76" s="225">
        <v>4.0634818393935353E-2</v>
      </c>
      <c r="L76" s="225">
        <v>3.8375108901497118E-2</v>
      </c>
      <c r="M76" s="225">
        <v>3.5490304473962404E-2</v>
      </c>
      <c r="N76" s="225">
        <v>3.4224096672563382E-2</v>
      </c>
      <c r="O76" s="225">
        <v>3.2324587869159635E-2</v>
      </c>
      <c r="P76" s="225">
        <v>3.0548295336636444E-2</v>
      </c>
      <c r="Q76" s="225">
        <v>2.9620661575493798E-2</v>
      </c>
      <c r="R76" s="225">
        <v>2.9061030459538867E-2</v>
      </c>
      <c r="S76" s="225">
        <v>2.7050775492966798E-2</v>
      </c>
      <c r="T76" s="225">
        <v>2.698457988657359E-2</v>
      </c>
      <c r="U76" s="225">
        <v>2.5199059332798427E-2</v>
      </c>
      <c r="V76" s="225">
        <v>2.4562801457353189E-2</v>
      </c>
      <c r="W76" s="225">
        <v>2.272968359233634E-2</v>
      </c>
      <c r="X76" s="225">
        <v>2.1853221859464582E-2</v>
      </c>
      <c r="Y76" s="225">
        <v>2.3184097289813528E-2</v>
      </c>
      <c r="Z76" s="225">
        <v>2.312972917718234E-2</v>
      </c>
      <c r="AA76" s="225">
        <v>1.7289933148892402E-2</v>
      </c>
      <c r="AB76" s="225">
        <v>1.0245169404396704E-2</v>
      </c>
      <c r="AC76" s="225">
        <v>1.2740590155808357E-2</v>
      </c>
      <c r="AD76" s="225">
        <v>9.2204307414001704E-3</v>
      </c>
    </row>
    <row r="77" spans="1:30">
      <c r="A77" s="227" t="s">
        <v>932</v>
      </c>
      <c r="B77" s="224">
        <v>0.38461939161737607</v>
      </c>
      <c r="C77" s="224">
        <v>0.44810144362492588</v>
      </c>
      <c r="D77" s="224">
        <v>0.45083713693487898</v>
      </c>
      <c r="E77" s="224">
        <v>0.42112748259447519</v>
      </c>
      <c r="F77" s="224">
        <v>0.52959833568139802</v>
      </c>
      <c r="G77" s="224">
        <v>0.72780975604618292</v>
      </c>
      <c r="H77" s="224">
        <v>0.74425665516693806</v>
      </c>
      <c r="I77" s="224">
        <v>0.66278404212549369</v>
      </c>
      <c r="J77" s="224">
        <v>0.55640926637355337</v>
      </c>
      <c r="K77" s="224">
        <v>0.44719179041000495</v>
      </c>
      <c r="L77" s="224">
        <v>0.34853465825687424</v>
      </c>
      <c r="M77" s="224">
        <v>0.31989642953223346</v>
      </c>
      <c r="N77" s="224">
        <v>0.40917333586411564</v>
      </c>
      <c r="O77" s="224">
        <v>0.42292807617697414</v>
      </c>
      <c r="P77" s="224">
        <v>0.41106753479239566</v>
      </c>
      <c r="Q77" s="224">
        <v>0.37155799683018464</v>
      </c>
      <c r="R77" s="224">
        <v>0.31288853397686289</v>
      </c>
      <c r="S77" s="224">
        <v>0.27076981996959815</v>
      </c>
      <c r="T77" s="224">
        <v>0.24104644342259718</v>
      </c>
      <c r="U77" s="224">
        <v>0.20417479207790093</v>
      </c>
      <c r="V77" s="224">
        <v>0.1952539929687209</v>
      </c>
      <c r="W77" s="224">
        <v>0.17129339233102692</v>
      </c>
      <c r="X77" s="224">
        <v>0.15398448540411683</v>
      </c>
      <c r="Y77" s="224">
        <v>0.16855434452119866</v>
      </c>
      <c r="Z77" s="224">
        <v>0.18438533937688525</v>
      </c>
      <c r="AA77" s="224">
        <v>0.18765711136541705</v>
      </c>
      <c r="AB77" s="224">
        <v>0.13051686807621043</v>
      </c>
      <c r="AC77" s="224">
        <v>6.0091075298761107E-2</v>
      </c>
      <c r="AD77" s="224">
        <v>0.13015162706840058</v>
      </c>
    </row>
    <row r="78" spans="1:30">
      <c r="A78" s="223" t="s">
        <v>90</v>
      </c>
      <c r="B78" s="224">
        <v>0.13313376524398107</v>
      </c>
      <c r="C78" s="224">
        <v>0.13307375343707156</v>
      </c>
      <c r="D78" s="224">
        <v>0.12734617076069221</v>
      </c>
      <c r="E78" s="224">
        <v>0.11987216076584145</v>
      </c>
      <c r="F78" s="224">
        <v>0.11500785490997234</v>
      </c>
      <c r="G78" s="224">
        <v>0.13366440000000002</v>
      </c>
      <c r="H78" s="224">
        <v>0.1076281332331403</v>
      </c>
      <c r="I78" s="224">
        <v>0.10542701180557318</v>
      </c>
      <c r="J78" s="224">
        <v>9.9775909292418002E-2</v>
      </c>
      <c r="K78" s="224">
        <v>9.0043389835113646E-2</v>
      </c>
      <c r="L78" s="224">
        <v>8.7783484749243482E-2</v>
      </c>
      <c r="M78" s="224">
        <v>8.5185113072403798E-2</v>
      </c>
      <c r="N78" s="224">
        <v>8.3575680148495993E-2</v>
      </c>
      <c r="O78" s="224">
        <v>8.2129144389762085E-2</v>
      </c>
      <c r="P78" s="224">
        <v>7.9747596766909803E-2</v>
      </c>
      <c r="Q78" s="224">
        <v>7.8080329208622248E-2</v>
      </c>
      <c r="R78" s="224">
        <v>7.5825560016924837E-2</v>
      </c>
      <c r="S78" s="224">
        <v>7.5887190746997485E-2</v>
      </c>
      <c r="T78" s="224">
        <v>7.7180654529409698E-2</v>
      </c>
      <c r="U78" s="224">
        <v>7.5911027994951308E-2</v>
      </c>
      <c r="V78" s="224">
        <v>7.8769990476119905E-2</v>
      </c>
      <c r="W78" s="224">
        <v>8.7270956005768022E-2</v>
      </c>
      <c r="X78" s="224">
        <v>0.10598939221748602</v>
      </c>
      <c r="Y78" s="224">
        <v>0.1255386151365781</v>
      </c>
      <c r="Z78" s="224">
        <v>0.14896733620392022</v>
      </c>
      <c r="AA78" s="224">
        <v>0.16065523571761442</v>
      </c>
      <c r="AB78" s="224">
        <v>0.14742305098109462</v>
      </c>
      <c r="AC78" s="224">
        <v>0.15602405479723749</v>
      </c>
      <c r="AD78" s="224">
        <v>0.18785861570215909</v>
      </c>
    </row>
    <row r="79" spans="1:30">
      <c r="A79" s="223" t="s">
        <v>933</v>
      </c>
      <c r="B79" s="224">
        <v>3.2033906062667352</v>
      </c>
      <c r="C79" s="224">
        <v>2.4945151874237617</v>
      </c>
      <c r="D79" s="224">
        <v>2.7195474643727775</v>
      </c>
      <c r="E79" s="224">
        <v>2.3082022431730338</v>
      </c>
      <c r="F79" s="224">
        <v>1.9519204046780694</v>
      </c>
      <c r="G79" s="224">
        <v>2.1191957359633182</v>
      </c>
      <c r="H79" s="224">
        <v>2.9469448919614138</v>
      </c>
      <c r="I79" s="224">
        <v>2.4587873818355388</v>
      </c>
      <c r="J79" s="224">
        <v>1.5348723273630114</v>
      </c>
      <c r="K79" s="224">
        <v>1.6513090577991805</v>
      </c>
      <c r="L79" s="224">
        <v>2.1877666238344546</v>
      </c>
      <c r="M79" s="224">
        <v>2.1686742855383092</v>
      </c>
      <c r="N79" s="224">
        <v>1.8662883234121934</v>
      </c>
      <c r="O79" s="224">
        <v>2.2474365340770284</v>
      </c>
      <c r="P79" s="224">
        <v>2.6468593714292434</v>
      </c>
      <c r="Q79" s="224">
        <v>2.9662161045774504</v>
      </c>
      <c r="R79" s="224">
        <v>3.3323717319159338</v>
      </c>
      <c r="S79" s="224">
        <v>3.6617022644209407</v>
      </c>
      <c r="T79" s="224">
        <v>3.7788484356340803</v>
      </c>
      <c r="U79" s="224">
        <v>2.4884867007864591</v>
      </c>
      <c r="V79" s="224">
        <v>4.0119459665259205</v>
      </c>
      <c r="W79" s="224">
        <v>5.0175450001242448</v>
      </c>
      <c r="X79" s="224">
        <v>5.7232969769626179</v>
      </c>
      <c r="Y79" s="224">
        <v>5.8365183750770377</v>
      </c>
      <c r="Z79" s="224">
        <v>6.0199171947354317</v>
      </c>
      <c r="AA79" s="224">
        <v>2.8309904229513743</v>
      </c>
      <c r="AB79" s="224">
        <v>1.7023029640665317</v>
      </c>
      <c r="AC79" s="224">
        <v>3.0617054025931991</v>
      </c>
      <c r="AD79" s="224">
        <v>3.8941890632633416</v>
      </c>
    </row>
    <row r="80" spans="1:30">
      <c r="A80" s="221" t="s">
        <v>934</v>
      </c>
      <c r="B80" s="222">
        <v>6.5504311947334779</v>
      </c>
      <c r="C80" s="222">
        <v>6.5088575707022951</v>
      </c>
      <c r="D80" s="222">
        <v>6.2950776381449298</v>
      </c>
      <c r="E80" s="222">
        <v>6.1873466047388321</v>
      </c>
      <c r="F80" s="222">
        <v>6.0742506067086746</v>
      </c>
      <c r="G80" s="222">
        <v>5.9695095716965252</v>
      </c>
      <c r="H80" s="222">
        <v>5.9238555665581289</v>
      </c>
      <c r="I80" s="222">
        <v>5.8941940148988481</v>
      </c>
      <c r="J80" s="222">
        <v>5.9457534101016343</v>
      </c>
      <c r="K80" s="222">
        <v>5.5362710349355426</v>
      </c>
      <c r="L80" s="222">
        <v>5.1952526026801591</v>
      </c>
      <c r="M80" s="222">
        <v>5.1590578837734906</v>
      </c>
      <c r="N80" s="222">
        <v>5.1798588306128774</v>
      </c>
      <c r="O80" s="222">
        <v>5.2698014465865599</v>
      </c>
      <c r="P80" s="222">
        <v>5.2123450530470237</v>
      </c>
      <c r="Q80" s="222">
        <v>5.122682426600953</v>
      </c>
      <c r="R80" s="222">
        <v>5.0336019755319192</v>
      </c>
      <c r="S80" s="222">
        <v>5.111267687259776</v>
      </c>
      <c r="T80" s="222">
        <v>5.0496832077239375</v>
      </c>
      <c r="U80" s="222">
        <v>4.9401613635890902</v>
      </c>
      <c r="V80" s="222">
        <v>4.9908631003690536</v>
      </c>
      <c r="W80" s="222">
        <v>5.2436570207985111</v>
      </c>
      <c r="X80" s="222">
        <v>6.1653547741648147</v>
      </c>
      <c r="Y80" s="222">
        <v>7.1717744087458586</v>
      </c>
      <c r="Z80" s="222">
        <v>8.2137889801100776</v>
      </c>
      <c r="AA80" s="222">
        <v>8.3565791394899147</v>
      </c>
      <c r="AB80" s="222">
        <v>8.0437579030292436</v>
      </c>
      <c r="AC80" s="222">
        <v>7.6795416332986832</v>
      </c>
      <c r="AD80" s="222">
        <v>8.4224813805796419</v>
      </c>
    </row>
    <row r="81" spans="1:30">
      <c r="A81" s="223" t="s">
        <v>935</v>
      </c>
      <c r="B81" s="224">
        <v>1.9418369394600001</v>
      </c>
      <c r="C81" s="224">
        <v>1.92619681794</v>
      </c>
      <c r="D81" s="224">
        <v>1.9421265713400002</v>
      </c>
      <c r="E81" s="224">
        <v>1.9713793912200006</v>
      </c>
      <c r="F81" s="224">
        <v>2.0080178240400004</v>
      </c>
      <c r="G81" s="224">
        <v>2.0233683136799998</v>
      </c>
      <c r="H81" s="224">
        <v>2.0556622683000003</v>
      </c>
      <c r="I81" s="224">
        <v>2.1180779384399999</v>
      </c>
      <c r="J81" s="224">
        <v>2.1561645306600004</v>
      </c>
      <c r="K81" s="224">
        <v>2.1438512082000001</v>
      </c>
      <c r="L81" s="224">
        <v>2.1878693026200007</v>
      </c>
      <c r="M81" s="224">
        <v>2.1907426095719997</v>
      </c>
      <c r="N81" s="224">
        <v>2.1647007360000003</v>
      </c>
      <c r="O81" s="224">
        <v>2.2162294215000005</v>
      </c>
      <c r="P81" s="224">
        <v>2.247170834916</v>
      </c>
      <c r="Q81" s="224">
        <v>2.2041113029920005</v>
      </c>
      <c r="R81" s="224">
        <v>2.2072940796240004</v>
      </c>
      <c r="S81" s="224">
        <v>2.1948926773320001</v>
      </c>
      <c r="T81" s="224">
        <v>2.1271227849720007</v>
      </c>
      <c r="U81" s="224">
        <v>2.0760876639360002</v>
      </c>
      <c r="V81" s="224">
        <v>2.1322040390640002</v>
      </c>
      <c r="W81" s="224">
        <v>2.1442070983320001</v>
      </c>
      <c r="X81" s="224">
        <v>2.1779984100959999</v>
      </c>
      <c r="Y81" s="224">
        <v>2.2174716645360002</v>
      </c>
      <c r="Z81" s="224">
        <v>2.2950894375720003</v>
      </c>
      <c r="AA81" s="224">
        <v>2.3442526638000003</v>
      </c>
      <c r="AB81" s="224">
        <v>2.3505392626200003</v>
      </c>
      <c r="AC81" s="224">
        <v>2.402453198196</v>
      </c>
      <c r="AD81" s="224">
        <v>2.4574400089920001</v>
      </c>
    </row>
    <row r="82" spans="1:30">
      <c r="A82" s="223" t="s">
        <v>936</v>
      </c>
      <c r="B82" s="224">
        <v>0.64801705083015615</v>
      </c>
      <c r="C82" s="224">
        <v>0.67315076414359198</v>
      </c>
      <c r="D82" s="224">
        <v>0.72053317306051223</v>
      </c>
      <c r="E82" s="224">
        <v>0.76983892711740032</v>
      </c>
      <c r="F82" s="224">
        <v>0.70246174268289618</v>
      </c>
      <c r="G82" s="224">
        <v>0.69921609775920024</v>
      </c>
      <c r="H82" s="224">
        <v>0.69613073159716821</v>
      </c>
      <c r="I82" s="224">
        <v>0.68519170611360014</v>
      </c>
      <c r="J82" s="224">
        <v>0.67309065960796821</v>
      </c>
      <c r="K82" s="224">
        <v>0.57940772341536029</v>
      </c>
      <c r="L82" s="224">
        <v>0.50707191479187619</v>
      </c>
      <c r="M82" s="224">
        <v>0.45378924396120018</v>
      </c>
      <c r="N82" s="224">
        <v>0.51140945877940813</v>
      </c>
      <c r="O82" s="224">
        <v>0.53611242292087224</v>
      </c>
      <c r="P82" s="224">
        <v>0.48896041472384411</v>
      </c>
      <c r="Q82" s="224">
        <v>0.54713158778527216</v>
      </c>
      <c r="R82" s="224">
        <v>0.5789369045529722</v>
      </c>
      <c r="S82" s="224">
        <v>0.65883586724247623</v>
      </c>
      <c r="T82" s="224">
        <v>0.69405712511814022</v>
      </c>
      <c r="U82" s="224">
        <v>0.67902097378953608</v>
      </c>
      <c r="V82" s="224">
        <v>0.7236586089129603</v>
      </c>
      <c r="W82" s="224">
        <v>0.95395915457892055</v>
      </c>
      <c r="X82" s="224">
        <v>1.3152875879052004</v>
      </c>
      <c r="Y82" s="224">
        <v>1.4566133860024324</v>
      </c>
      <c r="Z82" s="224">
        <v>1.5271660934024045</v>
      </c>
      <c r="AA82" s="224">
        <v>1.7696077552644125</v>
      </c>
      <c r="AB82" s="224">
        <v>1.6423263836579889</v>
      </c>
      <c r="AC82" s="224">
        <v>1.1105915744150645</v>
      </c>
      <c r="AD82" s="224">
        <v>1.1128955816139845</v>
      </c>
    </row>
    <row r="83" spans="1:30">
      <c r="A83" s="223" t="s">
        <v>937</v>
      </c>
      <c r="B83" s="224">
        <v>2.4929754882912194</v>
      </c>
      <c r="C83" s="224">
        <v>2.4303637964644915</v>
      </c>
      <c r="D83" s="224">
        <v>2.294804411596123</v>
      </c>
      <c r="E83" s="224">
        <v>2.0915941935134148</v>
      </c>
      <c r="F83" s="224">
        <v>2.0456169152280537</v>
      </c>
      <c r="G83" s="224">
        <v>1.8943410265663849</v>
      </c>
      <c r="H83" s="224">
        <v>1.8352883183660698</v>
      </c>
      <c r="I83" s="224">
        <v>1.7286030696144623</v>
      </c>
      <c r="J83" s="224">
        <v>1.7301051411591566</v>
      </c>
      <c r="K83" s="224">
        <v>1.5003235860956394</v>
      </c>
      <c r="L83" s="224">
        <v>1.1842906137770566</v>
      </c>
      <c r="M83" s="224">
        <v>1.1913837865612324</v>
      </c>
      <c r="N83" s="224">
        <v>1.1767596797310536</v>
      </c>
      <c r="O83" s="224">
        <v>1.2061740471958413</v>
      </c>
      <c r="P83" s="224">
        <v>1.1756098748280739</v>
      </c>
      <c r="Q83" s="224">
        <v>1.1106614329332198</v>
      </c>
      <c r="R83" s="224">
        <v>0.98178966153195946</v>
      </c>
      <c r="S83" s="224">
        <v>1.0032145516031621</v>
      </c>
      <c r="T83" s="224">
        <v>0.9494362750385904</v>
      </c>
      <c r="U83" s="224">
        <v>0.91156524477717227</v>
      </c>
      <c r="V83" s="224">
        <v>0.85606905104456565</v>
      </c>
      <c r="W83" s="224">
        <v>0.84849449519479914</v>
      </c>
      <c r="X83" s="224">
        <v>1.1280946193152026</v>
      </c>
      <c r="Y83" s="224">
        <v>1.500504143325841</v>
      </c>
      <c r="Z83" s="224">
        <v>1.7835357807545831</v>
      </c>
      <c r="AA83" s="224">
        <v>1.8595755806644294</v>
      </c>
      <c r="AB83" s="224">
        <v>1.6686912999485171</v>
      </c>
      <c r="AC83" s="224">
        <v>2.0945285828694278</v>
      </c>
      <c r="AD83" s="224">
        <v>2.7299048462752298</v>
      </c>
    </row>
    <row r="84" spans="1:30">
      <c r="A84" s="223" t="s">
        <v>938</v>
      </c>
      <c r="B84" s="224">
        <v>0.20033843465739606</v>
      </c>
      <c r="C84" s="224">
        <v>0.19080184833838806</v>
      </c>
      <c r="D84" s="224">
        <v>7.5300965714268031E-2</v>
      </c>
      <c r="E84" s="224">
        <v>8.8674224890608028E-2</v>
      </c>
      <c r="F84" s="224">
        <v>7.2085373058384028E-2</v>
      </c>
      <c r="G84" s="224">
        <v>6.6114989186400019E-2</v>
      </c>
      <c r="H84" s="224">
        <v>6.0505232528160022E-2</v>
      </c>
      <c r="I84" s="224">
        <v>9.5165514738000029E-2</v>
      </c>
      <c r="J84" s="224">
        <v>0.13041682488147607</v>
      </c>
      <c r="K84" s="224">
        <v>8.4326663480472019E-2</v>
      </c>
      <c r="L84" s="224">
        <v>7.3427707687320029E-2</v>
      </c>
      <c r="M84" s="224">
        <v>7.4499571905948039E-2</v>
      </c>
      <c r="N84" s="224">
        <v>7.5551401279368019E-2</v>
      </c>
      <c r="O84" s="224">
        <v>7.6002185296548022E-2</v>
      </c>
      <c r="P84" s="224">
        <v>6.1737375508452021E-2</v>
      </c>
      <c r="Q84" s="225">
        <v>4.8875004884916015E-2</v>
      </c>
      <c r="R84" s="225">
        <v>4.5418994086536005E-2</v>
      </c>
      <c r="S84" s="225">
        <v>3.9889376809128019E-2</v>
      </c>
      <c r="T84" s="225">
        <v>4.3395474720528009E-2</v>
      </c>
      <c r="U84" s="225">
        <v>4.1572303806600021E-2</v>
      </c>
      <c r="V84" s="225">
        <v>4.3355405030112017E-2</v>
      </c>
      <c r="W84" s="224">
        <v>6.2578839007188025E-2</v>
      </c>
      <c r="X84" s="224">
        <v>0.30152442038040017</v>
      </c>
      <c r="Y84" s="224">
        <v>0.76294694036584831</v>
      </c>
      <c r="Z84" s="224">
        <v>1.3355327989878847</v>
      </c>
      <c r="AA84" s="224">
        <v>1.1098302502971604</v>
      </c>
      <c r="AB84" s="224">
        <v>1.1047614344595365</v>
      </c>
      <c r="AC84" s="224">
        <v>0.77476749903856823</v>
      </c>
      <c r="AD84" s="224">
        <v>0.82025661508333214</v>
      </c>
    </row>
    <row r="85" spans="1:30">
      <c r="A85" s="223" t="s">
        <v>939</v>
      </c>
      <c r="B85" s="238">
        <v>3.9336551372851205E-4</v>
      </c>
      <c r="C85" s="238">
        <v>4.1838317486035209E-4</v>
      </c>
      <c r="D85" s="238">
        <v>3.8749026129840012E-4</v>
      </c>
      <c r="E85" s="238">
        <v>3.9170003203843205E-4</v>
      </c>
      <c r="F85" s="238">
        <v>3.6821319663023997E-4</v>
      </c>
      <c r="G85" s="238">
        <v>4.1615780783616011E-4</v>
      </c>
      <c r="H85" s="238">
        <v>4.0405294516953602E-4</v>
      </c>
      <c r="I85" s="238">
        <v>3.9323794491820808E-4</v>
      </c>
      <c r="J85" s="238">
        <v>3.7997078864659208E-4</v>
      </c>
      <c r="K85" s="238">
        <v>3.4719977871072006E-4</v>
      </c>
      <c r="L85" s="238">
        <v>3.64088471763744E-4</v>
      </c>
      <c r="M85" s="238">
        <v>3.7126776092140802E-4</v>
      </c>
      <c r="N85" s="238">
        <v>3.7458454998931203E-4</v>
      </c>
      <c r="O85" s="238">
        <v>3.5541379266307201E-4</v>
      </c>
      <c r="P85" s="238">
        <v>3.5966608633987207E-4</v>
      </c>
      <c r="Q85" s="238">
        <v>3.2766757642195202E-4</v>
      </c>
      <c r="R85" s="238">
        <v>3.3746911334697608E-4</v>
      </c>
      <c r="S85" s="238">
        <v>3.3067253062022404E-4</v>
      </c>
      <c r="T85" s="238">
        <v>3.5587445781139204E-4</v>
      </c>
      <c r="U85" s="238">
        <v>3.5141663660688002E-4</v>
      </c>
      <c r="V85" s="238">
        <v>3.55761063313344E-4</v>
      </c>
      <c r="W85" s="238">
        <v>3.543861550245121E-4</v>
      </c>
      <c r="X85" s="238">
        <v>3.6391838001667207E-4</v>
      </c>
      <c r="Y85" s="238">
        <v>3.5417354034067205E-4</v>
      </c>
      <c r="Z85" s="238">
        <v>3.9953842671600005E-4</v>
      </c>
      <c r="AA85" s="238">
        <v>4.0054480288617607E-4</v>
      </c>
      <c r="AB85" s="238">
        <v>4.0544202777062412E-4</v>
      </c>
      <c r="AC85" s="238">
        <v>4.2889342739817606E-4</v>
      </c>
      <c r="AD85" s="238">
        <v>4.3457023945670404E-4</v>
      </c>
    </row>
    <row r="86" spans="1:30">
      <c r="A86" s="223" t="s">
        <v>905</v>
      </c>
      <c r="B86" s="224">
        <v>0.30434630428800002</v>
      </c>
      <c r="C86" s="224">
        <v>0.32370243094800011</v>
      </c>
      <c r="D86" s="224">
        <v>0.29980063035000004</v>
      </c>
      <c r="E86" s="224">
        <v>0.3030577236180001</v>
      </c>
      <c r="F86" s="224">
        <v>0.28488599451000002</v>
      </c>
      <c r="G86" s="224">
        <v>0.32198066784000012</v>
      </c>
      <c r="H86" s="224">
        <v>0.31261515386400002</v>
      </c>
      <c r="I86" s="224">
        <v>0.30424760449200006</v>
      </c>
      <c r="J86" s="224">
        <v>0.293982825708</v>
      </c>
      <c r="K86" s="224">
        <v>0.26862794478000002</v>
      </c>
      <c r="L86" s="224">
        <v>0.28169470110600003</v>
      </c>
      <c r="M86" s="224">
        <v>0.28724930629200007</v>
      </c>
      <c r="N86" s="224">
        <v>0.28981550098800002</v>
      </c>
      <c r="O86" s="224">
        <v>0.27498311497800004</v>
      </c>
      <c r="P86" s="224">
        <v>0.27827310817800005</v>
      </c>
      <c r="Q86" s="224">
        <v>0.253515909348</v>
      </c>
      <c r="R86" s="224">
        <v>0.26109934367400006</v>
      </c>
      <c r="S86" s="224">
        <v>0.25584083787600004</v>
      </c>
      <c r="T86" s="224">
        <v>0.27533953090800001</v>
      </c>
      <c r="U86" s="224">
        <v>0.27189052137000008</v>
      </c>
      <c r="V86" s="224">
        <v>0.27525179775600006</v>
      </c>
      <c r="W86" s="224">
        <v>0.27418803328800007</v>
      </c>
      <c r="X86" s="224">
        <v>0.28156310137800006</v>
      </c>
      <c r="Y86" s="224">
        <v>0.27402353362800003</v>
      </c>
      <c r="Z86" s="224">
        <v>0.30912227775000001</v>
      </c>
      <c r="AA86" s="224">
        <v>0.30990090947400001</v>
      </c>
      <c r="AB86" s="224">
        <v>0.31368988497600003</v>
      </c>
      <c r="AC86" s="224">
        <v>0.331834197474</v>
      </c>
      <c r="AD86" s="224">
        <v>0.33622633839600002</v>
      </c>
    </row>
    <row r="87" spans="1:30">
      <c r="A87" s="223" t="s">
        <v>940</v>
      </c>
      <c r="B87" s="225">
        <v>2.6728682343091208E-2</v>
      </c>
      <c r="C87" s="225">
        <v>2.8428600343075209E-2</v>
      </c>
      <c r="D87" s="225">
        <v>2.6329466472840009E-2</v>
      </c>
      <c r="E87" s="225">
        <v>2.6615514997483207E-2</v>
      </c>
      <c r="F87" s="225">
        <v>2.5019614642824008E-2</v>
      </c>
      <c r="G87" s="225">
        <v>2.8277389506816006E-2</v>
      </c>
      <c r="H87" s="225">
        <v>2.7454879607673607E-2</v>
      </c>
      <c r="I87" s="225">
        <v>2.6720014205980809E-2</v>
      </c>
      <c r="J87" s="225">
        <v>2.5818527946499206E-2</v>
      </c>
      <c r="K87" s="225">
        <v>2.3591779835472008E-2</v>
      </c>
      <c r="L87" s="225">
        <v>2.4739344876254406E-2</v>
      </c>
      <c r="M87" s="225">
        <v>2.5227168370300805E-2</v>
      </c>
      <c r="N87" s="225">
        <v>2.5452539935171204E-2</v>
      </c>
      <c r="O87" s="225">
        <v>2.4149911552747205E-2</v>
      </c>
      <c r="P87" s="225">
        <v>2.4438849456427204E-2</v>
      </c>
      <c r="Q87" s="225">
        <v>2.2264591731235205E-2</v>
      </c>
      <c r="R87" s="225">
        <v>2.2930593599217605E-2</v>
      </c>
      <c r="S87" s="225">
        <v>2.2468774516502404E-2</v>
      </c>
      <c r="T87" s="225">
        <v>2.4181213158979208E-2</v>
      </c>
      <c r="U87" s="225">
        <v>2.3878309923288002E-2</v>
      </c>
      <c r="V87" s="225">
        <v>2.4173508148214409E-2</v>
      </c>
      <c r="W87" s="225">
        <v>2.4080084892691207E-2</v>
      </c>
      <c r="X87" s="225">
        <v>2.4727787360107209E-2</v>
      </c>
      <c r="Y87" s="225">
        <v>2.406563799750721E-2</v>
      </c>
      <c r="Z87" s="225">
        <v>2.7148123866600007E-2</v>
      </c>
      <c r="AA87" s="225">
        <v>2.7216505837137611E-2</v>
      </c>
      <c r="AB87" s="225">
        <v>2.7549265989542406E-2</v>
      </c>
      <c r="AC87" s="225">
        <v>2.9142758528337611E-2</v>
      </c>
      <c r="AD87" s="225">
        <v>2.9528490629750409E-2</v>
      </c>
    </row>
    <row r="88" spans="1:30">
      <c r="A88" s="223" t="s">
        <v>697</v>
      </c>
      <c r="B88" s="224">
        <v>0</v>
      </c>
      <c r="C88" s="224">
        <v>0</v>
      </c>
      <c r="D88" s="224">
        <v>0</v>
      </c>
      <c r="E88" s="224">
        <v>0</v>
      </c>
      <c r="F88" s="224">
        <v>0</v>
      </c>
      <c r="G88" s="224">
        <v>0</v>
      </c>
      <c r="H88" s="224">
        <v>0</v>
      </c>
      <c r="I88" s="224">
        <v>0</v>
      </c>
      <c r="J88" s="224">
        <v>0</v>
      </c>
      <c r="K88" s="224">
        <v>0</v>
      </c>
      <c r="L88" s="224">
        <v>0</v>
      </c>
      <c r="M88" s="224">
        <v>0</v>
      </c>
      <c r="N88" s="224">
        <v>0</v>
      </c>
      <c r="O88" s="224">
        <v>0</v>
      </c>
      <c r="P88" s="224">
        <v>0</v>
      </c>
      <c r="Q88" s="224">
        <v>0</v>
      </c>
      <c r="R88" s="224">
        <v>0</v>
      </c>
      <c r="S88" s="224">
        <v>0</v>
      </c>
      <c r="T88" s="224">
        <v>0</v>
      </c>
      <c r="U88" s="224">
        <v>0</v>
      </c>
      <c r="V88" s="224">
        <v>0</v>
      </c>
      <c r="W88" s="224">
        <v>0</v>
      </c>
      <c r="X88" s="224">
        <v>0</v>
      </c>
      <c r="Y88" s="224">
        <v>0</v>
      </c>
      <c r="Z88" s="224">
        <v>0</v>
      </c>
      <c r="AA88" s="224">
        <v>0</v>
      </c>
      <c r="AB88" s="224">
        <v>0</v>
      </c>
      <c r="AC88" s="224">
        <v>0</v>
      </c>
      <c r="AD88" s="224">
        <v>0</v>
      </c>
    </row>
    <row r="89" spans="1:30">
      <c r="A89" s="223" t="s">
        <v>941</v>
      </c>
      <c r="B89" s="224">
        <v>0.93579492934988762</v>
      </c>
      <c r="C89" s="224">
        <v>0.93579492934988762</v>
      </c>
      <c r="D89" s="224">
        <v>0.93579492934988762</v>
      </c>
      <c r="E89" s="224">
        <v>0.93579492934988762</v>
      </c>
      <c r="F89" s="224">
        <v>0.93579492934988762</v>
      </c>
      <c r="G89" s="224">
        <v>0.93579492934988762</v>
      </c>
      <c r="H89" s="224">
        <v>0.93579492934988762</v>
      </c>
      <c r="I89" s="224">
        <v>0.93579492934988762</v>
      </c>
      <c r="J89" s="224">
        <v>0.93579492934988762</v>
      </c>
      <c r="K89" s="224">
        <v>0.93579492934988762</v>
      </c>
      <c r="L89" s="224">
        <v>0.93579492934988762</v>
      </c>
      <c r="M89" s="224">
        <v>0.93579492934988762</v>
      </c>
      <c r="N89" s="224">
        <v>0.93579492934988762</v>
      </c>
      <c r="O89" s="224">
        <v>0.93579492934988762</v>
      </c>
      <c r="P89" s="224">
        <v>0.93579492934988762</v>
      </c>
      <c r="Q89" s="224">
        <v>0.93579492934988762</v>
      </c>
      <c r="R89" s="224">
        <v>0.93579492934988762</v>
      </c>
      <c r="S89" s="224">
        <v>0.93579492934988762</v>
      </c>
      <c r="T89" s="224">
        <v>0.93579492934988762</v>
      </c>
      <c r="U89" s="224">
        <v>0.93579492934988762</v>
      </c>
      <c r="V89" s="224">
        <v>0.93579492934988762</v>
      </c>
      <c r="W89" s="224">
        <v>0.93579492934988762</v>
      </c>
      <c r="X89" s="224">
        <v>0.93579492934988762</v>
      </c>
      <c r="Y89" s="224">
        <v>0.93579492934988762</v>
      </c>
      <c r="Z89" s="224">
        <v>0.93579492934988762</v>
      </c>
      <c r="AA89" s="224">
        <v>0.93579492934988762</v>
      </c>
      <c r="AB89" s="224">
        <v>0.93579492934988762</v>
      </c>
      <c r="AC89" s="224">
        <v>0.93579492934988762</v>
      </c>
      <c r="AD89" s="224">
        <v>0.93579492934988762</v>
      </c>
    </row>
    <row r="90" spans="1:30">
      <c r="A90" s="223" t="s">
        <v>942</v>
      </c>
      <c r="B90" s="239" t="s">
        <v>533</v>
      </c>
      <c r="C90" s="239" t="s">
        <v>533</v>
      </c>
      <c r="D90" s="239" t="s">
        <v>533</v>
      </c>
      <c r="E90" s="239" t="s">
        <v>533</v>
      </c>
      <c r="F90" s="239" t="s">
        <v>533</v>
      </c>
      <c r="G90" s="239" t="s">
        <v>533</v>
      </c>
      <c r="H90" s="239" t="s">
        <v>533</v>
      </c>
      <c r="I90" s="239" t="s">
        <v>533</v>
      </c>
      <c r="J90" s="239" t="s">
        <v>533</v>
      </c>
      <c r="K90" s="239" t="s">
        <v>533</v>
      </c>
      <c r="L90" s="239" t="s">
        <v>533</v>
      </c>
      <c r="M90" s="239" t="s">
        <v>533</v>
      </c>
      <c r="N90" s="239" t="s">
        <v>533</v>
      </c>
      <c r="O90" s="239" t="s">
        <v>533</v>
      </c>
      <c r="P90" s="239" t="s">
        <v>533</v>
      </c>
      <c r="Q90" s="239" t="s">
        <v>533</v>
      </c>
      <c r="R90" s="239" t="s">
        <v>533</v>
      </c>
      <c r="S90" s="239" t="s">
        <v>533</v>
      </c>
      <c r="T90" s="239" t="s">
        <v>533</v>
      </c>
      <c r="U90" s="239" t="s">
        <v>533</v>
      </c>
      <c r="V90" s="239" t="s">
        <v>533</v>
      </c>
      <c r="W90" s="239" t="s">
        <v>533</v>
      </c>
      <c r="X90" s="239" t="s">
        <v>533</v>
      </c>
      <c r="Y90" s="239" t="s">
        <v>533</v>
      </c>
      <c r="Z90" s="239" t="s">
        <v>533</v>
      </c>
      <c r="AA90" s="239" t="s">
        <v>533</v>
      </c>
      <c r="AB90" s="239" t="s">
        <v>533</v>
      </c>
      <c r="AC90" s="239" t="s">
        <v>533</v>
      </c>
      <c r="AD90" s="239" t="s">
        <v>533</v>
      </c>
    </row>
    <row r="91" spans="1:30">
      <c r="A91" s="223" t="s">
        <v>19</v>
      </c>
      <c r="B91" s="239" t="s">
        <v>533</v>
      </c>
      <c r="C91" s="239" t="s">
        <v>533</v>
      </c>
      <c r="D91" s="239" t="s">
        <v>533</v>
      </c>
      <c r="E91" s="239" t="s">
        <v>533</v>
      </c>
      <c r="F91" s="239" t="s">
        <v>533</v>
      </c>
      <c r="G91" s="239" t="s">
        <v>533</v>
      </c>
      <c r="H91" s="239" t="s">
        <v>533</v>
      </c>
      <c r="I91" s="239" t="s">
        <v>533</v>
      </c>
      <c r="J91" s="239" t="s">
        <v>533</v>
      </c>
      <c r="K91" s="239" t="s">
        <v>533</v>
      </c>
      <c r="L91" s="239" t="s">
        <v>533</v>
      </c>
      <c r="M91" s="239" t="s">
        <v>533</v>
      </c>
      <c r="N91" s="239" t="s">
        <v>533</v>
      </c>
      <c r="O91" s="239" t="s">
        <v>533</v>
      </c>
      <c r="P91" s="239" t="s">
        <v>533</v>
      </c>
      <c r="Q91" s="239" t="s">
        <v>533</v>
      </c>
      <c r="R91" s="239" t="s">
        <v>533</v>
      </c>
      <c r="S91" s="239" t="s">
        <v>533</v>
      </c>
      <c r="T91" s="239" t="s">
        <v>533</v>
      </c>
      <c r="U91" s="239" t="s">
        <v>533</v>
      </c>
      <c r="V91" s="239" t="s">
        <v>533</v>
      </c>
      <c r="W91" s="239" t="s">
        <v>533</v>
      </c>
      <c r="X91" s="239" t="s">
        <v>533</v>
      </c>
      <c r="Y91" s="239" t="s">
        <v>533</v>
      </c>
      <c r="Z91" s="239" t="s">
        <v>533</v>
      </c>
      <c r="AA91" s="239" t="s">
        <v>533</v>
      </c>
      <c r="AB91" s="239" t="s">
        <v>533</v>
      </c>
      <c r="AC91" s="239" t="s">
        <v>533</v>
      </c>
      <c r="AD91" s="239" t="s">
        <v>533</v>
      </c>
    </row>
    <row r="92" spans="1:30">
      <c r="A92" s="221" t="s">
        <v>943</v>
      </c>
      <c r="B92" s="222">
        <v>27.171592844703486</v>
      </c>
      <c r="C92" s="222">
        <v>26.953065548565192</v>
      </c>
      <c r="D92" s="222">
        <v>27.250558682171953</v>
      </c>
      <c r="E92" s="222">
        <v>27.583865132532726</v>
      </c>
      <c r="F92" s="222">
        <v>28.097220798358713</v>
      </c>
      <c r="G92" s="222">
        <v>28.314876494631815</v>
      </c>
      <c r="H92" s="222">
        <v>28.841989004190005</v>
      </c>
      <c r="I92" s="222">
        <v>29.709153147779116</v>
      </c>
      <c r="J92" s="222">
        <v>30.169474460024091</v>
      </c>
      <c r="K92" s="222">
        <v>29.997747080214481</v>
      </c>
      <c r="L92" s="222">
        <v>30.613668398967199</v>
      </c>
      <c r="M92" s="222">
        <v>30.65387302459618</v>
      </c>
      <c r="N92" s="222">
        <v>30.286873965433653</v>
      </c>
      <c r="O92" s="222">
        <v>31.010496159248824</v>
      </c>
      <c r="P92" s="222">
        <v>31.443442573816853</v>
      </c>
      <c r="Q92" s="222">
        <v>30.840933900123453</v>
      </c>
      <c r="R92" s="222">
        <v>30.885468767120923</v>
      </c>
      <c r="S92" s="222">
        <v>30.711942671665931</v>
      </c>
      <c r="T92" s="222">
        <v>29.763675327881604</v>
      </c>
      <c r="U92" s="222">
        <v>29.049568561894116</v>
      </c>
      <c r="V92" s="222">
        <v>29.083893298656562</v>
      </c>
      <c r="W92" s="222">
        <v>31.419570038573948</v>
      </c>
      <c r="X92" s="222">
        <v>30.472264790317425</v>
      </c>
      <c r="Y92" s="222">
        <v>30.365201836753737</v>
      </c>
      <c r="Z92" s="222">
        <v>30.595135116017378</v>
      </c>
      <c r="AA92" s="222">
        <v>32.741559250863105</v>
      </c>
      <c r="AB92" s="222">
        <v>33.032073303813334</v>
      </c>
      <c r="AC92" s="222">
        <v>33.133665631295415</v>
      </c>
      <c r="AD92" s="222">
        <v>30.938408776920976</v>
      </c>
    </row>
    <row r="93" spans="1:30">
      <c r="A93" s="240" t="s">
        <v>944</v>
      </c>
      <c r="B93" s="224">
        <v>4.7843322052380293</v>
      </c>
      <c r="C93" s="224">
        <v>4.7458542556156589</v>
      </c>
      <c r="D93" s="224">
        <v>4.7982363882380179</v>
      </c>
      <c r="E93" s="224">
        <v>4.8569244744973945</v>
      </c>
      <c r="F93" s="224">
        <v>4.9473153492168152</v>
      </c>
      <c r="G93" s="224">
        <v>4.9856398288777806</v>
      </c>
      <c r="H93" s="224">
        <v>5.0784529874466084</v>
      </c>
      <c r="I93" s="224">
        <v>5.2311419138232518</v>
      </c>
      <c r="J93" s="224">
        <v>5.3121945812733449</v>
      </c>
      <c r="K93" s="224">
        <v>5.281957088814214</v>
      </c>
      <c r="L93" s="224">
        <v>5.3904075656796415</v>
      </c>
      <c r="M93" s="224">
        <v>5.3974867342177415</v>
      </c>
      <c r="N93" s="224">
        <v>5.3328661053102389</v>
      </c>
      <c r="O93" s="224">
        <v>5.4602803863235714</v>
      </c>
      <c r="P93" s="224">
        <v>5.5365129239667921</v>
      </c>
      <c r="Q93" s="224">
        <v>5.4304241249787539</v>
      </c>
      <c r="R93" s="224">
        <v>5.4382657557454808</v>
      </c>
      <c r="S93" s="224">
        <v>5.4077115482067653</v>
      </c>
      <c r="T93" s="224">
        <v>5.240742095294209</v>
      </c>
      <c r="U93" s="224">
        <v>5.1150032761525006</v>
      </c>
      <c r="V93" s="224">
        <v>5.5493720000000009</v>
      </c>
      <c r="W93" s="224">
        <v>5.2458990000000014</v>
      </c>
      <c r="X93" s="224">
        <v>5.1364289999999979</v>
      </c>
      <c r="Y93" s="224">
        <v>5.4338239999999995</v>
      </c>
      <c r="Z93" s="224">
        <v>5.3710019999999998</v>
      </c>
      <c r="AA93" s="224">
        <v>5.3190100000000005</v>
      </c>
      <c r="AB93" s="224">
        <v>5.3231800000000007</v>
      </c>
      <c r="AC93" s="224">
        <v>5.4149099999999999</v>
      </c>
      <c r="AD93" s="224">
        <v>5.3001300000000002</v>
      </c>
    </row>
    <row r="94" spans="1:30">
      <c r="A94" s="240" t="s">
        <v>945</v>
      </c>
      <c r="B94" s="224">
        <v>0.26078505561385634</v>
      </c>
      <c r="C94" s="224">
        <v>0.25868769410095999</v>
      </c>
      <c r="D94" s="224">
        <v>0.26154294678473861</v>
      </c>
      <c r="E94" s="224">
        <v>0.26474192528005835</v>
      </c>
      <c r="F94" s="224">
        <v>0.26966896384666983</v>
      </c>
      <c r="G94" s="224">
        <v>0.27175795999723296</v>
      </c>
      <c r="H94" s="224">
        <v>0.27681703275404734</v>
      </c>
      <c r="I94" s="224">
        <v>0.28513982231977975</v>
      </c>
      <c r="J94" s="224">
        <v>0.2895578525655646</v>
      </c>
      <c r="K94" s="224">
        <v>0.28790966305565879</v>
      </c>
      <c r="L94" s="224">
        <v>0.29382109696690251</v>
      </c>
      <c r="M94" s="224">
        <v>0.29420696928548584</v>
      </c>
      <c r="N94" s="224">
        <v>0.29068461891755043</v>
      </c>
      <c r="O94" s="224">
        <v>0.29762973454386138</v>
      </c>
      <c r="P94" s="224">
        <v>0.30178502847330624</v>
      </c>
      <c r="Q94" s="224">
        <v>0.29600232523338216</v>
      </c>
      <c r="R94" s="224">
        <v>0.29642975795081872</v>
      </c>
      <c r="S94" s="224">
        <v>0.29476430489062</v>
      </c>
      <c r="T94" s="224">
        <v>0.28566311036739189</v>
      </c>
      <c r="U94" s="224">
        <v>0.27880932105343276</v>
      </c>
      <c r="V94" s="224">
        <v>0.31984199999999996</v>
      </c>
      <c r="W94" s="224">
        <v>0.25613999999999998</v>
      </c>
      <c r="X94" s="224">
        <v>0.29198900000000005</v>
      </c>
      <c r="Y94" s="224">
        <v>0.296624</v>
      </c>
      <c r="Z94" s="224">
        <v>0.28165699999999999</v>
      </c>
      <c r="AA94" s="224">
        <v>0.21824000000000002</v>
      </c>
      <c r="AB94" s="224">
        <v>0.27615999999999996</v>
      </c>
      <c r="AC94" s="224">
        <v>0.20283000000000004</v>
      </c>
      <c r="AD94" s="224">
        <v>0.15508</v>
      </c>
    </row>
    <row r="95" spans="1:30">
      <c r="A95" s="240" t="s">
        <v>946</v>
      </c>
      <c r="B95" s="224">
        <v>3.5025764391973402</v>
      </c>
      <c r="C95" s="224">
        <v>3.4744069990342217</v>
      </c>
      <c r="D95" s="224">
        <v>3.5127555951783429</v>
      </c>
      <c r="E95" s="224">
        <v>3.5557207362629484</v>
      </c>
      <c r="F95" s="224">
        <v>3.6218952689937765</v>
      </c>
      <c r="G95" s="224">
        <v>3.6499523548621107</v>
      </c>
      <c r="H95" s="224">
        <v>3.7179002248061646</v>
      </c>
      <c r="I95" s="224">
        <v>3.8296827292626161</v>
      </c>
      <c r="J95" s="224">
        <v>3.889020825190399</v>
      </c>
      <c r="K95" s="224">
        <v>3.866884166588012</v>
      </c>
      <c r="L95" s="224">
        <v>3.94628000884844</v>
      </c>
      <c r="M95" s="224">
        <v>3.9514626190575526</v>
      </c>
      <c r="N95" s="224">
        <v>3.9041543046286908</v>
      </c>
      <c r="O95" s="224">
        <v>3.997433416435761</v>
      </c>
      <c r="P95" s="224">
        <v>4.0532427287483639</v>
      </c>
      <c r="Q95" s="224">
        <v>3.9755758544892088</v>
      </c>
      <c r="R95" s="224">
        <v>3.981316658009991</v>
      </c>
      <c r="S95" s="224">
        <v>3.958948134493526</v>
      </c>
      <c r="T95" s="224">
        <v>3.8367109555624914</v>
      </c>
      <c r="U95" s="224">
        <v>3.7446584377761916</v>
      </c>
      <c r="V95" s="224">
        <v>3.4162199999999996</v>
      </c>
      <c r="W95" s="224">
        <v>4.91683</v>
      </c>
      <c r="X95" s="224">
        <v>4.3114200000000027</v>
      </c>
      <c r="Y95" s="224">
        <v>2.9970820000000042</v>
      </c>
      <c r="Z95" s="224">
        <v>2.7449150000000047</v>
      </c>
      <c r="AA95" s="224">
        <v>4.3068900000000037</v>
      </c>
      <c r="AB95" s="224">
        <v>3.6276100000000029</v>
      </c>
      <c r="AC95" s="224">
        <v>5.3848200000000066</v>
      </c>
      <c r="AD95" s="224">
        <v>2.7117399999999998</v>
      </c>
    </row>
    <row r="96" spans="1:30">
      <c r="A96" s="240" t="s">
        <v>947</v>
      </c>
      <c r="B96" s="224">
        <v>0.12104545058359663</v>
      </c>
      <c r="C96" s="224">
        <v>0.12007194361339223</v>
      </c>
      <c r="D96" s="224">
        <v>0.1213972317777177</v>
      </c>
      <c r="E96" s="224">
        <v>0.12288206300189099</v>
      </c>
      <c r="F96" s="224">
        <v>0.12516898700501072</v>
      </c>
      <c r="G96" s="224">
        <v>0.12613861112598307</v>
      </c>
      <c r="H96" s="224">
        <v>0.12848681984500773</v>
      </c>
      <c r="I96" s="224">
        <v>0.13234990858958767</v>
      </c>
      <c r="J96" s="224">
        <v>0.13440057234612146</v>
      </c>
      <c r="K96" s="224">
        <v>0.13363555212130798</v>
      </c>
      <c r="L96" s="224">
        <v>0.13637939102610003</v>
      </c>
      <c r="M96" s="224">
        <v>0.13655849672125081</v>
      </c>
      <c r="N96" s="224">
        <v>0.13492356987931031</v>
      </c>
      <c r="O96" s="224">
        <v>0.13814720034526298</v>
      </c>
      <c r="P96" s="224">
        <v>0.14007591295808114</v>
      </c>
      <c r="Q96" s="224">
        <v>0.13739182541472025</v>
      </c>
      <c r="R96" s="224">
        <v>0.13759022169841253</v>
      </c>
      <c r="S96" s="224">
        <v>0.13681718845989721</v>
      </c>
      <c r="T96" s="224">
        <v>0.13259279688454431</v>
      </c>
      <c r="U96" s="224">
        <v>0.12941155625033543</v>
      </c>
      <c r="V96" s="224">
        <v>0.21587600000000004</v>
      </c>
      <c r="W96" s="224">
        <v>6.8459999999999979E-2</v>
      </c>
      <c r="X96" s="224">
        <v>0.17955599999999999</v>
      </c>
      <c r="Y96" s="224">
        <v>7.6663999999999996E-2</v>
      </c>
      <c r="Z96" s="224">
        <v>0.13025600000000004</v>
      </c>
      <c r="AA96" s="224">
        <v>0.17992000000000002</v>
      </c>
      <c r="AB96" s="224">
        <v>0.21087999999999998</v>
      </c>
      <c r="AC96" s="224">
        <v>0.22296000000000002</v>
      </c>
      <c r="AD96" s="224">
        <v>0.33524000000000009</v>
      </c>
    </row>
    <row r="97" spans="1:30">
      <c r="A97" s="240" t="s">
        <v>948</v>
      </c>
      <c r="B97" s="224">
        <v>2.4506430246332034</v>
      </c>
      <c r="C97" s="224">
        <v>2.430933749691758</v>
      </c>
      <c r="D97" s="224">
        <v>2.4577650612352691</v>
      </c>
      <c r="E97" s="224">
        <v>2.4878264246713511</v>
      </c>
      <c r="F97" s="224">
        <v>2.5341266724633251</v>
      </c>
      <c r="G97" s="224">
        <v>2.5537573366239403</v>
      </c>
      <c r="H97" s="224">
        <v>2.6012983329184394</v>
      </c>
      <c r="I97" s="224">
        <v>2.6795090499656338</v>
      </c>
      <c r="J97" s="224">
        <v>2.7210260570616338</v>
      </c>
      <c r="K97" s="224">
        <v>2.7055377304157036</v>
      </c>
      <c r="L97" s="224">
        <v>2.761088514359475</v>
      </c>
      <c r="M97" s="224">
        <v>2.7647146243898573</v>
      </c>
      <c r="N97" s="224">
        <v>2.7316144786043699</v>
      </c>
      <c r="O97" s="224">
        <v>2.7968789513895418</v>
      </c>
      <c r="P97" s="224">
        <v>2.8359269791207504</v>
      </c>
      <c r="Q97" s="224">
        <v>2.7815858999316609</v>
      </c>
      <c r="R97" s="224">
        <v>2.7856025603381407</v>
      </c>
      <c r="S97" s="224">
        <v>2.7699520050744475</v>
      </c>
      <c r="T97" s="224">
        <v>2.6844264797651904</v>
      </c>
      <c r="U97" s="224">
        <v>2.6200202163962127</v>
      </c>
      <c r="V97" s="224">
        <v>2.7376600000000009</v>
      </c>
      <c r="W97" s="224">
        <v>2.702846000000001</v>
      </c>
      <c r="X97" s="224">
        <v>2.7114980000000006</v>
      </c>
      <c r="Y97" s="224">
        <v>2.7919</v>
      </c>
      <c r="Z97" s="224">
        <v>2.6601679999999996</v>
      </c>
      <c r="AA97" s="224">
        <v>2.6006700000000009</v>
      </c>
      <c r="AB97" s="224">
        <v>2.6856</v>
      </c>
      <c r="AC97" s="224">
        <v>2.6264399999999997</v>
      </c>
      <c r="AD97" s="224">
        <v>2.6147699999999992</v>
      </c>
    </row>
    <row r="98" spans="1:30">
      <c r="A98" s="240" t="s">
        <v>949</v>
      </c>
      <c r="B98" s="224">
        <v>1.0040545417533993</v>
      </c>
      <c r="C98" s="224">
        <v>0.99597944194461074</v>
      </c>
      <c r="D98" s="224">
        <v>1.0069725159850436</v>
      </c>
      <c r="E98" s="224">
        <v>1.0192889766796056</v>
      </c>
      <c r="F98" s="224">
        <v>1.0382586812071743</v>
      </c>
      <c r="G98" s="224">
        <v>1.0463015733420056</v>
      </c>
      <c r="H98" s="224">
        <v>1.0657796257426069</v>
      </c>
      <c r="I98" s="224">
        <v>1.0978233893082039</v>
      </c>
      <c r="J98" s="224">
        <v>1.1148333491904618</v>
      </c>
      <c r="K98" s="224">
        <v>1.1084876168432001</v>
      </c>
      <c r="L98" s="224">
        <v>1.1312473645323005</v>
      </c>
      <c r="M98" s="224">
        <v>1.1327330204227368</v>
      </c>
      <c r="N98" s="224">
        <v>1.1191715382425274</v>
      </c>
      <c r="O98" s="224">
        <v>1.1459110876817609</v>
      </c>
      <c r="P98" s="224">
        <v>1.1619094804284569</v>
      </c>
      <c r="Q98" s="224">
        <v>1.1396453616583422</v>
      </c>
      <c r="R98" s="224">
        <v>1.1412910301964643</v>
      </c>
      <c r="S98" s="224">
        <v>1.1348788310570872</v>
      </c>
      <c r="T98" s="224">
        <v>1.0998381126581036</v>
      </c>
      <c r="U98" s="224">
        <v>1.0734501807549386</v>
      </c>
      <c r="V98" s="224">
        <v>0.46660899999999994</v>
      </c>
      <c r="W98" s="224">
        <v>1.1118380000000001</v>
      </c>
      <c r="X98" s="224">
        <v>1.5923420000000001</v>
      </c>
      <c r="Y98" s="224">
        <v>1.313045</v>
      </c>
      <c r="Z98" s="224">
        <v>1.3641811153200001</v>
      </c>
      <c r="AA98" s="224">
        <v>0.53371000000000013</v>
      </c>
      <c r="AB98" s="224">
        <v>0.49762999999999985</v>
      </c>
      <c r="AC98" s="224">
        <v>0.47089999999999999</v>
      </c>
      <c r="AD98" s="224">
        <v>0.46173000000000008</v>
      </c>
    </row>
    <row r="99" spans="1:30">
      <c r="A99" s="240" t="s">
        <v>950</v>
      </c>
      <c r="B99" s="224">
        <v>0.17716204490610543</v>
      </c>
      <c r="C99" s="224">
        <v>0.17573722072031209</v>
      </c>
      <c r="D99" s="224">
        <v>0.17767691163929963</v>
      </c>
      <c r="E99" s="224">
        <v>0.17985010967976053</v>
      </c>
      <c r="F99" s="224">
        <v>0.18319725020411864</v>
      </c>
      <c r="G99" s="224">
        <v>0.18461639145423206</v>
      </c>
      <c r="H99" s="224">
        <v>0.18805322825002266</v>
      </c>
      <c r="I99" s="224">
        <v>0.19370724249296925</v>
      </c>
      <c r="J99" s="224">
        <v>0.19670859266987212</v>
      </c>
      <c r="K99" s="224">
        <v>0.19558890955275332</v>
      </c>
      <c r="L99" s="224">
        <v>0.19960479043817472</v>
      </c>
      <c r="M99" s="224">
        <v>0.19986692942030301</v>
      </c>
      <c r="N99" s="224">
        <v>0.19747405152862196</v>
      </c>
      <c r="O99" s="224">
        <v>0.20219215503946295</v>
      </c>
      <c r="P99" s="224">
        <v>0.2050150175995645</v>
      </c>
      <c r="Q99" s="224">
        <v>0.20108658876893767</v>
      </c>
      <c r="R99" s="224">
        <v>0.20137696144425291</v>
      </c>
      <c r="S99" s="224">
        <v>0.20024555048534878</v>
      </c>
      <c r="T99" s="224">
        <v>0.19406273364782725</v>
      </c>
      <c r="U99" s="224">
        <v>0.18940667186791255</v>
      </c>
      <c r="V99" s="224">
        <v>0.19452630917173183</v>
      </c>
      <c r="W99" s="224">
        <v>0.19562137829991835</v>
      </c>
      <c r="X99" s="224">
        <v>0.1987042442166379</v>
      </c>
      <c r="Y99" s="224">
        <v>0.20230548797967884</v>
      </c>
      <c r="Z99" s="224">
        <v>0.20938675161026946</v>
      </c>
      <c r="AA99" s="224">
        <v>0.21387203574344552</v>
      </c>
      <c r="AB99" s="224">
        <v>0.2144455778826091</v>
      </c>
      <c r="AC99" s="224">
        <v>0.21918181611176629</v>
      </c>
      <c r="AD99" s="224">
        <v>0.22419840043545311</v>
      </c>
    </row>
    <row r="100" spans="1:30">
      <c r="A100" s="240" t="s">
        <v>951</v>
      </c>
      <c r="B100" s="224">
        <v>0.22200757507030755</v>
      </c>
      <c r="C100" s="224">
        <v>0.22022208110314798</v>
      </c>
      <c r="D100" s="224">
        <v>0.22265277147781909</v>
      </c>
      <c r="E100" s="224">
        <v>0.22537607729293299</v>
      </c>
      <c r="F100" s="224">
        <v>0.22957048897759233</v>
      </c>
      <c r="G100" s="224">
        <v>0.23134886147146874</v>
      </c>
      <c r="H100" s="224">
        <v>0.23565567449877528</v>
      </c>
      <c r="I100" s="224">
        <v>0.24274090537966073</v>
      </c>
      <c r="J100" s="224">
        <v>0.24650199582690741</v>
      </c>
      <c r="K100" s="224">
        <v>0.24509888415131997</v>
      </c>
      <c r="L100" s="224">
        <v>0.25013131633856484</v>
      </c>
      <c r="M100" s="224">
        <v>0.25045981130363787</v>
      </c>
      <c r="N100" s="224">
        <v>0.24746121745441352</v>
      </c>
      <c r="O100" s="224">
        <v>0.25337362786900119</v>
      </c>
      <c r="P100" s="224">
        <v>0.25691104962351446</v>
      </c>
      <c r="Q100" s="224">
        <v>0.25198820647736553</v>
      </c>
      <c r="R100" s="224">
        <v>0.25235208201034204</v>
      </c>
      <c r="S100" s="224">
        <v>0.2509342737911639</v>
      </c>
      <c r="T100" s="224">
        <v>0.2431863830173274</v>
      </c>
      <c r="U100" s="224">
        <v>0.23735171913272252</v>
      </c>
      <c r="V100" s="224">
        <v>0.243767304726481</v>
      </c>
      <c r="W100" s="224">
        <v>0.24513957180440896</v>
      </c>
      <c r="X100" s="224">
        <v>0.2490028123015513</v>
      </c>
      <c r="Y100" s="224">
        <v>0.25351564909734192</v>
      </c>
      <c r="Z100" s="224">
        <v>0.26238941304545044</v>
      </c>
      <c r="AA100" s="224">
        <v>0.26801006985394177</v>
      </c>
      <c r="AB100" s="224">
        <v>0.26872879433910912</v>
      </c>
      <c r="AC100" s="224">
        <v>0.27466392996461947</v>
      </c>
      <c r="AD100" s="224">
        <v>0.28095037648553028</v>
      </c>
    </row>
    <row r="101" spans="1:30">
      <c r="A101" s="240" t="s">
        <v>952</v>
      </c>
      <c r="B101" s="224">
        <v>0.10051665666085446</v>
      </c>
      <c r="C101" s="224">
        <v>9.9708252334965261E-2</v>
      </c>
      <c r="D101" s="224">
        <v>0.10080877725967691</v>
      </c>
      <c r="E101" s="224">
        <v>0.1020417874194141</v>
      </c>
      <c r="F101" s="224">
        <v>0.10394085883203442</v>
      </c>
      <c r="G101" s="224">
        <v>0.10474603882341747</v>
      </c>
      <c r="H101" s="224">
        <v>0.10669600132461218</v>
      </c>
      <c r="I101" s="224">
        <v>0.10990392663793225</v>
      </c>
      <c r="J101" s="224">
        <v>0.11160680653757796</v>
      </c>
      <c r="K101" s="224">
        <v>0.11097153049122147</v>
      </c>
      <c r="L101" s="224">
        <v>0.11325002598027913</v>
      </c>
      <c r="M101" s="224">
        <v>0.11339875611081006</v>
      </c>
      <c r="N101" s="224">
        <v>0.11204110591210678</v>
      </c>
      <c r="O101" s="224">
        <v>0.11471802235287672</v>
      </c>
      <c r="P101" s="224">
        <v>0.11631963350443515</v>
      </c>
      <c r="Q101" s="224">
        <v>0.1140907557998794</v>
      </c>
      <c r="R101" s="224">
        <v>0.11425550491712867</v>
      </c>
      <c r="S101" s="224">
        <v>0.11361357483013533</v>
      </c>
      <c r="T101" s="224">
        <v>0.11010562211044596</v>
      </c>
      <c r="U101" s="224">
        <v>0.10746390636613144</v>
      </c>
      <c r="V101" s="224">
        <v>0.10283000000000002</v>
      </c>
      <c r="W101" s="224">
        <v>0.10751999999999994</v>
      </c>
      <c r="X101" s="224">
        <v>0.11026</v>
      </c>
      <c r="Y101" s="224">
        <v>0.12826999999999991</v>
      </c>
      <c r="Z101" s="224">
        <v>7.1449999999999986E-2</v>
      </c>
      <c r="AA101" s="224">
        <v>8.094000000000004E-2</v>
      </c>
      <c r="AB101" s="224">
        <v>5.260999999999999E-2</v>
      </c>
      <c r="AC101" s="224">
        <v>7.9339999999999994E-2</v>
      </c>
      <c r="AD101" s="224">
        <v>5.1269999999999982E-2</v>
      </c>
    </row>
    <row r="102" spans="1:30">
      <c r="A102" s="240" t="s">
        <v>953</v>
      </c>
      <c r="B102" s="224">
        <v>1.3104693405676249</v>
      </c>
      <c r="C102" s="224">
        <v>1.2999299024381374</v>
      </c>
      <c r="D102" s="224">
        <v>1.3142778147173044</v>
      </c>
      <c r="E102" s="224">
        <v>1.330352981407297</v>
      </c>
      <c r="F102" s="224">
        <v>1.355111811878392</v>
      </c>
      <c r="G102" s="224">
        <v>1.3656092132783029</v>
      </c>
      <c r="H102" s="224">
        <v>1.3910315279270489</v>
      </c>
      <c r="I102" s="224">
        <v>1.432854325357735</v>
      </c>
      <c r="J102" s="224">
        <v>1.4550553413215264</v>
      </c>
      <c r="K102" s="224">
        <v>1.4467730345954271</v>
      </c>
      <c r="L102" s="224">
        <v>1.4764785439132131</v>
      </c>
      <c r="M102" s="224">
        <v>1.4784175884711417</v>
      </c>
      <c r="N102" s="224">
        <v>1.4607174478206313</v>
      </c>
      <c r="O102" s="224">
        <v>1.4956173046147798</v>
      </c>
      <c r="P102" s="224">
        <v>1.5164980459700175</v>
      </c>
      <c r="Q102" s="224">
        <v>1.4874394203379477</v>
      </c>
      <c r="R102" s="224">
        <v>1.4895873097944106</v>
      </c>
      <c r="S102" s="224">
        <v>1.4812182521104589</v>
      </c>
      <c r="T102" s="224">
        <v>1.435483896830176</v>
      </c>
      <c r="U102" s="224">
        <v>1.401042963313063</v>
      </c>
      <c r="V102" s="224">
        <v>1.4667059999999981</v>
      </c>
      <c r="W102" s="224">
        <v>1.4780579999999994</v>
      </c>
      <c r="X102" s="224">
        <v>1.4743929999999992</v>
      </c>
      <c r="Y102" s="224">
        <v>1.433041999999999</v>
      </c>
      <c r="Z102" s="224">
        <v>1.4420992399999992</v>
      </c>
      <c r="AA102" s="224">
        <v>1.4606199999999998</v>
      </c>
      <c r="AB102" s="224">
        <v>1.51888</v>
      </c>
      <c r="AC102" s="224">
        <v>1.4837599999999995</v>
      </c>
      <c r="AD102" s="224">
        <v>1.4723799999999985</v>
      </c>
    </row>
    <row r="103" spans="1:30">
      <c r="A103" s="240" t="s">
        <v>805</v>
      </c>
      <c r="B103" s="224">
        <v>9.340445381182926</v>
      </c>
      <c r="C103" s="224">
        <v>9.2653249314712269</v>
      </c>
      <c r="D103" s="224">
        <v>9.3675904991032901</v>
      </c>
      <c r="E103" s="224">
        <v>9.4821671716076992</v>
      </c>
      <c r="F103" s="224">
        <v>9.6586371557258044</v>
      </c>
      <c r="G103" s="224">
        <v>9.733457986236612</v>
      </c>
      <c r="H103" s="224">
        <v>9.9146569918821807</v>
      </c>
      <c r="I103" s="224">
        <v>10.212751379134611</v>
      </c>
      <c r="J103" s="224">
        <v>10.370990393659545</v>
      </c>
      <c r="K103" s="224">
        <v>10.311957777473483</v>
      </c>
      <c r="L103" s="224">
        <v>10.523685498766692</v>
      </c>
      <c r="M103" s="224">
        <v>10.537506150058823</v>
      </c>
      <c r="N103" s="224">
        <v>10.411347382457487</v>
      </c>
      <c r="O103" s="224">
        <v>10.66009811328775</v>
      </c>
      <c r="P103" s="224">
        <v>10.808926794821593</v>
      </c>
      <c r="Q103" s="224">
        <v>10.601809774097534</v>
      </c>
      <c r="R103" s="224">
        <v>10.61711897938136</v>
      </c>
      <c r="S103" s="224">
        <v>10.557468040767976</v>
      </c>
      <c r="T103" s="224">
        <v>10.231493800612105</v>
      </c>
      <c r="U103" s="224">
        <v>9.9860140717584649</v>
      </c>
      <c r="V103" s="224">
        <v>10.417831000000012</v>
      </c>
      <c r="W103" s="224">
        <v>10.645081000000001</v>
      </c>
      <c r="X103" s="224">
        <v>9.4927770000000091</v>
      </c>
      <c r="Y103" s="224">
        <v>11.156195000000004</v>
      </c>
      <c r="Z103" s="224">
        <v>10.526616999999993</v>
      </c>
      <c r="AA103" s="224">
        <v>12.099170000000015</v>
      </c>
      <c r="AB103" s="224">
        <v>12.551200000000001</v>
      </c>
      <c r="AC103" s="224">
        <v>11.597460000000007</v>
      </c>
      <c r="AD103" s="224">
        <v>11.879659999999994</v>
      </c>
    </row>
    <row r="104" spans="1:30">
      <c r="A104" s="240" t="s">
        <v>954</v>
      </c>
      <c r="B104" s="224">
        <v>3.8725222540331066</v>
      </c>
      <c r="C104" s="224">
        <v>3.8413775279124884</v>
      </c>
      <c r="D104" s="224">
        <v>3.8837765431965257</v>
      </c>
      <c r="E104" s="224">
        <v>3.9312797077629886</v>
      </c>
      <c r="F104" s="224">
        <v>4.0044436643814771</v>
      </c>
      <c r="G104" s="224">
        <v>4.0354641692282867</v>
      </c>
      <c r="H104" s="224">
        <v>4.1105887648053629</v>
      </c>
      <c r="I104" s="224">
        <v>4.2341778551888876</v>
      </c>
      <c r="J104" s="224">
        <v>4.2997833033443458</v>
      </c>
      <c r="K104" s="224">
        <v>4.2753085475307877</v>
      </c>
      <c r="L104" s="224">
        <v>4.3630902623251888</v>
      </c>
      <c r="M104" s="224">
        <v>4.3688202652864847</v>
      </c>
      <c r="N104" s="224">
        <v>4.3165151968299211</v>
      </c>
      <c r="O104" s="224">
        <v>4.4196465467319106</v>
      </c>
      <c r="P104" s="224">
        <v>4.4813504974278056</v>
      </c>
      <c r="Q104" s="224">
        <v>4.3954803660571127</v>
      </c>
      <c r="R104" s="224">
        <v>4.4018275192959306</v>
      </c>
      <c r="S104" s="224">
        <v>4.3770964087517106</v>
      </c>
      <c r="T104" s="224">
        <v>4.2419484101575282</v>
      </c>
      <c r="U104" s="224">
        <v>4.140173208429478</v>
      </c>
      <c r="V104" s="224">
        <v>3.9136336847583397</v>
      </c>
      <c r="W104" s="224">
        <v>4.419807088469617</v>
      </c>
      <c r="X104" s="224">
        <v>4.6997937337992228</v>
      </c>
      <c r="Y104" s="224">
        <v>4.2603946996767137</v>
      </c>
      <c r="Z104" s="224">
        <v>5.5064135960416607</v>
      </c>
      <c r="AA104" s="224">
        <v>5.4474571452657017</v>
      </c>
      <c r="AB104" s="224">
        <v>5.7867189315916123</v>
      </c>
      <c r="AC104" s="224">
        <v>5.1417198852190182</v>
      </c>
      <c r="AD104" s="224">
        <v>5.4354199999999997</v>
      </c>
    </row>
    <row r="105" spans="1:30">
      <c r="A105" s="240" t="s">
        <v>955</v>
      </c>
      <c r="B105" s="225">
        <v>2.503287526313697E-2</v>
      </c>
      <c r="C105" s="225">
        <v>2.4831548584311552E-2</v>
      </c>
      <c r="D105" s="225">
        <v>2.5105625578905909E-2</v>
      </c>
      <c r="E105" s="225">
        <v>2.541269696938225E-2</v>
      </c>
      <c r="F105" s="225">
        <v>2.5885645626521854E-2</v>
      </c>
      <c r="G105" s="225">
        <v>2.6086169310438966E-2</v>
      </c>
      <c r="H105" s="225">
        <v>2.6571791989124929E-2</v>
      </c>
      <c r="I105" s="225">
        <v>2.737070031824641E-2</v>
      </c>
      <c r="J105" s="225">
        <v>2.7794789036793447E-2</v>
      </c>
      <c r="K105" s="225">
        <v>2.7636578581388457E-2</v>
      </c>
      <c r="L105" s="225">
        <v>2.8204019792228224E-2</v>
      </c>
      <c r="M105" s="225">
        <v>2.824105985035524E-2</v>
      </c>
      <c r="N105" s="225">
        <v>2.7902947847786536E-2</v>
      </c>
      <c r="O105" s="225">
        <v>2.8569612633283038E-2</v>
      </c>
      <c r="P105" s="225">
        <v>2.8968481174168618E-2</v>
      </c>
      <c r="Q105" s="225">
        <v>2.8413396878605685E-2</v>
      </c>
      <c r="R105" s="225">
        <v>2.8454426338187972E-2</v>
      </c>
      <c r="S105" s="225">
        <v>2.8294558746793867E-2</v>
      </c>
      <c r="T105" s="225">
        <v>2.7420930974262066E-2</v>
      </c>
      <c r="U105" s="225">
        <v>2.6763032642732661E-2</v>
      </c>
      <c r="V105" s="225">
        <v>3.9020000000000006E-2</v>
      </c>
      <c r="W105" s="225">
        <v>2.6329999999999999E-2</v>
      </c>
      <c r="X105" s="225">
        <v>2.41E-2</v>
      </c>
      <c r="Y105" s="225">
        <v>2.2340000000000002E-2</v>
      </c>
      <c r="Z105" s="225">
        <v>2.46E-2</v>
      </c>
      <c r="AA105" s="225">
        <v>1.3050000000000001E-2</v>
      </c>
      <c r="AB105" s="225">
        <v>1.8429999999999998E-2</v>
      </c>
      <c r="AC105" s="225">
        <v>1.468E-2</v>
      </c>
      <c r="AD105" s="225">
        <v>1.584E-2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DEF1-B209-4FAA-97CE-21BCB59240EF}">
  <sheetPr>
    <tabColor rgb="FF175E54"/>
  </sheetPr>
  <dimension ref="A1:AE193"/>
  <sheetViews>
    <sheetView zoomScale="90" zoomScaleNormal="90" workbookViewId="0">
      <pane xSplit="1" ySplit="6" topLeftCell="B7" activePane="bottomRight" state="frozen"/>
      <selection activeCell="A2" sqref="A2:XFD2"/>
      <selection pane="topRight" activeCell="A2" sqref="A2:XFD2"/>
      <selection pane="bottomLeft" activeCell="A2" sqref="A2:XFD2"/>
      <selection pane="bottomRight" activeCell="A2" sqref="A2:XFD2"/>
    </sheetView>
  </sheetViews>
  <sheetFormatPr defaultColWidth="9.28515625" defaultRowHeight="15"/>
  <cols>
    <col min="1" max="1" width="39.28515625" style="216" customWidth="1"/>
    <col min="2" max="2" width="13.28515625" style="216" bestFit="1" customWidth="1"/>
    <col min="3" max="28" width="8.7109375" style="153" bestFit="1" customWidth="1"/>
    <col min="29" max="29" width="8.7109375" style="55" bestFit="1" customWidth="1"/>
    <col min="30" max="31" width="8.7109375" style="153" bestFit="1" customWidth="1"/>
    <col min="32" max="16384" width="9.28515625" style="153"/>
  </cols>
  <sheetData>
    <row r="1" spans="1:31" s="77" customFormat="1" ht="18">
      <c r="A1" s="77" t="s">
        <v>956</v>
      </c>
      <c r="D1" s="78"/>
    </row>
    <row r="2" spans="1:31" s="155" customFormat="1" ht="12">
      <c r="A2" s="153"/>
      <c r="B2" s="220"/>
      <c r="C2" s="220"/>
    </row>
    <row r="3" spans="1:31" s="155" customFormat="1" ht="12">
      <c r="A3" s="156" t="s">
        <v>734</v>
      </c>
      <c r="B3" s="220"/>
      <c r="C3" s="220"/>
    </row>
    <row r="4" spans="1:31" s="155" customFormat="1" ht="12">
      <c r="A4" s="157" t="s">
        <v>957</v>
      </c>
      <c r="B4" s="220"/>
      <c r="C4" s="220"/>
    </row>
    <row r="5" spans="1:31" s="155" customFormat="1" ht="12">
      <c r="A5" s="153"/>
      <c r="B5" s="220"/>
      <c r="C5" s="220"/>
    </row>
    <row r="6" spans="1:31" ht="12">
      <c r="A6" s="271" t="s">
        <v>738</v>
      </c>
      <c r="B6" s="271" t="s">
        <v>958</v>
      </c>
      <c r="C6" s="272">
        <v>1990</v>
      </c>
      <c r="D6" s="272">
        <v>1991</v>
      </c>
      <c r="E6" s="272">
        <v>1992</v>
      </c>
      <c r="F6" s="272">
        <v>1993</v>
      </c>
      <c r="G6" s="272">
        <v>1994</v>
      </c>
      <c r="H6" s="272">
        <v>1995</v>
      </c>
      <c r="I6" s="272">
        <v>1996</v>
      </c>
      <c r="J6" s="272">
        <v>1997</v>
      </c>
      <c r="K6" s="272">
        <v>1998</v>
      </c>
      <c r="L6" s="272">
        <v>1999</v>
      </c>
      <c r="M6" s="272">
        <v>2000</v>
      </c>
      <c r="N6" s="272">
        <v>2001</v>
      </c>
      <c r="O6" s="272">
        <v>2002</v>
      </c>
      <c r="P6" s="272">
        <v>2003</v>
      </c>
      <c r="Q6" s="272">
        <v>2004</v>
      </c>
      <c r="R6" s="272">
        <v>2005</v>
      </c>
      <c r="S6" s="272">
        <v>2006</v>
      </c>
      <c r="T6" s="272">
        <v>2007</v>
      </c>
      <c r="U6" s="272">
        <v>2008</v>
      </c>
      <c r="V6" s="272">
        <v>2009</v>
      </c>
      <c r="W6" s="272">
        <v>2010</v>
      </c>
      <c r="X6" s="272">
        <v>2011</v>
      </c>
      <c r="Y6" s="272">
        <v>2012</v>
      </c>
      <c r="Z6" s="272">
        <v>2013</v>
      </c>
      <c r="AA6" s="272">
        <v>2014</v>
      </c>
      <c r="AB6" s="272">
        <v>2015</v>
      </c>
      <c r="AC6" s="272">
        <v>2016</v>
      </c>
      <c r="AD6" s="272">
        <v>2017</v>
      </c>
      <c r="AE6" s="272">
        <v>2018</v>
      </c>
    </row>
    <row r="7" spans="1:31" ht="12.75">
      <c r="A7" s="159" t="s">
        <v>739</v>
      </c>
      <c r="B7" s="242"/>
      <c r="C7" s="243"/>
      <c r="D7" s="243"/>
      <c r="E7" s="243"/>
      <c r="F7" s="243"/>
      <c r="G7" s="243"/>
      <c r="H7" s="243"/>
      <c r="I7" s="243"/>
      <c r="J7" s="243"/>
      <c r="K7" s="243"/>
      <c r="L7" s="243"/>
      <c r="M7" s="243"/>
      <c r="N7" s="243"/>
      <c r="O7" s="243"/>
      <c r="P7" s="243"/>
      <c r="Q7" s="243"/>
      <c r="R7" s="243"/>
      <c r="S7" s="243"/>
      <c r="T7" s="243"/>
      <c r="U7" s="243"/>
      <c r="V7" s="243"/>
      <c r="W7" s="243"/>
      <c r="X7" s="243"/>
      <c r="Y7" s="243"/>
      <c r="Z7" s="243"/>
      <c r="AA7" s="243"/>
      <c r="AB7" s="243"/>
      <c r="AC7" s="243"/>
      <c r="AD7" s="243"/>
      <c r="AE7" s="244"/>
    </row>
    <row r="8" spans="1:31" ht="12">
      <c r="A8" s="176" t="s">
        <v>741</v>
      </c>
      <c r="B8" s="245" t="s">
        <v>959</v>
      </c>
      <c r="C8" s="170">
        <v>5261.812056737589</v>
      </c>
      <c r="D8" s="170">
        <v>5261.8120567375872</v>
      </c>
      <c r="E8" s="170">
        <v>5261.8120567375872</v>
      </c>
      <c r="F8" s="170">
        <v>5261.8120567375881</v>
      </c>
      <c r="G8" s="170">
        <v>5261.8120567375881</v>
      </c>
      <c r="H8" s="170">
        <v>5261.8120567375872</v>
      </c>
      <c r="I8" s="170">
        <v>5261.8120567375881</v>
      </c>
      <c r="J8" s="170">
        <v>5261.812056737589</v>
      </c>
      <c r="K8" s="170">
        <v>5261.8120567375872</v>
      </c>
      <c r="L8" s="170">
        <v>5261.812056737589</v>
      </c>
      <c r="M8" s="170">
        <v>5261.812056737589</v>
      </c>
      <c r="N8" s="170">
        <v>5261.8120567375881</v>
      </c>
      <c r="O8" s="170">
        <v>5261.812056737589</v>
      </c>
      <c r="P8" s="170">
        <v>5261.8120567375881</v>
      </c>
      <c r="Q8" s="170">
        <v>5261.8120567375881</v>
      </c>
      <c r="R8" s="170">
        <v>5261.8120567375872</v>
      </c>
      <c r="S8" s="170">
        <v>5261.8120567375872</v>
      </c>
      <c r="T8" s="170">
        <v>5261.812056737589</v>
      </c>
      <c r="U8" s="170">
        <v>5261.8120567375863</v>
      </c>
      <c r="V8" s="170">
        <v>5261.8120567375881</v>
      </c>
      <c r="W8" s="170">
        <v>5261.812056737589</v>
      </c>
      <c r="X8" s="170">
        <v>5261.8120567375872</v>
      </c>
      <c r="Y8" s="170">
        <v>5261.8120567375872</v>
      </c>
      <c r="Z8" s="170">
        <v>5261.8120567375872</v>
      </c>
      <c r="AA8" s="170">
        <v>5261.8120567375872</v>
      </c>
      <c r="AB8" s="170">
        <v>5261.8120567375881</v>
      </c>
      <c r="AC8" s="170">
        <v>1561.0111940298509</v>
      </c>
      <c r="AD8" s="170">
        <v>728.75294117647059</v>
      </c>
      <c r="AE8" s="170" t="s">
        <v>12</v>
      </c>
    </row>
    <row r="9" spans="1:31" ht="12">
      <c r="A9" s="164" t="s">
        <v>742</v>
      </c>
      <c r="B9" s="245" t="s">
        <v>959</v>
      </c>
      <c r="C9" s="170">
        <v>1714.5263157894735</v>
      </c>
      <c r="D9" s="170">
        <v>1714.5263157894738</v>
      </c>
      <c r="E9" s="170">
        <v>1714.5263157894738</v>
      </c>
      <c r="F9" s="170">
        <v>1714.5263157894738</v>
      </c>
      <c r="G9" s="170">
        <v>1714.526315789474</v>
      </c>
      <c r="H9" s="170">
        <v>1714.526315789474</v>
      </c>
      <c r="I9" s="170">
        <v>1714.5263157894733</v>
      </c>
      <c r="J9" s="170">
        <v>1714.5263157894738</v>
      </c>
      <c r="K9" s="170">
        <v>1714.5263157894733</v>
      </c>
      <c r="L9" s="170">
        <v>1714.5263157894735</v>
      </c>
      <c r="M9" s="170">
        <v>1714.5263157894735</v>
      </c>
      <c r="N9" s="170">
        <v>1714.5263157894733</v>
      </c>
      <c r="O9" s="170">
        <v>1714.526315789474</v>
      </c>
      <c r="P9" s="170">
        <v>1714.5263157894735</v>
      </c>
      <c r="Q9" s="170">
        <v>1714.526315789474</v>
      </c>
      <c r="R9" s="170">
        <v>1714.5263157894735</v>
      </c>
      <c r="S9" s="170">
        <v>1714.5263157894731</v>
      </c>
      <c r="T9" s="170">
        <v>1714.5263157894742</v>
      </c>
      <c r="U9" s="170">
        <v>1714.5263157894735</v>
      </c>
      <c r="V9" s="170">
        <v>1714.5263157894744</v>
      </c>
      <c r="W9" s="170">
        <v>1714.526315789474</v>
      </c>
      <c r="X9" s="170">
        <v>1714.526315789474</v>
      </c>
      <c r="Y9" s="170">
        <v>1714.5263157894735</v>
      </c>
      <c r="Z9" s="170">
        <v>1714.5263157894738</v>
      </c>
      <c r="AA9" s="170">
        <v>1714.5263157894731</v>
      </c>
      <c r="AB9" s="170">
        <v>1714.526315789474</v>
      </c>
      <c r="AC9" s="170">
        <v>225.57142857142856</v>
      </c>
      <c r="AD9" s="170">
        <v>150.5</v>
      </c>
      <c r="AE9" s="170">
        <v>8264.6666666666679</v>
      </c>
    </row>
    <row r="10" spans="1:31" ht="12">
      <c r="A10" s="164" t="s">
        <v>743</v>
      </c>
      <c r="B10" s="245" t="s">
        <v>959</v>
      </c>
      <c r="C10" s="170">
        <v>44554.552678800312</v>
      </c>
      <c r="D10" s="170">
        <v>44554.552678800297</v>
      </c>
      <c r="E10" s="170">
        <v>44554.552678800312</v>
      </c>
      <c r="F10" s="170">
        <v>44554.552678800312</v>
      </c>
      <c r="G10" s="170">
        <v>44554.552678800297</v>
      </c>
      <c r="H10" s="170">
        <v>44554.552678800297</v>
      </c>
      <c r="I10" s="170">
        <v>44554.552678800297</v>
      </c>
      <c r="J10" s="170">
        <v>44554.552678800304</v>
      </c>
      <c r="K10" s="170">
        <v>44554.552678800312</v>
      </c>
      <c r="L10" s="170">
        <v>44554.552678800297</v>
      </c>
      <c r="M10" s="170">
        <v>44554.552678800312</v>
      </c>
      <c r="N10" s="170">
        <v>44554.552678800304</v>
      </c>
      <c r="O10" s="170">
        <v>44554.552678800304</v>
      </c>
      <c r="P10" s="170">
        <v>44554.552678800304</v>
      </c>
      <c r="Q10" s="170">
        <v>44554.552678800304</v>
      </c>
      <c r="R10" s="170">
        <v>44554.552678800304</v>
      </c>
      <c r="S10" s="170">
        <v>44554.552678800297</v>
      </c>
      <c r="T10" s="170">
        <v>44554.552678800312</v>
      </c>
      <c r="U10" s="170">
        <v>44554.552678800297</v>
      </c>
      <c r="V10" s="170">
        <v>44554.552678800304</v>
      </c>
      <c r="W10" s="170">
        <v>44554.552678800304</v>
      </c>
      <c r="X10" s="170">
        <v>44554.552678800312</v>
      </c>
      <c r="Y10" s="170">
        <v>24997.502109704637</v>
      </c>
      <c r="Z10" s="170">
        <v>48458.68501529051</v>
      </c>
      <c r="AA10" s="170">
        <v>13249.136139967201</v>
      </c>
      <c r="AB10" s="170">
        <v>8790.5185185185182</v>
      </c>
      <c r="AC10" s="170">
        <v>7108.587898584904</v>
      </c>
      <c r="AD10" s="170">
        <v>26499.912662790695</v>
      </c>
      <c r="AE10" s="170">
        <v>13497.656834027775</v>
      </c>
    </row>
    <row r="11" spans="1:31" ht="12">
      <c r="A11" s="164" t="s">
        <v>744</v>
      </c>
      <c r="B11" s="245" t="s">
        <v>959</v>
      </c>
      <c r="C11" s="170">
        <v>5677.8394534585859</v>
      </c>
      <c r="D11" s="170">
        <v>5677.8394534585841</v>
      </c>
      <c r="E11" s="170">
        <v>5677.8394534585832</v>
      </c>
      <c r="F11" s="170">
        <v>5677.8394534585832</v>
      </c>
      <c r="G11" s="170">
        <v>5677.8394534585841</v>
      </c>
      <c r="H11" s="170">
        <v>5677.8394534585841</v>
      </c>
      <c r="I11" s="170">
        <v>5677.8394534585841</v>
      </c>
      <c r="J11" s="170">
        <v>5677.8394534585832</v>
      </c>
      <c r="K11" s="170">
        <v>5677.8394534585832</v>
      </c>
      <c r="L11" s="170">
        <v>5677.8394534585832</v>
      </c>
      <c r="M11" s="170">
        <v>5677.8394534585841</v>
      </c>
      <c r="N11" s="170">
        <v>5677.8394534585823</v>
      </c>
      <c r="O11" s="170">
        <v>5677.8394534585841</v>
      </c>
      <c r="P11" s="170">
        <v>5677.839453458585</v>
      </c>
      <c r="Q11" s="170">
        <v>5677.8394534585832</v>
      </c>
      <c r="R11" s="170">
        <v>5677.839453458585</v>
      </c>
      <c r="S11" s="170">
        <v>5677.8394534585832</v>
      </c>
      <c r="T11" s="170">
        <v>5677.8394534585841</v>
      </c>
      <c r="U11" s="170">
        <v>5677.8394534585841</v>
      </c>
      <c r="V11" s="170">
        <v>5677.839453458585</v>
      </c>
      <c r="W11" s="170">
        <v>5677.8394534585841</v>
      </c>
      <c r="X11" s="170">
        <v>5677.839453458585</v>
      </c>
      <c r="Y11" s="170">
        <v>3702.1003717472122</v>
      </c>
      <c r="Z11" s="170">
        <v>2283.0331753554501</v>
      </c>
      <c r="AA11" s="170">
        <v>2104.7606382978724</v>
      </c>
      <c r="AB11" s="170">
        <v>1207.8452380952385</v>
      </c>
      <c r="AC11" s="170">
        <v>546.50665103448262</v>
      </c>
      <c r="AD11" s="170">
        <v>2921.1664889534877</v>
      </c>
      <c r="AE11" s="170">
        <v>3004.1780968354442</v>
      </c>
    </row>
    <row r="12" spans="1:31" ht="12">
      <c r="A12" s="164" t="s">
        <v>745</v>
      </c>
      <c r="B12" s="245" t="s">
        <v>959</v>
      </c>
      <c r="C12" s="170" t="s">
        <v>12</v>
      </c>
      <c r="D12" s="170" t="s">
        <v>12</v>
      </c>
      <c r="E12" s="170" t="s">
        <v>12</v>
      </c>
      <c r="F12" s="170" t="s">
        <v>12</v>
      </c>
      <c r="G12" s="170" t="s">
        <v>12</v>
      </c>
      <c r="H12" s="170" t="s">
        <v>12</v>
      </c>
      <c r="I12" s="170" t="s">
        <v>12</v>
      </c>
      <c r="J12" s="170" t="s">
        <v>12</v>
      </c>
      <c r="K12" s="170" t="s">
        <v>12</v>
      </c>
      <c r="L12" s="170" t="s">
        <v>12</v>
      </c>
      <c r="M12" s="170" t="s">
        <v>12</v>
      </c>
      <c r="N12" s="170">
        <v>4028.7407729049069</v>
      </c>
      <c r="O12" s="170">
        <v>4028.7407729049069</v>
      </c>
      <c r="P12" s="170">
        <v>4028.7407729049073</v>
      </c>
      <c r="Q12" s="170">
        <v>4028.7407729049069</v>
      </c>
      <c r="R12" s="170">
        <v>4028.7407729049064</v>
      </c>
      <c r="S12" s="170">
        <v>4028.7407729049069</v>
      </c>
      <c r="T12" s="170">
        <v>4028.7407729049078</v>
      </c>
      <c r="U12" s="170">
        <v>4028.7407729049082</v>
      </c>
      <c r="V12" s="170">
        <v>4028.7407729049073</v>
      </c>
      <c r="W12" s="170">
        <v>4028.7407729049078</v>
      </c>
      <c r="X12" s="170">
        <v>4028.7407729049078</v>
      </c>
      <c r="Y12" s="170">
        <v>4851.1034482758641</v>
      </c>
      <c r="Z12" s="170">
        <v>3410.8974358974365</v>
      </c>
      <c r="AA12" s="170">
        <v>1786.2479474548436</v>
      </c>
      <c r="AB12" s="170">
        <v>4737.2826217678912</v>
      </c>
      <c r="AC12" s="170">
        <v>6179.5209508720891</v>
      </c>
      <c r="AD12" s="170">
        <v>14163.823022487339</v>
      </c>
      <c r="AE12" s="170">
        <v>11063.538734837319</v>
      </c>
    </row>
    <row r="13" spans="1:31" ht="12">
      <c r="A13" s="164" t="s">
        <v>746</v>
      </c>
      <c r="B13" s="245" t="s">
        <v>959</v>
      </c>
      <c r="C13" s="170" t="s">
        <v>12</v>
      </c>
      <c r="D13" s="170" t="s">
        <v>12</v>
      </c>
      <c r="E13" s="170" t="s">
        <v>12</v>
      </c>
      <c r="F13" s="170" t="s">
        <v>12</v>
      </c>
      <c r="G13" s="170" t="s">
        <v>12</v>
      </c>
      <c r="H13" s="170" t="s">
        <v>12</v>
      </c>
      <c r="I13" s="170" t="s">
        <v>12</v>
      </c>
      <c r="J13" s="170" t="s">
        <v>12</v>
      </c>
      <c r="K13" s="170" t="s">
        <v>12</v>
      </c>
      <c r="L13" s="170" t="s">
        <v>12</v>
      </c>
      <c r="M13" s="170" t="s">
        <v>12</v>
      </c>
      <c r="N13" s="170">
        <v>2967.6463414634145</v>
      </c>
      <c r="O13" s="170">
        <v>2967.6463414634159</v>
      </c>
      <c r="P13" s="170">
        <v>2967.6463414634154</v>
      </c>
      <c r="Q13" s="170">
        <v>2967.6463414634154</v>
      </c>
      <c r="R13" s="170">
        <v>2967.6463414634154</v>
      </c>
      <c r="S13" s="170">
        <v>2967.646341463415</v>
      </c>
      <c r="T13" s="170">
        <v>2967.6463414634154</v>
      </c>
      <c r="U13" s="170">
        <v>2967.6463414634154</v>
      </c>
      <c r="V13" s="170">
        <v>2967.6463414634154</v>
      </c>
      <c r="W13" s="170">
        <v>2967.6463414634145</v>
      </c>
      <c r="X13" s="170">
        <v>2967.646341463415</v>
      </c>
      <c r="Y13" s="170">
        <v>2301.4826175869102</v>
      </c>
      <c r="Z13" s="170">
        <v>2367.2584856396861</v>
      </c>
      <c r="AA13" s="170">
        <v>810.82594493700446</v>
      </c>
      <c r="AB13" s="170">
        <v>4895.3676789587871</v>
      </c>
      <c r="AC13" s="170">
        <v>5462.6076921083641</v>
      </c>
      <c r="AD13" s="170">
        <v>5631.7744954502386</v>
      </c>
      <c r="AE13" s="170">
        <v>1405.4797534582133</v>
      </c>
    </row>
    <row r="14" spans="1:31" ht="12">
      <c r="A14" s="164" t="s">
        <v>747</v>
      </c>
      <c r="B14" s="245" t="s">
        <v>959</v>
      </c>
      <c r="C14" s="170">
        <v>16135.791245791253</v>
      </c>
      <c r="D14" s="170">
        <v>16135.791245791252</v>
      </c>
      <c r="E14" s="170">
        <v>16135.791245791253</v>
      </c>
      <c r="F14" s="170">
        <v>16135.791245791253</v>
      </c>
      <c r="G14" s="170">
        <v>16135.791245791255</v>
      </c>
      <c r="H14" s="170">
        <v>16135.79124579125</v>
      </c>
      <c r="I14" s="170">
        <v>16135.791245791253</v>
      </c>
      <c r="J14" s="170">
        <v>16135.791245791253</v>
      </c>
      <c r="K14" s="170">
        <v>16135.791245791253</v>
      </c>
      <c r="L14" s="170">
        <v>16135.791245791253</v>
      </c>
      <c r="M14" s="170">
        <v>16135.791245791253</v>
      </c>
      <c r="N14" s="170">
        <v>16135.791245791255</v>
      </c>
      <c r="O14" s="170">
        <v>16135.791245791257</v>
      </c>
      <c r="P14" s="170">
        <v>16135.791245791253</v>
      </c>
      <c r="Q14" s="170">
        <v>16135.791245791252</v>
      </c>
      <c r="R14" s="170">
        <v>16135.791245791253</v>
      </c>
      <c r="S14" s="170">
        <v>16135.791245791252</v>
      </c>
      <c r="T14" s="170">
        <v>16135.791245791253</v>
      </c>
      <c r="U14" s="170">
        <v>16135.791245791253</v>
      </c>
      <c r="V14" s="170">
        <v>16135.79124579125</v>
      </c>
      <c r="W14" s="170">
        <v>16135.791245791253</v>
      </c>
      <c r="X14" s="170">
        <v>16135.791245791253</v>
      </c>
      <c r="Y14" s="170">
        <v>14311.866666666669</v>
      </c>
      <c r="Z14" s="170">
        <v>7653.2679738562138</v>
      </c>
      <c r="AA14" s="170">
        <v>1776.9416498993976</v>
      </c>
      <c r="AB14" s="170">
        <v>22656.04819277109</v>
      </c>
      <c r="AC14" s="170">
        <v>28820.983287499999</v>
      </c>
      <c r="AD14" s="170">
        <v>1737.6462206896547</v>
      </c>
      <c r="AE14" s="170">
        <v>5686.9778936170205</v>
      </c>
    </row>
    <row r="15" spans="1:31" ht="12">
      <c r="A15" s="164" t="s">
        <v>748</v>
      </c>
      <c r="B15" s="245" t="s">
        <v>959</v>
      </c>
      <c r="C15" s="170">
        <v>1860.0000000000005</v>
      </c>
      <c r="D15" s="170">
        <v>1859.9999999999995</v>
      </c>
      <c r="E15" s="170">
        <v>1860.0000000000002</v>
      </c>
      <c r="F15" s="170">
        <v>1859.9999999999998</v>
      </c>
      <c r="G15" s="170">
        <v>1859.9999999999998</v>
      </c>
      <c r="H15" s="170">
        <v>1860.0000000000002</v>
      </c>
      <c r="I15" s="170">
        <v>1860</v>
      </c>
      <c r="J15" s="170">
        <v>1859.9999999999995</v>
      </c>
      <c r="K15" s="170">
        <v>1860</v>
      </c>
      <c r="L15" s="170">
        <v>1859.9999999999995</v>
      </c>
      <c r="M15" s="170">
        <v>1859.9999999999995</v>
      </c>
      <c r="N15" s="170">
        <v>1859.9999999999995</v>
      </c>
      <c r="O15" s="170">
        <v>1859.9999999999998</v>
      </c>
      <c r="P15" s="170">
        <v>1859.9999999999998</v>
      </c>
      <c r="Q15" s="170">
        <v>1859.9999999999995</v>
      </c>
      <c r="R15" s="170">
        <v>1859.9999999999995</v>
      </c>
      <c r="S15" s="170">
        <v>1860</v>
      </c>
      <c r="T15" s="170">
        <v>1859.9999999999995</v>
      </c>
      <c r="U15" s="170">
        <v>1860.0000000000002</v>
      </c>
      <c r="V15" s="170">
        <v>1860</v>
      </c>
      <c r="W15" s="170">
        <v>1860.0000000000002</v>
      </c>
      <c r="X15" s="170">
        <v>1859.9999999999998</v>
      </c>
      <c r="Y15" s="170">
        <v>38.333333333333343</v>
      </c>
      <c r="Z15" s="170">
        <v>1930.0000000000002</v>
      </c>
      <c r="AA15" s="170">
        <v>1905.0000000000005</v>
      </c>
      <c r="AB15" s="170">
        <v>192.23076923076923</v>
      </c>
      <c r="AC15" s="170">
        <v>148.4554661016949</v>
      </c>
      <c r="AD15" s="170">
        <v>2015.3100476190471</v>
      </c>
      <c r="AE15" s="170">
        <v>1548.2079237500002</v>
      </c>
    </row>
    <row r="16" spans="1:31" ht="12">
      <c r="A16" s="164" t="s">
        <v>49</v>
      </c>
      <c r="B16" s="246" t="s">
        <v>960</v>
      </c>
      <c r="C16" s="170">
        <v>49.51423800125481</v>
      </c>
      <c r="D16" s="170">
        <v>49.409298831978944</v>
      </c>
      <c r="E16" s="170">
        <v>49.736581508806537</v>
      </c>
      <c r="F16" s="170">
        <v>50.358969906043008</v>
      </c>
      <c r="G16" s="170">
        <v>50.380638803962739</v>
      </c>
      <c r="H16" s="170">
        <v>50.862201301479608</v>
      </c>
      <c r="I16" s="170">
        <v>51.406995442141799</v>
      </c>
      <c r="J16" s="170">
        <v>51.25997429604228</v>
      </c>
      <c r="K16" s="170">
        <v>51.382663702320713</v>
      </c>
      <c r="L16" s="170">
        <v>50.949872415325622</v>
      </c>
      <c r="M16" s="170">
        <v>51.090453293054928</v>
      </c>
      <c r="N16" s="170">
        <v>50.809717993627494</v>
      </c>
      <c r="O16" s="170">
        <v>50.9231480519774</v>
      </c>
      <c r="P16" s="170">
        <v>50.41146682137758</v>
      </c>
      <c r="Q16" s="170">
        <v>51.092022829166851</v>
      </c>
      <c r="R16" s="170">
        <v>50.95196892478522</v>
      </c>
      <c r="S16" s="170">
        <v>50.840638175146502</v>
      </c>
      <c r="T16" s="170">
        <v>51.900242985368124</v>
      </c>
      <c r="U16" s="170">
        <v>52.082295100328842</v>
      </c>
      <c r="V16" s="170">
        <v>52.2788451038898</v>
      </c>
      <c r="W16" s="170">
        <v>51.939317601585245</v>
      </c>
      <c r="X16" s="170">
        <v>52.01222788141704</v>
      </c>
      <c r="Y16" s="170">
        <v>51.852192970267971</v>
      </c>
      <c r="Z16" s="170">
        <v>51.779025864050958</v>
      </c>
      <c r="AA16" s="170">
        <v>52.271160192484949</v>
      </c>
      <c r="AB16" s="170">
        <v>52.290771262743789</v>
      </c>
      <c r="AC16" s="170">
        <v>52.32405644420723</v>
      </c>
      <c r="AD16" s="170">
        <v>52.213578220718283</v>
      </c>
      <c r="AE16" s="170">
        <v>51.021532294688157</v>
      </c>
    </row>
    <row r="17" spans="1:31" ht="12.75">
      <c r="A17" s="159" t="s">
        <v>749</v>
      </c>
      <c r="B17" s="242"/>
      <c r="C17" s="243"/>
      <c r="D17" s="243"/>
      <c r="E17" s="243"/>
      <c r="F17" s="243"/>
      <c r="G17" s="243"/>
      <c r="H17" s="243"/>
      <c r="I17" s="243"/>
      <c r="J17" s="243"/>
      <c r="K17" s="243"/>
      <c r="L17" s="243"/>
      <c r="M17" s="243"/>
      <c r="N17" s="243"/>
      <c r="O17" s="243"/>
      <c r="P17" s="243"/>
      <c r="Q17" s="243"/>
      <c r="R17" s="243"/>
      <c r="S17" s="243"/>
      <c r="T17" s="243"/>
      <c r="U17" s="243"/>
      <c r="V17" s="243"/>
      <c r="W17" s="243"/>
      <c r="X17" s="243"/>
      <c r="Y17" s="243"/>
      <c r="Z17" s="243"/>
      <c r="AA17" s="243"/>
      <c r="AB17" s="243"/>
      <c r="AC17" s="243"/>
      <c r="AD17" s="243"/>
      <c r="AE17" s="244"/>
    </row>
    <row r="18" spans="1:31" ht="12">
      <c r="A18" s="173" t="s">
        <v>8</v>
      </c>
      <c r="B18" s="242"/>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4"/>
    </row>
    <row r="19" spans="1:31" ht="12">
      <c r="A19" s="247" t="s">
        <v>379</v>
      </c>
      <c r="B19" s="181" t="s">
        <v>960</v>
      </c>
      <c r="C19" s="170">
        <v>78.94602849810309</v>
      </c>
      <c r="D19" s="170">
        <v>79.255343462498985</v>
      </c>
      <c r="E19" s="170">
        <v>82.443996537457366</v>
      </c>
      <c r="F19" s="170">
        <v>82.678048252557588</v>
      </c>
      <c r="G19" s="170">
        <v>84.192236995310751</v>
      </c>
      <c r="H19" s="170">
        <v>84.487150048462254</v>
      </c>
      <c r="I19" s="170">
        <v>85.122031641814203</v>
      </c>
      <c r="J19" s="170">
        <v>85.216086107789067</v>
      </c>
      <c r="K19" s="170">
        <v>84.615391578479745</v>
      </c>
      <c r="L19" s="170">
        <v>86.034253705065339</v>
      </c>
      <c r="M19" s="170">
        <v>90.384252089833055</v>
      </c>
      <c r="N19" s="170">
        <v>91.837561757652225</v>
      </c>
      <c r="O19" s="170">
        <v>94.563183129668801</v>
      </c>
      <c r="P19" s="170">
        <v>94.454648798874402</v>
      </c>
      <c r="Q19" s="170">
        <v>96.130109453308833</v>
      </c>
      <c r="R19" s="170">
        <v>97.576700316883333</v>
      </c>
      <c r="S19" s="170">
        <v>98.086492479821786</v>
      </c>
      <c r="T19" s="170">
        <v>99.249938391900642</v>
      </c>
      <c r="U19" s="170">
        <v>98.420665325561728</v>
      </c>
      <c r="V19" s="170">
        <v>98.09419430482896</v>
      </c>
      <c r="W19" s="170">
        <v>95.677437183204844</v>
      </c>
      <c r="X19" s="170">
        <v>95.271898417940093</v>
      </c>
      <c r="Y19" s="170">
        <v>94.669452939398141</v>
      </c>
      <c r="Z19" s="170">
        <v>92.207052744786935</v>
      </c>
      <c r="AA19" s="170">
        <v>91.983705169083052</v>
      </c>
      <c r="AB19" s="170">
        <v>91.78235052290529</v>
      </c>
      <c r="AC19" s="170">
        <v>89.487484599889086</v>
      </c>
      <c r="AD19" s="170">
        <v>89.149758448605937</v>
      </c>
      <c r="AE19" s="170">
        <v>89.352250057760415</v>
      </c>
    </row>
    <row r="20" spans="1:31" ht="12">
      <c r="A20" s="178" t="s">
        <v>381</v>
      </c>
      <c r="B20" s="186" t="s">
        <v>960</v>
      </c>
      <c r="C20" s="248">
        <v>119.48062554481091</v>
      </c>
      <c r="D20" s="248">
        <v>110.10165535959264</v>
      </c>
      <c r="E20" s="248">
        <v>118.09534027714332</v>
      </c>
      <c r="F20" s="248">
        <v>118.0671484087469</v>
      </c>
      <c r="G20" s="248">
        <v>118.87119942014267</v>
      </c>
      <c r="H20" s="248">
        <v>122.48579975874209</v>
      </c>
      <c r="I20" s="248">
        <v>117.56509232089149</v>
      </c>
      <c r="J20" s="248">
        <v>117.52665622467146</v>
      </c>
      <c r="K20" s="248">
        <v>117.82392713528164</v>
      </c>
      <c r="L20" s="248">
        <v>119.18016523826238</v>
      </c>
      <c r="M20" s="248">
        <v>120.04814763857273</v>
      </c>
      <c r="N20" s="248">
        <v>121.79892158409874</v>
      </c>
      <c r="O20" s="248">
        <v>125.29606209234008</v>
      </c>
      <c r="P20" s="248">
        <v>126.10880111173314</v>
      </c>
      <c r="Q20" s="248">
        <v>128.41808494971764</v>
      </c>
      <c r="R20" s="248">
        <v>128.44815970215276</v>
      </c>
      <c r="S20" s="248">
        <v>129.86040564635474</v>
      </c>
      <c r="T20" s="248">
        <v>135.58648749089568</v>
      </c>
      <c r="U20" s="248">
        <v>134.15711536935984</v>
      </c>
      <c r="V20" s="248">
        <v>134.1240555900863</v>
      </c>
      <c r="W20" s="248">
        <v>132.91109861664054</v>
      </c>
      <c r="X20" s="248">
        <v>133.67496918804187</v>
      </c>
      <c r="Y20" s="248">
        <v>133.44174836814281</v>
      </c>
      <c r="Z20" s="248">
        <v>134.02558314614308</v>
      </c>
      <c r="AA20" s="248">
        <v>134.41161686030458</v>
      </c>
      <c r="AB20" s="248">
        <v>135.00494449140348</v>
      </c>
      <c r="AC20" s="248">
        <v>136.40512894404097</v>
      </c>
      <c r="AD20" s="248">
        <v>136.39703737467485</v>
      </c>
      <c r="AE20" s="248">
        <v>137.6732490133262</v>
      </c>
    </row>
    <row r="21" spans="1:31" ht="12">
      <c r="A21" s="173" t="s">
        <v>383</v>
      </c>
      <c r="B21" s="242"/>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c r="AD21" s="174"/>
      <c r="AE21" s="175"/>
    </row>
    <row r="22" spans="1:31" ht="12">
      <c r="A22" s="176" t="s">
        <v>19</v>
      </c>
      <c r="B22" s="181" t="s">
        <v>961</v>
      </c>
      <c r="C22" s="170">
        <v>250.64048849022367</v>
      </c>
      <c r="D22" s="170">
        <v>255.55090785467425</v>
      </c>
      <c r="E22" s="170">
        <v>265.99923082919275</v>
      </c>
      <c r="F22" s="170">
        <v>267.85113013801782</v>
      </c>
      <c r="G22" s="170">
        <v>270.28589968216409</v>
      </c>
      <c r="H22" s="170">
        <v>277.3593260339008</v>
      </c>
      <c r="I22" s="170">
        <v>276.66243088037601</v>
      </c>
      <c r="J22" s="170">
        <v>274.81591628749015</v>
      </c>
      <c r="K22" s="170">
        <v>275.49646430671334</v>
      </c>
      <c r="L22" s="170">
        <v>273.95536888379229</v>
      </c>
      <c r="M22" s="170">
        <v>275.82766917648462</v>
      </c>
      <c r="N22" s="170">
        <v>264.03393781771695</v>
      </c>
      <c r="O22" s="170">
        <v>265.27973743498325</v>
      </c>
      <c r="P22" s="170">
        <v>260.31631178538237</v>
      </c>
      <c r="Q22" s="170">
        <v>263.68611254503918</v>
      </c>
      <c r="R22" s="170">
        <v>260.15617514672118</v>
      </c>
      <c r="S22" s="170">
        <v>256.02159863875158</v>
      </c>
      <c r="T22" s="170">
        <v>258.83363589378251</v>
      </c>
      <c r="U22" s="170">
        <v>251.24095089342742</v>
      </c>
      <c r="V22" s="170">
        <v>252.23393481480369</v>
      </c>
      <c r="W22" s="170">
        <v>248.62337607267079</v>
      </c>
      <c r="X22" s="170">
        <v>247.29018593843793</v>
      </c>
      <c r="Y22" s="170">
        <v>247.67071298646067</v>
      </c>
      <c r="Z22" s="170">
        <v>245.9587227506093</v>
      </c>
      <c r="AA22" s="170">
        <v>246.44500157069163</v>
      </c>
      <c r="AB22" s="170">
        <v>246.1564360731947</v>
      </c>
      <c r="AC22" s="170">
        <v>242.70924389083763</v>
      </c>
      <c r="AD22" s="170">
        <v>242.72126812459769</v>
      </c>
      <c r="AE22" s="170">
        <v>244.20505857236915</v>
      </c>
    </row>
    <row r="23" spans="1:31" ht="12">
      <c r="A23" s="164" t="s">
        <v>22</v>
      </c>
      <c r="B23" s="182" t="s">
        <v>962</v>
      </c>
      <c r="C23" s="171">
        <v>326.87632293162898</v>
      </c>
      <c r="D23" s="171">
        <v>301.02200649989879</v>
      </c>
      <c r="E23" s="171">
        <v>320.6074047862358</v>
      </c>
      <c r="F23" s="171">
        <v>320.22971106290544</v>
      </c>
      <c r="G23" s="171">
        <v>327.12448200976382</v>
      </c>
      <c r="H23" s="171">
        <v>333.17656436300814</v>
      </c>
      <c r="I23" s="171">
        <v>331.33750959207396</v>
      </c>
      <c r="J23" s="171">
        <v>332.10751466880572</v>
      </c>
      <c r="K23" s="171">
        <v>329.59557028901997</v>
      </c>
      <c r="L23" s="171">
        <v>339.96897482558376</v>
      </c>
      <c r="M23" s="171">
        <v>355.87939435760006</v>
      </c>
      <c r="N23" s="171">
        <v>355.7817611499309</v>
      </c>
      <c r="O23" s="171">
        <v>368.21593284945465</v>
      </c>
      <c r="P23" s="171">
        <v>371.8306375430472</v>
      </c>
      <c r="Q23" s="171">
        <v>380.81316040390379</v>
      </c>
      <c r="R23" s="171">
        <v>389.98848355270565</v>
      </c>
      <c r="S23" s="171">
        <v>395.86886880384844</v>
      </c>
      <c r="T23" s="171">
        <v>405.87697381308334</v>
      </c>
      <c r="U23" s="171">
        <v>403.17678776774522</v>
      </c>
      <c r="V23" s="171">
        <v>404.53466087369969</v>
      </c>
      <c r="W23" s="171">
        <v>399.93244142281566</v>
      </c>
      <c r="X23" s="171">
        <v>400.81366020629179</v>
      </c>
      <c r="Y23" s="171">
        <v>402.10631193813305</v>
      </c>
      <c r="Z23" s="171">
        <v>397.76556602992849</v>
      </c>
      <c r="AA23" s="171">
        <v>397.09303002307939</v>
      </c>
      <c r="AB23" s="171">
        <v>397.2688693094866</v>
      </c>
      <c r="AC23" s="171">
        <v>388.17287676687795</v>
      </c>
      <c r="AD23" s="171">
        <v>388.20804883375052</v>
      </c>
      <c r="AE23" s="171">
        <v>392.41591139986542</v>
      </c>
    </row>
    <row r="24" spans="1:31" ht="12">
      <c r="A24" s="164" t="s">
        <v>25</v>
      </c>
      <c r="B24" s="182" t="s">
        <v>963</v>
      </c>
      <c r="C24" s="171">
        <v>452.57390289775248</v>
      </c>
      <c r="D24" s="171">
        <v>434.25716979435401</v>
      </c>
      <c r="E24" s="171">
        <v>451.46118496092754</v>
      </c>
      <c r="F24" s="171">
        <v>460.75352274335489</v>
      </c>
      <c r="G24" s="171">
        <v>468.92190422680784</v>
      </c>
      <c r="H24" s="171">
        <v>474.79757480763072</v>
      </c>
      <c r="I24" s="171">
        <v>490.35835415710432</v>
      </c>
      <c r="J24" s="171">
        <v>488.95896431094627</v>
      </c>
      <c r="K24" s="171">
        <v>492.04502915881511</v>
      </c>
      <c r="L24" s="171">
        <v>489.93036036679763</v>
      </c>
      <c r="M24" s="171">
        <v>484.38783267304814</v>
      </c>
      <c r="N24" s="171">
        <v>492.68434705449056</v>
      </c>
      <c r="O24" s="171">
        <v>489.25032310011875</v>
      </c>
      <c r="P24" s="171">
        <v>489.05054333814559</v>
      </c>
      <c r="Q24" s="171">
        <v>484.39062822675862</v>
      </c>
      <c r="R24" s="171">
        <v>483.82444745433986</v>
      </c>
      <c r="S24" s="171">
        <v>483.24455493372898</v>
      </c>
      <c r="T24" s="171">
        <v>470.75377348504213</v>
      </c>
      <c r="U24" s="171">
        <v>477.04175799164864</v>
      </c>
      <c r="V24" s="171">
        <v>470.63547157771802</v>
      </c>
      <c r="W24" s="171">
        <v>481.09803263599497</v>
      </c>
      <c r="X24" s="171">
        <v>482.1853605168497</v>
      </c>
      <c r="Y24" s="171">
        <v>481.33140717703367</v>
      </c>
      <c r="Z24" s="171">
        <v>478.09541244110773</v>
      </c>
      <c r="AA24" s="171">
        <v>479.76995692746118</v>
      </c>
      <c r="AB24" s="171">
        <v>478.4651310398076</v>
      </c>
      <c r="AC24" s="171">
        <v>470.38476424405496</v>
      </c>
      <c r="AD24" s="171">
        <v>469.96175068489305</v>
      </c>
      <c r="AE24" s="171">
        <v>470.52776562685966</v>
      </c>
    </row>
    <row r="25" spans="1:31" ht="12">
      <c r="A25" s="164" t="s">
        <v>28</v>
      </c>
      <c r="B25" s="182" t="s">
        <v>964</v>
      </c>
      <c r="C25" s="171">
        <v>227.4167934389535</v>
      </c>
      <c r="D25" s="171">
        <v>231.02999263724556</v>
      </c>
      <c r="E25" s="171">
        <v>242.15751933528037</v>
      </c>
      <c r="F25" s="171">
        <v>238.9167826881052</v>
      </c>
      <c r="G25" s="171">
        <v>238.10673366956212</v>
      </c>
      <c r="H25" s="171">
        <v>242.9223944486065</v>
      </c>
      <c r="I25" s="171">
        <v>236.11078269241867</v>
      </c>
      <c r="J25" s="171">
        <v>233.97275841492743</v>
      </c>
      <c r="K25" s="171">
        <v>230.04604348013274</v>
      </c>
      <c r="L25" s="171">
        <v>231.49974127382103</v>
      </c>
      <c r="M25" s="171">
        <v>235.94123265310458</v>
      </c>
      <c r="N25" s="171">
        <v>223.43489202418255</v>
      </c>
      <c r="O25" s="171">
        <v>225.60424111629874</v>
      </c>
      <c r="P25" s="171">
        <v>220.53862494483568</v>
      </c>
      <c r="Q25" s="171">
        <v>223.29822880273619</v>
      </c>
      <c r="R25" s="171">
        <v>221.30996711720726</v>
      </c>
      <c r="S25" s="171">
        <v>218.23916871894576</v>
      </c>
      <c r="T25" s="171">
        <v>221.97344148062004</v>
      </c>
      <c r="U25" s="171">
        <v>215.04678052006804</v>
      </c>
      <c r="V25" s="171">
        <v>215.00853815962637</v>
      </c>
      <c r="W25" s="171">
        <v>210.4869343449682</v>
      </c>
      <c r="X25" s="171">
        <v>209.863047714207</v>
      </c>
      <c r="Y25" s="171">
        <v>210.27914122300155</v>
      </c>
      <c r="Z25" s="171">
        <v>208.61042547847666</v>
      </c>
      <c r="AA25" s="171">
        <v>208.82177342539947</v>
      </c>
      <c r="AB25" s="171">
        <v>208.66558455309229</v>
      </c>
      <c r="AC25" s="171">
        <v>205.25650829880763</v>
      </c>
      <c r="AD25" s="171">
        <v>205.26887429073778</v>
      </c>
      <c r="AE25" s="171">
        <v>206.77659274138324</v>
      </c>
    </row>
    <row r="26" spans="1:31" ht="12">
      <c r="A26" s="178" t="s">
        <v>392</v>
      </c>
      <c r="B26" s="186" t="s">
        <v>965</v>
      </c>
      <c r="C26" s="248">
        <v>1758.576297466605</v>
      </c>
      <c r="D26" s="248">
        <v>1794.3178397178872</v>
      </c>
      <c r="E26" s="248">
        <v>1862.6505495003921</v>
      </c>
      <c r="F26" s="248">
        <v>1900.0756867103137</v>
      </c>
      <c r="G26" s="248">
        <v>1934.4632462818274</v>
      </c>
      <c r="H26" s="248">
        <v>1969.304226170028</v>
      </c>
      <c r="I26" s="248">
        <v>2004.0500154373328</v>
      </c>
      <c r="J26" s="248">
        <v>1994.9387609191074</v>
      </c>
      <c r="K26" s="248">
        <v>2003.1249879702711</v>
      </c>
      <c r="L26" s="248">
        <v>1995.6112540322392</v>
      </c>
      <c r="M26" s="248">
        <v>1993.1877146454146</v>
      </c>
      <c r="N26" s="248">
        <v>1977.4040418045884</v>
      </c>
      <c r="O26" s="248">
        <v>1977.748404053641</v>
      </c>
      <c r="P26" s="248">
        <v>1948.6535666130981</v>
      </c>
      <c r="Q26" s="248">
        <v>1973.0559341903438</v>
      </c>
      <c r="R26" s="248">
        <v>1967.1959020598874</v>
      </c>
      <c r="S26" s="248">
        <v>1958.8304721936379</v>
      </c>
      <c r="T26" s="248">
        <v>1993.4581510039102</v>
      </c>
      <c r="U26" s="248">
        <v>1995.7319243656966</v>
      </c>
      <c r="V26" s="248">
        <v>1988.6379284304182</v>
      </c>
      <c r="W26" s="248">
        <v>1985.1073253611867</v>
      </c>
      <c r="X26" s="248">
        <v>1991.7381480804061</v>
      </c>
      <c r="Y26" s="248">
        <v>1990.1238655148215</v>
      </c>
      <c r="Z26" s="248">
        <v>1987.1758599394038</v>
      </c>
      <c r="AA26" s="248">
        <v>2001.2049433123379</v>
      </c>
      <c r="AB26" s="248">
        <v>1994.4254514212355</v>
      </c>
      <c r="AC26" s="248">
        <v>1990.9516151649841</v>
      </c>
      <c r="AD26" s="248">
        <v>1990.9398887412888</v>
      </c>
      <c r="AE26" s="248">
        <v>1990.4092479283393</v>
      </c>
    </row>
    <row r="27" spans="1:31" ht="12">
      <c r="A27" s="187" t="s">
        <v>73</v>
      </c>
      <c r="B27" s="242"/>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c r="AB27" s="174"/>
      <c r="AC27" s="174"/>
      <c r="AD27" s="174"/>
      <c r="AE27" s="175"/>
    </row>
    <row r="28" spans="1:31" ht="12">
      <c r="A28" s="181" t="s">
        <v>753</v>
      </c>
      <c r="B28" s="181" t="s">
        <v>959</v>
      </c>
      <c r="C28" s="170">
        <v>44554.552678800319</v>
      </c>
      <c r="D28" s="170">
        <v>44554.552678800304</v>
      </c>
      <c r="E28" s="170">
        <v>44554.552678800312</v>
      </c>
      <c r="F28" s="170">
        <v>44554.552678800312</v>
      </c>
      <c r="G28" s="170">
        <v>44554.552678800304</v>
      </c>
      <c r="H28" s="170">
        <v>44554.552678800304</v>
      </c>
      <c r="I28" s="170">
        <v>44554.552678800304</v>
      </c>
      <c r="J28" s="170">
        <v>44554.552678800297</v>
      </c>
      <c r="K28" s="170">
        <v>44554.552678800304</v>
      </c>
      <c r="L28" s="170">
        <v>44554.552678800304</v>
      </c>
      <c r="M28" s="170">
        <v>44554.552678800304</v>
      </c>
      <c r="N28" s="170">
        <v>44554.55267880029</v>
      </c>
      <c r="O28" s="170">
        <v>44554.552678800304</v>
      </c>
      <c r="P28" s="170">
        <v>44554.552678800312</v>
      </c>
      <c r="Q28" s="170">
        <v>44554.552678800312</v>
      </c>
      <c r="R28" s="170">
        <v>44554.552678800297</v>
      </c>
      <c r="S28" s="170">
        <v>44554.552678800297</v>
      </c>
      <c r="T28" s="170">
        <v>44554.552678800312</v>
      </c>
      <c r="U28" s="170">
        <v>44554.552678800319</v>
      </c>
      <c r="V28" s="170">
        <v>44554.552678800297</v>
      </c>
      <c r="W28" s="170">
        <v>44554.552678800304</v>
      </c>
      <c r="X28" s="170">
        <v>44554.552678800312</v>
      </c>
      <c r="Y28" s="170">
        <v>24997.502109704641</v>
      </c>
      <c r="Z28" s="170">
        <v>48458.685015290524</v>
      </c>
      <c r="AA28" s="170">
        <v>13249.136139967197</v>
      </c>
      <c r="AB28" s="170">
        <v>8790.5185185185201</v>
      </c>
      <c r="AC28" s="170">
        <v>7108.5878985849049</v>
      </c>
      <c r="AD28" s="170">
        <v>26499.912662790706</v>
      </c>
      <c r="AE28" s="170">
        <v>13497.656834027772</v>
      </c>
    </row>
    <row r="29" spans="1:31" ht="12">
      <c r="A29" s="182" t="s">
        <v>754</v>
      </c>
      <c r="B29" s="181" t="s">
        <v>959</v>
      </c>
      <c r="C29" s="170">
        <v>5677.8394534585841</v>
      </c>
      <c r="D29" s="170">
        <v>5677.8394534585841</v>
      </c>
      <c r="E29" s="170">
        <v>5677.839453458585</v>
      </c>
      <c r="F29" s="170">
        <v>5677.8394534585841</v>
      </c>
      <c r="G29" s="170">
        <v>5677.8394534585823</v>
      </c>
      <c r="H29" s="170">
        <v>5677.8394534585859</v>
      </c>
      <c r="I29" s="170">
        <v>5677.8394534585832</v>
      </c>
      <c r="J29" s="170">
        <v>5677.8394534585841</v>
      </c>
      <c r="K29" s="170">
        <v>5677.839453458585</v>
      </c>
      <c r="L29" s="170">
        <v>5677.839453458585</v>
      </c>
      <c r="M29" s="170">
        <v>5677.8394534585832</v>
      </c>
      <c r="N29" s="170">
        <v>5677.839453458585</v>
      </c>
      <c r="O29" s="170">
        <v>5677.8394534585832</v>
      </c>
      <c r="P29" s="170">
        <v>5677.8394534585841</v>
      </c>
      <c r="Q29" s="170">
        <v>5677.8394534585841</v>
      </c>
      <c r="R29" s="170">
        <v>5677.8394534585841</v>
      </c>
      <c r="S29" s="170">
        <v>5677.8394534585832</v>
      </c>
      <c r="T29" s="170">
        <v>5677.8394534585841</v>
      </c>
      <c r="U29" s="170">
        <v>5677.839453458585</v>
      </c>
      <c r="V29" s="170">
        <v>5677.8394534585859</v>
      </c>
      <c r="W29" s="170">
        <v>5677.8394534585841</v>
      </c>
      <c r="X29" s="170">
        <v>5677.839453458585</v>
      </c>
      <c r="Y29" s="170">
        <v>3702.1003717472126</v>
      </c>
      <c r="Z29" s="170">
        <v>2283.0331753554492</v>
      </c>
      <c r="AA29" s="170">
        <v>2104.7606382978729</v>
      </c>
      <c r="AB29" s="170">
        <v>1207.8452380952385</v>
      </c>
      <c r="AC29" s="170">
        <v>546.50665103448262</v>
      </c>
      <c r="AD29" s="170">
        <v>2921.1664889534882</v>
      </c>
      <c r="AE29" s="170">
        <v>3004.1780968354437</v>
      </c>
    </row>
    <row r="30" spans="1:31" ht="12">
      <c r="A30" s="182" t="s">
        <v>755</v>
      </c>
      <c r="B30" s="181" t="s">
        <v>959</v>
      </c>
      <c r="C30" s="170" t="s">
        <v>12</v>
      </c>
      <c r="D30" s="170" t="s">
        <v>12</v>
      </c>
      <c r="E30" s="170" t="s">
        <v>12</v>
      </c>
      <c r="F30" s="170" t="s">
        <v>12</v>
      </c>
      <c r="G30" s="170" t="s">
        <v>12</v>
      </c>
      <c r="H30" s="170" t="s">
        <v>12</v>
      </c>
      <c r="I30" s="170" t="s">
        <v>12</v>
      </c>
      <c r="J30" s="170" t="s">
        <v>12</v>
      </c>
      <c r="K30" s="170" t="s">
        <v>12</v>
      </c>
      <c r="L30" s="170" t="s">
        <v>12</v>
      </c>
      <c r="M30" s="170" t="s">
        <v>12</v>
      </c>
      <c r="N30" s="170">
        <v>4028.7407729049078</v>
      </c>
      <c r="O30" s="170">
        <v>4028.7407729049069</v>
      </c>
      <c r="P30" s="170">
        <v>4028.7407729049069</v>
      </c>
      <c r="Q30" s="170">
        <v>4028.7407729049073</v>
      </c>
      <c r="R30" s="170">
        <v>4028.7407729049069</v>
      </c>
      <c r="S30" s="170">
        <v>4028.7407729049073</v>
      </c>
      <c r="T30" s="170">
        <v>4028.7407729049069</v>
      </c>
      <c r="U30" s="170">
        <v>4028.7407729049073</v>
      </c>
      <c r="V30" s="170">
        <v>4028.7407729049082</v>
      </c>
      <c r="W30" s="170">
        <v>4028.7407729049073</v>
      </c>
      <c r="X30" s="170">
        <v>4028.7407729049073</v>
      </c>
      <c r="Y30" s="170">
        <v>4851.1034482758614</v>
      </c>
      <c r="Z30" s="170">
        <v>3410.8974358974347</v>
      </c>
      <c r="AA30" s="170">
        <v>1786.2479474548438</v>
      </c>
      <c r="AB30" s="170">
        <v>4737.2826217678912</v>
      </c>
      <c r="AC30" s="170">
        <v>6179.52095087209</v>
      </c>
      <c r="AD30" s="170">
        <v>14163.823022487344</v>
      </c>
      <c r="AE30" s="170">
        <v>11063.538734837317</v>
      </c>
    </row>
    <row r="31" spans="1:31" ht="12">
      <c r="A31" s="182" t="s">
        <v>756</v>
      </c>
      <c r="B31" s="181" t="s">
        <v>959</v>
      </c>
      <c r="C31" s="170" t="s">
        <v>12</v>
      </c>
      <c r="D31" s="170" t="s">
        <v>12</v>
      </c>
      <c r="E31" s="170" t="s">
        <v>12</v>
      </c>
      <c r="F31" s="170" t="s">
        <v>12</v>
      </c>
      <c r="G31" s="170" t="s">
        <v>12</v>
      </c>
      <c r="H31" s="170" t="s">
        <v>12</v>
      </c>
      <c r="I31" s="170" t="s">
        <v>12</v>
      </c>
      <c r="J31" s="170" t="s">
        <v>12</v>
      </c>
      <c r="K31" s="170" t="s">
        <v>12</v>
      </c>
      <c r="L31" s="170" t="s">
        <v>12</v>
      </c>
      <c r="M31" s="170" t="s">
        <v>12</v>
      </c>
      <c r="N31" s="170">
        <v>2967.6463414634154</v>
      </c>
      <c r="O31" s="170">
        <v>2967.646341463415</v>
      </c>
      <c r="P31" s="170">
        <v>2967.646341463415</v>
      </c>
      <c r="Q31" s="170">
        <v>2967.646341463415</v>
      </c>
      <c r="R31" s="170">
        <v>2967.646341463415</v>
      </c>
      <c r="S31" s="170">
        <v>2967.6463414634154</v>
      </c>
      <c r="T31" s="170">
        <v>2967.646341463415</v>
      </c>
      <c r="U31" s="170">
        <v>2967.6463414634154</v>
      </c>
      <c r="V31" s="170">
        <v>2967.6463414634159</v>
      </c>
      <c r="W31" s="170">
        <v>2967.6463414634154</v>
      </c>
      <c r="X31" s="170">
        <v>2967.6463414634154</v>
      </c>
      <c r="Y31" s="170">
        <v>2301.4826175869107</v>
      </c>
      <c r="Z31" s="170">
        <v>2367.2584856396861</v>
      </c>
      <c r="AA31" s="170">
        <v>810.82594493700435</v>
      </c>
      <c r="AB31" s="170">
        <v>4895.3676789587853</v>
      </c>
      <c r="AC31" s="170">
        <v>5462.6076921083632</v>
      </c>
      <c r="AD31" s="170">
        <v>5631.7744954502396</v>
      </c>
      <c r="AE31" s="170">
        <v>1405.4797534582131</v>
      </c>
    </row>
    <row r="32" spans="1:31" ht="12">
      <c r="A32" s="182" t="s">
        <v>757</v>
      </c>
      <c r="B32" s="181" t="s">
        <v>959</v>
      </c>
      <c r="C32" s="170">
        <v>86.33897982489529</v>
      </c>
      <c r="D32" s="170">
        <v>86.33897982489529</v>
      </c>
      <c r="E32" s="170">
        <v>86.33897982489529</v>
      </c>
      <c r="F32" s="170">
        <v>86.33897982489529</v>
      </c>
      <c r="G32" s="170">
        <v>86.33897982489529</v>
      </c>
      <c r="H32" s="170">
        <v>86.338979824895276</v>
      </c>
      <c r="I32" s="170">
        <v>86.338979824895304</v>
      </c>
      <c r="J32" s="170">
        <v>86.338979824895276</v>
      </c>
      <c r="K32" s="170">
        <v>86.338979824895276</v>
      </c>
      <c r="L32" s="170">
        <v>86.338979824895276</v>
      </c>
      <c r="M32" s="170">
        <v>86.338979824895304</v>
      </c>
      <c r="N32" s="170">
        <v>86.338979824895276</v>
      </c>
      <c r="O32" s="170">
        <v>86.338979824895262</v>
      </c>
      <c r="P32" s="170">
        <v>86.338979824895304</v>
      </c>
      <c r="Q32" s="170">
        <v>86.33897982489529</v>
      </c>
      <c r="R32" s="170">
        <v>86.338979824895276</v>
      </c>
      <c r="S32" s="170">
        <v>86.338979824895276</v>
      </c>
      <c r="T32" s="170">
        <v>86.338979824895276</v>
      </c>
      <c r="U32" s="170">
        <v>86.33897982489529</v>
      </c>
      <c r="V32" s="170">
        <v>86.338979824895276</v>
      </c>
      <c r="W32" s="170">
        <v>86.33897982489529</v>
      </c>
      <c r="X32" s="170">
        <v>86.338979824895304</v>
      </c>
      <c r="Y32" s="170">
        <v>189.46358653093193</v>
      </c>
      <c r="Z32" s="170">
        <v>55.662401653023828</v>
      </c>
      <c r="AA32" s="170">
        <v>62.300574583986091</v>
      </c>
      <c r="AB32" s="170">
        <v>72.816973355778643</v>
      </c>
      <c r="AC32" s="170">
        <v>73.81134896700847</v>
      </c>
      <c r="AD32" s="170">
        <v>485.26290252145611</v>
      </c>
      <c r="AE32" s="170">
        <v>51.131626393538902</v>
      </c>
    </row>
    <row r="33" spans="1:31" ht="12">
      <c r="A33" s="182" t="s">
        <v>758</v>
      </c>
      <c r="B33" s="181" t="s">
        <v>959</v>
      </c>
      <c r="C33" s="170" t="s">
        <v>12</v>
      </c>
      <c r="D33" s="170" t="s">
        <v>12</v>
      </c>
      <c r="E33" s="170" t="s">
        <v>12</v>
      </c>
      <c r="F33" s="170">
        <v>500.48780487804891</v>
      </c>
      <c r="G33" s="170">
        <v>500.48780487804902</v>
      </c>
      <c r="H33" s="170">
        <v>500.48780487804891</v>
      </c>
      <c r="I33" s="170">
        <v>500.48780487804891</v>
      </c>
      <c r="J33" s="170">
        <v>500.48780487804885</v>
      </c>
      <c r="K33" s="170">
        <v>500.48780487804891</v>
      </c>
      <c r="L33" s="170">
        <v>500.48780487804902</v>
      </c>
      <c r="M33" s="170">
        <v>500.48780487804902</v>
      </c>
      <c r="N33" s="170">
        <v>500.48780487804891</v>
      </c>
      <c r="O33" s="170">
        <v>500.48780487804885</v>
      </c>
      <c r="P33" s="170">
        <v>500.48780487804896</v>
      </c>
      <c r="Q33" s="170">
        <v>500.48780487804891</v>
      </c>
      <c r="R33" s="170">
        <v>500.48780487804891</v>
      </c>
      <c r="S33" s="170">
        <v>500.48780487804896</v>
      </c>
      <c r="T33" s="170">
        <v>500.48780487804885</v>
      </c>
      <c r="U33" s="170">
        <v>500.48780487804896</v>
      </c>
      <c r="V33" s="170">
        <v>500.48780487804902</v>
      </c>
      <c r="W33" s="170">
        <v>500.48780487804891</v>
      </c>
      <c r="X33" s="170">
        <v>500.48780487804902</v>
      </c>
      <c r="Y33" s="170">
        <v>1.0614525139664805</v>
      </c>
      <c r="Z33" s="170">
        <v>73.45070422535214</v>
      </c>
      <c r="AA33" s="170">
        <v>2.2214076246334304</v>
      </c>
      <c r="AB33" s="170">
        <v>72.831310679611647</v>
      </c>
      <c r="AC33" s="170">
        <v>3.1755312202852619</v>
      </c>
      <c r="AD33" s="170">
        <v>0.72938723849372422</v>
      </c>
      <c r="AE33" s="170">
        <v>0.72081693472090813</v>
      </c>
    </row>
    <row r="34" spans="1:31" ht="12">
      <c r="A34" s="187" t="s">
        <v>325</v>
      </c>
      <c r="B34" s="242"/>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c r="AB34" s="174"/>
      <c r="AC34" s="174"/>
      <c r="AD34" s="174"/>
      <c r="AE34" s="175"/>
    </row>
    <row r="35" spans="1:31" ht="26.25" customHeight="1">
      <c r="A35" s="181" t="s">
        <v>464</v>
      </c>
      <c r="B35" s="245" t="s">
        <v>966</v>
      </c>
      <c r="C35" s="170">
        <v>1743.9454224354224</v>
      </c>
      <c r="D35" s="170">
        <v>1800.3849332062568</v>
      </c>
      <c r="E35" s="170">
        <v>1858.4575677517867</v>
      </c>
      <c r="F35" s="170">
        <v>1911.1882573457399</v>
      </c>
      <c r="G35" s="170">
        <v>1966.4554087012314</v>
      </c>
      <c r="H35" s="170">
        <v>2021.3575233455588</v>
      </c>
      <c r="I35" s="170">
        <v>1937.6738055410187</v>
      </c>
      <c r="J35" s="170">
        <v>1951.8035189620973</v>
      </c>
      <c r="K35" s="170">
        <v>1966.3259102731436</v>
      </c>
      <c r="L35" s="170">
        <v>1961.4492445759636</v>
      </c>
      <c r="M35" s="170">
        <v>1988.5781851123911</v>
      </c>
      <c r="N35" s="170">
        <v>2054.547166554476</v>
      </c>
      <c r="O35" s="170">
        <v>2097.002433068456</v>
      </c>
      <c r="P35" s="170">
        <v>2119.7952464104774</v>
      </c>
      <c r="Q35" s="170">
        <v>2128.2404015057955</v>
      </c>
      <c r="R35" s="170">
        <v>2134.9974030486192</v>
      </c>
      <c r="S35" s="170">
        <v>2150.6538883167946</v>
      </c>
      <c r="T35" s="170">
        <v>2253.0441677160061</v>
      </c>
      <c r="U35" s="170">
        <v>2246.4726112222743</v>
      </c>
      <c r="V35" s="170">
        <v>2260.4720296985633</v>
      </c>
      <c r="W35" s="170">
        <v>2260.4720296985629</v>
      </c>
      <c r="X35" s="170">
        <v>2290.3440938063113</v>
      </c>
      <c r="Y35" s="170">
        <v>2282.3046388718681</v>
      </c>
      <c r="Z35" s="170">
        <v>2294.5630449093824</v>
      </c>
      <c r="AA35" s="170">
        <v>2312.9069519286581</v>
      </c>
      <c r="AB35" s="170">
        <v>2328.3834994290078</v>
      </c>
      <c r="AC35" s="170">
        <v>2373.0830621212676</v>
      </c>
      <c r="AD35" s="170">
        <v>2373.0830621212676</v>
      </c>
      <c r="AE35" s="170">
        <v>2373.0830621212676</v>
      </c>
    </row>
    <row r="36" spans="1:31" ht="12">
      <c r="A36" s="186" t="s">
        <v>461</v>
      </c>
      <c r="B36" s="249" t="s">
        <v>960</v>
      </c>
      <c r="C36" s="248">
        <v>2095.6769628749262</v>
      </c>
      <c r="D36" s="248">
        <v>2104.2363676066657</v>
      </c>
      <c r="E36" s="248">
        <v>2172.0959899526324</v>
      </c>
      <c r="F36" s="248">
        <v>2209.1093838843631</v>
      </c>
      <c r="G36" s="248">
        <v>2248.5712637632291</v>
      </c>
      <c r="H36" s="248">
        <v>2288.8798746740249</v>
      </c>
      <c r="I36" s="248">
        <v>2328.0987663635642</v>
      </c>
      <c r="J36" s="248">
        <v>2327.536874962821</v>
      </c>
      <c r="K36" s="248">
        <v>2327.68632724388</v>
      </c>
      <c r="L36" s="248">
        <v>2328.3150408942824</v>
      </c>
      <c r="M36" s="248">
        <v>2328.4157937975369</v>
      </c>
      <c r="N36" s="248">
        <v>2328.1094629868239</v>
      </c>
      <c r="O36" s="248">
        <v>2327.243982923063</v>
      </c>
      <c r="P36" s="248">
        <v>2327.0127654508751</v>
      </c>
      <c r="Q36" s="248">
        <v>2326.5746547515096</v>
      </c>
      <c r="R36" s="248">
        <v>2326.4580621849027</v>
      </c>
      <c r="S36" s="248">
        <v>2326.4788563746583</v>
      </c>
      <c r="T36" s="248">
        <v>2327.250949632823</v>
      </c>
      <c r="U36" s="248">
        <v>2325.0826952196976</v>
      </c>
      <c r="V36" s="248">
        <v>2323.2486345892539</v>
      </c>
      <c r="W36" s="248">
        <v>2319.4966957805914</v>
      </c>
      <c r="X36" s="248">
        <v>2315.8218173454038</v>
      </c>
      <c r="Y36" s="248">
        <v>2315.4307684482146</v>
      </c>
      <c r="Z36" s="248">
        <v>2333.5249688265117</v>
      </c>
      <c r="AA36" s="248">
        <v>2334.0009767808033</v>
      </c>
      <c r="AB36" s="248">
        <v>2333.7402926744448</v>
      </c>
      <c r="AC36" s="248">
        <v>2335.2215696069911</v>
      </c>
      <c r="AD36" s="248">
        <v>2335.2215696069911</v>
      </c>
      <c r="AE36" s="248">
        <v>2335.2215696069911</v>
      </c>
    </row>
    <row r="37" spans="1:31" ht="12">
      <c r="A37" s="187" t="s">
        <v>51</v>
      </c>
      <c r="B37" s="242"/>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c r="AB37" s="174"/>
      <c r="AC37" s="174"/>
      <c r="AD37" s="174"/>
      <c r="AE37" s="175"/>
    </row>
    <row r="38" spans="1:31" ht="12">
      <c r="A38" s="181" t="s">
        <v>52</v>
      </c>
      <c r="B38" s="181" t="s">
        <v>967</v>
      </c>
      <c r="C38" s="170">
        <v>2527.315322091993</v>
      </c>
      <c r="D38" s="170">
        <v>2527.3153220919926</v>
      </c>
      <c r="E38" s="170">
        <v>2527.3153220919912</v>
      </c>
      <c r="F38" s="170">
        <v>2464.114213709317</v>
      </c>
      <c r="G38" s="170">
        <v>2400.9131053266415</v>
      </c>
      <c r="H38" s="170">
        <v>2337.7119969439664</v>
      </c>
      <c r="I38" s="170">
        <v>2274.5108885612913</v>
      </c>
      <c r="J38" s="170">
        <v>2211.3097801786153</v>
      </c>
      <c r="K38" s="170">
        <v>2148.1086717959411</v>
      </c>
      <c r="L38" s="170">
        <v>2084.9075634132655</v>
      </c>
      <c r="M38" s="170">
        <v>2021.7064550305904</v>
      </c>
      <c r="N38" s="170">
        <v>1958.5053466479148</v>
      </c>
      <c r="O38" s="170">
        <v>1895.3042382652395</v>
      </c>
      <c r="P38" s="170">
        <v>1832.1031298825644</v>
      </c>
      <c r="Q38" s="170">
        <v>1768.9020214998889</v>
      </c>
      <c r="R38" s="170">
        <v>1705.7009131172142</v>
      </c>
      <c r="S38" s="170">
        <v>1642.4998047345393</v>
      </c>
      <c r="T38" s="170">
        <v>1579.2986963518636</v>
      </c>
      <c r="U38" s="170">
        <v>1516.0975879691887</v>
      </c>
      <c r="V38" s="170">
        <v>1452.8964795865134</v>
      </c>
      <c r="W38" s="170">
        <v>1389.6953712038382</v>
      </c>
      <c r="X38" s="170">
        <v>1326.4942628211634</v>
      </c>
      <c r="Y38" s="170">
        <v>1355.5761461913364</v>
      </c>
      <c r="Z38" s="170">
        <v>1392.176935589405</v>
      </c>
      <c r="AA38" s="170">
        <v>1304.3509711788358</v>
      </c>
      <c r="AB38" s="170">
        <v>1287.450280761499</v>
      </c>
      <c r="AC38" s="170">
        <v>1282.2200932661449</v>
      </c>
      <c r="AD38" s="170">
        <v>1265.4012487462189</v>
      </c>
      <c r="AE38" s="170">
        <v>1248.4814194600433</v>
      </c>
    </row>
    <row r="39" spans="1:31" ht="12">
      <c r="A39" s="188" t="s">
        <v>759</v>
      </c>
      <c r="B39" s="181" t="s">
        <v>967</v>
      </c>
      <c r="C39" s="170" t="s">
        <v>12</v>
      </c>
      <c r="D39" s="170" t="s">
        <v>12</v>
      </c>
      <c r="E39" s="170" t="s">
        <v>12</v>
      </c>
      <c r="F39" s="170">
        <v>160.624999432175</v>
      </c>
      <c r="G39" s="170">
        <v>160.62499943217495</v>
      </c>
      <c r="H39" s="170">
        <v>160.62499943217495</v>
      </c>
      <c r="I39" s="170">
        <v>160.62499943217497</v>
      </c>
      <c r="J39" s="170">
        <v>160.62499943217492</v>
      </c>
      <c r="K39" s="170">
        <v>160.62499943217495</v>
      </c>
      <c r="L39" s="170">
        <v>160.62499943217497</v>
      </c>
      <c r="M39" s="170">
        <v>160.62499943217495</v>
      </c>
      <c r="N39" s="170">
        <v>160.62499943217497</v>
      </c>
      <c r="O39" s="170">
        <v>160.62499943217497</v>
      </c>
      <c r="P39" s="170">
        <v>160.62499943217495</v>
      </c>
      <c r="Q39" s="170">
        <v>160.62499943217497</v>
      </c>
      <c r="R39" s="170">
        <v>160.62499943217492</v>
      </c>
      <c r="S39" s="170">
        <v>160.62499943217495</v>
      </c>
      <c r="T39" s="170">
        <v>160.62499943217497</v>
      </c>
      <c r="U39" s="170">
        <v>160.62499943217497</v>
      </c>
      <c r="V39" s="170">
        <v>160.624999432175</v>
      </c>
      <c r="W39" s="170">
        <v>160.62499943217497</v>
      </c>
      <c r="X39" s="170">
        <v>160.62499943217497</v>
      </c>
      <c r="Y39" s="170">
        <v>160.62499943217497</v>
      </c>
      <c r="Z39" s="170">
        <v>160.62499943217497</v>
      </c>
      <c r="AA39" s="170">
        <v>160.62499943217503</v>
      </c>
      <c r="AB39" s="170">
        <v>160.62499943217495</v>
      </c>
      <c r="AC39" s="170">
        <v>160.62499943217497</v>
      </c>
      <c r="AD39" s="170">
        <v>160.62499943217497</v>
      </c>
      <c r="AE39" s="170">
        <v>160.624999432175</v>
      </c>
    </row>
    <row r="40" spans="1:31" ht="12">
      <c r="A40" s="188" t="s">
        <v>760</v>
      </c>
      <c r="B40" s="181" t="s">
        <v>967</v>
      </c>
      <c r="C40" s="170">
        <v>4370.6767269266693</v>
      </c>
      <c r="D40" s="170">
        <v>4370.6767269266693</v>
      </c>
      <c r="E40" s="170">
        <v>4370.6767269266693</v>
      </c>
      <c r="F40" s="170">
        <v>4370.6767269266693</v>
      </c>
      <c r="G40" s="170">
        <v>4370.6767269266693</v>
      </c>
      <c r="H40" s="170">
        <v>4370.6767269266693</v>
      </c>
      <c r="I40" s="170">
        <v>4370.6767269266693</v>
      </c>
      <c r="J40" s="170">
        <v>4370.6767269266693</v>
      </c>
      <c r="K40" s="170">
        <v>4370.6767269266684</v>
      </c>
      <c r="L40" s="170">
        <v>4370.6767269266684</v>
      </c>
      <c r="M40" s="170">
        <v>4370.6767269266684</v>
      </c>
      <c r="N40" s="170">
        <v>4370.6767269266693</v>
      </c>
      <c r="O40" s="170">
        <v>4370.6767269266702</v>
      </c>
      <c r="P40" s="170">
        <v>4370.6767269266693</v>
      </c>
      <c r="Q40" s="170">
        <v>4370.6767269266693</v>
      </c>
      <c r="R40" s="170">
        <v>4370.6767269266693</v>
      </c>
      <c r="S40" s="170">
        <v>4370.6767269266684</v>
      </c>
      <c r="T40" s="170">
        <v>4370.6767269266684</v>
      </c>
      <c r="U40" s="170">
        <v>4370.6767269266702</v>
      </c>
      <c r="V40" s="170">
        <v>4370.6767269266684</v>
      </c>
      <c r="W40" s="170">
        <v>4370.6767269266684</v>
      </c>
      <c r="X40" s="170">
        <v>4370.6767269266684</v>
      </c>
      <c r="Y40" s="170">
        <v>4370.6767269266684</v>
      </c>
      <c r="Z40" s="170">
        <v>4370.6767269266684</v>
      </c>
      <c r="AA40" s="170">
        <v>4370.6767269266693</v>
      </c>
      <c r="AB40" s="170">
        <v>4370.6767269266684</v>
      </c>
      <c r="AC40" s="170">
        <v>4370.6767269266684</v>
      </c>
      <c r="AD40" s="170">
        <v>4370.6767269266684</v>
      </c>
      <c r="AE40" s="170">
        <v>4370.6767269266684</v>
      </c>
    </row>
    <row r="41" spans="1:31" ht="12">
      <c r="A41" s="188" t="s">
        <v>761</v>
      </c>
      <c r="B41" s="181" t="s">
        <v>967</v>
      </c>
      <c r="C41" s="170">
        <v>1534.7361041040899</v>
      </c>
      <c r="D41" s="170">
        <v>1534.7361041040899</v>
      </c>
      <c r="E41" s="170">
        <v>1534.7361041040899</v>
      </c>
      <c r="F41" s="170">
        <v>1534.7361041040899</v>
      </c>
      <c r="G41" s="170">
        <v>1534.7361041040901</v>
      </c>
      <c r="H41" s="170">
        <v>1534.7361041040895</v>
      </c>
      <c r="I41" s="170">
        <v>1534.7361041040895</v>
      </c>
      <c r="J41" s="170">
        <v>1534.7361041040904</v>
      </c>
      <c r="K41" s="170">
        <v>1534.7361041040901</v>
      </c>
      <c r="L41" s="170">
        <v>1534.7361041040901</v>
      </c>
      <c r="M41" s="170">
        <v>1534.7361041040899</v>
      </c>
      <c r="N41" s="170">
        <v>1534.7361041040897</v>
      </c>
      <c r="O41" s="170">
        <v>1534.7361041040899</v>
      </c>
      <c r="P41" s="170">
        <v>1534.7361041040904</v>
      </c>
      <c r="Q41" s="170">
        <v>1534.7361041040901</v>
      </c>
      <c r="R41" s="170">
        <v>1534.7361041040899</v>
      </c>
      <c r="S41" s="170">
        <v>1534.7361041040899</v>
      </c>
      <c r="T41" s="170">
        <v>1534.7361041040897</v>
      </c>
      <c r="U41" s="170">
        <v>1534.7361041040899</v>
      </c>
      <c r="V41" s="170">
        <v>1534.7361041040904</v>
      </c>
      <c r="W41" s="170">
        <v>1534.7361041040895</v>
      </c>
      <c r="X41" s="170">
        <v>1534.7361041040897</v>
      </c>
      <c r="Y41" s="170">
        <v>1534.7361041040899</v>
      </c>
      <c r="Z41" s="170">
        <v>1534.7361041040899</v>
      </c>
      <c r="AA41" s="170">
        <v>1534.7361041040897</v>
      </c>
      <c r="AB41" s="170">
        <v>1534.7361041040899</v>
      </c>
      <c r="AC41" s="170">
        <v>1534.7361041040897</v>
      </c>
      <c r="AD41" s="170">
        <v>1534.7361041040899</v>
      </c>
      <c r="AE41" s="170">
        <v>1534.7361041040897</v>
      </c>
    </row>
    <row r="42" spans="1:31" ht="12">
      <c r="A42" s="182" t="s">
        <v>56</v>
      </c>
      <c r="B42" s="182" t="s">
        <v>968</v>
      </c>
      <c r="C42" s="171">
        <v>1743.4151999999997</v>
      </c>
      <c r="D42" s="171">
        <v>1743.4152000000004</v>
      </c>
      <c r="E42" s="171">
        <v>1743.4152000000001</v>
      </c>
      <c r="F42" s="171">
        <v>1731.7176514813154</v>
      </c>
      <c r="G42" s="171">
        <v>1720.0201029626303</v>
      </c>
      <c r="H42" s="171">
        <v>1708.322554443946</v>
      </c>
      <c r="I42" s="171">
        <v>1696.6250059252611</v>
      </c>
      <c r="J42" s="171">
        <v>1684.927457406576</v>
      </c>
      <c r="K42" s="171">
        <v>1673.229908887892</v>
      </c>
      <c r="L42" s="171">
        <v>1661.5323603692068</v>
      </c>
      <c r="M42" s="171">
        <v>1649.8348118505221</v>
      </c>
      <c r="N42" s="171">
        <v>1638.1372633318376</v>
      </c>
      <c r="O42" s="171">
        <v>1626.4397148131522</v>
      </c>
      <c r="P42" s="171">
        <v>1614.7421662944678</v>
      </c>
      <c r="Q42" s="171">
        <v>1603.0446177757829</v>
      </c>
      <c r="R42" s="171">
        <v>1591.3470692570982</v>
      </c>
      <c r="S42" s="171">
        <v>1579.6495207384132</v>
      </c>
      <c r="T42" s="171">
        <v>1567.951972219729</v>
      </c>
      <c r="U42" s="171">
        <v>1556.2544237010438</v>
      </c>
      <c r="V42" s="171">
        <v>1544.5568751823591</v>
      </c>
      <c r="W42" s="171">
        <v>1532.8593266636742</v>
      </c>
      <c r="X42" s="171">
        <v>1521.1617781449897</v>
      </c>
      <c r="Y42" s="171">
        <v>1521.1617781449897</v>
      </c>
      <c r="Z42" s="171">
        <v>1521.16177814499</v>
      </c>
      <c r="AA42" s="171">
        <v>1521.1617781449895</v>
      </c>
      <c r="AB42" s="171">
        <v>1521.1617781449897</v>
      </c>
      <c r="AC42" s="171">
        <v>1521.16177814499</v>
      </c>
      <c r="AD42" s="171">
        <v>1521.1617781449895</v>
      </c>
      <c r="AE42" s="171">
        <v>1521.1617781449897</v>
      </c>
    </row>
    <row r="43" spans="1:31" ht="12">
      <c r="A43" s="182" t="s">
        <v>59</v>
      </c>
      <c r="B43" s="182" t="s">
        <v>969</v>
      </c>
      <c r="C43" s="171">
        <v>18.777471613611841</v>
      </c>
      <c r="D43" s="171">
        <v>19.06288706304943</v>
      </c>
      <c r="E43" s="171">
        <v>19.417757588922402</v>
      </c>
      <c r="F43" s="171">
        <v>19.524399878925127</v>
      </c>
      <c r="G43" s="171">
        <v>19.647106252545786</v>
      </c>
      <c r="H43" s="171">
        <v>19.821700470792432</v>
      </c>
      <c r="I43" s="171">
        <v>20.04526616685591</v>
      </c>
      <c r="J43" s="171">
        <v>19.959830731875662</v>
      </c>
      <c r="K43" s="171">
        <v>20.032091989074793</v>
      </c>
      <c r="L43" s="171">
        <v>19.983940626852586</v>
      </c>
      <c r="M43" s="171">
        <v>19.993954664408506</v>
      </c>
      <c r="N43" s="171">
        <v>19.934748082363253</v>
      </c>
      <c r="O43" s="171">
        <v>19.93706379504064</v>
      </c>
      <c r="P43" s="171">
        <v>19.593199000848923</v>
      </c>
      <c r="Q43" s="171">
        <v>19.930995262157655</v>
      </c>
      <c r="R43" s="171">
        <v>19.897400927381906</v>
      </c>
      <c r="S43" s="171">
        <v>19.847672351436884</v>
      </c>
      <c r="T43" s="171">
        <v>20.357144400953288</v>
      </c>
      <c r="U43" s="171">
        <v>20.348518536689379</v>
      </c>
      <c r="V43" s="171">
        <v>20.254573508382908</v>
      </c>
      <c r="W43" s="171">
        <v>20.151522986309757</v>
      </c>
      <c r="X43" s="171">
        <v>20.217174460966177</v>
      </c>
      <c r="Y43" s="171">
        <v>20.200788656291405</v>
      </c>
      <c r="Z43" s="171">
        <v>20.170864871838337</v>
      </c>
      <c r="AA43" s="171">
        <v>20.313267338925392</v>
      </c>
      <c r="AB43" s="171">
        <v>20.244451982624049</v>
      </c>
      <c r="AC43" s="171">
        <v>20.209190744238292</v>
      </c>
      <c r="AD43" s="171">
        <v>20.209071714960341</v>
      </c>
      <c r="AE43" s="171">
        <v>20.203685435693732</v>
      </c>
    </row>
    <row r="44" spans="1:31" ht="12">
      <c r="A44" s="182" t="s">
        <v>62</v>
      </c>
      <c r="B44" s="182" t="s">
        <v>969</v>
      </c>
      <c r="C44" s="171">
        <v>5.2168056216849044</v>
      </c>
      <c r="D44" s="171">
        <v>5.2961004784036554</v>
      </c>
      <c r="E44" s="171">
        <v>5.3946915236965856</v>
      </c>
      <c r="F44" s="171">
        <v>5.4243191599110556</v>
      </c>
      <c r="G44" s="171">
        <v>5.4584097612919535</v>
      </c>
      <c r="H44" s="171">
        <v>5.506915977570964</v>
      </c>
      <c r="I44" s="171">
        <v>5.5690275761950492</v>
      </c>
      <c r="J44" s="171">
        <v>5.5452916831702934</v>
      </c>
      <c r="K44" s="171">
        <v>5.565367492126021</v>
      </c>
      <c r="L44" s="171">
        <v>5.5519899564118704</v>
      </c>
      <c r="M44" s="171">
        <v>5.5547720821683324</v>
      </c>
      <c r="N44" s="171">
        <v>5.5383231567533402</v>
      </c>
      <c r="O44" s="171">
        <v>5.5389665140254021</v>
      </c>
      <c r="P44" s="171">
        <v>5.4434331095100443</v>
      </c>
      <c r="Q44" s="171">
        <v>5.5372805385591217</v>
      </c>
      <c r="R44" s="171">
        <v>5.5279472737766691</v>
      </c>
      <c r="S44" s="171">
        <v>5.5141315524758125</v>
      </c>
      <c r="T44" s="171">
        <v>5.6556743920390371</v>
      </c>
      <c r="U44" s="171">
        <v>5.6532779321689448</v>
      </c>
      <c r="V44" s="171">
        <v>5.6271778819660581</v>
      </c>
      <c r="W44" s="171">
        <v>5.5985481199868641</v>
      </c>
      <c r="X44" s="171">
        <v>5.6167875820990707</v>
      </c>
      <c r="Y44" s="171">
        <v>5.61223523555838</v>
      </c>
      <c r="Z44" s="171">
        <v>5.6039217325389572</v>
      </c>
      <c r="AA44" s="171">
        <v>5.6434843534353201</v>
      </c>
      <c r="AB44" s="171">
        <v>5.6243658935596663</v>
      </c>
      <c r="AC44" s="171">
        <v>5.6145695253145904</v>
      </c>
      <c r="AD44" s="171">
        <v>5.6145364562934184</v>
      </c>
      <c r="AE44" s="171">
        <v>5.6130400262874911</v>
      </c>
    </row>
    <row r="45" spans="1:31" ht="24">
      <c r="A45" s="249" t="s">
        <v>762</v>
      </c>
      <c r="B45" s="186" t="s">
        <v>969</v>
      </c>
      <c r="C45" s="250">
        <v>0</v>
      </c>
      <c r="D45" s="250">
        <v>0</v>
      </c>
      <c r="E45" s="250">
        <v>0</v>
      </c>
      <c r="F45" s="251">
        <v>1.3102433642822918E-2</v>
      </c>
      <c r="G45" s="251">
        <v>2.620486728564584E-2</v>
      </c>
      <c r="H45" s="251">
        <v>3.9307300928468757E-2</v>
      </c>
      <c r="I45" s="250">
        <v>5.2409734571291673E-2</v>
      </c>
      <c r="J45" s="250">
        <v>6.5512168214114583E-2</v>
      </c>
      <c r="K45" s="250">
        <v>7.8614601856937513E-2</v>
      </c>
      <c r="L45" s="250">
        <v>9.171703549976043E-2</v>
      </c>
      <c r="M45" s="250">
        <v>0.10481946914258336</v>
      </c>
      <c r="N45" s="250">
        <v>0.11792190278540625</v>
      </c>
      <c r="O45" s="250">
        <v>0.13102433642822917</v>
      </c>
      <c r="P45" s="250">
        <v>0.14412677007105212</v>
      </c>
      <c r="Q45" s="250">
        <v>0.15722920371387503</v>
      </c>
      <c r="R45" s="250">
        <v>0.17033163735669796</v>
      </c>
      <c r="S45" s="250">
        <v>0.18343407099952086</v>
      </c>
      <c r="T45" s="250">
        <v>0.19653650464234376</v>
      </c>
      <c r="U45" s="250">
        <v>0.20963893828516672</v>
      </c>
      <c r="V45" s="250">
        <v>0.22274137192798962</v>
      </c>
      <c r="W45" s="250">
        <v>0.23584380557081253</v>
      </c>
      <c r="X45" s="250">
        <v>0.24894623921363543</v>
      </c>
      <c r="Y45" s="250">
        <v>0.26204867285645833</v>
      </c>
      <c r="Z45" s="250">
        <v>0.27515110649928126</v>
      </c>
      <c r="AA45" s="250">
        <v>0.28825354014210419</v>
      </c>
      <c r="AB45" s="250">
        <v>0.30135597378492707</v>
      </c>
      <c r="AC45" s="250">
        <v>0.21622244799236789</v>
      </c>
      <c r="AD45" s="250">
        <v>0.16579036937752772</v>
      </c>
      <c r="AE45" s="250">
        <v>0.15241240169602654</v>
      </c>
    </row>
    <row r="46" spans="1:31" ht="24">
      <c r="A46" s="252" t="s">
        <v>763</v>
      </c>
      <c r="B46" s="186" t="s">
        <v>969</v>
      </c>
      <c r="C46" s="250">
        <v>0</v>
      </c>
      <c r="D46" s="250">
        <v>0</v>
      </c>
      <c r="E46" s="250">
        <v>0</v>
      </c>
      <c r="F46" s="253">
        <v>1.015952532243694E-5</v>
      </c>
      <c r="G46" s="253">
        <v>2.0319050644873881E-5</v>
      </c>
      <c r="H46" s="253">
        <v>3.0478575967310821E-5</v>
      </c>
      <c r="I46" s="254">
        <v>4.0638101289747768E-5</v>
      </c>
      <c r="J46" s="254">
        <v>5.0797626612184708E-5</v>
      </c>
      <c r="K46" s="254">
        <v>6.0957151934621649E-5</v>
      </c>
      <c r="L46" s="254">
        <v>7.1116677257058582E-5</v>
      </c>
      <c r="M46" s="254">
        <v>8.1276202579495522E-5</v>
      </c>
      <c r="N46" s="254">
        <v>9.1435727901932463E-5</v>
      </c>
      <c r="O46" s="254">
        <v>1.0159525322436942E-4</v>
      </c>
      <c r="P46" s="254">
        <v>1.1175477854680634E-4</v>
      </c>
      <c r="Q46" s="254">
        <v>1.219143038692433E-4</v>
      </c>
      <c r="R46" s="254">
        <v>1.3207382919168024E-4</v>
      </c>
      <c r="S46" s="254">
        <v>1.4223335451411716E-4</v>
      </c>
      <c r="T46" s="254">
        <v>1.5239287983655412E-4</v>
      </c>
      <c r="U46" s="254">
        <v>1.6255240515899107E-4</v>
      </c>
      <c r="V46" s="254">
        <v>1.72711930481428E-4</v>
      </c>
      <c r="W46" s="254">
        <v>1.8287145580386493E-4</v>
      </c>
      <c r="X46" s="254">
        <v>1.9303098112630191E-4</v>
      </c>
      <c r="Y46" s="254">
        <v>2.0319050644873883E-4</v>
      </c>
      <c r="Z46" s="254">
        <v>2.1335003177117573E-4</v>
      </c>
      <c r="AA46" s="254">
        <v>2.2350955709361271E-4</v>
      </c>
      <c r="AB46" s="254">
        <v>2.3366908241604964E-4</v>
      </c>
      <c r="AC46" s="251">
        <v>0</v>
      </c>
      <c r="AD46" s="251">
        <v>0.14558257439020206</v>
      </c>
      <c r="AE46" s="251">
        <v>6.935391239178694E-2</v>
      </c>
    </row>
    <row r="47" spans="1:31" ht="24">
      <c r="A47" s="252" t="s">
        <v>764</v>
      </c>
      <c r="B47" s="186" t="s">
        <v>969</v>
      </c>
      <c r="C47" s="250">
        <v>0</v>
      </c>
      <c r="D47" s="250">
        <v>0</v>
      </c>
      <c r="E47" s="250">
        <v>0</v>
      </c>
      <c r="F47" s="250">
        <v>5.2518625650279607E-2</v>
      </c>
      <c r="G47" s="250">
        <v>0.10503725130055921</v>
      </c>
      <c r="H47" s="250">
        <v>0.15755587695083878</v>
      </c>
      <c r="I47" s="250">
        <v>0.21007450260111843</v>
      </c>
      <c r="J47" s="250">
        <v>0.26259312825139808</v>
      </c>
      <c r="K47" s="250">
        <v>0.31511175390167767</v>
      </c>
      <c r="L47" s="250">
        <v>0.36763037955195721</v>
      </c>
      <c r="M47" s="250">
        <v>0.42014900520223686</v>
      </c>
      <c r="N47" s="250">
        <v>0.47266763085251651</v>
      </c>
      <c r="O47" s="250">
        <v>0.52518625650279604</v>
      </c>
      <c r="P47" s="250">
        <v>0.57770488215307558</v>
      </c>
      <c r="Q47" s="250">
        <v>0.63022350780335512</v>
      </c>
      <c r="R47" s="250">
        <v>0.68274213345363488</v>
      </c>
      <c r="S47" s="250">
        <v>0.73526075910391453</v>
      </c>
      <c r="T47" s="250">
        <v>0.78777938475419407</v>
      </c>
      <c r="U47" s="250">
        <v>0.84029801040447349</v>
      </c>
      <c r="V47" s="250">
        <v>0.89281663605475337</v>
      </c>
      <c r="W47" s="250">
        <v>0.9453352617050329</v>
      </c>
      <c r="X47" s="250">
        <v>0.99785388735531244</v>
      </c>
      <c r="Y47" s="250">
        <v>1.0503725130055921</v>
      </c>
      <c r="Z47" s="250">
        <v>1.1028911386558717</v>
      </c>
      <c r="AA47" s="250">
        <v>1.1554097643061512</v>
      </c>
      <c r="AB47" s="250">
        <v>1.207928389956431</v>
      </c>
      <c r="AC47" s="250">
        <v>0.87757862937524644</v>
      </c>
      <c r="AD47" s="250">
        <v>1.1382672104199536</v>
      </c>
      <c r="AE47" s="250">
        <v>0.97667154295213654</v>
      </c>
    </row>
    <row r="48" spans="1:31" ht="12">
      <c r="A48" s="252" t="s">
        <v>765</v>
      </c>
      <c r="B48" s="186" t="s">
        <v>969</v>
      </c>
      <c r="C48" s="250">
        <v>0</v>
      </c>
      <c r="D48" s="250">
        <v>0</v>
      </c>
      <c r="E48" s="250">
        <v>0</v>
      </c>
      <c r="F48" s="255">
        <v>2.79957591812841E-3</v>
      </c>
      <c r="G48" s="251">
        <v>5.59915183625682E-3</v>
      </c>
      <c r="H48" s="251">
        <v>8.3987277543852313E-3</v>
      </c>
      <c r="I48" s="251">
        <v>1.1198303672513642E-2</v>
      </c>
      <c r="J48" s="251">
        <v>1.399787959064205E-2</v>
      </c>
      <c r="K48" s="251">
        <v>1.6797455508770466E-2</v>
      </c>
      <c r="L48" s="251">
        <v>1.9597031426898871E-2</v>
      </c>
      <c r="M48" s="251">
        <v>2.2396607345027287E-2</v>
      </c>
      <c r="N48" s="251">
        <v>2.5196183263155692E-2</v>
      </c>
      <c r="O48" s="251">
        <v>2.7995759181284101E-2</v>
      </c>
      <c r="P48" s="251">
        <v>3.0795335099412513E-2</v>
      </c>
      <c r="Q48" s="251">
        <v>3.3594911017540925E-2</v>
      </c>
      <c r="R48" s="251">
        <v>3.6394486935669337E-2</v>
      </c>
      <c r="S48" s="251">
        <v>3.9194062853797743E-2</v>
      </c>
      <c r="T48" s="251">
        <v>4.1993638771926162E-2</v>
      </c>
      <c r="U48" s="251">
        <v>4.4793214690054567E-2</v>
      </c>
      <c r="V48" s="251">
        <v>4.7592790608182979E-2</v>
      </c>
      <c r="W48" s="250">
        <v>5.0392366526311384E-2</v>
      </c>
      <c r="X48" s="250">
        <v>5.3191942444439796E-2</v>
      </c>
      <c r="Y48" s="250">
        <v>5.5991518362568202E-2</v>
      </c>
      <c r="Z48" s="250">
        <v>5.8791094280696621E-2</v>
      </c>
      <c r="AA48" s="250">
        <v>6.159067019882504E-2</v>
      </c>
      <c r="AB48" s="250">
        <v>6.4390246116953445E-2</v>
      </c>
      <c r="AC48" s="250">
        <v>7.8119969112054113E-2</v>
      </c>
      <c r="AD48" s="250">
        <v>5.4993344409958705E-2</v>
      </c>
      <c r="AE48" s="250">
        <v>5.6359897716021443E-2</v>
      </c>
    </row>
    <row r="49" spans="1:31" ht="12">
      <c r="A49" s="187" t="s">
        <v>63</v>
      </c>
      <c r="B49" s="242"/>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c r="AB49" s="174"/>
      <c r="AC49" s="174"/>
      <c r="AD49" s="174"/>
      <c r="AE49" s="175"/>
    </row>
    <row r="50" spans="1:31" ht="12">
      <c r="A50" s="181" t="s">
        <v>766</v>
      </c>
      <c r="B50" s="181" t="s">
        <v>970</v>
      </c>
      <c r="C50" s="256">
        <v>5.0204766035636108E-3</v>
      </c>
      <c r="D50" s="256">
        <v>5.0204766035636091E-3</v>
      </c>
      <c r="E50" s="256">
        <v>5.0204766035636091E-3</v>
      </c>
      <c r="F50" s="256">
        <v>5.02047660356361E-3</v>
      </c>
      <c r="G50" s="256">
        <v>5.02047660356361E-3</v>
      </c>
      <c r="H50" s="256">
        <v>5.0204766035636091E-3</v>
      </c>
      <c r="I50" s="256">
        <v>5.0204766035636082E-3</v>
      </c>
      <c r="J50" s="256">
        <v>5.0204766035636091E-3</v>
      </c>
      <c r="K50" s="256">
        <v>5.0204766035636091E-3</v>
      </c>
      <c r="L50" s="256">
        <v>5.02047660356361E-3</v>
      </c>
      <c r="M50" s="256">
        <v>5.0204766035636082E-3</v>
      </c>
      <c r="N50" s="256">
        <v>5.0204766035636091E-3</v>
      </c>
      <c r="O50" s="256">
        <v>5.0204766035636091E-3</v>
      </c>
      <c r="P50" s="256">
        <v>5.0204766035636091E-3</v>
      </c>
      <c r="Q50" s="256">
        <v>5.0204766035636091E-3</v>
      </c>
      <c r="R50" s="256">
        <v>5.02047660356361E-3</v>
      </c>
      <c r="S50" s="256">
        <v>5.0204766035636091E-3</v>
      </c>
      <c r="T50" s="256">
        <v>5.0204766035636091E-3</v>
      </c>
      <c r="U50" s="256">
        <v>5.0204766035636091E-3</v>
      </c>
      <c r="V50" s="256">
        <v>5.0204766035636091E-3</v>
      </c>
      <c r="W50" s="256">
        <v>5.02047660356361E-3</v>
      </c>
      <c r="X50" s="256">
        <v>5.0204766035636091E-3</v>
      </c>
      <c r="Y50" s="256">
        <v>5.02047660356361E-3</v>
      </c>
      <c r="Z50" s="256">
        <v>5.02047660356361E-3</v>
      </c>
      <c r="AA50" s="256">
        <v>5.0204766035636091E-3</v>
      </c>
      <c r="AB50" s="256">
        <v>5.0204766035636091E-3</v>
      </c>
      <c r="AC50" s="256">
        <v>8.9451641717785239E-3</v>
      </c>
      <c r="AD50" s="256">
        <v>5.6847113082377004E-3</v>
      </c>
      <c r="AE50" s="257">
        <v>4.8707736182590465E-3</v>
      </c>
    </row>
    <row r="51" spans="1:31" ht="12">
      <c r="A51" s="182" t="s">
        <v>767</v>
      </c>
      <c r="B51" s="182" t="s">
        <v>970</v>
      </c>
      <c r="C51" s="171" t="s">
        <v>12</v>
      </c>
      <c r="D51" s="258">
        <v>3.353285610548496E-3</v>
      </c>
      <c r="E51" s="258">
        <v>3.3532856105484956E-3</v>
      </c>
      <c r="F51" s="258">
        <v>3.353285610548496E-3</v>
      </c>
      <c r="G51" s="258">
        <v>3.3532856105484956E-3</v>
      </c>
      <c r="H51" s="258">
        <v>3.3532856105484964E-3</v>
      </c>
      <c r="I51" s="258">
        <v>3.3532856105484956E-3</v>
      </c>
      <c r="J51" s="258">
        <v>3.3532856105484969E-3</v>
      </c>
      <c r="K51" s="258">
        <v>3.353285610548496E-3</v>
      </c>
      <c r="L51" s="258">
        <v>3.3532856105484956E-3</v>
      </c>
      <c r="M51" s="258">
        <v>3.3532856105484951E-3</v>
      </c>
      <c r="N51" s="258">
        <v>3.353285610548496E-3</v>
      </c>
      <c r="O51" s="258">
        <v>3.3532856105484964E-3</v>
      </c>
      <c r="P51" s="258">
        <v>3.3532856105484964E-3</v>
      </c>
      <c r="Q51" s="258">
        <v>3.353285610548496E-3</v>
      </c>
      <c r="R51" s="258">
        <v>3.3532856105484956E-3</v>
      </c>
      <c r="S51" s="258">
        <v>3.353285610548496E-3</v>
      </c>
      <c r="T51" s="258">
        <v>3.353285610548496E-3</v>
      </c>
      <c r="U51" s="258">
        <v>3.3532856105484956E-3</v>
      </c>
      <c r="V51" s="258">
        <v>3.3532856105484964E-3</v>
      </c>
      <c r="W51" s="258">
        <v>3.3532856105484964E-3</v>
      </c>
      <c r="X51" s="258">
        <v>3.3532856105484964E-3</v>
      </c>
      <c r="Y51" s="258">
        <v>3.3532856105484964E-3</v>
      </c>
      <c r="Z51" s="258">
        <v>3.3532856105484956E-3</v>
      </c>
      <c r="AA51" s="258">
        <v>3.3532856105484956E-3</v>
      </c>
      <c r="AB51" s="258">
        <v>3.353285610548496E-3</v>
      </c>
      <c r="AC51" s="258">
        <v>1.3428465489082886E-2</v>
      </c>
      <c r="AD51" s="258">
        <v>6.654678284829298E-3</v>
      </c>
      <c r="AE51" s="258">
        <v>5.0145302139109728E-3</v>
      </c>
    </row>
    <row r="52" spans="1:31" ht="12">
      <c r="A52" s="182" t="s">
        <v>768</v>
      </c>
      <c r="B52" s="182" t="s">
        <v>970</v>
      </c>
      <c r="C52" s="171">
        <v>0.17321763767260273</v>
      </c>
      <c r="D52" s="171">
        <v>0.1732176376726027</v>
      </c>
      <c r="E52" s="171">
        <v>0.1732176376726027</v>
      </c>
      <c r="F52" s="171">
        <v>0.17321763767260273</v>
      </c>
      <c r="G52" s="171">
        <v>0.17321763767260273</v>
      </c>
      <c r="H52" s="171">
        <v>0.17321763767260273</v>
      </c>
      <c r="I52" s="171">
        <v>0.1732176376726027</v>
      </c>
      <c r="J52" s="171">
        <v>0.17321763767260273</v>
      </c>
      <c r="K52" s="171">
        <v>0.17321763767260273</v>
      </c>
      <c r="L52" s="171">
        <v>0.1732176376726027</v>
      </c>
      <c r="M52" s="171">
        <v>0.17321763767260273</v>
      </c>
      <c r="N52" s="171">
        <v>0.17321763767260273</v>
      </c>
      <c r="O52" s="171">
        <v>0.17321763767260273</v>
      </c>
      <c r="P52" s="171">
        <v>0.17321763767260273</v>
      </c>
      <c r="Q52" s="171">
        <v>0.17321763767260273</v>
      </c>
      <c r="R52" s="171">
        <v>0.17321763767260273</v>
      </c>
      <c r="S52" s="171">
        <v>0.1732176376726027</v>
      </c>
      <c r="T52" s="171">
        <v>0.1732176376726027</v>
      </c>
      <c r="U52" s="171">
        <v>0.17321763767260273</v>
      </c>
      <c r="V52" s="171">
        <v>0.17321763767260273</v>
      </c>
      <c r="W52" s="171">
        <v>0.17321763767260273</v>
      </c>
      <c r="X52" s="171">
        <v>0.17321763767260273</v>
      </c>
      <c r="Y52" s="171">
        <v>0.1732176376726027</v>
      </c>
      <c r="Z52" s="171">
        <v>0.17321763767260273</v>
      </c>
      <c r="AA52" s="171">
        <v>0.17321763767260279</v>
      </c>
      <c r="AB52" s="171">
        <v>0.17321763767260273</v>
      </c>
      <c r="AC52" s="171">
        <v>0.18322071239868287</v>
      </c>
      <c r="AD52" s="171">
        <v>0.14881572853141259</v>
      </c>
      <c r="AE52" s="171">
        <v>0.16211722638371465</v>
      </c>
    </row>
    <row r="53" spans="1:31" ht="12">
      <c r="A53" s="182" t="s">
        <v>769</v>
      </c>
      <c r="B53" s="182" t="s">
        <v>970</v>
      </c>
      <c r="C53" s="171" t="s">
        <v>12</v>
      </c>
      <c r="D53" s="259">
        <v>6.2997249979481838E-3</v>
      </c>
      <c r="E53" s="259">
        <v>6.299724997948182E-3</v>
      </c>
      <c r="F53" s="259">
        <v>6.299724997948182E-3</v>
      </c>
      <c r="G53" s="259">
        <v>6.2997249979481829E-3</v>
      </c>
      <c r="H53" s="259">
        <v>6.299724997948182E-3</v>
      </c>
      <c r="I53" s="259">
        <v>6.2997249979481829E-3</v>
      </c>
      <c r="J53" s="259">
        <v>6.299724997948182E-3</v>
      </c>
      <c r="K53" s="259">
        <v>6.2997249979481838E-3</v>
      </c>
      <c r="L53" s="259">
        <v>6.2997249979481829E-3</v>
      </c>
      <c r="M53" s="259">
        <v>6.2997249979481838E-3</v>
      </c>
      <c r="N53" s="259">
        <v>6.299724997948182E-3</v>
      </c>
      <c r="O53" s="259">
        <v>6.2997249979481838E-3</v>
      </c>
      <c r="P53" s="259">
        <v>6.2997249979481829E-3</v>
      </c>
      <c r="Q53" s="259">
        <v>6.2997249979481829E-3</v>
      </c>
      <c r="R53" s="259">
        <v>6.2997249979481829E-3</v>
      </c>
      <c r="S53" s="259">
        <v>6.2997249979481829E-3</v>
      </c>
      <c r="T53" s="259">
        <v>6.2997249979481812E-3</v>
      </c>
      <c r="U53" s="259">
        <v>6.2997249979481829E-3</v>
      </c>
      <c r="V53" s="259">
        <v>6.299724997948182E-3</v>
      </c>
      <c r="W53" s="259">
        <v>6.299724997948182E-3</v>
      </c>
      <c r="X53" s="259">
        <v>6.2997249979481829E-3</v>
      </c>
      <c r="Y53" s="259">
        <v>6.2997249979481838E-3</v>
      </c>
      <c r="Z53" s="259">
        <v>6.2997249979481829E-3</v>
      </c>
      <c r="AA53" s="259">
        <v>6.2997249979481829E-3</v>
      </c>
      <c r="AB53" s="259">
        <v>6.2997249979481829E-3</v>
      </c>
      <c r="AC53" s="259">
        <v>1.7396140791229617E-2</v>
      </c>
      <c r="AD53" s="259">
        <v>1.0524637448343463E-3</v>
      </c>
      <c r="AE53" s="259">
        <v>1.3683444097437707E-2</v>
      </c>
    </row>
    <row r="54" spans="1:31" ht="12">
      <c r="A54" s="182" t="s">
        <v>770</v>
      </c>
      <c r="B54" s="182" t="s">
        <v>970</v>
      </c>
      <c r="C54" s="171">
        <v>0.5176000485740484</v>
      </c>
      <c r="D54" s="171">
        <v>0.51760004857404851</v>
      </c>
      <c r="E54" s="171">
        <v>0.51760004857404851</v>
      </c>
      <c r="F54" s="171">
        <v>0.51760004857404829</v>
      </c>
      <c r="G54" s="171">
        <v>0.5176000485740484</v>
      </c>
      <c r="H54" s="171">
        <v>0.51760004857404851</v>
      </c>
      <c r="I54" s="171">
        <v>0.5176000485740484</v>
      </c>
      <c r="J54" s="171">
        <v>0.5176000485740484</v>
      </c>
      <c r="K54" s="171">
        <v>0.5176000485740484</v>
      </c>
      <c r="L54" s="171">
        <v>0.51760004857404851</v>
      </c>
      <c r="M54" s="171">
        <v>0.5176000485740484</v>
      </c>
      <c r="N54" s="171">
        <v>0.5176000485740484</v>
      </c>
      <c r="O54" s="171">
        <v>0.5176000485740484</v>
      </c>
      <c r="P54" s="171">
        <v>0.51760004857404829</v>
      </c>
      <c r="Q54" s="171">
        <v>0.5176000485740484</v>
      </c>
      <c r="R54" s="171">
        <v>0.5176000485740484</v>
      </c>
      <c r="S54" s="171">
        <v>0.5176000485740484</v>
      </c>
      <c r="T54" s="171">
        <v>0.5176000485740484</v>
      </c>
      <c r="U54" s="171">
        <v>0.5176000485740484</v>
      </c>
      <c r="V54" s="171">
        <v>0.51760004857404851</v>
      </c>
      <c r="W54" s="171">
        <v>0.5176000485740484</v>
      </c>
      <c r="X54" s="171">
        <v>0.5176000485740484</v>
      </c>
      <c r="Y54" s="171">
        <v>0.51760004857404851</v>
      </c>
      <c r="Z54" s="171">
        <v>0.51760004857404829</v>
      </c>
      <c r="AA54" s="171">
        <v>0.51760004857404829</v>
      </c>
      <c r="AB54" s="171">
        <v>0.51760004857404829</v>
      </c>
      <c r="AC54" s="171">
        <v>0.77977815874324152</v>
      </c>
      <c r="AD54" s="171">
        <v>0.1190220924829406</v>
      </c>
      <c r="AE54" s="171">
        <v>0.64163566693805718</v>
      </c>
    </row>
    <row r="55" spans="1:31" ht="12">
      <c r="A55" s="186" t="s">
        <v>771</v>
      </c>
      <c r="B55" s="186" t="s">
        <v>970</v>
      </c>
      <c r="C55" s="260">
        <v>3.0309735173895334E-4</v>
      </c>
      <c r="D55" s="260">
        <v>3.0309735173895334E-4</v>
      </c>
      <c r="E55" s="260">
        <v>3.0309735173895329E-4</v>
      </c>
      <c r="F55" s="260">
        <v>3.0309735173895329E-4</v>
      </c>
      <c r="G55" s="260">
        <v>3.0309735173895334E-4</v>
      </c>
      <c r="H55" s="260">
        <v>3.030973517389534E-4</v>
      </c>
      <c r="I55" s="260">
        <v>3.0309735173895329E-4</v>
      </c>
      <c r="J55" s="260">
        <v>3.0309735173895329E-4</v>
      </c>
      <c r="K55" s="260">
        <v>3.0309735173895334E-4</v>
      </c>
      <c r="L55" s="260">
        <v>3.0309735173895334E-4</v>
      </c>
      <c r="M55" s="260">
        <v>3.0309735173895323E-4</v>
      </c>
      <c r="N55" s="260">
        <v>3.0309735173895329E-4</v>
      </c>
      <c r="O55" s="260">
        <v>3.0309735173895323E-4</v>
      </c>
      <c r="P55" s="260">
        <v>3.0309735173895334E-4</v>
      </c>
      <c r="Q55" s="260">
        <v>3.0309735173895329E-4</v>
      </c>
      <c r="R55" s="260">
        <v>3.0309735173895334E-4</v>
      </c>
      <c r="S55" s="260">
        <v>3.0309735173895334E-4</v>
      </c>
      <c r="T55" s="260">
        <v>3.0309735173895334E-4</v>
      </c>
      <c r="U55" s="260">
        <v>3.0309735173895334E-4</v>
      </c>
      <c r="V55" s="260">
        <v>3.0309735173895334E-4</v>
      </c>
      <c r="W55" s="260">
        <v>3.0309735173895334E-4</v>
      </c>
      <c r="X55" s="260">
        <v>3.0309735173895334E-4</v>
      </c>
      <c r="Y55" s="260">
        <v>3.0309735173895329E-4</v>
      </c>
      <c r="Z55" s="260">
        <v>3.0309735173895334E-4</v>
      </c>
      <c r="AA55" s="260">
        <v>3.0309735173895334E-4</v>
      </c>
      <c r="AB55" s="260">
        <v>3.030973517389534E-4</v>
      </c>
      <c r="AC55" s="260">
        <v>5.6988238753301302E-4</v>
      </c>
      <c r="AD55" s="260">
        <v>2.6442102990176966E-3</v>
      </c>
      <c r="AE55" s="260">
        <v>1.1006773366134641E-4</v>
      </c>
    </row>
    <row r="56" spans="1:31" ht="12">
      <c r="A56" s="187" t="s">
        <v>68</v>
      </c>
      <c r="B56" s="242"/>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4"/>
      <c r="AE56" s="175"/>
    </row>
    <row r="57" spans="1:31" ht="12">
      <c r="A57" s="192" t="s">
        <v>69</v>
      </c>
      <c r="B57" s="192" t="s">
        <v>971</v>
      </c>
      <c r="C57" s="261">
        <v>4344.3416343283743</v>
      </c>
      <c r="D57" s="261">
        <v>4413.5177169387116</v>
      </c>
      <c r="E57" s="261">
        <v>4570.9240864537278</v>
      </c>
      <c r="F57" s="261">
        <v>4638.0673099578935</v>
      </c>
      <c r="G57" s="261">
        <v>4714.5378655381401</v>
      </c>
      <c r="H57" s="261">
        <v>4796.421588128931</v>
      </c>
      <c r="I57" s="261">
        <v>4892.0174225296078</v>
      </c>
      <c r="J57" s="261">
        <v>4889.2904841880336</v>
      </c>
      <c r="K57" s="261">
        <v>4888.2079863414629</v>
      </c>
      <c r="L57" s="261">
        <v>4886.9247138962337</v>
      </c>
      <c r="M57" s="261">
        <v>4880.5489150090834</v>
      </c>
      <c r="N57" s="261">
        <v>4867.7406891740484</v>
      </c>
      <c r="O57" s="261">
        <v>4859.3526627423935</v>
      </c>
      <c r="P57" s="261">
        <v>4856.0141279322925</v>
      </c>
      <c r="Q57" s="261">
        <v>4855.0021118217119</v>
      </c>
      <c r="R57" s="261">
        <v>4854.2636699466448</v>
      </c>
      <c r="S57" s="261">
        <v>4858.7351971474209</v>
      </c>
      <c r="T57" s="261">
        <v>4829.5842504285929</v>
      </c>
      <c r="U57" s="261">
        <v>4833.2892041779769</v>
      </c>
      <c r="V57" s="261">
        <v>4829.338757697903</v>
      </c>
      <c r="W57" s="261">
        <v>4829.036657795984</v>
      </c>
      <c r="X57" s="261">
        <v>4827.051335731293</v>
      </c>
      <c r="Y57" s="261">
        <v>4836.9529847255953</v>
      </c>
      <c r="Z57" s="261">
        <v>4842.1678487596137</v>
      </c>
      <c r="AA57" s="261">
        <v>4836.8991026575377</v>
      </c>
      <c r="AB57" s="261">
        <v>4833.975155929862</v>
      </c>
      <c r="AC57" s="261">
        <v>4815.3999719791227</v>
      </c>
      <c r="AD57" s="261">
        <v>4815.1061487772122</v>
      </c>
      <c r="AE57" s="261">
        <v>4813.4018660906022</v>
      </c>
    </row>
    <row r="58" spans="1:31" ht="12">
      <c r="A58" s="187" t="s">
        <v>441</v>
      </c>
      <c r="B58" s="242"/>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c r="AB58" s="174"/>
      <c r="AC58" s="174"/>
      <c r="AD58" s="174"/>
      <c r="AE58" s="175"/>
    </row>
    <row r="59" spans="1:31" ht="12">
      <c r="A59" s="181" t="s">
        <v>772</v>
      </c>
      <c r="B59" s="181" t="s">
        <v>960</v>
      </c>
      <c r="C59" s="170" t="s">
        <v>12</v>
      </c>
      <c r="D59" s="170">
        <v>4710.8810819649161</v>
      </c>
      <c r="E59" s="170">
        <v>4710.8810819649143</v>
      </c>
      <c r="F59" s="170">
        <v>4710.8810819649143</v>
      </c>
      <c r="G59" s="170">
        <v>4710.8810819649161</v>
      </c>
      <c r="H59" s="170">
        <v>4710.8810819649134</v>
      </c>
      <c r="I59" s="170">
        <v>4710.8810819649152</v>
      </c>
      <c r="J59" s="170">
        <v>4710.8810819649134</v>
      </c>
      <c r="K59" s="170">
        <v>4710.8810819649143</v>
      </c>
      <c r="L59" s="170">
        <v>4710.8810819649152</v>
      </c>
      <c r="M59" s="170">
        <v>4710.8810819649152</v>
      </c>
      <c r="N59" s="170">
        <v>4710.8810819649152</v>
      </c>
      <c r="O59" s="170">
        <v>4710.8810819649143</v>
      </c>
      <c r="P59" s="170">
        <v>4710.8810819649152</v>
      </c>
      <c r="Q59" s="170">
        <v>4710.8810819649143</v>
      </c>
      <c r="R59" s="170">
        <v>4710.8810819649143</v>
      </c>
      <c r="S59" s="170">
        <v>4710.8810819649152</v>
      </c>
      <c r="T59" s="170">
        <v>4710.8810819649134</v>
      </c>
      <c r="U59" s="170">
        <v>4710.8810819649143</v>
      </c>
      <c r="V59" s="170">
        <v>4710.8810819649143</v>
      </c>
      <c r="W59" s="170">
        <v>4710.8810819649152</v>
      </c>
      <c r="X59" s="170">
        <v>4710.8810819649143</v>
      </c>
      <c r="Y59" s="170">
        <v>3794.0060382225361</v>
      </c>
      <c r="Z59" s="170">
        <v>3129.4689864821135</v>
      </c>
      <c r="AA59" s="170">
        <v>2021.3536271843204</v>
      </c>
      <c r="AB59" s="170">
        <v>1445.4078098248385</v>
      </c>
      <c r="AC59" s="170">
        <v>1633.494733507564</v>
      </c>
      <c r="AD59" s="170">
        <v>2159.6942585797547</v>
      </c>
      <c r="AE59" s="170">
        <v>2298.8756849315068</v>
      </c>
    </row>
    <row r="60" spans="1:31" ht="12">
      <c r="A60" s="186" t="s">
        <v>773</v>
      </c>
      <c r="B60" s="186" t="s">
        <v>960</v>
      </c>
      <c r="C60" s="248">
        <v>3416.8750702799957</v>
      </c>
      <c r="D60" s="248">
        <v>3416.8750702799957</v>
      </c>
      <c r="E60" s="248">
        <v>3416.8750702799966</v>
      </c>
      <c r="F60" s="248">
        <v>3416.8750702799962</v>
      </c>
      <c r="G60" s="248">
        <v>3416.8750702799962</v>
      </c>
      <c r="H60" s="248">
        <v>3416.8750702799957</v>
      </c>
      <c r="I60" s="248">
        <v>3416.8750702799966</v>
      </c>
      <c r="J60" s="248">
        <v>3416.8750702799962</v>
      </c>
      <c r="K60" s="248">
        <v>3416.8750702799966</v>
      </c>
      <c r="L60" s="248">
        <v>3416.8750702799966</v>
      </c>
      <c r="M60" s="248">
        <v>3416.8750702799957</v>
      </c>
      <c r="N60" s="248">
        <v>3416.8750702799966</v>
      </c>
      <c r="O60" s="248">
        <v>3416.8750702799962</v>
      </c>
      <c r="P60" s="248">
        <v>3416.8750702799966</v>
      </c>
      <c r="Q60" s="248">
        <v>3416.8750702799966</v>
      </c>
      <c r="R60" s="248">
        <v>3416.8750702799971</v>
      </c>
      <c r="S60" s="248">
        <v>3416.8750702799971</v>
      </c>
      <c r="T60" s="248">
        <v>3416.8750702799971</v>
      </c>
      <c r="U60" s="248">
        <v>3416.8750702799966</v>
      </c>
      <c r="V60" s="248">
        <v>3416.8750702799957</v>
      </c>
      <c r="W60" s="248">
        <v>3416.8750702799966</v>
      </c>
      <c r="X60" s="248">
        <v>3416.8750702799971</v>
      </c>
      <c r="Y60" s="248">
        <v>3065.2893674293405</v>
      </c>
      <c r="Z60" s="248">
        <v>3098.2628142697399</v>
      </c>
      <c r="AA60" s="248">
        <v>3795.0959701233287</v>
      </c>
      <c r="AB60" s="248">
        <v>3251.114918872348</v>
      </c>
      <c r="AC60" s="248">
        <v>2928.7766243511965</v>
      </c>
      <c r="AD60" s="248">
        <v>2769.533139568015</v>
      </c>
      <c r="AE60" s="248">
        <v>3865.0719705549282</v>
      </c>
    </row>
    <row r="61" spans="1:31" ht="12">
      <c r="A61" s="187" t="s">
        <v>80</v>
      </c>
      <c r="B61" s="242"/>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c r="AB61" s="174"/>
      <c r="AC61" s="174"/>
      <c r="AD61" s="174"/>
      <c r="AE61" s="175"/>
    </row>
    <row r="62" spans="1:31" ht="12">
      <c r="A62" s="181" t="s">
        <v>81</v>
      </c>
      <c r="B62" s="181" t="s">
        <v>972</v>
      </c>
      <c r="C62" s="170">
        <v>1.4681215201679794</v>
      </c>
      <c r="D62" s="170">
        <v>1.4915878735400783</v>
      </c>
      <c r="E62" s="170">
        <v>1.5216900409670591</v>
      </c>
      <c r="F62" s="170">
        <v>1.533208200521047</v>
      </c>
      <c r="G62" s="170">
        <v>1.5441905560595406</v>
      </c>
      <c r="H62" s="170">
        <v>1.5585425247457432</v>
      </c>
      <c r="I62" s="170">
        <v>1.5759217738254974</v>
      </c>
      <c r="J62" s="170">
        <v>1.5687008635160251</v>
      </c>
      <c r="K62" s="170">
        <v>1.573860224069263</v>
      </c>
      <c r="L62" s="170">
        <v>1.5699415570330544</v>
      </c>
      <c r="M62" s="170">
        <v>1.5711753618339024</v>
      </c>
      <c r="N62" s="170">
        <v>1.5634585646292922</v>
      </c>
      <c r="O62" s="170">
        <v>1.5632493552566715</v>
      </c>
      <c r="P62" s="170">
        <v>1.533527239215198</v>
      </c>
      <c r="Q62" s="170">
        <v>1.5627253033609914</v>
      </c>
      <c r="R62" s="170">
        <v>1.5602186801043509</v>
      </c>
      <c r="S62" s="170">
        <v>1.5562748441528367</v>
      </c>
      <c r="T62" s="170">
        <v>1.5932731975531671</v>
      </c>
      <c r="U62" s="170">
        <v>1.5957383854594627</v>
      </c>
      <c r="V62" s="170">
        <v>1.5888361398667643</v>
      </c>
      <c r="W62" s="170">
        <v>1.583444333622509</v>
      </c>
      <c r="X62" s="170">
        <v>1.5896568628582273</v>
      </c>
      <c r="Y62" s="170">
        <v>1.5883684628938803</v>
      </c>
      <c r="Z62" s="170">
        <v>1.5860155846808366</v>
      </c>
      <c r="AA62" s="170">
        <v>1.5972125528590531</v>
      </c>
      <c r="AB62" s="170">
        <v>1.5918016679885849</v>
      </c>
      <c r="AC62" s="170">
        <v>1.5890291109380916</v>
      </c>
      <c r="AD62" s="170">
        <v>1.5890197517811562</v>
      </c>
      <c r="AE62" s="170">
        <v>1.5885962338549504</v>
      </c>
    </row>
    <row r="63" spans="1:31" ht="12">
      <c r="A63" s="182" t="s">
        <v>86</v>
      </c>
      <c r="B63" s="182" t="s">
        <v>965</v>
      </c>
      <c r="C63" s="171">
        <v>67.910926609695878</v>
      </c>
      <c r="D63" s="171">
        <v>69.29115745679691</v>
      </c>
      <c r="E63" s="171">
        <v>71.929961155997503</v>
      </c>
      <c r="F63" s="171">
        <v>73.375207375955199</v>
      </c>
      <c r="G63" s="171">
        <v>74.703151484898228</v>
      </c>
      <c r="H63" s="171">
        <v>76.048605322531543</v>
      </c>
      <c r="I63" s="171">
        <v>77.390383184730155</v>
      </c>
      <c r="J63" s="171">
        <v>77.038533942931068</v>
      </c>
      <c r="K63" s="171">
        <v>77.3546614065406</v>
      </c>
      <c r="L63" s="171">
        <v>77.064503604024111</v>
      </c>
      <c r="M63" s="171">
        <v>76.970913803188381</v>
      </c>
      <c r="N63" s="171">
        <v>76.361395837167223</v>
      </c>
      <c r="O63" s="171">
        <v>76.374694071344663</v>
      </c>
      <c r="P63" s="171">
        <v>75.251138969986727</v>
      </c>
      <c r="Q63" s="171">
        <v>76.193485000709714</v>
      </c>
      <c r="R63" s="171">
        <v>75.967188187477774</v>
      </c>
      <c r="S63" s="171">
        <v>75.644140450212191</v>
      </c>
      <c r="T63" s="171">
        <v>76.981357241849977</v>
      </c>
      <c r="U63" s="171">
        <v>77.069163529312064</v>
      </c>
      <c r="V63" s="171">
        <v>76.795214745842088</v>
      </c>
      <c r="W63" s="171">
        <v>76.658873475765816</v>
      </c>
      <c r="X63" s="171">
        <v>76.914935902909605</v>
      </c>
      <c r="Y63" s="171">
        <v>76.852597166173155</v>
      </c>
      <c r="Z63" s="171">
        <v>76.738754058788174</v>
      </c>
      <c r="AA63" s="171">
        <v>77.280515057564941</v>
      </c>
      <c r="AB63" s="171">
        <v>77.018711474216914</v>
      </c>
      <c r="AC63" s="171">
        <v>76.884562367696887</v>
      </c>
      <c r="AD63" s="171">
        <v>76.884109528488224</v>
      </c>
      <c r="AE63" s="171">
        <v>76.863617776520286</v>
      </c>
    </row>
    <row r="64" spans="1:31" ht="12">
      <c r="A64" s="182" t="s">
        <v>88</v>
      </c>
      <c r="B64" s="182" t="s">
        <v>965</v>
      </c>
      <c r="C64" s="171">
        <v>151.92685568777483</v>
      </c>
      <c r="D64" s="171">
        <v>155.0146376279111</v>
      </c>
      <c r="E64" s="171">
        <v>160.9180344568328</v>
      </c>
      <c r="F64" s="171">
        <v>164.15126546772385</v>
      </c>
      <c r="G64" s="171">
        <v>167.12207418839316</v>
      </c>
      <c r="H64" s="171">
        <v>170.13205477957973</v>
      </c>
      <c r="I64" s="171">
        <v>173.13381166631601</v>
      </c>
      <c r="J64" s="171">
        <v>172.34667251726736</v>
      </c>
      <c r="K64" s="171">
        <v>173.05389672904664</v>
      </c>
      <c r="L64" s="171">
        <v>172.40477051636873</v>
      </c>
      <c r="M64" s="171">
        <v>172.19539619510326</v>
      </c>
      <c r="N64" s="171">
        <v>170.83181373958746</v>
      </c>
      <c r="O64" s="171">
        <v>170.86156386973047</v>
      </c>
      <c r="P64" s="171">
        <v>168.34800379533598</v>
      </c>
      <c r="Q64" s="171">
        <v>170.45617219422149</v>
      </c>
      <c r="R64" s="171">
        <v>169.94991252434423</v>
      </c>
      <c r="S64" s="171">
        <v>169.22720662987328</v>
      </c>
      <c r="T64" s="171">
        <v>172.2187597225595</v>
      </c>
      <c r="U64" s="171">
        <v>172.41519546316425</v>
      </c>
      <c r="V64" s="171">
        <v>171.80233123983697</v>
      </c>
      <c r="W64" s="171">
        <v>171.49731551560436</v>
      </c>
      <c r="X64" s="171">
        <v>172.07016529630786</v>
      </c>
      <c r="Y64" s="171">
        <v>171.93070425914146</v>
      </c>
      <c r="Z64" s="171">
        <v>171.67602027513215</v>
      </c>
      <c r="AA64" s="171">
        <v>172.88802030498698</v>
      </c>
      <c r="AB64" s="171">
        <v>172.30232670291824</v>
      </c>
      <c r="AC64" s="171">
        <v>172.00221517500393</v>
      </c>
      <c r="AD64" s="171">
        <v>172.00120210626022</v>
      </c>
      <c r="AE64" s="171">
        <v>171.95535900560699</v>
      </c>
    </row>
    <row r="65" spans="1:31" ht="12">
      <c r="A65" s="187" t="s">
        <v>89</v>
      </c>
      <c r="B65" s="242"/>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c r="AB65" s="174"/>
      <c r="AC65" s="174"/>
      <c r="AD65" s="174"/>
      <c r="AE65" s="175"/>
    </row>
    <row r="66" spans="1:31" ht="12">
      <c r="A66" s="181" t="s">
        <v>90</v>
      </c>
      <c r="B66" s="181" t="s">
        <v>973</v>
      </c>
      <c r="C66" s="170">
        <v>0.64358269643427679</v>
      </c>
      <c r="D66" s="170">
        <v>0.65336508079000111</v>
      </c>
      <c r="E66" s="170">
        <v>0.66552798187838857</v>
      </c>
      <c r="F66" s="170">
        <v>0.66956603278896876</v>
      </c>
      <c r="G66" s="170">
        <v>0.67332451377424996</v>
      </c>
      <c r="H66" s="170">
        <v>0.67872053317824621</v>
      </c>
      <c r="I66" s="170">
        <v>0.68548367941572885</v>
      </c>
      <c r="J66" s="170">
        <v>0.68226258002082318</v>
      </c>
      <c r="K66" s="170">
        <v>0.68450175357382015</v>
      </c>
      <c r="L66" s="170">
        <v>0.6828613463979295</v>
      </c>
      <c r="M66" s="170">
        <v>0.68363155814401144</v>
      </c>
      <c r="N66" s="170">
        <v>0.68042007854709541</v>
      </c>
      <c r="O66" s="170">
        <v>0.680335195784598</v>
      </c>
      <c r="P66" s="170">
        <v>0.66687323969999401</v>
      </c>
      <c r="Q66" s="170">
        <v>0.68035531554957518</v>
      </c>
      <c r="R66" s="170">
        <v>0.6793981621648465</v>
      </c>
      <c r="S66" s="170">
        <v>0.67783410565908497</v>
      </c>
      <c r="T66" s="170">
        <v>0.69446456479292973</v>
      </c>
      <c r="U66" s="170">
        <v>0.69561646912411368</v>
      </c>
      <c r="V66" s="170">
        <v>0.69256989646868838</v>
      </c>
      <c r="W66" s="170">
        <v>0.69016722047068757</v>
      </c>
      <c r="X66" s="170">
        <v>0.69292735047666321</v>
      </c>
      <c r="Y66" s="170">
        <v>0.69236574023579411</v>
      </c>
      <c r="Z66" s="170">
        <v>0.6913401266557494</v>
      </c>
      <c r="AA66" s="170">
        <v>0.69622085637445907</v>
      </c>
      <c r="AB66" s="170">
        <v>0.69386226553348573</v>
      </c>
      <c r="AC66" s="170">
        <v>0.69265371502429629</v>
      </c>
      <c r="AD66" s="170">
        <v>0.69264963539178581</v>
      </c>
      <c r="AE66" s="170">
        <v>0.69246502501369656</v>
      </c>
    </row>
    <row r="67" spans="1:31" ht="12">
      <c r="A67" s="187" t="s">
        <v>774</v>
      </c>
      <c r="B67" s="242"/>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c r="AB67" s="174"/>
      <c r="AC67" s="174"/>
      <c r="AD67" s="174"/>
      <c r="AE67" s="175"/>
    </row>
    <row r="68" spans="1:31" s="196" customFormat="1" ht="12">
      <c r="A68" s="198" t="s">
        <v>775</v>
      </c>
      <c r="B68" s="182" t="s">
        <v>974</v>
      </c>
      <c r="C68" s="171">
        <v>261907.08191569705</v>
      </c>
      <c r="D68" s="171">
        <v>261907.08191569702</v>
      </c>
      <c r="E68" s="171">
        <v>261907.08191569702</v>
      </c>
      <c r="F68" s="171">
        <v>261907.08191569691</v>
      </c>
      <c r="G68" s="171">
        <v>261907.08191569708</v>
      </c>
      <c r="H68" s="171">
        <v>261907.08191569708</v>
      </c>
      <c r="I68" s="171">
        <v>261907.08191569702</v>
      </c>
      <c r="J68" s="171">
        <v>261907.081915697</v>
      </c>
      <c r="K68" s="171">
        <v>261907.08191569705</v>
      </c>
      <c r="L68" s="171">
        <v>261907.08191569697</v>
      </c>
      <c r="M68" s="171">
        <v>261907.08191569708</v>
      </c>
      <c r="N68" s="171">
        <v>261907.08191569711</v>
      </c>
      <c r="O68" s="171">
        <v>261907.08191569705</v>
      </c>
      <c r="P68" s="171">
        <v>261907.08191569702</v>
      </c>
      <c r="Q68" s="171">
        <v>261907.08191569702</v>
      </c>
      <c r="R68" s="171">
        <v>88814.065726492234</v>
      </c>
      <c r="S68" s="171">
        <v>261907.08191569702</v>
      </c>
      <c r="T68" s="171">
        <v>261907.08191569702</v>
      </c>
      <c r="U68" s="171">
        <v>261907.08191569694</v>
      </c>
      <c r="V68" s="171">
        <v>261907.08191569697</v>
      </c>
      <c r="W68" s="171">
        <v>123279.69357534377</v>
      </c>
      <c r="X68" s="171">
        <v>123279.69357534377</v>
      </c>
      <c r="Y68" s="171">
        <v>123279.69357534374</v>
      </c>
      <c r="Z68" s="171">
        <v>115630.9705902046</v>
      </c>
      <c r="AA68" s="171">
        <v>115630.97059020464</v>
      </c>
      <c r="AB68" s="171">
        <v>115630.97059020461</v>
      </c>
      <c r="AC68" s="171">
        <v>191761.7514730618</v>
      </c>
      <c r="AD68" s="171">
        <v>191761.75147306174</v>
      </c>
      <c r="AE68" s="171">
        <v>191761.75147306177</v>
      </c>
    </row>
    <row r="69" spans="1:31" s="196" customFormat="1" ht="12">
      <c r="A69" s="198" t="s">
        <v>776</v>
      </c>
      <c r="B69" s="182" t="s">
        <v>974</v>
      </c>
      <c r="C69" s="171">
        <v>35022.356455839799</v>
      </c>
      <c r="D69" s="171">
        <v>35022.356455839807</v>
      </c>
      <c r="E69" s="171">
        <v>35022.356455839814</v>
      </c>
      <c r="F69" s="171">
        <v>35022.356455839807</v>
      </c>
      <c r="G69" s="171">
        <v>35022.356455839814</v>
      </c>
      <c r="H69" s="171">
        <v>35022.356455839807</v>
      </c>
      <c r="I69" s="171">
        <v>35022.356455839807</v>
      </c>
      <c r="J69" s="171">
        <v>35022.356455839799</v>
      </c>
      <c r="K69" s="171">
        <v>35022.356455839814</v>
      </c>
      <c r="L69" s="171">
        <v>35022.356455839814</v>
      </c>
      <c r="M69" s="171">
        <v>35022.356455839814</v>
      </c>
      <c r="N69" s="171">
        <v>35022.356455839807</v>
      </c>
      <c r="O69" s="171">
        <v>35022.356455839814</v>
      </c>
      <c r="P69" s="171">
        <v>35022.356455839807</v>
      </c>
      <c r="Q69" s="171">
        <v>35022.356455839807</v>
      </c>
      <c r="R69" s="171">
        <v>35022.356455839799</v>
      </c>
      <c r="S69" s="171">
        <v>35022.356455839814</v>
      </c>
      <c r="T69" s="171">
        <v>35022.356455839814</v>
      </c>
      <c r="U69" s="171">
        <v>35022.356455839799</v>
      </c>
      <c r="V69" s="171">
        <v>35022.356455839807</v>
      </c>
      <c r="W69" s="171">
        <v>35022.356455839807</v>
      </c>
      <c r="X69" s="171">
        <v>35022.356455839807</v>
      </c>
      <c r="Y69" s="171">
        <v>35022.356455839807</v>
      </c>
      <c r="Z69" s="171">
        <v>35022.356455839807</v>
      </c>
      <c r="AA69" s="171">
        <v>35022.356455839814</v>
      </c>
      <c r="AB69" s="171">
        <v>35022.356455839799</v>
      </c>
      <c r="AC69" s="171">
        <v>25129.183342891523</v>
      </c>
      <c r="AD69" s="171">
        <v>25129.183342891516</v>
      </c>
      <c r="AE69" s="171">
        <v>25129.183342891516</v>
      </c>
    </row>
    <row r="70" spans="1:31" s="196" customFormat="1" ht="24">
      <c r="A70" s="182" t="s">
        <v>777</v>
      </c>
      <c r="B70" s="182" t="s">
        <v>975</v>
      </c>
      <c r="C70" s="171">
        <v>5.7153225074843515E-2</v>
      </c>
      <c r="D70" s="171">
        <v>5.7153225074843508E-2</v>
      </c>
      <c r="E70" s="171">
        <v>5.7153225074843494E-2</v>
      </c>
      <c r="F70" s="171">
        <v>5.7153225074843508E-2</v>
      </c>
      <c r="G70" s="171">
        <v>5.7153225074843508E-2</v>
      </c>
      <c r="H70" s="171">
        <v>5.7153225074843522E-2</v>
      </c>
      <c r="I70" s="171">
        <v>5.7153225074843508E-2</v>
      </c>
      <c r="J70" s="171">
        <v>5.7153225074843494E-2</v>
      </c>
      <c r="K70" s="171">
        <v>5.7153225074843515E-2</v>
      </c>
      <c r="L70" s="171">
        <v>5.7153225074843515E-2</v>
      </c>
      <c r="M70" s="171">
        <v>5.7153225074843508E-2</v>
      </c>
      <c r="N70" s="171">
        <v>5.7153225074843501E-2</v>
      </c>
      <c r="O70" s="171">
        <v>5.7153225074843508E-2</v>
      </c>
      <c r="P70" s="171">
        <v>5.7153225074843501E-2</v>
      </c>
      <c r="Q70" s="171">
        <v>5.7153225074843515E-2</v>
      </c>
      <c r="R70" s="171">
        <v>5.7153225074843515E-2</v>
      </c>
      <c r="S70" s="171">
        <v>5.7153225074843508E-2</v>
      </c>
      <c r="T70" s="171">
        <v>5.7153225074843515E-2</v>
      </c>
      <c r="U70" s="171">
        <v>5.7153225074843508E-2</v>
      </c>
      <c r="V70" s="171">
        <v>5.7153225074843515E-2</v>
      </c>
      <c r="W70" s="171">
        <v>5.7153225074843508E-2</v>
      </c>
      <c r="X70" s="171">
        <v>5.7153225074843515E-2</v>
      </c>
      <c r="Y70" s="171">
        <v>5.7153225074843501E-2</v>
      </c>
      <c r="Z70" s="171">
        <v>5.7153225074843508E-2</v>
      </c>
      <c r="AA70" s="171">
        <v>5.7153225074843522E-2</v>
      </c>
      <c r="AB70" s="171">
        <v>5.7153225074843508E-2</v>
      </c>
      <c r="AC70" s="171">
        <v>5.7153225074843508E-2</v>
      </c>
      <c r="AD70" s="171">
        <v>5.7153225074843494E-2</v>
      </c>
      <c r="AE70" s="171">
        <v>5.7153225074843515E-2</v>
      </c>
    </row>
    <row r="71" spans="1:31" s="196" customFormat="1" ht="12">
      <c r="A71" s="194" t="s">
        <v>778</v>
      </c>
      <c r="B71" s="182" t="s">
        <v>976</v>
      </c>
      <c r="C71" s="170">
        <v>52.97130396926125</v>
      </c>
      <c r="D71" s="170">
        <v>59.783493932618917</v>
      </c>
      <c r="E71" s="170">
        <v>57.973568465102382</v>
      </c>
      <c r="F71" s="170">
        <v>61.306686846620245</v>
      </c>
      <c r="G71" s="170">
        <v>63.542534115686287</v>
      </c>
      <c r="H71" s="170">
        <v>66.010150392228326</v>
      </c>
      <c r="I71" s="170">
        <v>65.591575917599727</v>
      </c>
      <c r="J71" s="170">
        <v>70.150543653183632</v>
      </c>
      <c r="K71" s="170">
        <v>71.125399384250954</v>
      </c>
      <c r="L71" s="170">
        <v>72.074902468284577</v>
      </c>
      <c r="M71" s="170">
        <v>76.107437493923655</v>
      </c>
      <c r="N71" s="170">
        <v>77.815635609450936</v>
      </c>
      <c r="O71" s="170">
        <v>86.16746195230364</v>
      </c>
      <c r="P71" s="170">
        <v>78.983258369808539</v>
      </c>
      <c r="Q71" s="170">
        <v>85.103882917284338</v>
      </c>
      <c r="R71" s="170">
        <v>44.554953592803749</v>
      </c>
      <c r="S71" s="170">
        <v>126.28001712401266</v>
      </c>
      <c r="T71" s="170">
        <v>111.58664014930744</v>
      </c>
      <c r="U71" s="170">
        <v>116.56176798559318</v>
      </c>
      <c r="V71" s="170">
        <v>111.67874138050981</v>
      </c>
      <c r="W71" s="170">
        <v>58.637447499189008</v>
      </c>
      <c r="X71" s="170">
        <v>61.814291778094301</v>
      </c>
      <c r="Y71" s="170">
        <v>74.195138883081455</v>
      </c>
      <c r="Z71" s="170">
        <v>74.219333387777027</v>
      </c>
      <c r="AA71" s="170">
        <v>70.685938824709453</v>
      </c>
      <c r="AB71" s="170">
        <v>54.037007788662059</v>
      </c>
      <c r="AC71" s="170">
        <v>79.624644913931832</v>
      </c>
      <c r="AD71" s="170">
        <v>89.452249335896013</v>
      </c>
      <c r="AE71" s="170">
        <v>160.66756530924562</v>
      </c>
    </row>
    <row r="72" spans="1:31" s="196" customFormat="1" ht="12">
      <c r="A72" s="189" t="s">
        <v>779</v>
      </c>
      <c r="B72" s="182" t="s">
        <v>976</v>
      </c>
      <c r="C72" s="256">
        <v>1.637974559369618E-2</v>
      </c>
      <c r="D72" s="256">
        <v>1.711205220691597E-2</v>
      </c>
      <c r="E72" s="256">
        <v>1.2546502513294203E-2</v>
      </c>
      <c r="F72" s="256">
        <v>1.2919642624882195E-2</v>
      </c>
      <c r="G72" s="256">
        <v>1.3690271868166624E-2</v>
      </c>
      <c r="H72" s="256">
        <v>1.6361790183575819E-2</v>
      </c>
      <c r="I72" s="256">
        <v>2.0326269823184584E-2</v>
      </c>
      <c r="J72" s="256">
        <v>2.6657291095229796E-2</v>
      </c>
      <c r="K72" s="256">
        <v>2.8505334610884902E-2</v>
      </c>
      <c r="L72" s="256">
        <v>2.3128149852302701E-2</v>
      </c>
      <c r="M72" s="256">
        <v>1.9707730843643641E-2</v>
      </c>
      <c r="N72" s="256">
        <v>2.0476050522442654E-2</v>
      </c>
      <c r="O72" s="256">
        <v>2.3338396762585895E-2</v>
      </c>
      <c r="P72" s="256">
        <v>1.6278684797498225E-2</v>
      </c>
      <c r="Q72" s="256">
        <v>1.8696965478947534E-2</v>
      </c>
      <c r="R72" s="256">
        <v>2.7267701438920232E-2</v>
      </c>
      <c r="S72" s="256">
        <v>2.5321448249348216E-2</v>
      </c>
      <c r="T72" s="256">
        <v>2.7102496525116176E-2</v>
      </c>
      <c r="U72" s="170">
        <v>7.0183873268723967E-2</v>
      </c>
      <c r="V72" s="170">
        <v>6.8046002269799802E-2</v>
      </c>
      <c r="W72" s="170">
        <v>0.10594101013537616</v>
      </c>
      <c r="X72" s="170">
        <v>0.12637678567366153</v>
      </c>
      <c r="Y72" s="170">
        <v>0.12787111946984706</v>
      </c>
      <c r="Z72" s="170">
        <v>0.11676627031102667</v>
      </c>
      <c r="AA72" s="170">
        <v>0.17090793400145235</v>
      </c>
      <c r="AB72" s="170">
        <v>0.11362704701595616</v>
      </c>
      <c r="AC72" s="170">
        <v>0.10306238705990538</v>
      </c>
      <c r="AD72" s="170">
        <v>0.11474089130206533</v>
      </c>
      <c r="AE72" s="170">
        <v>0.19716722255748342</v>
      </c>
    </row>
    <row r="73" spans="1:31" s="196" customFormat="1" ht="12">
      <c r="A73" s="194" t="s">
        <v>780</v>
      </c>
      <c r="B73" s="182" t="s">
        <v>976</v>
      </c>
      <c r="C73" s="171">
        <v>19.721351351351348</v>
      </c>
      <c r="D73" s="171">
        <v>19.721351351351352</v>
      </c>
      <c r="E73" s="171">
        <v>19.721351351351352</v>
      </c>
      <c r="F73" s="171">
        <v>19.721351351351352</v>
      </c>
      <c r="G73" s="171">
        <v>19.721351351351352</v>
      </c>
      <c r="H73" s="171">
        <v>19.721351351351352</v>
      </c>
      <c r="I73" s="171">
        <v>19.721351351351348</v>
      </c>
      <c r="J73" s="171">
        <v>19.721351351351352</v>
      </c>
      <c r="K73" s="171">
        <v>19.721351351351355</v>
      </c>
      <c r="L73" s="171">
        <v>19.721351351351355</v>
      </c>
      <c r="M73" s="171">
        <v>19.721351351351352</v>
      </c>
      <c r="N73" s="171">
        <v>19.721351351351355</v>
      </c>
      <c r="O73" s="171">
        <v>19.721351351351352</v>
      </c>
      <c r="P73" s="171">
        <v>19.721351351351352</v>
      </c>
      <c r="Q73" s="171">
        <v>19.721351351351352</v>
      </c>
      <c r="R73" s="171">
        <v>19.721351351351352</v>
      </c>
      <c r="S73" s="171">
        <v>19.721351351351352</v>
      </c>
      <c r="T73" s="171">
        <v>19.721351351351352</v>
      </c>
      <c r="U73" s="171">
        <v>19.721351351351352</v>
      </c>
      <c r="V73" s="171">
        <v>19.721351351351355</v>
      </c>
      <c r="W73" s="171">
        <v>19.721351351351352</v>
      </c>
      <c r="X73" s="171">
        <v>19.721351351351352</v>
      </c>
      <c r="Y73" s="171">
        <v>19.721351351351352</v>
      </c>
      <c r="Z73" s="171">
        <v>19.721351351351355</v>
      </c>
      <c r="AA73" s="171">
        <v>19.721351351351348</v>
      </c>
      <c r="AB73" s="171">
        <v>19.721351351351355</v>
      </c>
      <c r="AC73" s="171">
        <v>34.491546306874973</v>
      </c>
      <c r="AD73" s="171">
        <v>25.423641665212191</v>
      </c>
      <c r="AE73" s="171">
        <v>29.499361770041435</v>
      </c>
    </row>
    <row r="74" spans="1:31" s="196" customFormat="1" ht="12">
      <c r="A74" s="182" t="s">
        <v>781</v>
      </c>
      <c r="B74" s="182" t="s">
        <v>976</v>
      </c>
      <c r="C74" s="171">
        <v>0.16486486486486487</v>
      </c>
      <c r="D74" s="171">
        <v>0.16486486486486482</v>
      </c>
      <c r="E74" s="171">
        <v>0.16486486486486487</v>
      </c>
      <c r="F74" s="171">
        <v>0.1648648648648649</v>
      </c>
      <c r="G74" s="171">
        <v>0.16486486486486487</v>
      </c>
      <c r="H74" s="171">
        <v>0.16486486486486485</v>
      </c>
      <c r="I74" s="171">
        <v>0.16486486486486482</v>
      </c>
      <c r="J74" s="171">
        <v>0.1648648648648649</v>
      </c>
      <c r="K74" s="171">
        <v>0.16486486486486493</v>
      </c>
      <c r="L74" s="171">
        <v>0.1648648648648649</v>
      </c>
      <c r="M74" s="171">
        <v>0.16486486486486487</v>
      </c>
      <c r="N74" s="171">
        <v>0.16486486486486487</v>
      </c>
      <c r="O74" s="171">
        <v>0.16486486486486493</v>
      </c>
      <c r="P74" s="171">
        <v>0.16486486486486487</v>
      </c>
      <c r="Q74" s="171">
        <v>0.16486486486486487</v>
      </c>
      <c r="R74" s="171">
        <v>0.16486486486486485</v>
      </c>
      <c r="S74" s="171">
        <v>0.16486486486486487</v>
      </c>
      <c r="T74" s="171">
        <v>0.16486486486486487</v>
      </c>
      <c r="U74" s="171">
        <v>0.1648648648648649</v>
      </c>
      <c r="V74" s="171">
        <v>0.16486486486486487</v>
      </c>
      <c r="W74" s="171">
        <v>0.16486486486486487</v>
      </c>
      <c r="X74" s="171">
        <v>0.1648648648648649</v>
      </c>
      <c r="Y74" s="171">
        <v>0.16486486486486487</v>
      </c>
      <c r="Z74" s="171">
        <v>0.16486486486486487</v>
      </c>
      <c r="AA74" s="171">
        <v>0.16486486486486487</v>
      </c>
      <c r="AB74" s="171">
        <v>0.16486486486486487</v>
      </c>
      <c r="AC74" s="171">
        <v>0.15681344303873798</v>
      </c>
      <c r="AD74" s="258">
        <v>4.366967860666115E-3</v>
      </c>
      <c r="AE74" s="171">
        <v>8.3545465474198652E-2</v>
      </c>
    </row>
    <row r="75" spans="1:31" ht="12">
      <c r="A75" s="187" t="s">
        <v>395</v>
      </c>
      <c r="B75" s="242"/>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c r="AB75" s="174"/>
      <c r="AC75" s="174"/>
      <c r="AD75" s="174"/>
      <c r="AE75" s="175"/>
    </row>
    <row r="76" spans="1:31" ht="12">
      <c r="A76" s="201" t="s">
        <v>782</v>
      </c>
      <c r="B76" s="242"/>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c r="AB76" s="174"/>
      <c r="AC76" s="174"/>
      <c r="AD76" s="174"/>
      <c r="AE76" s="175"/>
    </row>
    <row r="77" spans="1:31" ht="12">
      <c r="A77" s="202" t="s">
        <v>392</v>
      </c>
      <c r="B77" s="186" t="s">
        <v>965</v>
      </c>
      <c r="C77" s="171">
        <v>15926.941440000001</v>
      </c>
      <c r="D77" s="171">
        <v>15926.941440000001</v>
      </c>
      <c r="E77" s="171">
        <v>15926.941440000002</v>
      </c>
      <c r="F77" s="171">
        <v>15926.941440000002</v>
      </c>
      <c r="G77" s="171">
        <v>15926.941439999999</v>
      </c>
      <c r="H77" s="171">
        <v>15926.941440000001</v>
      </c>
      <c r="I77" s="171">
        <v>15926.941439999997</v>
      </c>
      <c r="J77" s="171">
        <v>15926.941440000001</v>
      </c>
      <c r="K77" s="171">
        <v>15926.941440000002</v>
      </c>
      <c r="L77" s="171">
        <v>15926.941440000002</v>
      </c>
      <c r="M77" s="171">
        <v>15926.941440000001</v>
      </c>
      <c r="N77" s="171">
        <v>15926.941440000001</v>
      </c>
      <c r="O77" s="171">
        <v>15926.941439999999</v>
      </c>
      <c r="P77" s="171">
        <v>15926.941439999999</v>
      </c>
      <c r="Q77" s="171">
        <v>15926.941439999999</v>
      </c>
      <c r="R77" s="171">
        <v>15926.941440000001</v>
      </c>
      <c r="S77" s="171">
        <v>15926.941439999999</v>
      </c>
      <c r="T77" s="171">
        <v>15926.941440000001</v>
      </c>
      <c r="U77" s="171">
        <v>15926.941440000001</v>
      </c>
      <c r="V77" s="171">
        <v>15926.941440000001</v>
      </c>
      <c r="W77" s="171">
        <v>15926.941440000001</v>
      </c>
      <c r="X77" s="171">
        <v>15926.941440000001</v>
      </c>
      <c r="Y77" s="171">
        <v>15926.941439999999</v>
      </c>
      <c r="Z77" s="171">
        <v>15926.941440000002</v>
      </c>
      <c r="AA77" s="171">
        <v>15926.941440000001</v>
      </c>
      <c r="AB77" s="171">
        <v>15926.941440000001</v>
      </c>
      <c r="AC77" s="171">
        <v>15926.941440000002</v>
      </c>
      <c r="AD77" s="171">
        <v>15926.941440000001</v>
      </c>
      <c r="AE77" s="171">
        <v>15926.941439999997</v>
      </c>
    </row>
    <row r="78" spans="1:31" ht="12">
      <c r="A78" s="202" t="s">
        <v>725</v>
      </c>
      <c r="B78" s="186" t="s">
        <v>977</v>
      </c>
      <c r="C78" s="171">
        <v>5668.9113600000001</v>
      </c>
      <c r="D78" s="171">
        <v>5668.9113599999991</v>
      </c>
      <c r="E78" s="171">
        <v>5668.9113600000001</v>
      </c>
      <c r="F78" s="171">
        <v>5668.911360000001</v>
      </c>
      <c r="G78" s="171">
        <v>5668.911360000001</v>
      </c>
      <c r="H78" s="171">
        <v>5668.9113600000001</v>
      </c>
      <c r="I78" s="171">
        <v>5668.9113600000001</v>
      </c>
      <c r="J78" s="171">
        <v>5668.9113600000001</v>
      </c>
      <c r="K78" s="171">
        <v>5668.911360000001</v>
      </c>
      <c r="L78" s="171">
        <v>5668.9113600000001</v>
      </c>
      <c r="M78" s="171">
        <v>5668.9113600000001</v>
      </c>
      <c r="N78" s="171">
        <v>5668.9113600000001</v>
      </c>
      <c r="O78" s="171">
        <v>5668.911360000001</v>
      </c>
      <c r="P78" s="171">
        <v>5668.9113599999991</v>
      </c>
      <c r="Q78" s="171">
        <v>5668.9113600000001</v>
      </c>
      <c r="R78" s="171">
        <v>5668.9113600000001</v>
      </c>
      <c r="S78" s="171">
        <v>5668.911360000001</v>
      </c>
      <c r="T78" s="171">
        <v>5668.9113600000001</v>
      </c>
      <c r="U78" s="171">
        <v>5668.9113600000001</v>
      </c>
      <c r="V78" s="171">
        <v>5668.9113600000001</v>
      </c>
      <c r="W78" s="171">
        <v>5668.9113600000001</v>
      </c>
      <c r="X78" s="171">
        <v>5668.9113600000001</v>
      </c>
      <c r="Y78" s="171">
        <v>5668.911360000001</v>
      </c>
      <c r="Z78" s="171">
        <v>5668.9113600000001</v>
      </c>
      <c r="AA78" s="171">
        <v>5668.911360000001</v>
      </c>
      <c r="AB78" s="171">
        <v>5668.9113600000001</v>
      </c>
      <c r="AC78" s="171">
        <v>5668.9113599999991</v>
      </c>
      <c r="AD78" s="171">
        <v>5668.9113600000001</v>
      </c>
      <c r="AE78" s="171">
        <v>5668.9113600000001</v>
      </c>
    </row>
    <row r="79" spans="1:31" ht="12">
      <c r="A79" s="202" t="s">
        <v>783</v>
      </c>
      <c r="B79" s="186" t="s">
        <v>959</v>
      </c>
      <c r="C79" s="171">
        <v>121.94812231067301</v>
      </c>
      <c r="D79" s="171">
        <v>121.948122310673</v>
      </c>
      <c r="E79" s="171">
        <v>121.94812231067301</v>
      </c>
      <c r="F79" s="171">
        <v>121.94812231067301</v>
      </c>
      <c r="G79" s="171">
        <v>121.948122310673</v>
      </c>
      <c r="H79" s="171">
        <v>121.948122310673</v>
      </c>
      <c r="I79" s="171">
        <v>121.94812231067299</v>
      </c>
      <c r="J79" s="171">
        <v>121.948122310673</v>
      </c>
      <c r="K79" s="171">
        <v>121.948122310673</v>
      </c>
      <c r="L79" s="171">
        <v>121.94812231067301</v>
      </c>
      <c r="M79" s="171">
        <v>121.948122310673</v>
      </c>
      <c r="N79" s="171">
        <v>121.94812231067301</v>
      </c>
      <c r="O79" s="171">
        <v>121.948122310673</v>
      </c>
      <c r="P79" s="171">
        <v>121.94812231067301</v>
      </c>
      <c r="Q79" s="171">
        <v>121.948122310673</v>
      </c>
      <c r="R79" s="171">
        <v>121.94812231067301</v>
      </c>
      <c r="S79" s="171">
        <v>121.948122310673</v>
      </c>
      <c r="T79" s="171">
        <v>121.948122310673</v>
      </c>
      <c r="U79" s="171">
        <v>121.948122310673</v>
      </c>
      <c r="V79" s="171">
        <v>121.94812231067301</v>
      </c>
      <c r="W79" s="171">
        <v>121.948122310673</v>
      </c>
      <c r="X79" s="171">
        <v>121.94812231067299</v>
      </c>
      <c r="Y79" s="171">
        <v>121.948122310673</v>
      </c>
      <c r="Z79" s="171">
        <v>121.948122310673</v>
      </c>
      <c r="AA79" s="171">
        <v>121.948122310673</v>
      </c>
      <c r="AB79" s="171">
        <v>121.948122310673</v>
      </c>
      <c r="AC79" s="171">
        <v>121.94812231067301</v>
      </c>
      <c r="AD79" s="171">
        <v>123.87755838803506</v>
      </c>
      <c r="AE79" s="171">
        <v>170.85958017633956</v>
      </c>
    </row>
    <row r="80" spans="1:31" ht="12">
      <c r="A80" s="202" t="s">
        <v>784</v>
      </c>
      <c r="B80" s="186" t="s">
        <v>963</v>
      </c>
      <c r="C80" s="171">
        <v>20660.731275370905</v>
      </c>
      <c r="D80" s="171">
        <v>20660.731275370901</v>
      </c>
      <c r="E80" s="171">
        <v>20660.731275370901</v>
      </c>
      <c r="F80" s="171">
        <v>20660.731275370905</v>
      </c>
      <c r="G80" s="171">
        <v>20660.731275370905</v>
      </c>
      <c r="H80" s="171">
        <v>20660.731275370905</v>
      </c>
      <c r="I80" s="171">
        <v>20660.731275370901</v>
      </c>
      <c r="J80" s="171">
        <v>20660.731275370905</v>
      </c>
      <c r="K80" s="171">
        <v>20660.731275370905</v>
      </c>
      <c r="L80" s="171">
        <v>20660.731275370901</v>
      </c>
      <c r="M80" s="171">
        <v>20660.731275370901</v>
      </c>
      <c r="N80" s="171">
        <v>20660.731275370905</v>
      </c>
      <c r="O80" s="171">
        <v>20660.731275370905</v>
      </c>
      <c r="P80" s="171">
        <v>20660.731275370905</v>
      </c>
      <c r="Q80" s="171">
        <v>20660.731275370905</v>
      </c>
      <c r="R80" s="171">
        <v>20660.731275370901</v>
      </c>
      <c r="S80" s="171">
        <v>20660.731275370905</v>
      </c>
      <c r="T80" s="171">
        <v>20660.731275370905</v>
      </c>
      <c r="U80" s="171">
        <v>20660.731275370901</v>
      </c>
      <c r="V80" s="171">
        <v>20660.731275370901</v>
      </c>
      <c r="W80" s="171">
        <v>20660.731275370901</v>
      </c>
      <c r="X80" s="171">
        <v>20660.731275370905</v>
      </c>
      <c r="Y80" s="171">
        <v>20660.731275370901</v>
      </c>
      <c r="Z80" s="171">
        <v>20660.731275370905</v>
      </c>
      <c r="AA80" s="171">
        <v>20660.731275370901</v>
      </c>
      <c r="AB80" s="171">
        <v>20660.731275370905</v>
      </c>
      <c r="AC80" s="171">
        <v>20660.731275370905</v>
      </c>
      <c r="AD80" s="171">
        <v>16242.950801149012</v>
      </c>
      <c r="AE80" s="171">
        <v>14613.602284998336</v>
      </c>
    </row>
    <row r="81" spans="1:31" ht="12">
      <c r="A81" s="202" t="s">
        <v>785</v>
      </c>
      <c r="B81" s="186" t="s">
        <v>963</v>
      </c>
      <c r="C81" s="171">
        <v>1185.1729166666671</v>
      </c>
      <c r="D81" s="171">
        <v>1185.1729166666669</v>
      </c>
      <c r="E81" s="171">
        <v>1185.1729166666669</v>
      </c>
      <c r="F81" s="171">
        <v>1185.1729166666669</v>
      </c>
      <c r="G81" s="171">
        <v>1185.1729166666671</v>
      </c>
      <c r="H81" s="171">
        <v>1185.1729166666669</v>
      </c>
      <c r="I81" s="171">
        <v>1185.1729166666669</v>
      </c>
      <c r="J81" s="171">
        <v>1185.1729166666669</v>
      </c>
      <c r="K81" s="171">
        <v>1185.1729166666669</v>
      </c>
      <c r="L81" s="171">
        <v>1185.1729166666671</v>
      </c>
      <c r="M81" s="171">
        <v>1185.1729166666669</v>
      </c>
      <c r="N81" s="171">
        <v>1185.1729166666669</v>
      </c>
      <c r="O81" s="171">
        <v>1185.1729166666669</v>
      </c>
      <c r="P81" s="171">
        <v>1185.1729166666669</v>
      </c>
      <c r="Q81" s="171">
        <v>1185.1729166666669</v>
      </c>
      <c r="R81" s="171">
        <v>1185.1729166666669</v>
      </c>
      <c r="S81" s="171">
        <v>1185.1729166666669</v>
      </c>
      <c r="T81" s="171">
        <v>1185.1729166666671</v>
      </c>
      <c r="U81" s="171">
        <v>1185.1729166666669</v>
      </c>
      <c r="V81" s="171">
        <v>1185.1729166666669</v>
      </c>
      <c r="W81" s="171">
        <v>1185.1729166666669</v>
      </c>
      <c r="X81" s="171">
        <v>1185.1729166666669</v>
      </c>
      <c r="Y81" s="171">
        <v>1185.1729166666669</v>
      </c>
      <c r="Z81" s="171">
        <v>1185.1729166666669</v>
      </c>
      <c r="AA81" s="171">
        <v>1185.1729166666669</v>
      </c>
      <c r="AB81" s="171">
        <v>1185.1729166666671</v>
      </c>
      <c r="AC81" s="171">
        <v>1185.1729166666669</v>
      </c>
      <c r="AD81" s="171">
        <v>1309.5009940357843</v>
      </c>
      <c r="AE81" s="171">
        <v>1224.6887871853546</v>
      </c>
    </row>
    <row r="82" spans="1:31" ht="12">
      <c r="A82" s="202" t="s">
        <v>786</v>
      </c>
      <c r="B82" s="186" t="s">
        <v>978</v>
      </c>
      <c r="C82" s="171">
        <v>5010.2777329242681</v>
      </c>
      <c r="D82" s="171">
        <v>5010.277732924269</v>
      </c>
      <c r="E82" s="171">
        <v>5010.2777329242699</v>
      </c>
      <c r="F82" s="171">
        <v>5010.277732924269</v>
      </c>
      <c r="G82" s="171">
        <v>5010.277732924269</v>
      </c>
      <c r="H82" s="171">
        <v>5010.277732924269</v>
      </c>
      <c r="I82" s="171">
        <v>5010.2777329242699</v>
      </c>
      <c r="J82" s="171">
        <v>5010.277732924269</v>
      </c>
      <c r="K82" s="171">
        <v>5010.277732924269</v>
      </c>
      <c r="L82" s="171">
        <v>5010.277732924269</v>
      </c>
      <c r="M82" s="171">
        <v>5010.277732924269</v>
      </c>
      <c r="N82" s="171">
        <v>5010.277732924269</v>
      </c>
      <c r="O82" s="171">
        <v>5010.277732924269</v>
      </c>
      <c r="P82" s="171">
        <v>5010.277732924269</v>
      </c>
      <c r="Q82" s="171">
        <v>5010.277732924269</v>
      </c>
      <c r="R82" s="171">
        <v>5010.2777329242699</v>
      </c>
      <c r="S82" s="171">
        <v>5010.277732924269</v>
      </c>
      <c r="T82" s="171">
        <v>5010.277732924269</v>
      </c>
      <c r="U82" s="171">
        <v>5010.277732924269</v>
      </c>
      <c r="V82" s="171">
        <v>5010.277732924269</v>
      </c>
      <c r="W82" s="171">
        <v>5010.277732924269</v>
      </c>
      <c r="X82" s="171">
        <v>5010.277732924269</v>
      </c>
      <c r="Y82" s="171">
        <v>5010.277732924269</v>
      </c>
      <c r="Z82" s="171">
        <v>5010.277732924269</v>
      </c>
      <c r="AA82" s="171">
        <v>5010.2777329242681</v>
      </c>
      <c r="AB82" s="171">
        <v>5010.277732924269</v>
      </c>
      <c r="AC82" s="171">
        <v>5010.277732924269</v>
      </c>
      <c r="AD82" s="171">
        <v>4885.9739424159561</v>
      </c>
      <c r="AE82" s="171">
        <v>5053.9258494031228</v>
      </c>
    </row>
    <row r="83" spans="1:31" ht="12">
      <c r="A83" s="202" t="s">
        <v>787</v>
      </c>
      <c r="B83" s="186" t="s">
        <v>978</v>
      </c>
      <c r="C83" s="171">
        <v>1564.7391669948599</v>
      </c>
      <c r="D83" s="171">
        <v>1564.7391669948599</v>
      </c>
      <c r="E83" s="171">
        <v>1564.7391669948597</v>
      </c>
      <c r="F83" s="171">
        <v>1564.7391669948599</v>
      </c>
      <c r="G83" s="171">
        <v>1564.7391669948599</v>
      </c>
      <c r="H83" s="171">
        <v>1564.7391669948599</v>
      </c>
      <c r="I83" s="171">
        <v>1564.7391669948599</v>
      </c>
      <c r="J83" s="171">
        <v>1564.7391669948597</v>
      </c>
      <c r="K83" s="171">
        <v>1564.7391669948597</v>
      </c>
      <c r="L83" s="171">
        <v>1564.7391669948599</v>
      </c>
      <c r="M83" s="171">
        <v>1564.7391669948597</v>
      </c>
      <c r="N83" s="171">
        <v>1564.7391669948597</v>
      </c>
      <c r="O83" s="171">
        <v>1564.7391669948599</v>
      </c>
      <c r="P83" s="171">
        <v>1564.7391669948599</v>
      </c>
      <c r="Q83" s="171">
        <v>1564.7391669948597</v>
      </c>
      <c r="R83" s="171">
        <v>1564.7391669948599</v>
      </c>
      <c r="S83" s="171">
        <v>1564.7391669948597</v>
      </c>
      <c r="T83" s="171">
        <v>1564.7391669948599</v>
      </c>
      <c r="U83" s="171">
        <v>1564.7391669948599</v>
      </c>
      <c r="V83" s="171">
        <v>1564.7391669948597</v>
      </c>
      <c r="W83" s="171">
        <v>1564.7391669948597</v>
      </c>
      <c r="X83" s="171">
        <v>1564.7391669948599</v>
      </c>
      <c r="Y83" s="171">
        <v>1564.7391669948602</v>
      </c>
      <c r="Z83" s="171">
        <v>1564.7391669948597</v>
      </c>
      <c r="AA83" s="171">
        <v>1564.7391669948597</v>
      </c>
      <c r="AB83" s="171">
        <v>1564.7391669948602</v>
      </c>
      <c r="AC83" s="171">
        <v>1564.7391669948597</v>
      </c>
      <c r="AD83" s="171">
        <v>1584.947352926745</v>
      </c>
      <c r="AE83" s="171">
        <v>1631.570320197043</v>
      </c>
    </row>
    <row r="84" spans="1:31" ht="12">
      <c r="A84" s="202" t="s">
        <v>788</v>
      </c>
      <c r="B84" s="186" t="s">
        <v>978</v>
      </c>
      <c r="C84" s="171">
        <v>179.3055791946079</v>
      </c>
      <c r="D84" s="171">
        <v>179.30557919460787</v>
      </c>
      <c r="E84" s="171">
        <v>179.30557919460787</v>
      </c>
      <c r="F84" s="171">
        <v>179.3055791946079</v>
      </c>
      <c r="G84" s="171">
        <v>179.30557919460787</v>
      </c>
      <c r="H84" s="171">
        <v>179.30557919460787</v>
      </c>
      <c r="I84" s="171">
        <v>179.30557919460787</v>
      </c>
      <c r="J84" s="171">
        <v>179.30557919460787</v>
      </c>
      <c r="K84" s="171">
        <v>179.30557919460787</v>
      </c>
      <c r="L84" s="171">
        <v>179.30557919460787</v>
      </c>
      <c r="M84" s="171">
        <v>179.3055791946079</v>
      </c>
      <c r="N84" s="171">
        <v>179.30557919460787</v>
      </c>
      <c r="O84" s="171">
        <v>179.30557919460787</v>
      </c>
      <c r="P84" s="171">
        <v>179.3055791946079</v>
      </c>
      <c r="Q84" s="171">
        <v>179.3055791946079</v>
      </c>
      <c r="R84" s="171">
        <v>179.3055791946079</v>
      </c>
      <c r="S84" s="171">
        <v>179.30557919460787</v>
      </c>
      <c r="T84" s="171">
        <v>179.3055791946079</v>
      </c>
      <c r="U84" s="171">
        <v>179.3055791946079</v>
      </c>
      <c r="V84" s="171">
        <v>179.30557919460784</v>
      </c>
      <c r="W84" s="171">
        <v>179.3055791946079</v>
      </c>
      <c r="X84" s="171">
        <v>179.30557919460787</v>
      </c>
      <c r="Y84" s="171">
        <v>179.30557919460784</v>
      </c>
      <c r="Z84" s="171">
        <v>179.3055791946079</v>
      </c>
      <c r="AA84" s="171">
        <v>179.3055791946079</v>
      </c>
      <c r="AB84" s="171">
        <v>179.3055791946079</v>
      </c>
      <c r="AC84" s="171">
        <v>179.30557919460787</v>
      </c>
      <c r="AD84" s="171">
        <v>167.58391548815808</v>
      </c>
      <c r="AE84" s="171">
        <v>173.94807189542473</v>
      </c>
    </row>
    <row r="85" spans="1:31" ht="12">
      <c r="A85" s="202" t="s">
        <v>789</v>
      </c>
      <c r="B85" s="186" t="s">
        <v>979</v>
      </c>
      <c r="C85" s="171">
        <v>2610.3538298436692</v>
      </c>
      <c r="D85" s="171">
        <v>2610.3538298436688</v>
      </c>
      <c r="E85" s="171">
        <v>2610.3538298436692</v>
      </c>
      <c r="F85" s="171">
        <v>2610.3538298436688</v>
      </c>
      <c r="G85" s="171">
        <v>2610.3538298436688</v>
      </c>
      <c r="H85" s="171">
        <v>2610.3538298436688</v>
      </c>
      <c r="I85" s="171">
        <v>2610.3538298436692</v>
      </c>
      <c r="J85" s="171">
        <v>2610.3538298436692</v>
      </c>
      <c r="K85" s="171">
        <v>2610.3538298436688</v>
      </c>
      <c r="L85" s="171">
        <v>2610.3538298436688</v>
      </c>
      <c r="M85" s="171">
        <v>2610.3538298436688</v>
      </c>
      <c r="N85" s="171">
        <v>2610.3538298436688</v>
      </c>
      <c r="O85" s="171">
        <v>2610.3538298436688</v>
      </c>
      <c r="P85" s="171">
        <v>2610.3538298436688</v>
      </c>
      <c r="Q85" s="171">
        <v>2610.3538298436692</v>
      </c>
      <c r="R85" s="171">
        <v>2610.3538298436683</v>
      </c>
      <c r="S85" s="171">
        <v>2610.3538298436688</v>
      </c>
      <c r="T85" s="171">
        <v>2610.3538298436688</v>
      </c>
      <c r="U85" s="171">
        <v>2610.3538298436688</v>
      </c>
      <c r="V85" s="171">
        <v>2610.3538298436688</v>
      </c>
      <c r="W85" s="171">
        <v>2610.3538298436688</v>
      </c>
      <c r="X85" s="171">
        <v>2610.3538298436683</v>
      </c>
      <c r="Y85" s="171">
        <v>2610.3538298436688</v>
      </c>
      <c r="Z85" s="171">
        <v>2610.3538298436688</v>
      </c>
      <c r="AA85" s="171">
        <v>2610.3538298436688</v>
      </c>
      <c r="AB85" s="171">
        <v>2610.3538298436688</v>
      </c>
      <c r="AC85" s="171">
        <v>2610.3538298436688</v>
      </c>
      <c r="AD85" s="171">
        <v>1989.1857500569163</v>
      </c>
      <c r="AE85" s="171">
        <v>3047.2035731076685</v>
      </c>
    </row>
    <row r="86" spans="1:31" ht="12">
      <c r="A86" s="202" t="s">
        <v>790</v>
      </c>
      <c r="B86" s="186" t="s">
        <v>980</v>
      </c>
      <c r="C86" s="171">
        <v>609.07053600000017</v>
      </c>
      <c r="D86" s="171">
        <v>609.07053599999995</v>
      </c>
      <c r="E86" s="171">
        <v>609.07053600000006</v>
      </c>
      <c r="F86" s="171">
        <v>609.07053600000006</v>
      </c>
      <c r="G86" s="171">
        <v>609.07053600000006</v>
      </c>
      <c r="H86" s="171">
        <v>609.07053600000006</v>
      </c>
      <c r="I86" s="171">
        <v>609.07053600000006</v>
      </c>
      <c r="J86" s="171">
        <v>609.07053600000006</v>
      </c>
      <c r="K86" s="171">
        <v>609.07053600000006</v>
      </c>
      <c r="L86" s="171">
        <v>609.07053599999995</v>
      </c>
      <c r="M86" s="171">
        <v>609.07053600000006</v>
      </c>
      <c r="N86" s="171">
        <v>609.07053600000006</v>
      </c>
      <c r="O86" s="171">
        <v>609.07053600000006</v>
      </c>
      <c r="P86" s="171">
        <v>609.07053599999995</v>
      </c>
      <c r="Q86" s="171">
        <v>609.07053600000006</v>
      </c>
      <c r="R86" s="171">
        <v>609.07053600000006</v>
      </c>
      <c r="S86" s="171">
        <v>609.07053600000006</v>
      </c>
      <c r="T86" s="171">
        <v>609.07053600000017</v>
      </c>
      <c r="U86" s="171">
        <v>609.07053600000006</v>
      </c>
      <c r="V86" s="171">
        <v>609.07053600000017</v>
      </c>
      <c r="W86" s="171">
        <v>609.07053599999995</v>
      </c>
      <c r="X86" s="171">
        <v>609.07053599999995</v>
      </c>
      <c r="Y86" s="171">
        <v>609.07053600000006</v>
      </c>
      <c r="Z86" s="171">
        <v>609.07053600000006</v>
      </c>
      <c r="AA86" s="171">
        <v>609.07053600000017</v>
      </c>
      <c r="AB86" s="171">
        <v>609.07053600000006</v>
      </c>
      <c r="AC86" s="171">
        <v>609.07053600000006</v>
      </c>
      <c r="AD86" s="171">
        <v>609.07053600000006</v>
      </c>
      <c r="AE86" s="171">
        <v>609.07053600000017</v>
      </c>
    </row>
    <row r="87" spans="1:31" ht="12">
      <c r="A87" s="202" t="s">
        <v>791</v>
      </c>
      <c r="B87" s="186" t="s">
        <v>968</v>
      </c>
      <c r="C87" s="171">
        <v>1771.8432328338438</v>
      </c>
      <c r="D87" s="171">
        <v>1771.8432328338438</v>
      </c>
      <c r="E87" s="171">
        <v>1771.843232833844</v>
      </c>
      <c r="F87" s="171">
        <v>1771.8432328338438</v>
      </c>
      <c r="G87" s="171">
        <v>1771.843232833844</v>
      </c>
      <c r="H87" s="171">
        <v>1771.843232833844</v>
      </c>
      <c r="I87" s="171">
        <v>1771.843232833844</v>
      </c>
      <c r="J87" s="171">
        <v>1771.8432328338438</v>
      </c>
      <c r="K87" s="171">
        <v>1771.843232833844</v>
      </c>
      <c r="L87" s="171">
        <v>1771.8432328338438</v>
      </c>
      <c r="M87" s="171">
        <v>1771.8432328338436</v>
      </c>
      <c r="N87" s="171">
        <v>1771.8432328338438</v>
      </c>
      <c r="O87" s="171">
        <v>1771.8432328338438</v>
      </c>
      <c r="P87" s="171">
        <v>1771.843232833844</v>
      </c>
      <c r="Q87" s="171">
        <v>1771.8432328338438</v>
      </c>
      <c r="R87" s="171">
        <v>1771.843232833844</v>
      </c>
      <c r="S87" s="171">
        <v>1771.843232833844</v>
      </c>
      <c r="T87" s="171">
        <v>1771.8432328338436</v>
      </c>
      <c r="U87" s="171">
        <v>1771.8432328338438</v>
      </c>
      <c r="V87" s="171">
        <v>1771.8432328338438</v>
      </c>
      <c r="W87" s="171">
        <v>1771.843232833844</v>
      </c>
      <c r="X87" s="171">
        <v>1771.8432328338438</v>
      </c>
      <c r="Y87" s="171">
        <v>1771.8432328338438</v>
      </c>
      <c r="Z87" s="171">
        <v>1771.8432328338436</v>
      </c>
      <c r="AA87" s="171">
        <v>1771.8432328338438</v>
      </c>
      <c r="AB87" s="171">
        <v>1771.8432328338438</v>
      </c>
      <c r="AC87" s="171">
        <v>1771.8432328338438</v>
      </c>
      <c r="AD87" s="171">
        <v>1690.0146019417477</v>
      </c>
      <c r="AE87" s="171">
        <v>1730.015250056066</v>
      </c>
    </row>
    <row r="88" spans="1:31" ht="12">
      <c r="A88" s="202" t="s">
        <v>792</v>
      </c>
      <c r="B88" s="186" t="s">
        <v>981</v>
      </c>
      <c r="C88" s="171">
        <v>20400</v>
      </c>
      <c r="D88" s="171">
        <v>20400</v>
      </c>
      <c r="E88" s="171">
        <v>20399.999999999996</v>
      </c>
      <c r="F88" s="171">
        <v>20400</v>
      </c>
      <c r="G88" s="171">
        <v>20399.999999999996</v>
      </c>
      <c r="H88" s="171">
        <v>20400</v>
      </c>
      <c r="I88" s="171">
        <v>20400</v>
      </c>
      <c r="J88" s="171">
        <v>20399.999999999996</v>
      </c>
      <c r="K88" s="171">
        <v>20400</v>
      </c>
      <c r="L88" s="171">
        <v>20400</v>
      </c>
      <c r="M88" s="171">
        <v>20399.999999999996</v>
      </c>
      <c r="N88" s="171">
        <v>20400</v>
      </c>
      <c r="O88" s="171">
        <v>20399.999999999996</v>
      </c>
      <c r="P88" s="171">
        <v>20399.999999999996</v>
      </c>
      <c r="Q88" s="171">
        <v>20400</v>
      </c>
      <c r="R88" s="171">
        <v>20399.999999999996</v>
      </c>
      <c r="S88" s="171">
        <v>20399.999999999996</v>
      </c>
      <c r="T88" s="171">
        <v>20400</v>
      </c>
      <c r="U88" s="171">
        <v>20399.999999999996</v>
      </c>
      <c r="V88" s="171">
        <v>20400</v>
      </c>
      <c r="W88" s="171">
        <v>20400</v>
      </c>
      <c r="X88" s="171">
        <v>20399.999999999996</v>
      </c>
      <c r="Y88" s="171">
        <v>20399.999999999996</v>
      </c>
      <c r="Z88" s="171">
        <v>20400</v>
      </c>
      <c r="AA88" s="171">
        <v>20400</v>
      </c>
      <c r="AB88" s="171">
        <v>20400</v>
      </c>
      <c r="AC88" s="171">
        <v>20399.999999999996</v>
      </c>
      <c r="AD88" s="171">
        <v>20400</v>
      </c>
      <c r="AE88" s="171">
        <v>20400</v>
      </c>
    </row>
    <row r="89" spans="1:31" ht="12">
      <c r="A89" s="202" t="s">
        <v>793</v>
      </c>
      <c r="B89" s="186" t="s">
        <v>963</v>
      </c>
      <c r="C89" s="171">
        <v>497.71692000000007</v>
      </c>
      <c r="D89" s="171">
        <v>497.71691999999996</v>
      </c>
      <c r="E89" s="171">
        <v>497.71692000000007</v>
      </c>
      <c r="F89" s="171">
        <v>497.71692000000002</v>
      </c>
      <c r="G89" s="171">
        <v>497.71692000000002</v>
      </c>
      <c r="H89" s="171">
        <v>497.71692000000007</v>
      </c>
      <c r="I89" s="171">
        <v>497.71692000000002</v>
      </c>
      <c r="J89" s="171">
        <v>497.71691999999996</v>
      </c>
      <c r="K89" s="171">
        <v>497.71692000000002</v>
      </c>
      <c r="L89" s="171">
        <v>497.71692000000002</v>
      </c>
      <c r="M89" s="171">
        <v>497.71691999999996</v>
      </c>
      <c r="N89" s="171">
        <v>497.71692000000013</v>
      </c>
      <c r="O89" s="171">
        <v>497.71692000000007</v>
      </c>
      <c r="P89" s="171">
        <v>497.71691999999996</v>
      </c>
      <c r="Q89" s="171">
        <v>497.71692000000002</v>
      </c>
      <c r="R89" s="171">
        <v>497.7169199999999</v>
      </c>
      <c r="S89" s="171">
        <v>497.71692000000002</v>
      </c>
      <c r="T89" s="171">
        <v>497.71692000000002</v>
      </c>
      <c r="U89" s="171">
        <v>497.71692000000002</v>
      </c>
      <c r="V89" s="171">
        <v>497.71692000000002</v>
      </c>
      <c r="W89" s="171">
        <v>497.71692000000002</v>
      </c>
      <c r="X89" s="171">
        <v>497.71692000000002</v>
      </c>
      <c r="Y89" s="171">
        <v>497.71692000000002</v>
      </c>
      <c r="Z89" s="171">
        <v>497.71692000000002</v>
      </c>
      <c r="AA89" s="171">
        <v>497.71692000000002</v>
      </c>
      <c r="AB89" s="171">
        <v>497.71692000000007</v>
      </c>
      <c r="AC89" s="171">
        <v>497.71692000000007</v>
      </c>
      <c r="AD89" s="171">
        <v>497.71692000000002</v>
      </c>
      <c r="AE89" s="171">
        <v>497.71692000000007</v>
      </c>
    </row>
    <row r="90" spans="1:31" ht="12">
      <c r="A90" s="202" t="s">
        <v>794</v>
      </c>
      <c r="B90" s="186" t="s">
        <v>982</v>
      </c>
      <c r="C90" s="171">
        <v>12552.589440000002</v>
      </c>
      <c r="D90" s="171">
        <v>12552.589440000005</v>
      </c>
      <c r="E90" s="171">
        <v>12552.589440000002</v>
      </c>
      <c r="F90" s="171">
        <v>12552.589440000003</v>
      </c>
      <c r="G90" s="171">
        <v>12552.589440000002</v>
      </c>
      <c r="H90" s="171">
        <v>12552.589440000003</v>
      </c>
      <c r="I90" s="171">
        <v>12552.589440000002</v>
      </c>
      <c r="J90" s="171">
        <v>12552.589440000003</v>
      </c>
      <c r="K90" s="171">
        <v>12552.589440000002</v>
      </c>
      <c r="L90" s="171">
        <v>12552.589440000002</v>
      </c>
      <c r="M90" s="171">
        <v>12552.589440000002</v>
      </c>
      <c r="N90" s="171">
        <v>12552.58944</v>
      </c>
      <c r="O90" s="171">
        <v>12552.589440000002</v>
      </c>
      <c r="P90" s="171">
        <v>12552.589440000003</v>
      </c>
      <c r="Q90" s="171">
        <v>12552.589440000002</v>
      </c>
      <c r="R90" s="171">
        <v>12552.589440000002</v>
      </c>
      <c r="S90" s="171">
        <v>12552.589440000002</v>
      </c>
      <c r="T90" s="171">
        <v>12552.589440000002</v>
      </c>
      <c r="U90" s="171">
        <v>12552.589440000002</v>
      </c>
      <c r="V90" s="171">
        <v>12552.589440000002</v>
      </c>
      <c r="W90" s="171">
        <v>12552.589440000003</v>
      </c>
      <c r="X90" s="171">
        <v>12552.589440000002</v>
      </c>
      <c r="Y90" s="171">
        <v>12552.58944</v>
      </c>
      <c r="Z90" s="171">
        <v>12552.589440000003</v>
      </c>
      <c r="AA90" s="171">
        <v>12552.589440000003</v>
      </c>
      <c r="AB90" s="171">
        <v>12552.589440000002</v>
      </c>
      <c r="AC90" s="171">
        <v>12552.589440000003</v>
      </c>
      <c r="AD90" s="171">
        <v>12552.58944</v>
      </c>
      <c r="AE90" s="171">
        <v>12552.589440000002</v>
      </c>
    </row>
    <row r="91" spans="1:31" ht="12">
      <c r="A91" s="202" t="s">
        <v>22</v>
      </c>
      <c r="B91" s="186" t="s">
        <v>962</v>
      </c>
      <c r="C91" s="171">
        <v>91.951092000000017</v>
      </c>
      <c r="D91" s="171">
        <v>91.951092000000017</v>
      </c>
      <c r="E91" s="171">
        <v>91.951092000000031</v>
      </c>
      <c r="F91" s="171">
        <v>91.951092000000017</v>
      </c>
      <c r="G91" s="171">
        <v>91.951092000000017</v>
      </c>
      <c r="H91" s="171">
        <v>91.951092000000017</v>
      </c>
      <c r="I91" s="171">
        <v>91.951092000000031</v>
      </c>
      <c r="J91" s="171">
        <v>91.951092000000031</v>
      </c>
      <c r="K91" s="171">
        <v>91.951092000000003</v>
      </c>
      <c r="L91" s="171">
        <v>91.951092000000003</v>
      </c>
      <c r="M91" s="171">
        <v>91.951092000000003</v>
      </c>
      <c r="N91" s="171">
        <v>91.951092000000031</v>
      </c>
      <c r="O91" s="171">
        <v>91.951092000000017</v>
      </c>
      <c r="P91" s="171">
        <v>91.951092000000003</v>
      </c>
      <c r="Q91" s="171">
        <v>91.951092000000017</v>
      </c>
      <c r="R91" s="171">
        <v>91.951092000000017</v>
      </c>
      <c r="S91" s="171">
        <v>91.951092000000017</v>
      </c>
      <c r="T91" s="171">
        <v>91.951092000000017</v>
      </c>
      <c r="U91" s="171">
        <v>91.951092000000017</v>
      </c>
      <c r="V91" s="171">
        <v>91.951092000000017</v>
      </c>
      <c r="W91" s="171">
        <v>91.951092000000017</v>
      </c>
      <c r="X91" s="171">
        <v>91.951092000000003</v>
      </c>
      <c r="Y91" s="171">
        <v>91.951092000000003</v>
      </c>
      <c r="Z91" s="171">
        <v>91.951092000000017</v>
      </c>
      <c r="AA91" s="171">
        <v>91.951092000000031</v>
      </c>
      <c r="AB91" s="171">
        <v>91.951092000000017</v>
      </c>
      <c r="AC91" s="171">
        <v>91.951092000000017</v>
      </c>
      <c r="AD91" s="171">
        <v>91.951092000000003</v>
      </c>
      <c r="AE91" s="171">
        <v>91.951092000000017</v>
      </c>
    </row>
    <row r="92" spans="1:31" ht="24">
      <c r="A92" s="202" t="s">
        <v>795</v>
      </c>
      <c r="B92" s="186" t="s">
        <v>983</v>
      </c>
      <c r="C92" s="171">
        <v>357.61363636363637</v>
      </c>
      <c r="D92" s="171">
        <v>357.61363636363632</v>
      </c>
      <c r="E92" s="171">
        <v>357.61363636363632</v>
      </c>
      <c r="F92" s="171">
        <v>357.61363636363637</v>
      </c>
      <c r="G92" s="171">
        <v>357.61363636363637</v>
      </c>
      <c r="H92" s="171">
        <v>357.61363636363643</v>
      </c>
      <c r="I92" s="171">
        <v>357.61363636363637</v>
      </c>
      <c r="J92" s="171">
        <v>357.61363636363637</v>
      </c>
      <c r="K92" s="171">
        <v>357.61363636363643</v>
      </c>
      <c r="L92" s="171">
        <v>357.61363636363637</v>
      </c>
      <c r="M92" s="171">
        <v>357.61363636363632</v>
      </c>
      <c r="N92" s="171">
        <v>357.61363636363632</v>
      </c>
      <c r="O92" s="171">
        <v>357.61363636363637</v>
      </c>
      <c r="P92" s="171">
        <v>357.61363636363637</v>
      </c>
      <c r="Q92" s="171">
        <v>357.61363636363632</v>
      </c>
      <c r="R92" s="171">
        <v>357.61363636363632</v>
      </c>
      <c r="S92" s="171">
        <v>357.61363636363637</v>
      </c>
      <c r="T92" s="171">
        <v>357.61363636363632</v>
      </c>
      <c r="U92" s="171">
        <v>357.61363636363637</v>
      </c>
      <c r="V92" s="171">
        <v>357.61363636363632</v>
      </c>
      <c r="W92" s="171">
        <v>357.61363636363632</v>
      </c>
      <c r="X92" s="171">
        <v>357.61363636363632</v>
      </c>
      <c r="Y92" s="171">
        <v>357.61363636363632</v>
      </c>
      <c r="Z92" s="171">
        <v>357.61363636363637</v>
      </c>
      <c r="AA92" s="171">
        <v>357.61363636363637</v>
      </c>
      <c r="AB92" s="171">
        <v>357.61363636363637</v>
      </c>
      <c r="AC92" s="171">
        <v>357.61363636363637</v>
      </c>
      <c r="AD92" s="171">
        <v>454.10256410256414</v>
      </c>
      <c r="AE92" s="171">
        <v>67.142857142857139</v>
      </c>
    </row>
    <row r="93" spans="1:31" ht="12">
      <c r="A93" s="178" t="s">
        <v>796</v>
      </c>
      <c r="B93" s="186" t="s">
        <v>984</v>
      </c>
      <c r="C93" s="171">
        <v>341.00876032351334</v>
      </c>
      <c r="D93" s="170">
        <v>341.00876032351334</v>
      </c>
      <c r="E93" s="170">
        <v>341.00876032351334</v>
      </c>
      <c r="F93" s="170">
        <v>341.00876032351334</v>
      </c>
      <c r="G93" s="170">
        <v>341.00876032351329</v>
      </c>
      <c r="H93" s="170">
        <v>341.00876032351334</v>
      </c>
      <c r="I93" s="170">
        <v>341.00876032351334</v>
      </c>
      <c r="J93" s="170">
        <v>341.00876032351334</v>
      </c>
      <c r="K93" s="170">
        <v>341.00876032351329</v>
      </c>
      <c r="L93" s="170">
        <v>341.00876032351334</v>
      </c>
      <c r="M93" s="170">
        <v>341.00876032351334</v>
      </c>
      <c r="N93" s="170">
        <v>341.00876032351334</v>
      </c>
      <c r="O93" s="170">
        <v>341.00876032351334</v>
      </c>
      <c r="P93" s="170">
        <v>341.0087603235134</v>
      </c>
      <c r="Q93" s="170">
        <v>341.00876032351334</v>
      </c>
      <c r="R93" s="170">
        <v>341.00876032351334</v>
      </c>
      <c r="S93" s="170">
        <v>341.00876032351334</v>
      </c>
      <c r="T93" s="170">
        <v>341.00876032351334</v>
      </c>
      <c r="U93" s="170">
        <v>341.0087603235134</v>
      </c>
      <c r="V93" s="170">
        <v>341.00876032351334</v>
      </c>
      <c r="W93" s="170">
        <v>341.00876032351334</v>
      </c>
      <c r="X93" s="170">
        <v>341.00876032351329</v>
      </c>
      <c r="Y93" s="170">
        <v>341.0087603235134</v>
      </c>
      <c r="Z93" s="170">
        <v>341.0087603235134</v>
      </c>
      <c r="AA93" s="170">
        <v>341.0087603235134</v>
      </c>
      <c r="AB93" s="170">
        <v>341.0087603235134</v>
      </c>
      <c r="AC93" s="170">
        <v>341.00876032351334</v>
      </c>
      <c r="AD93" s="170">
        <v>347.34769823782403</v>
      </c>
      <c r="AE93" s="170">
        <v>309.59227554945943</v>
      </c>
    </row>
    <row r="94" spans="1:31" ht="12">
      <c r="A94" s="164" t="s">
        <v>797</v>
      </c>
      <c r="B94" s="182" t="s">
        <v>984</v>
      </c>
      <c r="C94" s="171">
        <v>36.183531935273855</v>
      </c>
      <c r="D94" s="171">
        <v>36.183531935273855</v>
      </c>
      <c r="E94" s="171">
        <v>36.183531935273855</v>
      </c>
      <c r="F94" s="171">
        <v>36.183531935273862</v>
      </c>
      <c r="G94" s="171">
        <v>36.183531935273848</v>
      </c>
      <c r="H94" s="171">
        <v>36.183531935273848</v>
      </c>
      <c r="I94" s="171">
        <v>36.183531935273855</v>
      </c>
      <c r="J94" s="171">
        <v>36.183531935273855</v>
      </c>
      <c r="K94" s="171">
        <v>36.183531935273862</v>
      </c>
      <c r="L94" s="171">
        <v>36.183531935273855</v>
      </c>
      <c r="M94" s="171">
        <v>36.183531935273855</v>
      </c>
      <c r="N94" s="171">
        <v>36.183531935273855</v>
      </c>
      <c r="O94" s="171">
        <v>36.183531935273862</v>
      </c>
      <c r="P94" s="171">
        <v>36.183531935273855</v>
      </c>
      <c r="Q94" s="171">
        <v>36.183531935273855</v>
      </c>
      <c r="R94" s="171">
        <v>36.183531935273855</v>
      </c>
      <c r="S94" s="171">
        <v>36.183531935273855</v>
      </c>
      <c r="T94" s="171">
        <v>36.183531935273855</v>
      </c>
      <c r="U94" s="171">
        <v>36.183531935273862</v>
      </c>
      <c r="V94" s="171">
        <v>36.183531935273855</v>
      </c>
      <c r="W94" s="171">
        <v>36.183531935273855</v>
      </c>
      <c r="X94" s="171">
        <v>36.183531935273855</v>
      </c>
      <c r="Y94" s="171">
        <v>36.183531935273855</v>
      </c>
      <c r="Z94" s="171">
        <v>36.183531935273855</v>
      </c>
      <c r="AA94" s="171">
        <v>36.183531935273855</v>
      </c>
      <c r="AB94" s="171">
        <v>36.183531935273855</v>
      </c>
      <c r="AC94" s="171">
        <v>36.183531935273855</v>
      </c>
      <c r="AD94" s="171">
        <v>48.482673642713159</v>
      </c>
      <c r="AE94" s="171">
        <v>38.496962366023624</v>
      </c>
    </row>
    <row r="95" spans="1:31" ht="12.75">
      <c r="A95" s="262" t="s">
        <v>798</v>
      </c>
      <c r="B95" s="263"/>
      <c r="C95" s="264"/>
      <c r="D95" s="264"/>
      <c r="E95" s="264"/>
      <c r="F95" s="264"/>
      <c r="G95" s="264"/>
      <c r="H95" s="264"/>
      <c r="I95" s="264"/>
      <c r="J95" s="264"/>
      <c r="K95" s="264"/>
      <c r="L95" s="264"/>
      <c r="M95" s="264"/>
      <c r="N95" s="264"/>
      <c r="O95" s="264"/>
      <c r="P95" s="264"/>
      <c r="Q95" s="264"/>
      <c r="R95" s="264"/>
      <c r="S95" s="264"/>
      <c r="T95" s="264"/>
      <c r="U95" s="264"/>
      <c r="V95" s="264"/>
      <c r="W95" s="264"/>
      <c r="X95" s="264"/>
      <c r="Y95" s="264"/>
      <c r="Z95" s="264"/>
      <c r="AA95" s="264"/>
      <c r="AB95" s="264"/>
      <c r="AC95" s="264"/>
      <c r="AD95" s="264"/>
      <c r="AE95" s="265"/>
    </row>
    <row r="96" spans="1:31" ht="12">
      <c r="A96" s="182" t="s">
        <v>799</v>
      </c>
      <c r="B96" s="182" t="s">
        <v>985</v>
      </c>
      <c r="C96" s="171">
        <v>832939.76992884022</v>
      </c>
      <c r="D96" s="171">
        <v>854738.37414350372</v>
      </c>
      <c r="E96" s="171">
        <v>863251.19223339111</v>
      </c>
      <c r="F96" s="171">
        <v>829701.94217291614</v>
      </c>
      <c r="G96" s="171">
        <v>796152.69211244141</v>
      </c>
      <c r="H96" s="171">
        <v>762603.44205196644</v>
      </c>
      <c r="I96" s="171">
        <v>729054.19199149159</v>
      </c>
      <c r="J96" s="171">
        <v>695504.94193101663</v>
      </c>
      <c r="K96" s="171">
        <v>661955.69187054189</v>
      </c>
      <c r="L96" s="171">
        <v>628406.44181006693</v>
      </c>
      <c r="M96" s="171">
        <v>594857.19174959196</v>
      </c>
      <c r="N96" s="171">
        <v>561307.94168911711</v>
      </c>
      <c r="O96" s="171">
        <v>527758.69162864215</v>
      </c>
      <c r="P96" s="171">
        <v>494209.44156816736</v>
      </c>
      <c r="Q96" s="171">
        <v>460660.19150769257</v>
      </c>
      <c r="R96" s="171">
        <v>427110.94144721754</v>
      </c>
      <c r="S96" s="171">
        <v>393561.69138674275</v>
      </c>
      <c r="T96" s="171">
        <v>360012.44132626784</v>
      </c>
      <c r="U96" s="171">
        <v>326463.19126579288</v>
      </c>
      <c r="V96" s="171">
        <v>292913.94120531809</v>
      </c>
      <c r="W96" s="171">
        <v>259364.69114484312</v>
      </c>
      <c r="X96" s="171">
        <v>225815.44108436818</v>
      </c>
      <c r="Y96" s="171">
        <v>225815.44108436818</v>
      </c>
      <c r="Z96" s="171">
        <v>225815.44108436827</v>
      </c>
      <c r="AA96" s="171">
        <v>225815.44108436815</v>
      </c>
      <c r="AB96" s="171">
        <v>225815.44108436815</v>
      </c>
      <c r="AC96" s="171">
        <v>221318.17293415189</v>
      </c>
      <c r="AD96" s="171">
        <v>232978.2833073333</v>
      </c>
      <c r="AE96" s="171">
        <v>212382.34513432381</v>
      </c>
    </row>
    <row r="97" spans="1:31" ht="12">
      <c r="A97" s="207" t="s">
        <v>800</v>
      </c>
      <c r="B97" s="182" t="s">
        <v>985</v>
      </c>
      <c r="C97" s="171" t="s">
        <v>12</v>
      </c>
      <c r="D97" s="171" t="s">
        <v>12</v>
      </c>
      <c r="E97" s="171" t="s">
        <v>12</v>
      </c>
      <c r="F97" s="171" t="s">
        <v>12</v>
      </c>
      <c r="G97" s="171" t="s">
        <v>12</v>
      </c>
      <c r="H97" s="171" t="s">
        <v>12</v>
      </c>
      <c r="I97" s="171" t="s">
        <v>12</v>
      </c>
      <c r="J97" s="171" t="s">
        <v>12</v>
      </c>
      <c r="K97" s="171" t="s">
        <v>12</v>
      </c>
      <c r="L97" s="171" t="s">
        <v>12</v>
      </c>
      <c r="M97" s="171" t="s">
        <v>12</v>
      </c>
      <c r="N97" s="171" t="s">
        <v>12</v>
      </c>
      <c r="O97" s="171" t="s">
        <v>12</v>
      </c>
      <c r="P97" s="171" t="s">
        <v>12</v>
      </c>
      <c r="Q97" s="171" t="s">
        <v>12</v>
      </c>
      <c r="R97" s="171" t="s">
        <v>12</v>
      </c>
      <c r="S97" s="171" t="s">
        <v>12</v>
      </c>
      <c r="T97" s="171" t="s">
        <v>12</v>
      </c>
      <c r="U97" s="171" t="s">
        <v>12</v>
      </c>
      <c r="V97" s="171" t="s">
        <v>12</v>
      </c>
      <c r="W97" s="171" t="s">
        <v>12</v>
      </c>
      <c r="X97" s="171">
        <v>23348.779443254833</v>
      </c>
      <c r="Y97" s="171">
        <v>23348.779443254833</v>
      </c>
      <c r="Z97" s="171">
        <v>23348.779443254829</v>
      </c>
      <c r="AA97" s="171">
        <v>23348.779443254829</v>
      </c>
      <c r="AB97" s="171">
        <v>23348.779443254829</v>
      </c>
      <c r="AC97" s="171">
        <v>26809.107142857109</v>
      </c>
      <c r="AD97" s="171">
        <v>22978.933333333338</v>
      </c>
      <c r="AE97" s="171">
        <v>18000.175824175825</v>
      </c>
    </row>
    <row r="98" spans="1:31" ht="12">
      <c r="A98" s="207" t="s">
        <v>802</v>
      </c>
      <c r="B98" s="182" t="s">
        <v>965</v>
      </c>
      <c r="C98" s="171" t="s">
        <v>12</v>
      </c>
      <c r="D98" s="171" t="s">
        <v>12</v>
      </c>
      <c r="E98" s="171" t="s">
        <v>12</v>
      </c>
      <c r="F98" s="171" t="s">
        <v>12</v>
      </c>
      <c r="G98" s="171" t="s">
        <v>12</v>
      </c>
      <c r="H98" s="171" t="s">
        <v>12</v>
      </c>
      <c r="I98" s="171" t="s">
        <v>12</v>
      </c>
      <c r="J98" s="171" t="s">
        <v>12</v>
      </c>
      <c r="K98" s="171" t="s">
        <v>12</v>
      </c>
      <c r="L98" s="171" t="s">
        <v>12</v>
      </c>
      <c r="M98" s="171" t="s">
        <v>12</v>
      </c>
      <c r="N98" s="171" t="s">
        <v>12</v>
      </c>
      <c r="O98" s="171" t="s">
        <v>12</v>
      </c>
      <c r="P98" s="171" t="s">
        <v>12</v>
      </c>
      <c r="Q98" s="171" t="s">
        <v>12</v>
      </c>
      <c r="R98" s="171" t="s">
        <v>12</v>
      </c>
      <c r="S98" s="171" t="s">
        <v>12</v>
      </c>
      <c r="T98" s="171" t="s">
        <v>12</v>
      </c>
      <c r="U98" s="171" t="s">
        <v>12</v>
      </c>
      <c r="V98" s="171" t="s">
        <v>12</v>
      </c>
      <c r="W98" s="171" t="s">
        <v>12</v>
      </c>
      <c r="X98" s="171">
        <v>17720.729709605348</v>
      </c>
      <c r="Y98" s="171">
        <v>17720.729709605348</v>
      </c>
      <c r="Z98" s="171">
        <v>17720.729709605348</v>
      </c>
      <c r="AA98" s="171">
        <v>17720.729709605348</v>
      </c>
      <c r="AB98" s="171">
        <v>17720.729709605348</v>
      </c>
      <c r="AC98" s="171">
        <v>15380.402732829927</v>
      </c>
      <c r="AD98" s="171">
        <v>15556.453674121405</v>
      </c>
      <c r="AE98" s="171">
        <v>14518.85034013605</v>
      </c>
    </row>
    <row r="99" spans="1:31" ht="12">
      <c r="A99" s="207" t="s">
        <v>803</v>
      </c>
      <c r="B99" s="182" t="s">
        <v>965</v>
      </c>
      <c r="C99" s="171" t="s">
        <v>12</v>
      </c>
      <c r="D99" s="171" t="s">
        <v>12</v>
      </c>
      <c r="E99" s="171" t="s">
        <v>12</v>
      </c>
      <c r="F99" s="171" t="s">
        <v>12</v>
      </c>
      <c r="G99" s="171" t="s">
        <v>12</v>
      </c>
      <c r="H99" s="171" t="s">
        <v>12</v>
      </c>
      <c r="I99" s="171" t="s">
        <v>12</v>
      </c>
      <c r="J99" s="171" t="s">
        <v>12</v>
      </c>
      <c r="K99" s="171" t="s">
        <v>12</v>
      </c>
      <c r="L99" s="171" t="s">
        <v>12</v>
      </c>
      <c r="M99" s="171" t="s">
        <v>12</v>
      </c>
      <c r="N99" s="171" t="s">
        <v>12</v>
      </c>
      <c r="O99" s="171" t="s">
        <v>12</v>
      </c>
      <c r="P99" s="171" t="s">
        <v>12</v>
      </c>
      <c r="Q99" s="171" t="s">
        <v>12</v>
      </c>
      <c r="R99" s="171" t="s">
        <v>12</v>
      </c>
      <c r="S99" s="171" t="s">
        <v>12</v>
      </c>
      <c r="T99" s="171" t="s">
        <v>12</v>
      </c>
      <c r="U99" s="171" t="s">
        <v>12</v>
      </c>
      <c r="V99" s="171" t="s">
        <v>12</v>
      </c>
      <c r="W99" s="171" t="s">
        <v>12</v>
      </c>
      <c r="X99" s="171">
        <v>57143.680608365052</v>
      </c>
      <c r="Y99" s="171">
        <v>57143.680608365052</v>
      </c>
      <c r="Z99" s="171">
        <v>57143.680608365052</v>
      </c>
      <c r="AA99" s="171">
        <v>57143.680608365052</v>
      </c>
      <c r="AB99" s="171">
        <v>57143.680608365052</v>
      </c>
      <c r="AC99" s="171">
        <v>61301.035242290833</v>
      </c>
      <c r="AD99" s="171">
        <v>85231.307359307291</v>
      </c>
      <c r="AE99" s="171">
        <v>85002.451476793198</v>
      </c>
    </row>
    <row r="100" spans="1:31" ht="12">
      <c r="A100" s="207" t="s">
        <v>804</v>
      </c>
      <c r="B100" s="182" t="s">
        <v>965</v>
      </c>
      <c r="C100" s="171" t="s">
        <v>12</v>
      </c>
      <c r="D100" s="171" t="s">
        <v>12</v>
      </c>
      <c r="E100" s="171" t="s">
        <v>12</v>
      </c>
      <c r="F100" s="171" t="s">
        <v>12</v>
      </c>
      <c r="G100" s="171" t="s">
        <v>12</v>
      </c>
      <c r="H100" s="171" t="s">
        <v>12</v>
      </c>
      <c r="I100" s="171" t="s">
        <v>12</v>
      </c>
      <c r="J100" s="171" t="s">
        <v>12</v>
      </c>
      <c r="K100" s="171" t="s">
        <v>12</v>
      </c>
      <c r="L100" s="171" t="s">
        <v>12</v>
      </c>
      <c r="M100" s="171" t="s">
        <v>12</v>
      </c>
      <c r="N100" s="171" t="s">
        <v>12</v>
      </c>
      <c r="O100" s="171" t="s">
        <v>12</v>
      </c>
      <c r="P100" s="171" t="s">
        <v>12</v>
      </c>
      <c r="Q100" s="171" t="s">
        <v>12</v>
      </c>
      <c r="R100" s="171" t="s">
        <v>12</v>
      </c>
      <c r="S100" s="171" t="s">
        <v>12</v>
      </c>
      <c r="T100" s="171" t="s">
        <v>12</v>
      </c>
      <c r="U100" s="171" t="s">
        <v>12</v>
      </c>
      <c r="V100" s="171" t="s">
        <v>12</v>
      </c>
      <c r="W100" s="171" t="s">
        <v>12</v>
      </c>
      <c r="X100" s="171">
        <v>29587.028018433171</v>
      </c>
      <c r="Y100" s="171">
        <v>29587.028018433171</v>
      </c>
      <c r="Z100" s="171">
        <v>29587.028018433175</v>
      </c>
      <c r="AA100" s="171">
        <v>29587.028018433179</v>
      </c>
      <c r="AB100" s="171">
        <v>29587.028018433179</v>
      </c>
      <c r="AC100" s="171">
        <v>29805.75101321586</v>
      </c>
      <c r="AD100" s="171">
        <v>28199.949251101323</v>
      </c>
      <c r="AE100" s="171">
        <v>28420.964770642204</v>
      </c>
    </row>
    <row r="101" spans="1:31" ht="12">
      <c r="A101" s="207" t="s">
        <v>25</v>
      </c>
      <c r="B101" s="182" t="s">
        <v>985</v>
      </c>
      <c r="C101" s="171" t="s">
        <v>12</v>
      </c>
      <c r="D101" s="171" t="s">
        <v>12</v>
      </c>
      <c r="E101" s="171" t="s">
        <v>12</v>
      </c>
      <c r="F101" s="171" t="s">
        <v>12</v>
      </c>
      <c r="G101" s="171" t="s">
        <v>12</v>
      </c>
      <c r="H101" s="171" t="s">
        <v>12</v>
      </c>
      <c r="I101" s="171" t="s">
        <v>12</v>
      </c>
      <c r="J101" s="171" t="s">
        <v>12</v>
      </c>
      <c r="K101" s="171" t="s">
        <v>12</v>
      </c>
      <c r="L101" s="171" t="s">
        <v>12</v>
      </c>
      <c r="M101" s="171" t="s">
        <v>12</v>
      </c>
      <c r="N101" s="171" t="s">
        <v>12</v>
      </c>
      <c r="O101" s="171" t="s">
        <v>12</v>
      </c>
      <c r="P101" s="171" t="s">
        <v>12</v>
      </c>
      <c r="Q101" s="171" t="s">
        <v>12</v>
      </c>
      <c r="R101" s="171" t="s">
        <v>12</v>
      </c>
      <c r="S101" s="171" t="s">
        <v>12</v>
      </c>
      <c r="T101" s="171" t="s">
        <v>12</v>
      </c>
      <c r="U101" s="171" t="s">
        <v>12</v>
      </c>
      <c r="V101" s="171" t="s">
        <v>12</v>
      </c>
      <c r="W101" s="171" t="s">
        <v>12</v>
      </c>
      <c r="X101" s="171">
        <v>25365.878097216282</v>
      </c>
      <c r="Y101" s="171">
        <v>25365.878097216282</v>
      </c>
      <c r="Z101" s="171">
        <v>25365.878097216282</v>
      </c>
      <c r="AA101" s="171">
        <v>25365.878097216286</v>
      </c>
      <c r="AB101" s="171">
        <v>25365.878097216286</v>
      </c>
      <c r="AC101" s="171">
        <v>22903.049036383949</v>
      </c>
      <c r="AD101" s="171">
        <v>18241.270893111108</v>
      </c>
      <c r="AE101" s="171">
        <v>3476</v>
      </c>
    </row>
    <row r="102" spans="1:31" ht="12">
      <c r="A102" s="202" t="s">
        <v>805</v>
      </c>
      <c r="B102" s="186" t="s">
        <v>985</v>
      </c>
      <c r="C102" s="171" t="s">
        <v>12</v>
      </c>
      <c r="D102" s="171" t="s">
        <v>12</v>
      </c>
      <c r="E102" s="171" t="s">
        <v>12</v>
      </c>
      <c r="F102" s="171" t="s">
        <v>12</v>
      </c>
      <c r="G102" s="171" t="s">
        <v>12</v>
      </c>
      <c r="H102" s="171" t="s">
        <v>12</v>
      </c>
      <c r="I102" s="171" t="s">
        <v>12</v>
      </c>
      <c r="J102" s="171" t="s">
        <v>12</v>
      </c>
      <c r="K102" s="171" t="s">
        <v>12</v>
      </c>
      <c r="L102" s="171" t="s">
        <v>12</v>
      </c>
      <c r="M102" s="171" t="s">
        <v>12</v>
      </c>
      <c r="N102" s="171" t="s">
        <v>12</v>
      </c>
      <c r="O102" s="171" t="s">
        <v>12</v>
      </c>
      <c r="P102" s="171" t="s">
        <v>12</v>
      </c>
      <c r="Q102" s="171" t="s">
        <v>12</v>
      </c>
      <c r="R102" s="171" t="s">
        <v>12</v>
      </c>
      <c r="S102" s="171" t="s">
        <v>12</v>
      </c>
      <c r="T102" s="171" t="s">
        <v>12</v>
      </c>
      <c r="U102" s="171" t="s">
        <v>12</v>
      </c>
      <c r="V102" s="171" t="s">
        <v>12</v>
      </c>
      <c r="W102" s="171" t="s">
        <v>12</v>
      </c>
      <c r="X102" s="248">
        <v>29248.42148822267</v>
      </c>
      <c r="Y102" s="248">
        <v>29248.42148822267</v>
      </c>
      <c r="Z102" s="248">
        <v>29248.42148822267</v>
      </c>
      <c r="AA102" s="248">
        <v>29248.421488222666</v>
      </c>
      <c r="AB102" s="248">
        <v>29248.421488222666</v>
      </c>
      <c r="AC102" s="248">
        <v>29967.310326339288</v>
      </c>
      <c r="AD102" s="248">
        <v>36397.300236444455</v>
      </c>
      <c r="AE102" s="248">
        <v>39198.979595862307</v>
      </c>
    </row>
    <row r="103" spans="1:31" ht="12">
      <c r="A103" s="187" t="s">
        <v>51</v>
      </c>
      <c r="B103" s="208"/>
      <c r="C103" s="208"/>
      <c r="D103" s="208"/>
      <c r="E103" s="208"/>
      <c r="F103" s="208"/>
      <c r="G103" s="208"/>
      <c r="H103" s="208"/>
      <c r="I103" s="208"/>
      <c r="J103" s="208"/>
      <c r="K103" s="208"/>
      <c r="L103" s="208"/>
      <c r="M103" s="208"/>
      <c r="N103" s="208"/>
      <c r="O103" s="208"/>
      <c r="P103" s="208"/>
      <c r="Q103" s="208"/>
      <c r="R103" s="208"/>
      <c r="S103" s="208"/>
      <c r="T103" s="208"/>
      <c r="U103" s="208"/>
      <c r="V103" s="208"/>
      <c r="W103" s="208"/>
      <c r="X103" s="208"/>
      <c r="Y103" s="208"/>
      <c r="Z103" s="208"/>
      <c r="AA103" s="208"/>
      <c r="AB103" s="208"/>
      <c r="AC103" s="208"/>
      <c r="AD103" s="208"/>
      <c r="AE103" s="266"/>
    </row>
    <row r="104" spans="1:31" ht="12">
      <c r="A104" s="201" t="s">
        <v>806</v>
      </c>
      <c r="B104" s="242"/>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5"/>
    </row>
    <row r="105" spans="1:31" ht="12">
      <c r="A105" s="181" t="s">
        <v>986</v>
      </c>
      <c r="B105" s="181" t="s">
        <v>971</v>
      </c>
      <c r="C105" s="170">
        <v>4622.4000000000005</v>
      </c>
      <c r="D105" s="170">
        <v>4622.4000000000005</v>
      </c>
      <c r="E105" s="170">
        <v>4622.3999999999996</v>
      </c>
      <c r="F105" s="170">
        <v>4622.4000000000005</v>
      </c>
      <c r="G105" s="170">
        <v>4622.4000000000005</v>
      </c>
      <c r="H105" s="170">
        <v>4622.3999999999996</v>
      </c>
      <c r="I105" s="170">
        <v>4622.3999999999996</v>
      </c>
      <c r="J105" s="170">
        <v>4622.4000000000005</v>
      </c>
      <c r="K105" s="170">
        <v>4622.3999999999996</v>
      </c>
      <c r="L105" s="170">
        <v>4622.3999999999996</v>
      </c>
      <c r="M105" s="170">
        <v>4622.3999999999987</v>
      </c>
      <c r="N105" s="170">
        <v>4622.4000000000005</v>
      </c>
      <c r="O105" s="170">
        <v>4622.3999999999996</v>
      </c>
      <c r="P105" s="170">
        <v>4622.4000000000005</v>
      </c>
      <c r="Q105" s="170">
        <v>4622.3999999999996</v>
      </c>
      <c r="R105" s="170">
        <v>4622.3999999999996</v>
      </c>
      <c r="S105" s="170">
        <v>4622.4000000000005</v>
      </c>
      <c r="T105" s="170">
        <v>4622.4000000000005</v>
      </c>
      <c r="U105" s="170">
        <v>4622.3999999999996</v>
      </c>
      <c r="V105" s="170">
        <v>4622.4000000000005</v>
      </c>
      <c r="W105" s="170">
        <v>4622.3999999999996</v>
      </c>
      <c r="X105" s="170">
        <v>4622.3999999999996</v>
      </c>
      <c r="Y105" s="170">
        <v>4622.3999999999996</v>
      </c>
      <c r="Z105" s="170">
        <v>4622.4000000000005</v>
      </c>
      <c r="AA105" s="170">
        <v>4622.4000000000005</v>
      </c>
      <c r="AB105" s="170">
        <v>4622.4000000000005</v>
      </c>
      <c r="AC105" s="170">
        <v>4622.3999999999996</v>
      </c>
      <c r="AD105" s="170">
        <v>4622.3999999999996</v>
      </c>
      <c r="AE105" s="170">
        <v>4622.3999999999996</v>
      </c>
    </row>
    <row r="106" spans="1:31" ht="12">
      <c r="A106" s="182" t="s">
        <v>987</v>
      </c>
      <c r="B106" s="182" t="s">
        <v>971</v>
      </c>
      <c r="C106" s="171">
        <v>109.78200000000001</v>
      </c>
      <c r="D106" s="171">
        <v>109.78200000000002</v>
      </c>
      <c r="E106" s="171">
        <v>109.782</v>
      </c>
      <c r="F106" s="171">
        <v>109.78200000000002</v>
      </c>
      <c r="G106" s="171">
        <v>109.78200000000001</v>
      </c>
      <c r="H106" s="171">
        <v>109.78200000000001</v>
      </c>
      <c r="I106" s="171">
        <v>109.78200000000001</v>
      </c>
      <c r="J106" s="171">
        <v>109.782</v>
      </c>
      <c r="K106" s="171">
        <v>109.78200000000001</v>
      </c>
      <c r="L106" s="171">
        <v>109.782</v>
      </c>
      <c r="M106" s="171">
        <v>109.782</v>
      </c>
      <c r="N106" s="171">
        <v>109.78200000000001</v>
      </c>
      <c r="O106" s="171">
        <v>109.78200000000002</v>
      </c>
      <c r="P106" s="171">
        <v>109.78200000000002</v>
      </c>
      <c r="Q106" s="171">
        <v>109.78200000000001</v>
      </c>
      <c r="R106" s="171">
        <v>109.78200000000002</v>
      </c>
      <c r="S106" s="171">
        <v>109.78200000000001</v>
      </c>
      <c r="T106" s="171">
        <v>109.78200000000002</v>
      </c>
      <c r="U106" s="171">
        <v>109.782</v>
      </c>
      <c r="V106" s="171">
        <v>109.78200000000001</v>
      </c>
      <c r="W106" s="171">
        <v>109.782</v>
      </c>
      <c r="X106" s="171">
        <v>109.78200000000001</v>
      </c>
      <c r="Y106" s="171">
        <v>109.78200000000001</v>
      </c>
      <c r="Z106" s="171">
        <v>109.78200000000001</v>
      </c>
      <c r="AA106" s="171">
        <v>109.78200000000002</v>
      </c>
      <c r="AB106" s="171">
        <v>109.78200000000002</v>
      </c>
      <c r="AC106" s="171">
        <v>109.78200000000005</v>
      </c>
      <c r="AD106" s="171">
        <v>109.78200000000001</v>
      </c>
      <c r="AE106" s="171">
        <v>109.78200000000001</v>
      </c>
    </row>
    <row r="107" spans="1:31" ht="12">
      <c r="A107" s="182" t="s">
        <v>808</v>
      </c>
      <c r="B107" s="182" t="s">
        <v>980</v>
      </c>
      <c r="C107" s="171">
        <v>42762.881699999998</v>
      </c>
      <c r="D107" s="171">
        <v>42762.881700000005</v>
      </c>
      <c r="E107" s="171">
        <v>42762.881699999998</v>
      </c>
      <c r="F107" s="171">
        <v>42762.881700000005</v>
      </c>
      <c r="G107" s="171">
        <v>42762.881699999998</v>
      </c>
      <c r="H107" s="171">
        <v>42762.881699999998</v>
      </c>
      <c r="I107" s="171">
        <v>42762.881699999998</v>
      </c>
      <c r="J107" s="171">
        <v>42762.881700000005</v>
      </c>
      <c r="K107" s="171">
        <v>42762.881700000005</v>
      </c>
      <c r="L107" s="171">
        <v>42762.881700000005</v>
      </c>
      <c r="M107" s="171">
        <v>42762.881700000013</v>
      </c>
      <c r="N107" s="171">
        <v>42762.881700000005</v>
      </c>
      <c r="O107" s="171">
        <v>42762.881700000005</v>
      </c>
      <c r="P107" s="171">
        <v>42762.881700000005</v>
      </c>
      <c r="Q107" s="171">
        <v>42762.881700000005</v>
      </c>
      <c r="R107" s="171">
        <v>42762.881700000013</v>
      </c>
      <c r="S107" s="171">
        <v>42762.881700000013</v>
      </c>
      <c r="T107" s="171">
        <v>42762.881700000005</v>
      </c>
      <c r="U107" s="171">
        <v>42762.881700000005</v>
      </c>
      <c r="V107" s="171">
        <v>42762.881700000005</v>
      </c>
      <c r="W107" s="171">
        <v>42762.881700000013</v>
      </c>
      <c r="X107" s="171">
        <v>42762.881699999998</v>
      </c>
      <c r="Y107" s="171">
        <v>42762.881699999998</v>
      </c>
      <c r="Z107" s="171">
        <v>42762.881699999998</v>
      </c>
      <c r="AA107" s="171">
        <v>42762.881700000013</v>
      </c>
      <c r="AB107" s="171">
        <v>42762.881700000013</v>
      </c>
      <c r="AC107" s="171">
        <v>42762.881700000013</v>
      </c>
      <c r="AD107" s="171">
        <v>42762.881700000013</v>
      </c>
      <c r="AE107" s="171">
        <v>42762.881700000013</v>
      </c>
    </row>
    <row r="108" spans="1:31" ht="12">
      <c r="A108" s="182" t="s">
        <v>809</v>
      </c>
      <c r="B108" s="182" t="s">
        <v>985</v>
      </c>
      <c r="C108" s="171">
        <v>3172.5264600000005</v>
      </c>
      <c r="D108" s="171">
        <v>3172.5264600000005</v>
      </c>
      <c r="E108" s="171">
        <v>3172.52646</v>
      </c>
      <c r="F108" s="171">
        <v>3172.52646</v>
      </c>
      <c r="G108" s="171">
        <v>3172.5264600000005</v>
      </c>
      <c r="H108" s="171">
        <v>3172.52646</v>
      </c>
      <c r="I108" s="171">
        <v>3172.52646</v>
      </c>
      <c r="J108" s="171">
        <v>3172.5264600000005</v>
      </c>
      <c r="K108" s="171">
        <v>3172.52646</v>
      </c>
      <c r="L108" s="171">
        <v>3172.5264600000005</v>
      </c>
      <c r="M108" s="171">
        <v>3172.52646</v>
      </c>
      <c r="N108" s="171">
        <v>3172.5264600000005</v>
      </c>
      <c r="O108" s="171">
        <v>3172.52646</v>
      </c>
      <c r="P108" s="171">
        <v>3172.52646</v>
      </c>
      <c r="Q108" s="171">
        <v>3172.52646</v>
      </c>
      <c r="R108" s="171">
        <v>3172.5264600000005</v>
      </c>
      <c r="S108" s="171">
        <v>3172.52646</v>
      </c>
      <c r="T108" s="171">
        <v>3172.52646</v>
      </c>
      <c r="U108" s="171">
        <v>3172.5264600000005</v>
      </c>
      <c r="V108" s="171">
        <v>3172.52646</v>
      </c>
      <c r="W108" s="171">
        <v>3172.52646</v>
      </c>
      <c r="X108" s="171">
        <v>3172.5264600000005</v>
      </c>
      <c r="Y108" s="171">
        <v>3172.5264600000005</v>
      </c>
      <c r="Z108" s="171">
        <v>3172.5264600000005</v>
      </c>
      <c r="AA108" s="171">
        <v>3172.5264600000005</v>
      </c>
      <c r="AB108" s="171">
        <v>3172.5264600000005</v>
      </c>
      <c r="AC108" s="171">
        <v>3172.5264600000005</v>
      </c>
      <c r="AD108" s="171">
        <v>3172.5264600000005</v>
      </c>
      <c r="AE108" s="171">
        <v>3172.5264600000005</v>
      </c>
    </row>
    <row r="109" spans="1:31" ht="12">
      <c r="A109" s="182" t="s">
        <v>810</v>
      </c>
      <c r="B109" s="182" t="s">
        <v>985</v>
      </c>
      <c r="C109" s="171">
        <v>78195.600000000006</v>
      </c>
      <c r="D109" s="171">
        <v>78195.599999999991</v>
      </c>
      <c r="E109" s="171">
        <v>78195.599999999991</v>
      </c>
      <c r="F109" s="171">
        <v>76833.144776287605</v>
      </c>
      <c r="G109" s="171">
        <v>75470.689552575233</v>
      </c>
      <c r="H109" s="171">
        <v>74108.234328862862</v>
      </c>
      <c r="I109" s="171">
        <v>72745.779105150446</v>
      </c>
      <c r="J109" s="171">
        <v>71383.323881438089</v>
      </c>
      <c r="K109" s="171">
        <v>70020.868657725718</v>
      </c>
      <c r="L109" s="171">
        <v>68658.413434013317</v>
      </c>
      <c r="M109" s="171">
        <v>67295.958210300945</v>
      </c>
      <c r="N109" s="171">
        <v>65933.502986588559</v>
      </c>
      <c r="O109" s="171">
        <v>64571.047762876158</v>
      </c>
      <c r="P109" s="171">
        <v>63208.592539163779</v>
      </c>
      <c r="Q109" s="171">
        <v>61846.137315451408</v>
      </c>
      <c r="R109" s="171">
        <v>60483.682091739014</v>
      </c>
      <c r="S109" s="171">
        <v>59121.226868026621</v>
      </c>
      <c r="T109" s="171">
        <v>57758.771644314242</v>
      </c>
      <c r="U109" s="171">
        <v>56396.31642060187</v>
      </c>
      <c r="V109" s="171">
        <v>55033.861196889477</v>
      </c>
      <c r="W109" s="171">
        <v>53671.405973177098</v>
      </c>
      <c r="X109" s="171">
        <v>52308.950749464711</v>
      </c>
      <c r="Y109" s="171">
        <v>52308.950749464711</v>
      </c>
      <c r="Z109" s="171">
        <v>52308.950749464711</v>
      </c>
      <c r="AA109" s="171">
        <v>52308.950749464711</v>
      </c>
      <c r="AB109" s="171">
        <v>52308.950749464711</v>
      </c>
      <c r="AC109" s="171">
        <v>42648.705357142862</v>
      </c>
      <c r="AD109" s="171">
        <v>43568.9777777778</v>
      </c>
      <c r="AE109" s="171">
        <v>68214.373626373592</v>
      </c>
    </row>
    <row r="110" spans="1:31" ht="12.75">
      <c r="A110" s="262" t="s">
        <v>811</v>
      </c>
      <c r="B110" s="263"/>
      <c r="C110" s="264"/>
      <c r="D110" s="264"/>
      <c r="E110" s="264"/>
      <c r="F110" s="264"/>
      <c r="G110" s="264"/>
      <c r="H110" s="264"/>
      <c r="I110" s="264"/>
      <c r="J110" s="264"/>
      <c r="K110" s="264"/>
      <c r="L110" s="264"/>
      <c r="M110" s="264"/>
      <c r="N110" s="264"/>
      <c r="O110" s="264"/>
      <c r="P110" s="264"/>
      <c r="Q110" s="264"/>
      <c r="R110" s="264"/>
      <c r="S110" s="264"/>
      <c r="T110" s="264"/>
      <c r="U110" s="264"/>
      <c r="V110" s="264"/>
      <c r="W110" s="264"/>
      <c r="X110" s="264"/>
      <c r="Y110" s="264"/>
      <c r="Z110" s="264"/>
      <c r="AA110" s="264"/>
      <c r="AB110" s="264"/>
      <c r="AC110" s="264"/>
      <c r="AD110" s="264"/>
      <c r="AE110" s="265"/>
    </row>
    <row r="111" spans="1:31" ht="12">
      <c r="A111" s="182" t="s">
        <v>40</v>
      </c>
      <c r="B111" s="182" t="s">
        <v>984</v>
      </c>
      <c r="C111" s="171">
        <v>10.924027882038665</v>
      </c>
      <c r="D111" s="171">
        <v>10.924027882038665</v>
      </c>
      <c r="E111" s="171">
        <v>10.924027882038665</v>
      </c>
      <c r="F111" s="171">
        <v>10.924027882038665</v>
      </c>
      <c r="G111" s="171">
        <v>10.924027882038665</v>
      </c>
      <c r="H111" s="171">
        <v>10.924027882038665</v>
      </c>
      <c r="I111" s="171">
        <v>10.924027882038665</v>
      </c>
      <c r="J111" s="171">
        <v>10.924027882038665</v>
      </c>
      <c r="K111" s="171">
        <v>10.924027882038665</v>
      </c>
      <c r="L111" s="171">
        <v>10.924027882038667</v>
      </c>
      <c r="M111" s="171">
        <v>10.924027882038665</v>
      </c>
      <c r="N111" s="171">
        <v>10.924027882038667</v>
      </c>
      <c r="O111" s="171">
        <v>10.924027882038665</v>
      </c>
      <c r="P111" s="171">
        <v>10.924027882038665</v>
      </c>
      <c r="Q111" s="171">
        <v>10.924027882038665</v>
      </c>
      <c r="R111" s="171">
        <v>10.924027882038663</v>
      </c>
      <c r="S111" s="171">
        <v>10.924027882038667</v>
      </c>
      <c r="T111" s="171">
        <v>10.924027882038667</v>
      </c>
      <c r="U111" s="171">
        <v>10.924027882038665</v>
      </c>
      <c r="V111" s="171">
        <v>10.924027882038667</v>
      </c>
      <c r="W111" s="171">
        <v>10.924027882038665</v>
      </c>
      <c r="X111" s="171">
        <v>10.924027882038667</v>
      </c>
      <c r="Y111" s="171">
        <v>10.924027882038667</v>
      </c>
      <c r="Z111" s="171">
        <v>10.924027882038667</v>
      </c>
      <c r="AA111" s="171">
        <v>10.924027882038665</v>
      </c>
      <c r="AB111" s="171">
        <v>10.924027882038665</v>
      </c>
      <c r="AC111" s="171">
        <v>10.924027882038663</v>
      </c>
      <c r="AD111" s="171">
        <v>10.924027882038667</v>
      </c>
      <c r="AE111" s="171">
        <v>10.924027882038667</v>
      </c>
    </row>
    <row r="112" spans="1:31" ht="12">
      <c r="A112" s="187" t="s">
        <v>812</v>
      </c>
      <c r="B112" s="242"/>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5"/>
    </row>
    <row r="113" spans="1:31" ht="12">
      <c r="A113" s="181" t="s">
        <v>813</v>
      </c>
      <c r="B113" s="181" t="s">
        <v>982</v>
      </c>
      <c r="C113" s="170">
        <v>633830.39474332659</v>
      </c>
      <c r="D113" s="170">
        <v>633830.39474332693</v>
      </c>
      <c r="E113" s="170">
        <v>633830.39474332659</v>
      </c>
      <c r="F113" s="170">
        <v>617986.26505424222</v>
      </c>
      <c r="G113" s="170">
        <v>602142.13536515762</v>
      </c>
      <c r="H113" s="170">
        <v>586298.00567607302</v>
      </c>
      <c r="I113" s="170">
        <v>570453.87598698854</v>
      </c>
      <c r="J113" s="170">
        <v>554609.74629790394</v>
      </c>
      <c r="K113" s="170">
        <v>538765.61660881934</v>
      </c>
      <c r="L113" s="170">
        <v>522921.48691973474</v>
      </c>
      <c r="M113" s="170">
        <v>507077.35723065014</v>
      </c>
      <c r="N113" s="170">
        <v>491233.2275415656</v>
      </c>
      <c r="O113" s="170">
        <v>475389.09785248095</v>
      </c>
      <c r="P113" s="170">
        <v>459544.96816339635</v>
      </c>
      <c r="Q113" s="170">
        <v>443700.83847431169</v>
      </c>
      <c r="R113" s="170">
        <v>427856.70878522727</v>
      </c>
      <c r="S113" s="170">
        <v>412012.57909614267</v>
      </c>
      <c r="T113" s="170">
        <v>396168.44940705801</v>
      </c>
      <c r="U113" s="170">
        <v>380324.31971797353</v>
      </c>
      <c r="V113" s="170">
        <v>364480.19002888893</v>
      </c>
      <c r="W113" s="170">
        <v>348636.06033980439</v>
      </c>
      <c r="X113" s="170">
        <v>332791.93065071991</v>
      </c>
      <c r="Y113" s="170">
        <v>312527.49873715668</v>
      </c>
      <c r="Z113" s="170">
        <v>312680.26701723062</v>
      </c>
      <c r="AA113" s="170">
        <v>312529.64072686288</v>
      </c>
      <c r="AB113" s="170">
        <v>312092.2129851511</v>
      </c>
      <c r="AC113" s="170">
        <v>311536.93534313084</v>
      </c>
      <c r="AD113" s="170">
        <v>310419.00788736058</v>
      </c>
      <c r="AE113" s="170">
        <v>310708.708416657</v>
      </c>
    </row>
    <row r="114" spans="1:31" ht="12">
      <c r="A114" s="207" t="s">
        <v>814</v>
      </c>
      <c r="B114" s="182" t="s">
        <v>982</v>
      </c>
      <c r="C114" s="171" t="s">
        <v>12</v>
      </c>
      <c r="D114" s="171" t="s">
        <v>12</v>
      </c>
      <c r="E114" s="171" t="s">
        <v>12</v>
      </c>
      <c r="F114" s="171" t="s">
        <v>12</v>
      </c>
      <c r="G114" s="171" t="s">
        <v>12</v>
      </c>
      <c r="H114" s="171" t="s">
        <v>12</v>
      </c>
      <c r="I114" s="171" t="s">
        <v>12</v>
      </c>
      <c r="J114" s="171" t="s">
        <v>12</v>
      </c>
      <c r="K114" s="171" t="s">
        <v>12</v>
      </c>
      <c r="L114" s="171" t="s">
        <v>12</v>
      </c>
      <c r="M114" s="171" t="s">
        <v>12</v>
      </c>
      <c r="N114" s="171" t="s">
        <v>12</v>
      </c>
      <c r="O114" s="171" t="s">
        <v>12</v>
      </c>
      <c r="P114" s="171" t="s">
        <v>12</v>
      </c>
      <c r="Q114" s="171" t="s">
        <v>12</v>
      </c>
      <c r="R114" s="171" t="s">
        <v>12</v>
      </c>
      <c r="S114" s="171" t="s">
        <v>12</v>
      </c>
      <c r="T114" s="171" t="s">
        <v>12</v>
      </c>
      <c r="U114" s="171" t="s">
        <v>12</v>
      </c>
      <c r="V114" s="171" t="s">
        <v>12</v>
      </c>
      <c r="W114" s="171" t="s">
        <v>12</v>
      </c>
      <c r="X114" s="171">
        <v>64000</v>
      </c>
      <c r="Y114" s="171">
        <v>63999.999999999993</v>
      </c>
      <c r="Z114" s="171">
        <v>63999.999999999993</v>
      </c>
      <c r="AA114" s="171">
        <v>63999.999999999993</v>
      </c>
      <c r="AB114" s="171">
        <v>64000</v>
      </c>
      <c r="AC114" s="171">
        <v>63999.999999999993</v>
      </c>
      <c r="AD114" s="171">
        <v>63999.999999999985</v>
      </c>
      <c r="AE114" s="171">
        <v>63999.999999999985</v>
      </c>
    </row>
    <row r="115" spans="1:31" ht="12">
      <c r="A115" s="207" t="s">
        <v>815</v>
      </c>
      <c r="B115" s="182" t="s">
        <v>965</v>
      </c>
      <c r="C115" s="171" t="s">
        <v>12</v>
      </c>
      <c r="D115" s="171" t="s">
        <v>12</v>
      </c>
      <c r="E115" s="171" t="s">
        <v>12</v>
      </c>
      <c r="F115" s="171" t="s">
        <v>12</v>
      </c>
      <c r="G115" s="171" t="s">
        <v>12</v>
      </c>
      <c r="H115" s="171" t="s">
        <v>12</v>
      </c>
      <c r="I115" s="171" t="s">
        <v>12</v>
      </c>
      <c r="J115" s="171" t="s">
        <v>12</v>
      </c>
      <c r="K115" s="171" t="s">
        <v>12</v>
      </c>
      <c r="L115" s="171" t="s">
        <v>12</v>
      </c>
      <c r="M115" s="171" t="s">
        <v>12</v>
      </c>
      <c r="N115" s="171" t="s">
        <v>12</v>
      </c>
      <c r="O115" s="171" t="s">
        <v>12</v>
      </c>
      <c r="P115" s="171" t="s">
        <v>12</v>
      </c>
      <c r="Q115" s="171" t="s">
        <v>12</v>
      </c>
      <c r="R115" s="171" t="s">
        <v>12</v>
      </c>
      <c r="S115" s="171" t="s">
        <v>12</v>
      </c>
      <c r="T115" s="171" t="s">
        <v>12</v>
      </c>
      <c r="U115" s="171" t="s">
        <v>12</v>
      </c>
      <c r="V115" s="171" t="s">
        <v>12</v>
      </c>
      <c r="W115" s="171" t="s">
        <v>12</v>
      </c>
      <c r="X115" s="171">
        <v>64999.999999999993</v>
      </c>
      <c r="Y115" s="171">
        <v>65000</v>
      </c>
      <c r="Z115" s="171">
        <v>64999.999999999985</v>
      </c>
      <c r="AA115" s="171">
        <v>64999.999999999985</v>
      </c>
      <c r="AB115" s="171">
        <v>64999.999999999993</v>
      </c>
      <c r="AC115" s="171">
        <v>64999.999999999985</v>
      </c>
      <c r="AD115" s="171">
        <v>64999.999999999993</v>
      </c>
      <c r="AE115" s="171">
        <v>64999.999999999993</v>
      </c>
    </row>
    <row r="116" spans="1:31" ht="12">
      <c r="A116" s="207" t="s">
        <v>816</v>
      </c>
      <c r="B116" s="182" t="s">
        <v>965</v>
      </c>
      <c r="C116" s="171" t="s">
        <v>12</v>
      </c>
      <c r="D116" s="171" t="s">
        <v>12</v>
      </c>
      <c r="E116" s="171" t="s">
        <v>12</v>
      </c>
      <c r="F116" s="171" t="s">
        <v>12</v>
      </c>
      <c r="G116" s="171" t="s">
        <v>12</v>
      </c>
      <c r="H116" s="171" t="s">
        <v>12</v>
      </c>
      <c r="I116" s="171" t="s">
        <v>12</v>
      </c>
      <c r="J116" s="171" t="s">
        <v>12</v>
      </c>
      <c r="K116" s="171" t="s">
        <v>12</v>
      </c>
      <c r="L116" s="171" t="s">
        <v>12</v>
      </c>
      <c r="M116" s="171" t="s">
        <v>12</v>
      </c>
      <c r="N116" s="171" t="s">
        <v>12</v>
      </c>
      <c r="O116" s="171" t="s">
        <v>12</v>
      </c>
      <c r="P116" s="171" t="s">
        <v>12</v>
      </c>
      <c r="Q116" s="171" t="s">
        <v>12</v>
      </c>
      <c r="R116" s="171" t="s">
        <v>12</v>
      </c>
      <c r="S116" s="171" t="s">
        <v>12</v>
      </c>
      <c r="T116" s="171" t="s">
        <v>12</v>
      </c>
      <c r="U116" s="171" t="s">
        <v>12</v>
      </c>
      <c r="V116" s="171" t="s">
        <v>12</v>
      </c>
      <c r="W116" s="171" t="s">
        <v>12</v>
      </c>
      <c r="X116" s="171">
        <v>68000</v>
      </c>
      <c r="Y116" s="171">
        <v>67999.999999999985</v>
      </c>
      <c r="Z116" s="171">
        <v>68000</v>
      </c>
      <c r="AA116" s="171">
        <v>67999.999999999985</v>
      </c>
      <c r="AB116" s="171">
        <v>68000</v>
      </c>
      <c r="AC116" s="171">
        <v>67999.999999999985</v>
      </c>
      <c r="AD116" s="171">
        <v>68000</v>
      </c>
      <c r="AE116" s="171">
        <v>68000</v>
      </c>
    </row>
    <row r="117" spans="1:31" ht="12">
      <c r="A117" s="202" t="s">
        <v>817</v>
      </c>
      <c r="B117" s="186" t="s">
        <v>965</v>
      </c>
      <c r="C117" s="248" t="s">
        <v>12</v>
      </c>
      <c r="D117" s="248" t="s">
        <v>12</v>
      </c>
      <c r="E117" s="248" t="s">
        <v>12</v>
      </c>
      <c r="F117" s="248" t="s">
        <v>12</v>
      </c>
      <c r="G117" s="248" t="s">
        <v>12</v>
      </c>
      <c r="H117" s="248" t="s">
        <v>12</v>
      </c>
      <c r="I117" s="248" t="s">
        <v>12</v>
      </c>
      <c r="J117" s="248" t="s">
        <v>12</v>
      </c>
      <c r="K117" s="248" t="s">
        <v>12</v>
      </c>
      <c r="L117" s="248" t="s">
        <v>12</v>
      </c>
      <c r="M117" s="248" t="s">
        <v>12</v>
      </c>
      <c r="N117" s="248" t="s">
        <v>12</v>
      </c>
      <c r="O117" s="248" t="s">
        <v>12</v>
      </c>
      <c r="P117" s="248" t="s">
        <v>12</v>
      </c>
      <c r="Q117" s="248" t="s">
        <v>12</v>
      </c>
      <c r="R117" s="248" t="s">
        <v>12</v>
      </c>
      <c r="S117" s="248" t="s">
        <v>12</v>
      </c>
      <c r="T117" s="248" t="s">
        <v>12</v>
      </c>
      <c r="U117" s="248" t="s">
        <v>12</v>
      </c>
      <c r="V117" s="248" t="s">
        <v>12</v>
      </c>
      <c r="W117" s="248" t="s">
        <v>12</v>
      </c>
      <c r="X117" s="248">
        <v>44000</v>
      </c>
      <c r="Y117" s="248">
        <v>44000</v>
      </c>
      <c r="Z117" s="248">
        <v>44000</v>
      </c>
      <c r="AA117" s="248">
        <v>44000</v>
      </c>
      <c r="AB117" s="248">
        <v>43999.999999999993</v>
      </c>
      <c r="AC117" s="248">
        <v>44000</v>
      </c>
      <c r="AD117" s="248">
        <v>44000.000000000007</v>
      </c>
      <c r="AE117" s="248">
        <v>44000.000000000007</v>
      </c>
    </row>
    <row r="118" spans="1:31" ht="12">
      <c r="A118" s="187" t="s">
        <v>818</v>
      </c>
      <c r="B118" s="242"/>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5"/>
    </row>
    <row r="119" spans="1:31" ht="12">
      <c r="A119" s="181" t="s">
        <v>813</v>
      </c>
      <c r="B119" s="181" t="s">
        <v>982</v>
      </c>
      <c r="C119" s="170">
        <v>679538.61135699495</v>
      </c>
      <c r="D119" s="170">
        <v>679538.61135699484</v>
      </c>
      <c r="E119" s="170">
        <v>679538.61135699495</v>
      </c>
      <c r="F119" s="170">
        <v>664051.54866786452</v>
      </c>
      <c r="G119" s="170">
        <v>648564.48597873421</v>
      </c>
      <c r="H119" s="170">
        <v>633077.42328960379</v>
      </c>
      <c r="I119" s="170">
        <v>617590.36060047359</v>
      </c>
      <c r="J119" s="170">
        <v>602103.29791134316</v>
      </c>
      <c r="K119" s="170">
        <v>586616.23522221285</v>
      </c>
      <c r="L119" s="170">
        <v>571129.17253308254</v>
      </c>
      <c r="M119" s="170">
        <v>555642.10984395223</v>
      </c>
      <c r="N119" s="170">
        <v>540155.04715482204</v>
      </c>
      <c r="O119" s="170">
        <v>524667.98446569161</v>
      </c>
      <c r="P119" s="170">
        <v>509180.92177656136</v>
      </c>
      <c r="Q119" s="170">
        <v>493693.85908743087</v>
      </c>
      <c r="R119" s="170">
        <v>478206.79639830056</v>
      </c>
      <c r="S119" s="170">
        <v>462719.73370917025</v>
      </c>
      <c r="T119" s="170">
        <v>447232.67102003994</v>
      </c>
      <c r="U119" s="170">
        <v>431745.60833090963</v>
      </c>
      <c r="V119" s="170">
        <v>416258.54564177938</v>
      </c>
      <c r="W119" s="170">
        <v>400771.48295264895</v>
      </c>
      <c r="X119" s="170">
        <v>385284.4202635187</v>
      </c>
      <c r="Y119" s="170">
        <v>369797.35757438879</v>
      </c>
      <c r="Z119" s="170">
        <v>369797.35757438873</v>
      </c>
      <c r="AA119" s="170">
        <v>369797.35757438879</v>
      </c>
      <c r="AB119" s="170">
        <v>369797.35757438873</v>
      </c>
      <c r="AC119" s="170">
        <v>369797.35757438873</v>
      </c>
      <c r="AD119" s="170">
        <v>369797.35757438879</v>
      </c>
      <c r="AE119" s="170">
        <v>369797.35757438879</v>
      </c>
    </row>
    <row r="120" spans="1:31" ht="12">
      <c r="A120" s="207" t="s">
        <v>814</v>
      </c>
      <c r="B120" s="267" t="s">
        <v>982</v>
      </c>
      <c r="C120" s="171" t="s">
        <v>12</v>
      </c>
      <c r="D120" s="171" t="s">
        <v>12</v>
      </c>
      <c r="E120" s="171" t="s">
        <v>12</v>
      </c>
      <c r="F120" s="171" t="s">
        <v>12</v>
      </c>
      <c r="G120" s="171" t="s">
        <v>12</v>
      </c>
      <c r="H120" s="171" t="s">
        <v>12</v>
      </c>
      <c r="I120" s="171" t="s">
        <v>12</v>
      </c>
      <c r="J120" s="171" t="s">
        <v>12</v>
      </c>
      <c r="K120" s="171" t="s">
        <v>12</v>
      </c>
      <c r="L120" s="171" t="s">
        <v>12</v>
      </c>
      <c r="M120" s="171" t="s">
        <v>12</v>
      </c>
      <c r="N120" s="171" t="s">
        <v>12</v>
      </c>
      <c r="O120" s="171" t="s">
        <v>12</v>
      </c>
      <c r="P120" s="171" t="s">
        <v>12</v>
      </c>
      <c r="Q120" s="171" t="s">
        <v>12</v>
      </c>
      <c r="R120" s="171" t="s">
        <v>12</v>
      </c>
      <c r="S120" s="171" t="s">
        <v>12</v>
      </c>
      <c r="T120" s="171" t="s">
        <v>12</v>
      </c>
      <c r="U120" s="171" t="s">
        <v>12</v>
      </c>
      <c r="V120" s="171" t="s">
        <v>12</v>
      </c>
      <c r="W120" s="171" t="s">
        <v>12</v>
      </c>
      <c r="X120" s="171" t="s">
        <v>12</v>
      </c>
      <c r="Y120" s="171">
        <v>71000</v>
      </c>
      <c r="Z120" s="171">
        <v>71000</v>
      </c>
      <c r="AA120" s="171">
        <v>71000</v>
      </c>
      <c r="AB120" s="171">
        <v>71000</v>
      </c>
      <c r="AC120" s="171">
        <v>71000</v>
      </c>
      <c r="AD120" s="171">
        <v>71000</v>
      </c>
      <c r="AE120" s="171">
        <v>71000</v>
      </c>
    </row>
    <row r="121" spans="1:31" ht="12">
      <c r="A121" s="207" t="s">
        <v>815</v>
      </c>
      <c r="B121" s="182" t="s">
        <v>965</v>
      </c>
      <c r="C121" s="171" t="s">
        <v>12</v>
      </c>
      <c r="D121" s="171" t="s">
        <v>12</v>
      </c>
      <c r="E121" s="171" t="s">
        <v>12</v>
      </c>
      <c r="F121" s="171" t="s">
        <v>12</v>
      </c>
      <c r="G121" s="171" t="s">
        <v>12</v>
      </c>
      <c r="H121" s="171" t="s">
        <v>12</v>
      </c>
      <c r="I121" s="171" t="s">
        <v>12</v>
      </c>
      <c r="J121" s="171" t="s">
        <v>12</v>
      </c>
      <c r="K121" s="171" t="s">
        <v>12</v>
      </c>
      <c r="L121" s="171" t="s">
        <v>12</v>
      </c>
      <c r="M121" s="171" t="s">
        <v>12</v>
      </c>
      <c r="N121" s="171" t="s">
        <v>12</v>
      </c>
      <c r="O121" s="171" t="s">
        <v>12</v>
      </c>
      <c r="P121" s="171" t="s">
        <v>12</v>
      </c>
      <c r="Q121" s="171" t="s">
        <v>12</v>
      </c>
      <c r="R121" s="171" t="s">
        <v>12</v>
      </c>
      <c r="S121" s="171" t="s">
        <v>12</v>
      </c>
      <c r="T121" s="171" t="s">
        <v>12</v>
      </c>
      <c r="U121" s="171" t="s">
        <v>12</v>
      </c>
      <c r="V121" s="171" t="s">
        <v>12</v>
      </c>
      <c r="W121" s="171" t="s">
        <v>12</v>
      </c>
      <c r="X121" s="171" t="s">
        <v>12</v>
      </c>
      <c r="Y121" s="171">
        <v>69999.999999999985</v>
      </c>
      <c r="Z121" s="171">
        <v>70000.000000000015</v>
      </c>
      <c r="AA121" s="171">
        <v>70000</v>
      </c>
      <c r="AB121" s="171">
        <v>70000</v>
      </c>
      <c r="AC121" s="171">
        <v>70000</v>
      </c>
      <c r="AD121" s="171">
        <v>70000</v>
      </c>
      <c r="AE121" s="171">
        <v>70000</v>
      </c>
    </row>
    <row r="122" spans="1:31" ht="12">
      <c r="A122" s="182" t="s">
        <v>819</v>
      </c>
      <c r="B122" s="182" t="s">
        <v>960</v>
      </c>
      <c r="C122" s="171">
        <v>804.92354999999998</v>
      </c>
      <c r="D122" s="171">
        <v>804.92354999999998</v>
      </c>
      <c r="E122" s="171">
        <v>804.92354999999998</v>
      </c>
      <c r="F122" s="171">
        <v>804.92355000000009</v>
      </c>
      <c r="G122" s="171">
        <v>804.92354999999986</v>
      </c>
      <c r="H122" s="171">
        <v>804.92355000000009</v>
      </c>
      <c r="I122" s="171">
        <v>804.9235500000002</v>
      </c>
      <c r="J122" s="171">
        <v>804.92354999999986</v>
      </c>
      <c r="K122" s="171">
        <v>804.92354999999998</v>
      </c>
      <c r="L122" s="171">
        <v>804.92355000000009</v>
      </c>
      <c r="M122" s="171">
        <v>804.92354999999998</v>
      </c>
      <c r="N122" s="171">
        <v>804.92354999999998</v>
      </c>
      <c r="O122" s="171">
        <v>804.92355000000009</v>
      </c>
      <c r="P122" s="171">
        <v>804.92355000000009</v>
      </c>
      <c r="Q122" s="171">
        <v>804.92354999999998</v>
      </c>
      <c r="R122" s="171">
        <v>804.92354999999998</v>
      </c>
      <c r="S122" s="171">
        <v>804.92354999999998</v>
      </c>
      <c r="T122" s="171">
        <v>804.92355000000009</v>
      </c>
      <c r="U122" s="171">
        <v>804.92355000000009</v>
      </c>
      <c r="V122" s="171">
        <v>804.92355000000009</v>
      </c>
      <c r="W122" s="171">
        <v>804.92355000000009</v>
      </c>
      <c r="X122" s="171">
        <v>804.92355000000009</v>
      </c>
      <c r="Y122" s="171">
        <v>804.92355000000009</v>
      </c>
      <c r="Z122" s="171">
        <v>804.92354999999998</v>
      </c>
      <c r="AA122" s="171">
        <v>804.92355000000009</v>
      </c>
      <c r="AB122" s="171">
        <v>5230.6649173305814</v>
      </c>
      <c r="AC122" s="171">
        <v>2080.9970976792647</v>
      </c>
      <c r="AD122" s="171">
        <v>804.92355000000009</v>
      </c>
      <c r="AE122" s="171">
        <v>804.92354999999998</v>
      </c>
    </row>
    <row r="123" spans="1:31" ht="12">
      <c r="A123" s="182" t="s">
        <v>820</v>
      </c>
      <c r="B123" s="182" t="s">
        <v>982</v>
      </c>
      <c r="C123" s="171">
        <v>28007.121599999999</v>
      </c>
      <c r="D123" s="171">
        <v>28007.121600000002</v>
      </c>
      <c r="E123" s="171">
        <v>28007.121599999995</v>
      </c>
      <c r="F123" s="171">
        <v>28007.121600000002</v>
      </c>
      <c r="G123" s="171">
        <v>28007.121599999999</v>
      </c>
      <c r="H123" s="171">
        <v>28007.121599999995</v>
      </c>
      <c r="I123" s="171">
        <v>28007.121600000002</v>
      </c>
      <c r="J123" s="171">
        <v>28007.121599999995</v>
      </c>
      <c r="K123" s="171">
        <v>28007.121600000002</v>
      </c>
      <c r="L123" s="171">
        <v>28007.121600000002</v>
      </c>
      <c r="M123" s="171">
        <v>28007.121600000006</v>
      </c>
      <c r="N123" s="171">
        <v>28007.121600000006</v>
      </c>
      <c r="O123" s="171">
        <v>28007.121600000006</v>
      </c>
      <c r="P123" s="171">
        <v>28007.121599999999</v>
      </c>
      <c r="Q123" s="171">
        <v>28007.121600000006</v>
      </c>
      <c r="R123" s="171">
        <v>28007.121600000009</v>
      </c>
      <c r="S123" s="171">
        <v>28007.121600000002</v>
      </c>
      <c r="T123" s="171">
        <v>28007.121599999999</v>
      </c>
      <c r="U123" s="171">
        <v>28007.121600000002</v>
      </c>
      <c r="V123" s="171">
        <v>28007.121599999999</v>
      </c>
      <c r="W123" s="171">
        <v>28007.121600000006</v>
      </c>
      <c r="X123" s="171">
        <v>28007.121600000006</v>
      </c>
      <c r="Y123" s="171">
        <v>28007.121600000002</v>
      </c>
      <c r="Z123" s="171">
        <v>28007.121600000002</v>
      </c>
      <c r="AA123" s="171">
        <v>28007.121600000006</v>
      </c>
      <c r="AB123" s="171">
        <v>28007.121600000002</v>
      </c>
      <c r="AC123" s="171">
        <v>28007.121600000002</v>
      </c>
      <c r="AD123" s="171">
        <v>28007.121599999995</v>
      </c>
      <c r="AE123" s="171">
        <v>28007.121600000002</v>
      </c>
    </row>
    <row r="124" spans="1:31" ht="12">
      <c r="A124" s="186" t="s">
        <v>821</v>
      </c>
      <c r="B124" s="186" t="s">
        <v>982</v>
      </c>
      <c r="C124" s="248">
        <v>219.33287999999999</v>
      </c>
      <c r="D124" s="248">
        <v>219.33288000000002</v>
      </c>
      <c r="E124" s="248">
        <v>219.33287999999996</v>
      </c>
      <c r="F124" s="248">
        <v>219.33288000000002</v>
      </c>
      <c r="G124" s="248">
        <v>219.33288000000005</v>
      </c>
      <c r="H124" s="248">
        <v>219.33287999999999</v>
      </c>
      <c r="I124" s="248">
        <v>219.33288000000002</v>
      </c>
      <c r="J124" s="248">
        <v>219.33288000000002</v>
      </c>
      <c r="K124" s="248">
        <v>219.33287999999999</v>
      </c>
      <c r="L124" s="248">
        <v>219.33288000000002</v>
      </c>
      <c r="M124" s="248">
        <v>219.33288000000002</v>
      </c>
      <c r="N124" s="248">
        <v>219.33288000000002</v>
      </c>
      <c r="O124" s="248">
        <v>219.33288000000002</v>
      </c>
      <c r="P124" s="248">
        <v>219.33287999999996</v>
      </c>
      <c r="Q124" s="248">
        <v>219.33288000000005</v>
      </c>
      <c r="R124" s="248">
        <v>219.33287999999999</v>
      </c>
      <c r="S124" s="248">
        <v>219.33287999999999</v>
      </c>
      <c r="T124" s="248">
        <v>219.33287999999999</v>
      </c>
      <c r="U124" s="248">
        <v>219.33288000000002</v>
      </c>
      <c r="V124" s="248">
        <v>219.33288000000002</v>
      </c>
      <c r="W124" s="248">
        <v>219.33288000000005</v>
      </c>
      <c r="X124" s="248">
        <v>219.33288000000002</v>
      </c>
      <c r="Y124" s="248">
        <v>219.33287999999999</v>
      </c>
      <c r="Z124" s="248">
        <v>219.33287999999999</v>
      </c>
      <c r="AA124" s="248">
        <v>219.33287999999999</v>
      </c>
      <c r="AB124" s="248">
        <v>219.33288000000005</v>
      </c>
      <c r="AC124" s="248">
        <v>219.33287999999999</v>
      </c>
      <c r="AD124" s="248">
        <v>219.33288000000005</v>
      </c>
      <c r="AE124" s="248">
        <v>219.33288000000002</v>
      </c>
    </row>
    <row r="125" spans="1:31" ht="12">
      <c r="A125" s="187" t="s">
        <v>822</v>
      </c>
      <c r="B125" s="242"/>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5"/>
    </row>
    <row r="126" spans="1:31" ht="12">
      <c r="A126" s="181" t="s">
        <v>823</v>
      </c>
      <c r="B126" s="182" t="s">
        <v>969</v>
      </c>
      <c r="C126" s="171">
        <v>1.8050472000000002</v>
      </c>
      <c r="D126" s="171">
        <v>1.8050472</v>
      </c>
      <c r="E126" s="171">
        <v>1.8050472000000002</v>
      </c>
      <c r="F126" s="171">
        <v>1.8050472</v>
      </c>
      <c r="G126" s="171">
        <v>1.8050472</v>
      </c>
      <c r="H126" s="171">
        <v>1.8050472000000002</v>
      </c>
      <c r="I126" s="171">
        <v>1.8050472000000002</v>
      </c>
      <c r="J126" s="171">
        <v>1.8050472000000002</v>
      </c>
      <c r="K126" s="171">
        <v>1.8050472</v>
      </c>
      <c r="L126" s="171">
        <v>1.8050472000000002</v>
      </c>
      <c r="M126" s="171">
        <v>1.8050472</v>
      </c>
      <c r="N126" s="171">
        <v>1.8050472</v>
      </c>
      <c r="O126" s="171">
        <v>1.8050472</v>
      </c>
      <c r="P126" s="171">
        <v>1.8050472000000002</v>
      </c>
      <c r="Q126" s="171">
        <v>1.8050472000000002</v>
      </c>
      <c r="R126" s="171">
        <v>1.8050472</v>
      </c>
      <c r="S126" s="171">
        <v>1.8050472</v>
      </c>
      <c r="T126" s="171">
        <v>1.8050472000000004</v>
      </c>
      <c r="U126" s="171">
        <v>1.8050472</v>
      </c>
      <c r="V126" s="171">
        <v>1.8050472000000004</v>
      </c>
      <c r="W126" s="171">
        <v>1.8050471999999997</v>
      </c>
      <c r="X126" s="171">
        <v>1.8050472000000002</v>
      </c>
      <c r="Y126" s="171">
        <v>1.8050472000000004</v>
      </c>
      <c r="Z126" s="171">
        <v>1.8050472000000002</v>
      </c>
      <c r="AA126" s="171">
        <v>1.8050472</v>
      </c>
      <c r="AB126" s="171">
        <v>1.8050472</v>
      </c>
      <c r="AC126" s="171">
        <v>1.8050472000000002</v>
      </c>
      <c r="AD126" s="171">
        <v>1.8050472</v>
      </c>
      <c r="AE126" s="171">
        <v>1.8050472000000002</v>
      </c>
    </row>
    <row r="127" spans="1:31" ht="12">
      <c r="A127" s="186" t="s">
        <v>824</v>
      </c>
      <c r="B127" s="182" t="s">
        <v>969</v>
      </c>
      <c r="C127" s="171">
        <v>2.2568868000000002</v>
      </c>
      <c r="D127" s="171">
        <v>2.2568868000000006</v>
      </c>
      <c r="E127" s="171">
        <v>2.2568868000000006</v>
      </c>
      <c r="F127" s="171">
        <v>2.2568868000000002</v>
      </c>
      <c r="G127" s="171">
        <v>2.2568868000000006</v>
      </c>
      <c r="H127" s="171">
        <v>2.2568868000000006</v>
      </c>
      <c r="I127" s="171">
        <v>2.2568868000000006</v>
      </c>
      <c r="J127" s="171">
        <v>2.2568868000000002</v>
      </c>
      <c r="K127" s="171">
        <v>2.2568868000000006</v>
      </c>
      <c r="L127" s="171">
        <v>2.2568867999999997</v>
      </c>
      <c r="M127" s="171">
        <v>2.2568868000000006</v>
      </c>
      <c r="N127" s="171">
        <v>2.2568868000000006</v>
      </c>
      <c r="O127" s="171">
        <v>2.2568868000000006</v>
      </c>
      <c r="P127" s="171">
        <v>2.2568868000000002</v>
      </c>
      <c r="Q127" s="171">
        <v>2.2568868000000006</v>
      </c>
      <c r="R127" s="171">
        <v>2.2568868000000006</v>
      </c>
      <c r="S127" s="171">
        <v>2.2568868000000006</v>
      </c>
      <c r="T127" s="171">
        <v>2.2568868000000002</v>
      </c>
      <c r="U127" s="171">
        <v>2.2568868000000006</v>
      </c>
      <c r="V127" s="171">
        <v>2.2568868000000006</v>
      </c>
      <c r="W127" s="171">
        <v>2.2568868000000006</v>
      </c>
      <c r="X127" s="171">
        <v>2.2568868000000011</v>
      </c>
      <c r="Y127" s="171">
        <v>2.2568868000000006</v>
      </c>
      <c r="Z127" s="171">
        <v>2.2568868000000006</v>
      </c>
      <c r="AA127" s="171">
        <v>2.2568867999999997</v>
      </c>
      <c r="AB127" s="171">
        <v>2.2568868000000002</v>
      </c>
      <c r="AC127" s="171">
        <v>2.2568868000000002</v>
      </c>
      <c r="AD127" s="171">
        <v>2.2568868000000002</v>
      </c>
      <c r="AE127" s="171">
        <v>2.2568868000000006</v>
      </c>
    </row>
    <row r="128" spans="1:31" ht="12">
      <c r="A128" s="189" t="s">
        <v>825</v>
      </c>
      <c r="B128" s="182" t="s">
        <v>982</v>
      </c>
      <c r="C128" s="171">
        <v>176.91984732824432</v>
      </c>
      <c r="D128" s="171">
        <v>176.91984732824432</v>
      </c>
      <c r="E128" s="171">
        <v>176.91984732824432</v>
      </c>
      <c r="F128" s="171">
        <v>176.91984732824429</v>
      </c>
      <c r="G128" s="171">
        <v>176.91984732824429</v>
      </c>
      <c r="H128" s="171">
        <v>176.91984732824429</v>
      </c>
      <c r="I128" s="171">
        <v>176.91984732824429</v>
      </c>
      <c r="J128" s="171">
        <v>176.91984732824432</v>
      </c>
      <c r="K128" s="171">
        <v>176.91984732824434</v>
      </c>
      <c r="L128" s="171">
        <v>176.91984732824434</v>
      </c>
      <c r="M128" s="171">
        <v>176.91984732824434</v>
      </c>
      <c r="N128" s="171">
        <v>176.91984732824429</v>
      </c>
      <c r="O128" s="171">
        <v>176.91984732824429</v>
      </c>
      <c r="P128" s="171">
        <v>176.91984732824429</v>
      </c>
      <c r="Q128" s="171">
        <v>176.91984732824429</v>
      </c>
      <c r="R128" s="171">
        <v>176.91984732824432</v>
      </c>
      <c r="S128" s="171">
        <v>176.91984732824432</v>
      </c>
      <c r="T128" s="171">
        <v>176.91984732824432</v>
      </c>
      <c r="U128" s="171">
        <v>176.91984732824432</v>
      </c>
      <c r="V128" s="171">
        <v>176.91984732824426</v>
      </c>
      <c r="W128" s="171">
        <v>176.91984732824426</v>
      </c>
      <c r="X128" s="171">
        <v>176.91984732824432</v>
      </c>
      <c r="Y128" s="171">
        <v>176.91984732824429</v>
      </c>
      <c r="Z128" s="171">
        <v>176.91984732824434</v>
      </c>
      <c r="AA128" s="171">
        <v>176.91984732824429</v>
      </c>
      <c r="AB128" s="171">
        <v>176.91984732824432</v>
      </c>
      <c r="AC128" s="171">
        <v>214.28867924528302</v>
      </c>
      <c r="AD128" s="171">
        <v>252.3477443609022</v>
      </c>
      <c r="AE128" s="171">
        <v>326.41901408450713</v>
      </c>
    </row>
    <row r="129" spans="1:31" ht="12">
      <c r="A129" s="189" t="s">
        <v>826</v>
      </c>
      <c r="B129" s="182" t="s">
        <v>982</v>
      </c>
      <c r="C129" s="171">
        <v>650.9433962264153</v>
      </c>
      <c r="D129" s="171">
        <v>650.94339622641519</v>
      </c>
      <c r="E129" s="171">
        <v>650.94339622641519</v>
      </c>
      <c r="F129" s="171">
        <v>650.94339622641519</v>
      </c>
      <c r="G129" s="171">
        <v>650.9433962264153</v>
      </c>
      <c r="H129" s="171">
        <v>650.9433962264153</v>
      </c>
      <c r="I129" s="171">
        <v>650.9433962264153</v>
      </c>
      <c r="J129" s="171">
        <v>650.94339622641519</v>
      </c>
      <c r="K129" s="171">
        <v>650.9433962264153</v>
      </c>
      <c r="L129" s="171">
        <v>650.9433962264153</v>
      </c>
      <c r="M129" s="171">
        <v>650.9433962264153</v>
      </c>
      <c r="N129" s="171">
        <v>650.9433962264153</v>
      </c>
      <c r="O129" s="171">
        <v>650.9433962264153</v>
      </c>
      <c r="P129" s="171">
        <v>650.9433962264153</v>
      </c>
      <c r="Q129" s="171">
        <v>650.94339622641519</v>
      </c>
      <c r="R129" s="171">
        <v>650.9433962264153</v>
      </c>
      <c r="S129" s="171">
        <v>650.9433962264153</v>
      </c>
      <c r="T129" s="171">
        <v>650.9433962264153</v>
      </c>
      <c r="U129" s="171">
        <v>650.9433962264153</v>
      </c>
      <c r="V129" s="171">
        <v>650.9433962264153</v>
      </c>
      <c r="W129" s="171">
        <v>650.9433962264153</v>
      </c>
      <c r="X129" s="171">
        <v>650.9433962264153</v>
      </c>
      <c r="Y129" s="171">
        <v>650.9433962264153</v>
      </c>
      <c r="Z129" s="171">
        <v>650.9433962264153</v>
      </c>
      <c r="AA129" s="171">
        <v>650.94339622641519</v>
      </c>
      <c r="AB129" s="171">
        <v>650.9433962264153</v>
      </c>
      <c r="AC129" s="171">
        <v>754.43396226415086</v>
      </c>
      <c r="AD129" s="171">
        <v>746.3958333333336</v>
      </c>
      <c r="AE129" s="171">
        <v>1797.5000000000011</v>
      </c>
    </row>
    <row r="130" spans="1:31" ht="12">
      <c r="A130" s="187" t="s">
        <v>806</v>
      </c>
      <c r="B130" s="242"/>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5"/>
    </row>
    <row r="131" spans="1:31" ht="12">
      <c r="A131" s="181" t="s">
        <v>827</v>
      </c>
      <c r="B131" s="181" t="s">
        <v>971</v>
      </c>
      <c r="C131" s="170">
        <v>4622.3999999999996</v>
      </c>
      <c r="D131" s="170">
        <v>4622.4000000000005</v>
      </c>
      <c r="E131" s="170">
        <v>4622.3999999999996</v>
      </c>
      <c r="F131" s="170">
        <v>4622.3999999999996</v>
      </c>
      <c r="G131" s="170">
        <v>4622.4000000000005</v>
      </c>
      <c r="H131" s="170">
        <v>4622.3999999999996</v>
      </c>
      <c r="I131" s="170">
        <v>4622.4000000000005</v>
      </c>
      <c r="J131" s="170">
        <v>4622.4000000000005</v>
      </c>
      <c r="K131" s="170">
        <v>4622.4000000000005</v>
      </c>
      <c r="L131" s="170">
        <v>4622.3999999999996</v>
      </c>
      <c r="M131" s="170">
        <v>4622.4000000000005</v>
      </c>
      <c r="N131" s="170">
        <v>4622.4000000000005</v>
      </c>
      <c r="O131" s="170">
        <v>4622.4000000000005</v>
      </c>
      <c r="P131" s="170">
        <v>4622.4000000000005</v>
      </c>
      <c r="Q131" s="170">
        <v>4622.4000000000005</v>
      </c>
      <c r="R131" s="170">
        <v>4622.4000000000005</v>
      </c>
      <c r="S131" s="170">
        <v>4622.4000000000005</v>
      </c>
      <c r="T131" s="170">
        <v>4622.4000000000005</v>
      </c>
      <c r="U131" s="170">
        <v>4622.4000000000005</v>
      </c>
      <c r="V131" s="170">
        <v>4622.4000000000005</v>
      </c>
      <c r="W131" s="170">
        <v>4622.4000000000005</v>
      </c>
      <c r="X131" s="170">
        <v>4622.3999999999996</v>
      </c>
      <c r="Y131" s="170">
        <v>4622.4000000000005</v>
      </c>
      <c r="Z131" s="170">
        <v>4622.3999999999996</v>
      </c>
      <c r="AA131" s="170">
        <v>4622.4000000000005</v>
      </c>
      <c r="AB131" s="170">
        <v>4622.4000000000005</v>
      </c>
      <c r="AC131" s="170">
        <v>4622.4000000000005</v>
      </c>
      <c r="AD131" s="170">
        <v>4622.3999999999996</v>
      </c>
      <c r="AE131" s="170">
        <v>4622.4000000000005</v>
      </c>
    </row>
    <row r="132" spans="1:31" ht="12">
      <c r="A132" s="182" t="s">
        <v>828</v>
      </c>
      <c r="B132" s="182" t="s">
        <v>971</v>
      </c>
      <c r="C132" s="171">
        <v>109.78199999999998</v>
      </c>
      <c r="D132" s="171">
        <v>109.78200000000001</v>
      </c>
      <c r="E132" s="171">
        <v>109.78200000000001</v>
      </c>
      <c r="F132" s="171">
        <v>109.78200000000001</v>
      </c>
      <c r="G132" s="171">
        <v>109.78200000000001</v>
      </c>
      <c r="H132" s="171">
        <v>109.78200000000002</v>
      </c>
      <c r="I132" s="171">
        <v>109.78200000000002</v>
      </c>
      <c r="J132" s="171">
        <v>109.78200000000004</v>
      </c>
      <c r="K132" s="171">
        <v>109.782</v>
      </c>
      <c r="L132" s="171">
        <v>109.78200000000002</v>
      </c>
      <c r="M132" s="171">
        <v>109.78200000000001</v>
      </c>
      <c r="N132" s="171">
        <v>109.78200000000001</v>
      </c>
      <c r="O132" s="171">
        <v>109.78200000000001</v>
      </c>
      <c r="P132" s="171">
        <v>109.78200000000001</v>
      </c>
      <c r="Q132" s="171">
        <v>109.782</v>
      </c>
      <c r="R132" s="171">
        <v>109.78200000000001</v>
      </c>
      <c r="S132" s="171">
        <v>109.782</v>
      </c>
      <c r="T132" s="171">
        <v>109.78200000000001</v>
      </c>
      <c r="U132" s="171">
        <v>109.78200000000002</v>
      </c>
      <c r="V132" s="171">
        <v>109.78200000000001</v>
      </c>
      <c r="W132" s="171">
        <v>109.78200000000002</v>
      </c>
      <c r="X132" s="171">
        <v>109.78200000000002</v>
      </c>
      <c r="Y132" s="171">
        <v>109.78200000000002</v>
      </c>
      <c r="Z132" s="171">
        <v>109.78200000000001</v>
      </c>
      <c r="AA132" s="171">
        <v>109.78200000000001</v>
      </c>
      <c r="AB132" s="171">
        <v>109.782</v>
      </c>
      <c r="AC132" s="171">
        <v>109.78200000000001</v>
      </c>
      <c r="AD132" s="171">
        <v>109.78200000000001</v>
      </c>
      <c r="AE132" s="171">
        <v>109.78200000000001</v>
      </c>
    </row>
    <row r="133" spans="1:31" ht="12">
      <c r="A133" s="182" t="s">
        <v>829</v>
      </c>
      <c r="B133" s="182" t="s">
        <v>971</v>
      </c>
      <c r="C133" s="171">
        <v>4622.3999999999996</v>
      </c>
      <c r="D133" s="171">
        <v>4622.4000000000005</v>
      </c>
      <c r="E133" s="171">
        <v>4622.4000000000005</v>
      </c>
      <c r="F133" s="171">
        <v>4622.4000000000005</v>
      </c>
      <c r="G133" s="171">
        <v>4622.4000000000005</v>
      </c>
      <c r="H133" s="171">
        <v>4622.4000000000005</v>
      </c>
      <c r="I133" s="171">
        <v>4622.3999999999996</v>
      </c>
      <c r="J133" s="171">
        <v>4622.4000000000005</v>
      </c>
      <c r="K133" s="171">
        <v>4622.3999999999996</v>
      </c>
      <c r="L133" s="171">
        <v>4622.3999999999996</v>
      </c>
      <c r="M133" s="171">
        <v>4622.4000000000005</v>
      </c>
      <c r="N133" s="171">
        <v>4622.4000000000005</v>
      </c>
      <c r="O133" s="171">
        <v>4622.4000000000005</v>
      </c>
      <c r="P133" s="171">
        <v>4622.4000000000005</v>
      </c>
      <c r="Q133" s="171">
        <v>4622.4000000000005</v>
      </c>
      <c r="R133" s="171">
        <v>4622.4000000000015</v>
      </c>
      <c r="S133" s="171">
        <v>4622.4000000000005</v>
      </c>
      <c r="T133" s="171">
        <v>4622.4000000000005</v>
      </c>
      <c r="U133" s="171">
        <v>4622.4000000000005</v>
      </c>
      <c r="V133" s="171">
        <v>4622.4000000000015</v>
      </c>
      <c r="W133" s="171">
        <v>4622.3999999999996</v>
      </c>
      <c r="X133" s="171">
        <v>4622.3999999999996</v>
      </c>
      <c r="Y133" s="171">
        <v>4622.4000000000005</v>
      </c>
      <c r="Z133" s="171">
        <v>4622.4000000000005</v>
      </c>
      <c r="AA133" s="171">
        <v>4622.4000000000005</v>
      </c>
      <c r="AB133" s="171">
        <v>4622.3999999999996</v>
      </c>
      <c r="AC133" s="171">
        <v>4622.3999999999996</v>
      </c>
      <c r="AD133" s="171">
        <v>4622.3999999999996</v>
      </c>
      <c r="AE133" s="171">
        <v>4622.3999999999996</v>
      </c>
    </row>
    <row r="134" spans="1:31" ht="12">
      <c r="A134" s="182" t="s">
        <v>830</v>
      </c>
      <c r="B134" s="182" t="s">
        <v>971</v>
      </c>
      <c r="C134" s="171">
        <v>109.78200000000001</v>
      </c>
      <c r="D134" s="171">
        <v>109.78200000000002</v>
      </c>
      <c r="E134" s="171">
        <v>109.78200000000002</v>
      </c>
      <c r="F134" s="171">
        <v>109.78200000000001</v>
      </c>
      <c r="G134" s="171">
        <v>109.78200000000001</v>
      </c>
      <c r="H134" s="171">
        <v>109.78200000000002</v>
      </c>
      <c r="I134" s="171">
        <v>109.782</v>
      </c>
      <c r="J134" s="171">
        <v>109.78200000000001</v>
      </c>
      <c r="K134" s="171">
        <v>109.78200000000004</v>
      </c>
      <c r="L134" s="171">
        <v>109.782</v>
      </c>
      <c r="M134" s="171">
        <v>109.782</v>
      </c>
      <c r="N134" s="171">
        <v>109.78200000000001</v>
      </c>
      <c r="O134" s="171">
        <v>109.78200000000001</v>
      </c>
      <c r="P134" s="171">
        <v>109.78200000000002</v>
      </c>
      <c r="Q134" s="171">
        <v>109.782</v>
      </c>
      <c r="R134" s="171">
        <v>109.78200000000002</v>
      </c>
      <c r="S134" s="171">
        <v>109.782</v>
      </c>
      <c r="T134" s="171">
        <v>109.78200000000002</v>
      </c>
      <c r="U134" s="171">
        <v>109.78200000000002</v>
      </c>
      <c r="V134" s="171">
        <v>109.78200000000001</v>
      </c>
      <c r="W134" s="171">
        <v>109.782</v>
      </c>
      <c r="X134" s="171">
        <v>109.78200000000001</v>
      </c>
      <c r="Y134" s="171">
        <v>109.782</v>
      </c>
      <c r="Z134" s="171">
        <v>109.78200000000002</v>
      </c>
      <c r="AA134" s="171">
        <v>109.78200000000002</v>
      </c>
      <c r="AB134" s="171">
        <v>109.782</v>
      </c>
      <c r="AC134" s="171">
        <v>109.782</v>
      </c>
      <c r="AD134" s="171">
        <v>109.782</v>
      </c>
      <c r="AE134" s="171">
        <v>109.78200000000002</v>
      </c>
    </row>
    <row r="135" spans="1:31" ht="12">
      <c r="A135" s="182" t="s">
        <v>831</v>
      </c>
      <c r="B135" s="182" t="s">
        <v>971</v>
      </c>
      <c r="C135" s="171">
        <v>4622.3999999999987</v>
      </c>
      <c r="D135" s="171">
        <v>4622.4000000000005</v>
      </c>
      <c r="E135" s="171">
        <v>4622.3999999999996</v>
      </c>
      <c r="F135" s="171">
        <v>4622.4000000000015</v>
      </c>
      <c r="G135" s="171">
        <v>4622.4000000000005</v>
      </c>
      <c r="H135" s="171">
        <v>4622.4000000000005</v>
      </c>
      <c r="I135" s="171">
        <v>4622.4000000000005</v>
      </c>
      <c r="J135" s="171">
        <v>4622.4000000000005</v>
      </c>
      <c r="K135" s="171">
        <v>4622.3999999999996</v>
      </c>
      <c r="L135" s="171">
        <v>4622.3999999999996</v>
      </c>
      <c r="M135" s="171">
        <v>4622.3999999999996</v>
      </c>
      <c r="N135" s="171">
        <v>4622.4000000000005</v>
      </c>
      <c r="O135" s="171">
        <v>4622.4000000000005</v>
      </c>
      <c r="P135" s="171">
        <v>4622.3999999999996</v>
      </c>
      <c r="Q135" s="171">
        <v>4622.3999999999996</v>
      </c>
      <c r="R135" s="171">
        <v>4622.4000000000005</v>
      </c>
      <c r="S135" s="171">
        <v>4622.3999999999996</v>
      </c>
      <c r="T135" s="171">
        <v>4622.4000000000005</v>
      </c>
      <c r="U135" s="171">
        <v>4622.4000000000005</v>
      </c>
      <c r="V135" s="171">
        <v>4622.4000000000005</v>
      </c>
      <c r="W135" s="171">
        <v>4622.3999999999996</v>
      </c>
      <c r="X135" s="171">
        <v>4622.4000000000005</v>
      </c>
      <c r="Y135" s="171">
        <v>4622.4000000000005</v>
      </c>
      <c r="Z135" s="171">
        <v>4622.3999999999996</v>
      </c>
      <c r="AA135" s="171">
        <v>4622.3999999999996</v>
      </c>
      <c r="AB135" s="171">
        <v>4622.3999999999996</v>
      </c>
      <c r="AC135" s="171">
        <v>4622.4000000000005</v>
      </c>
      <c r="AD135" s="171">
        <v>4622.4000000000005</v>
      </c>
      <c r="AE135" s="171">
        <v>4622.3999999999996</v>
      </c>
    </row>
    <row r="136" spans="1:31" ht="12">
      <c r="A136" s="186" t="s">
        <v>832</v>
      </c>
      <c r="B136" s="186" t="s">
        <v>971</v>
      </c>
      <c r="C136" s="248">
        <v>109.78200000000001</v>
      </c>
      <c r="D136" s="248">
        <v>109.782</v>
      </c>
      <c r="E136" s="248">
        <v>109.78200000000004</v>
      </c>
      <c r="F136" s="248">
        <v>109.78200000000002</v>
      </c>
      <c r="G136" s="248">
        <v>109.78200000000001</v>
      </c>
      <c r="H136" s="248">
        <v>109.782</v>
      </c>
      <c r="I136" s="248">
        <v>109.78200000000001</v>
      </c>
      <c r="J136" s="248">
        <v>109.78200000000002</v>
      </c>
      <c r="K136" s="248">
        <v>109.78200000000002</v>
      </c>
      <c r="L136" s="248">
        <v>109.78200000000001</v>
      </c>
      <c r="M136" s="248">
        <v>109.78200000000002</v>
      </c>
      <c r="N136" s="248">
        <v>109.78200000000002</v>
      </c>
      <c r="O136" s="248">
        <v>109.78200000000001</v>
      </c>
      <c r="P136" s="248">
        <v>109.782</v>
      </c>
      <c r="Q136" s="248">
        <v>109.78200000000001</v>
      </c>
      <c r="R136" s="248">
        <v>109.78200000000001</v>
      </c>
      <c r="S136" s="248">
        <v>109.78200000000001</v>
      </c>
      <c r="T136" s="248">
        <v>109.782</v>
      </c>
      <c r="U136" s="248">
        <v>109.782</v>
      </c>
      <c r="V136" s="248">
        <v>109.78200000000001</v>
      </c>
      <c r="W136" s="248">
        <v>109.78200000000002</v>
      </c>
      <c r="X136" s="248">
        <v>109.782</v>
      </c>
      <c r="Y136" s="248">
        <v>109.782</v>
      </c>
      <c r="Z136" s="248">
        <v>109.782</v>
      </c>
      <c r="AA136" s="248">
        <v>109.78200000000001</v>
      </c>
      <c r="AB136" s="248">
        <v>109.78200000000001</v>
      </c>
      <c r="AC136" s="248">
        <v>109.78200000000001</v>
      </c>
      <c r="AD136" s="248">
        <v>109.78200000000001</v>
      </c>
      <c r="AE136" s="248">
        <v>109.78200000000002</v>
      </c>
    </row>
    <row r="137" spans="1:31" ht="12">
      <c r="A137" s="187" t="s">
        <v>833</v>
      </c>
      <c r="B137" s="242"/>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5"/>
    </row>
    <row r="138" spans="1:31" ht="12">
      <c r="A138" s="181" t="s">
        <v>834</v>
      </c>
      <c r="B138" s="181" t="s">
        <v>967</v>
      </c>
      <c r="C138" s="170">
        <v>3123.9142200000001</v>
      </c>
      <c r="D138" s="170">
        <v>3123.9142200000001</v>
      </c>
      <c r="E138" s="170">
        <v>3123.9142200000006</v>
      </c>
      <c r="F138" s="170">
        <v>2999.5344949301543</v>
      </c>
      <c r="G138" s="170">
        <v>2875.1547698603085</v>
      </c>
      <c r="H138" s="170">
        <v>2750.7750447904627</v>
      </c>
      <c r="I138" s="170">
        <v>2626.395319720616</v>
      </c>
      <c r="J138" s="170">
        <v>2502.0155946507703</v>
      </c>
      <c r="K138" s="170">
        <v>2377.6358695809236</v>
      </c>
      <c r="L138" s="170">
        <v>2253.2561445110773</v>
      </c>
      <c r="M138" s="170">
        <v>2128.8764194412311</v>
      </c>
      <c r="N138" s="170">
        <v>2004.4966943713846</v>
      </c>
      <c r="O138" s="170">
        <v>1880.1169693015386</v>
      </c>
      <c r="P138" s="170">
        <v>1755.7372442316928</v>
      </c>
      <c r="Q138" s="170">
        <v>1631.3575191618461</v>
      </c>
      <c r="R138" s="170">
        <v>1506.9777940919998</v>
      </c>
      <c r="S138" s="170">
        <v>1382.5980690221536</v>
      </c>
      <c r="T138" s="170">
        <v>1258.2183439523074</v>
      </c>
      <c r="U138" s="170">
        <v>1133.8386188824611</v>
      </c>
      <c r="V138" s="170">
        <v>1009.4588938126151</v>
      </c>
      <c r="W138" s="170">
        <v>885.07916874276907</v>
      </c>
      <c r="X138" s="170">
        <v>760.69944367292317</v>
      </c>
      <c r="Y138" s="170">
        <v>559.0200567461294</v>
      </c>
      <c r="Z138" s="170">
        <v>633.34918734754308</v>
      </c>
      <c r="AA138" s="170">
        <v>587.13104854576522</v>
      </c>
      <c r="AB138" s="170">
        <v>634.58204288266722</v>
      </c>
      <c r="AC138" s="170">
        <v>552.38841152763939</v>
      </c>
      <c r="AD138" s="170">
        <v>525.6225390359798</v>
      </c>
      <c r="AE138" s="170">
        <v>499.70210129588475</v>
      </c>
    </row>
    <row r="139" spans="1:31" ht="12">
      <c r="A139" s="207" t="s">
        <v>760</v>
      </c>
      <c r="B139" s="182" t="s">
        <v>967</v>
      </c>
      <c r="C139" s="171" t="s">
        <v>12</v>
      </c>
      <c r="D139" s="171" t="s">
        <v>12</v>
      </c>
      <c r="E139" s="171" t="s">
        <v>12</v>
      </c>
      <c r="F139" s="171" t="s">
        <v>12</v>
      </c>
      <c r="G139" s="171" t="s">
        <v>12</v>
      </c>
      <c r="H139" s="171" t="s">
        <v>12</v>
      </c>
      <c r="I139" s="171" t="s">
        <v>12</v>
      </c>
      <c r="J139" s="171" t="s">
        <v>12</v>
      </c>
      <c r="K139" s="171" t="s">
        <v>12</v>
      </c>
      <c r="L139" s="171" t="s">
        <v>12</v>
      </c>
      <c r="M139" s="171" t="s">
        <v>12</v>
      </c>
      <c r="N139" s="171" t="s">
        <v>12</v>
      </c>
      <c r="O139" s="171" t="s">
        <v>12</v>
      </c>
      <c r="P139" s="171" t="s">
        <v>12</v>
      </c>
      <c r="Q139" s="171" t="s">
        <v>12</v>
      </c>
      <c r="R139" s="171" t="s">
        <v>12</v>
      </c>
      <c r="S139" s="171" t="s">
        <v>12</v>
      </c>
      <c r="T139" s="171" t="s">
        <v>12</v>
      </c>
      <c r="U139" s="171" t="s">
        <v>12</v>
      </c>
      <c r="V139" s="171" t="s">
        <v>12</v>
      </c>
      <c r="W139" s="171" t="s">
        <v>12</v>
      </c>
      <c r="X139" s="171">
        <v>2516.6824074443939</v>
      </c>
      <c r="Y139" s="171">
        <v>2599.8423970053864</v>
      </c>
      <c r="Z139" s="171">
        <v>2927.0913668255598</v>
      </c>
      <c r="AA139" s="171">
        <v>2926.9277472327367</v>
      </c>
      <c r="AB139" s="171">
        <v>2802.8249336870031</v>
      </c>
      <c r="AC139" s="171">
        <v>2785.5499999999993</v>
      </c>
      <c r="AD139" s="171">
        <v>2908.7690742624645</v>
      </c>
      <c r="AE139" s="171">
        <v>2863.0348727615456</v>
      </c>
    </row>
    <row r="140" spans="1:31" ht="12">
      <c r="A140" s="207" t="s">
        <v>761</v>
      </c>
      <c r="B140" s="182" t="s">
        <v>967</v>
      </c>
      <c r="C140" s="171" t="s">
        <v>12</v>
      </c>
      <c r="D140" s="171" t="s">
        <v>12</v>
      </c>
      <c r="E140" s="171" t="s">
        <v>12</v>
      </c>
      <c r="F140" s="171" t="s">
        <v>12</v>
      </c>
      <c r="G140" s="171" t="s">
        <v>12</v>
      </c>
      <c r="H140" s="171" t="s">
        <v>12</v>
      </c>
      <c r="I140" s="171" t="s">
        <v>12</v>
      </c>
      <c r="J140" s="171" t="s">
        <v>12</v>
      </c>
      <c r="K140" s="171" t="s">
        <v>12</v>
      </c>
      <c r="L140" s="171" t="s">
        <v>12</v>
      </c>
      <c r="M140" s="171" t="s">
        <v>12</v>
      </c>
      <c r="N140" s="171" t="s">
        <v>12</v>
      </c>
      <c r="O140" s="171" t="s">
        <v>12</v>
      </c>
      <c r="P140" s="171" t="s">
        <v>12</v>
      </c>
      <c r="Q140" s="171" t="s">
        <v>12</v>
      </c>
      <c r="R140" s="171" t="s">
        <v>12</v>
      </c>
      <c r="S140" s="171" t="s">
        <v>12</v>
      </c>
      <c r="T140" s="171" t="s">
        <v>12</v>
      </c>
      <c r="U140" s="171" t="s">
        <v>12</v>
      </c>
      <c r="V140" s="171" t="s">
        <v>12</v>
      </c>
      <c r="W140" s="171" t="s">
        <v>12</v>
      </c>
      <c r="X140" s="171">
        <v>338.82236327699854</v>
      </c>
      <c r="Y140" s="171">
        <v>343.51307159973658</v>
      </c>
      <c r="Z140" s="171">
        <v>399.44940752903187</v>
      </c>
      <c r="AA140" s="171">
        <v>377.79894780567969</v>
      </c>
      <c r="AB140" s="171">
        <v>373.50803415664336</v>
      </c>
      <c r="AC140" s="171">
        <v>380.49785867237688</v>
      </c>
      <c r="AD140" s="171">
        <v>367.23387415908218</v>
      </c>
      <c r="AE140" s="171">
        <v>372.77122503795374</v>
      </c>
    </row>
    <row r="141" spans="1:31" ht="12">
      <c r="A141" s="207" t="s">
        <v>759</v>
      </c>
      <c r="B141" s="182" t="s">
        <v>967</v>
      </c>
      <c r="C141" s="171" t="s">
        <v>12</v>
      </c>
      <c r="D141" s="171" t="s">
        <v>12</v>
      </c>
      <c r="E141" s="171" t="s">
        <v>12</v>
      </c>
      <c r="F141" s="171" t="s">
        <v>12</v>
      </c>
      <c r="G141" s="171" t="s">
        <v>12</v>
      </c>
      <c r="H141" s="171" t="s">
        <v>12</v>
      </c>
      <c r="I141" s="171" t="s">
        <v>12</v>
      </c>
      <c r="J141" s="171" t="s">
        <v>12</v>
      </c>
      <c r="K141" s="171" t="s">
        <v>12</v>
      </c>
      <c r="L141" s="171" t="s">
        <v>12</v>
      </c>
      <c r="M141" s="171" t="s">
        <v>12</v>
      </c>
      <c r="N141" s="171" t="s">
        <v>12</v>
      </c>
      <c r="O141" s="171" t="s">
        <v>12</v>
      </c>
      <c r="P141" s="171" t="s">
        <v>12</v>
      </c>
      <c r="Q141" s="171" t="s">
        <v>12</v>
      </c>
      <c r="R141" s="171" t="s">
        <v>12</v>
      </c>
      <c r="S141" s="171" t="s">
        <v>12</v>
      </c>
      <c r="T141" s="171" t="s">
        <v>12</v>
      </c>
      <c r="U141" s="171" t="s">
        <v>12</v>
      </c>
      <c r="V141" s="171" t="s">
        <v>12</v>
      </c>
      <c r="W141" s="171" t="s">
        <v>12</v>
      </c>
      <c r="X141" s="171">
        <v>219.22430788819872</v>
      </c>
      <c r="Y141" s="171">
        <v>207.49116535454539</v>
      </c>
      <c r="Z141" s="171">
        <v>236.79851722753801</v>
      </c>
      <c r="AA141" s="171">
        <v>215.6276501484231</v>
      </c>
      <c r="AB141" s="171">
        <v>221.84898354307839</v>
      </c>
      <c r="AC141" s="171">
        <v>227.2428419936372</v>
      </c>
      <c r="AD141" s="171">
        <v>218.61510791366908</v>
      </c>
      <c r="AE141" s="171">
        <v>217.40270727580364</v>
      </c>
    </row>
    <row r="142" spans="1:31" ht="12">
      <c r="A142" s="182" t="s">
        <v>835</v>
      </c>
      <c r="B142" s="182" t="s">
        <v>967</v>
      </c>
      <c r="C142" s="171">
        <v>3123.9142199999997</v>
      </c>
      <c r="D142" s="171">
        <v>3123.9142200000001</v>
      </c>
      <c r="E142" s="171">
        <v>3123.9142200000001</v>
      </c>
      <c r="F142" s="171">
        <v>3025.5396212312953</v>
      </c>
      <c r="G142" s="171">
        <v>2927.165022462591</v>
      </c>
      <c r="H142" s="171">
        <v>2828.7904236938857</v>
      </c>
      <c r="I142" s="171">
        <v>2730.4158249251814</v>
      </c>
      <c r="J142" s="171">
        <v>2632.0412261564757</v>
      </c>
      <c r="K142" s="171">
        <v>2533.6666273877713</v>
      </c>
      <c r="L142" s="171">
        <v>2435.292028619067</v>
      </c>
      <c r="M142" s="171">
        <v>2336.9174298503617</v>
      </c>
      <c r="N142" s="171">
        <v>2238.5428310816569</v>
      </c>
      <c r="O142" s="171">
        <v>2140.1682323129521</v>
      </c>
      <c r="P142" s="171">
        <v>2041.7936335442471</v>
      </c>
      <c r="Q142" s="171">
        <v>1943.4190347755425</v>
      </c>
      <c r="R142" s="171">
        <v>1845.0444360068377</v>
      </c>
      <c r="S142" s="171">
        <v>1746.6698372381325</v>
      </c>
      <c r="T142" s="171">
        <v>1648.2952384694277</v>
      </c>
      <c r="U142" s="171">
        <v>1549.9206397007229</v>
      </c>
      <c r="V142" s="171">
        <v>1451.5460409320183</v>
      </c>
      <c r="W142" s="171">
        <v>1353.1714421633133</v>
      </c>
      <c r="X142" s="171">
        <v>1254.7968433946096</v>
      </c>
      <c r="Y142" s="171">
        <v>1290.0575085747128</v>
      </c>
      <c r="Z142" s="171">
        <v>1409.9709260615182</v>
      </c>
      <c r="AA142" s="171">
        <v>1225.3534455218703</v>
      </c>
      <c r="AB142" s="171">
        <v>972.64090644973851</v>
      </c>
      <c r="AC142" s="171">
        <v>1095.6036383682472</v>
      </c>
      <c r="AD142" s="171">
        <v>1035.2966793685359</v>
      </c>
      <c r="AE142" s="171">
        <v>5.4125852463402095</v>
      </c>
    </row>
    <row r="143" spans="1:31" ht="12">
      <c r="A143" s="207" t="s">
        <v>760</v>
      </c>
      <c r="B143" s="182" t="s">
        <v>967</v>
      </c>
      <c r="C143" s="171" t="s">
        <v>12</v>
      </c>
      <c r="D143" s="171" t="s">
        <v>12</v>
      </c>
      <c r="E143" s="171" t="s">
        <v>12</v>
      </c>
      <c r="F143" s="171" t="s">
        <v>12</v>
      </c>
      <c r="G143" s="171" t="s">
        <v>12</v>
      </c>
      <c r="H143" s="171" t="s">
        <v>12</v>
      </c>
      <c r="I143" s="171" t="s">
        <v>12</v>
      </c>
      <c r="J143" s="171" t="s">
        <v>12</v>
      </c>
      <c r="K143" s="171" t="s">
        <v>12</v>
      </c>
      <c r="L143" s="171" t="s">
        <v>12</v>
      </c>
      <c r="M143" s="171" t="s">
        <v>12</v>
      </c>
      <c r="N143" s="171" t="s">
        <v>12</v>
      </c>
      <c r="O143" s="171" t="s">
        <v>12</v>
      </c>
      <c r="P143" s="171" t="s">
        <v>12</v>
      </c>
      <c r="Q143" s="171" t="s">
        <v>12</v>
      </c>
      <c r="R143" s="171" t="s">
        <v>12</v>
      </c>
      <c r="S143" s="171" t="s">
        <v>12</v>
      </c>
      <c r="T143" s="171" t="s">
        <v>12</v>
      </c>
      <c r="U143" s="171" t="s">
        <v>12</v>
      </c>
      <c r="V143" s="171" t="s">
        <v>12</v>
      </c>
      <c r="W143" s="171" t="s">
        <v>12</v>
      </c>
      <c r="X143" s="171">
        <v>2504.656397395052</v>
      </c>
      <c r="Y143" s="171">
        <v>2900.2060574036364</v>
      </c>
      <c r="Z143" s="171">
        <v>3282.4192310156113</v>
      </c>
      <c r="AA143" s="171">
        <v>2850.159608635719</v>
      </c>
      <c r="AB143" s="171">
        <v>2359.1894531250005</v>
      </c>
      <c r="AC143" s="171">
        <v>2899.1151284490957</v>
      </c>
      <c r="AD143" s="171">
        <v>2864.7029204431019</v>
      </c>
      <c r="AE143" s="171">
        <v>30.948504841059034</v>
      </c>
    </row>
    <row r="144" spans="1:31" ht="12">
      <c r="A144" s="207" t="s">
        <v>761</v>
      </c>
      <c r="B144" s="182" t="s">
        <v>967</v>
      </c>
      <c r="C144" s="171" t="s">
        <v>12</v>
      </c>
      <c r="D144" s="171" t="s">
        <v>12</v>
      </c>
      <c r="E144" s="171" t="s">
        <v>12</v>
      </c>
      <c r="F144" s="171" t="s">
        <v>12</v>
      </c>
      <c r="G144" s="171" t="s">
        <v>12</v>
      </c>
      <c r="H144" s="171" t="s">
        <v>12</v>
      </c>
      <c r="I144" s="171" t="s">
        <v>12</v>
      </c>
      <c r="J144" s="171" t="s">
        <v>12</v>
      </c>
      <c r="K144" s="171" t="s">
        <v>12</v>
      </c>
      <c r="L144" s="171" t="s">
        <v>12</v>
      </c>
      <c r="M144" s="171" t="s">
        <v>12</v>
      </c>
      <c r="N144" s="171" t="s">
        <v>12</v>
      </c>
      <c r="O144" s="171" t="s">
        <v>12</v>
      </c>
      <c r="P144" s="171" t="s">
        <v>12</v>
      </c>
      <c r="Q144" s="171" t="s">
        <v>12</v>
      </c>
      <c r="R144" s="171" t="s">
        <v>12</v>
      </c>
      <c r="S144" s="171" t="s">
        <v>12</v>
      </c>
      <c r="T144" s="171" t="s">
        <v>12</v>
      </c>
      <c r="U144" s="171" t="s">
        <v>12</v>
      </c>
      <c r="V144" s="171" t="s">
        <v>12</v>
      </c>
      <c r="W144" s="171" t="s">
        <v>12</v>
      </c>
      <c r="X144" s="171">
        <v>319.46060902659963</v>
      </c>
      <c r="Y144" s="171">
        <v>365.6069370682261</v>
      </c>
      <c r="Z144" s="171">
        <v>405.14207394878213</v>
      </c>
      <c r="AA144" s="171">
        <v>372.36169247334976</v>
      </c>
      <c r="AB144" s="171">
        <v>415.17635843660634</v>
      </c>
      <c r="AC144" s="171">
        <v>377.88024475524469</v>
      </c>
      <c r="AD144" s="171">
        <v>375.3681110643667</v>
      </c>
      <c r="AE144" s="171">
        <v>4.0512564627944734</v>
      </c>
    </row>
    <row r="145" spans="1:31" ht="12">
      <c r="A145" s="207" t="s">
        <v>759</v>
      </c>
      <c r="B145" s="186" t="s">
        <v>967</v>
      </c>
      <c r="C145" s="248" t="s">
        <v>12</v>
      </c>
      <c r="D145" s="248" t="s">
        <v>12</v>
      </c>
      <c r="E145" s="248" t="s">
        <v>12</v>
      </c>
      <c r="F145" s="248" t="s">
        <v>12</v>
      </c>
      <c r="G145" s="248" t="s">
        <v>12</v>
      </c>
      <c r="H145" s="248" t="s">
        <v>12</v>
      </c>
      <c r="I145" s="248" t="s">
        <v>12</v>
      </c>
      <c r="J145" s="248" t="s">
        <v>12</v>
      </c>
      <c r="K145" s="248" t="s">
        <v>12</v>
      </c>
      <c r="L145" s="248" t="s">
        <v>12</v>
      </c>
      <c r="M145" s="248" t="s">
        <v>12</v>
      </c>
      <c r="N145" s="248" t="s">
        <v>12</v>
      </c>
      <c r="O145" s="248" t="s">
        <v>12</v>
      </c>
      <c r="P145" s="248" t="s">
        <v>12</v>
      </c>
      <c r="Q145" s="248" t="s">
        <v>12</v>
      </c>
      <c r="R145" s="248" t="s">
        <v>12</v>
      </c>
      <c r="S145" s="248" t="s">
        <v>12</v>
      </c>
      <c r="T145" s="248" t="s">
        <v>12</v>
      </c>
      <c r="U145" s="248" t="s">
        <v>12</v>
      </c>
      <c r="V145" s="248" t="s">
        <v>12</v>
      </c>
      <c r="W145" s="248" t="s">
        <v>12</v>
      </c>
      <c r="X145" s="248">
        <v>194.71156676800001</v>
      </c>
      <c r="Y145" s="248">
        <v>197.78799709090907</v>
      </c>
      <c r="Z145" s="248">
        <v>234.10969146448087</v>
      </c>
      <c r="AA145" s="248">
        <v>219.83464196865202</v>
      </c>
      <c r="AB145" s="248">
        <v>190.56250000000003</v>
      </c>
      <c r="AC145" s="248">
        <v>218.99653979238755</v>
      </c>
      <c r="AD145" s="248">
        <v>219.67105263157893</v>
      </c>
      <c r="AE145" s="248">
        <v>2.2150438394093204</v>
      </c>
    </row>
    <row r="146" spans="1:31" ht="12">
      <c r="A146" s="187" t="s">
        <v>836</v>
      </c>
      <c r="B146" s="242"/>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5"/>
    </row>
    <row r="147" spans="1:31" ht="12">
      <c r="A147" s="192" t="s">
        <v>837</v>
      </c>
      <c r="B147" s="192" t="s">
        <v>984</v>
      </c>
      <c r="C147" s="261">
        <v>609.57899999999995</v>
      </c>
      <c r="D147" s="261">
        <v>609.57899999999995</v>
      </c>
      <c r="E147" s="261">
        <v>609.57900000000006</v>
      </c>
      <c r="F147" s="261">
        <v>609.57899999999995</v>
      </c>
      <c r="G147" s="261">
        <v>609.57899999999995</v>
      </c>
      <c r="H147" s="261">
        <v>609.57899999999984</v>
      </c>
      <c r="I147" s="261">
        <v>609.57899999999984</v>
      </c>
      <c r="J147" s="261">
        <v>609.57899999999995</v>
      </c>
      <c r="K147" s="261">
        <v>609.57899999999995</v>
      </c>
      <c r="L147" s="261">
        <v>609.57899999999995</v>
      </c>
      <c r="M147" s="261">
        <v>609.57899999999995</v>
      </c>
      <c r="N147" s="261">
        <v>609.57899999999995</v>
      </c>
      <c r="O147" s="261">
        <v>609.57900000000006</v>
      </c>
      <c r="P147" s="261">
        <v>609.57899999999984</v>
      </c>
      <c r="Q147" s="261">
        <v>609.57899999999995</v>
      </c>
      <c r="R147" s="261">
        <v>609.57899999999995</v>
      </c>
      <c r="S147" s="261">
        <v>609.57899999999995</v>
      </c>
      <c r="T147" s="261">
        <v>609.57899999999995</v>
      </c>
      <c r="U147" s="261">
        <v>609.57899999999995</v>
      </c>
      <c r="V147" s="261">
        <v>609.57899999999995</v>
      </c>
      <c r="W147" s="261">
        <v>609.57900000000006</v>
      </c>
      <c r="X147" s="261">
        <v>609.57899999999995</v>
      </c>
      <c r="Y147" s="261">
        <v>609.57899999999995</v>
      </c>
      <c r="Z147" s="261">
        <v>609.57899999999995</v>
      </c>
      <c r="AA147" s="261">
        <v>609.57899999999984</v>
      </c>
      <c r="AB147" s="261">
        <v>609.57899999999995</v>
      </c>
      <c r="AC147" s="261">
        <v>832.86695870573021</v>
      </c>
      <c r="AD147" s="261">
        <v>615.21809166212518</v>
      </c>
      <c r="AE147" s="261">
        <v>613.58499944936409</v>
      </c>
    </row>
    <row r="148" spans="1:31" ht="12">
      <c r="A148" s="187" t="s">
        <v>838</v>
      </c>
      <c r="B148" s="242"/>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5"/>
    </row>
    <row r="149" spans="1:31" ht="12">
      <c r="A149" s="181" t="s">
        <v>839</v>
      </c>
      <c r="B149" s="181" t="s">
        <v>982</v>
      </c>
      <c r="C149" s="170">
        <v>83954.339999999982</v>
      </c>
      <c r="D149" s="170">
        <v>83954.34</v>
      </c>
      <c r="E149" s="170">
        <v>83954.339999999982</v>
      </c>
      <c r="F149" s="170">
        <v>83954.340000000011</v>
      </c>
      <c r="G149" s="170">
        <v>83954.34</v>
      </c>
      <c r="H149" s="170">
        <v>83954.34</v>
      </c>
      <c r="I149" s="170">
        <v>83954.34</v>
      </c>
      <c r="J149" s="170">
        <v>83954.340000000011</v>
      </c>
      <c r="K149" s="170">
        <v>83954.34</v>
      </c>
      <c r="L149" s="170">
        <v>83954.34</v>
      </c>
      <c r="M149" s="170">
        <v>83954.34</v>
      </c>
      <c r="N149" s="170">
        <v>83954.340000000011</v>
      </c>
      <c r="O149" s="170">
        <v>83954.34</v>
      </c>
      <c r="P149" s="170">
        <v>83954.34</v>
      </c>
      <c r="Q149" s="170">
        <v>83954.34</v>
      </c>
      <c r="R149" s="170">
        <v>83954.340000000011</v>
      </c>
      <c r="S149" s="170">
        <v>83954.34</v>
      </c>
      <c r="T149" s="170">
        <v>83954.34</v>
      </c>
      <c r="U149" s="170">
        <v>83954.339999999982</v>
      </c>
      <c r="V149" s="170">
        <v>83954.34</v>
      </c>
      <c r="W149" s="170">
        <v>83954.339999999982</v>
      </c>
      <c r="X149" s="170">
        <v>83954.34</v>
      </c>
      <c r="Y149" s="170">
        <v>83954.34</v>
      </c>
      <c r="Z149" s="170">
        <v>83954.340000000011</v>
      </c>
      <c r="AA149" s="170">
        <v>83954.340000000026</v>
      </c>
      <c r="AB149" s="170">
        <v>83954.340000000011</v>
      </c>
      <c r="AC149" s="170">
        <v>83954.34</v>
      </c>
      <c r="AD149" s="170">
        <v>83954.34</v>
      </c>
      <c r="AE149" s="170">
        <v>83954.340000000011</v>
      </c>
    </row>
    <row r="150" spans="1:31" ht="12">
      <c r="A150" s="186" t="s">
        <v>840</v>
      </c>
      <c r="B150" s="186" t="s">
        <v>982</v>
      </c>
      <c r="C150" s="248">
        <v>83954.34</v>
      </c>
      <c r="D150" s="248">
        <v>83954.34</v>
      </c>
      <c r="E150" s="248">
        <v>83954.339999999982</v>
      </c>
      <c r="F150" s="248">
        <v>83954.34</v>
      </c>
      <c r="G150" s="248">
        <v>83954.34</v>
      </c>
      <c r="H150" s="248">
        <v>83954.34</v>
      </c>
      <c r="I150" s="248">
        <v>83954.34</v>
      </c>
      <c r="J150" s="248">
        <v>83954.34</v>
      </c>
      <c r="K150" s="248">
        <v>83954.34</v>
      </c>
      <c r="L150" s="248">
        <v>83954.34</v>
      </c>
      <c r="M150" s="248">
        <v>83954.34</v>
      </c>
      <c r="N150" s="248">
        <v>83954.34</v>
      </c>
      <c r="O150" s="248">
        <v>83954.34</v>
      </c>
      <c r="P150" s="248">
        <v>83954.34</v>
      </c>
      <c r="Q150" s="248">
        <v>83954.34</v>
      </c>
      <c r="R150" s="248">
        <v>83954.340000000011</v>
      </c>
      <c r="S150" s="248">
        <v>83954.34</v>
      </c>
      <c r="T150" s="248">
        <v>83954.340000000011</v>
      </c>
      <c r="U150" s="248">
        <v>83954.34</v>
      </c>
      <c r="V150" s="248">
        <v>83954.34</v>
      </c>
      <c r="W150" s="248">
        <v>83954.339999999982</v>
      </c>
      <c r="X150" s="248">
        <v>83954.34</v>
      </c>
      <c r="Y150" s="248">
        <v>83954.34</v>
      </c>
      <c r="Z150" s="248">
        <v>83954.34</v>
      </c>
      <c r="AA150" s="248">
        <v>83954.34</v>
      </c>
      <c r="AB150" s="248">
        <v>83954.34</v>
      </c>
      <c r="AC150" s="248">
        <v>83954.340000000011</v>
      </c>
      <c r="AD150" s="248">
        <v>83954.34</v>
      </c>
      <c r="AE150" s="248">
        <v>83954.340000000011</v>
      </c>
    </row>
    <row r="151" spans="1:31" ht="12">
      <c r="A151" s="187" t="s">
        <v>841</v>
      </c>
      <c r="B151" s="242"/>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5"/>
    </row>
    <row r="152" spans="1:31" ht="12">
      <c r="A152" s="181" t="s">
        <v>842</v>
      </c>
      <c r="B152" s="181" t="s">
        <v>988</v>
      </c>
      <c r="C152" s="248">
        <v>6038.823529411764</v>
      </c>
      <c r="D152" s="248">
        <v>6038.8235294117649</v>
      </c>
      <c r="E152" s="248">
        <v>6038.823529411764</v>
      </c>
      <c r="F152" s="248">
        <v>6038.823529411764</v>
      </c>
      <c r="G152" s="248">
        <v>6038.823529411764</v>
      </c>
      <c r="H152" s="248">
        <v>6038.823529411763</v>
      </c>
      <c r="I152" s="248">
        <v>6038.8235294117649</v>
      </c>
      <c r="J152" s="248">
        <v>6038.823529411764</v>
      </c>
      <c r="K152" s="248">
        <v>6038.823529411764</v>
      </c>
      <c r="L152" s="248">
        <v>6038.823529411764</v>
      </c>
      <c r="M152" s="248">
        <v>6038.8235294117649</v>
      </c>
      <c r="N152" s="248">
        <v>6038.823529411764</v>
      </c>
      <c r="O152" s="248">
        <v>6038.823529411763</v>
      </c>
      <c r="P152" s="248">
        <v>6038.8235294117649</v>
      </c>
      <c r="Q152" s="248">
        <v>6038.8235294117649</v>
      </c>
      <c r="R152" s="248">
        <v>6038.8235294117649</v>
      </c>
      <c r="S152" s="248">
        <v>6038.8235294117649</v>
      </c>
      <c r="T152" s="248">
        <v>6038.8235294117649</v>
      </c>
      <c r="U152" s="248">
        <v>6038.8235294117649</v>
      </c>
      <c r="V152" s="248">
        <v>6038.8235294117649</v>
      </c>
      <c r="W152" s="248">
        <v>6038.823529411764</v>
      </c>
      <c r="X152" s="248">
        <v>6038.823529411764</v>
      </c>
      <c r="Y152" s="248">
        <v>6038.823529411764</v>
      </c>
      <c r="Z152" s="248">
        <v>6038.823529411764</v>
      </c>
      <c r="AA152" s="248">
        <v>6038.823529411764</v>
      </c>
      <c r="AB152" s="248">
        <v>6038.823529411764</v>
      </c>
      <c r="AC152" s="248">
        <v>6038.8235294117649</v>
      </c>
      <c r="AD152" s="248">
        <v>6038.823529411764</v>
      </c>
      <c r="AE152" s="248">
        <v>4577.333333333333</v>
      </c>
    </row>
    <row r="153" spans="1:31" ht="12">
      <c r="A153" s="182" t="s">
        <v>843</v>
      </c>
      <c r="B153" s="181" t="s">
        <v>988</v>
      </c>
      <c r="C153" s="248">
        <v>83954.340000000011</v>
      </c>
      <c r="D153" s="248">
        <v>83954.34</v>
      </c>
      <c r="E153" s="248">
        <v>83954.339999999982</v>
      </c>
      <c r="F153" s="248">
        <v>83954.34</v>
      </c>
      <c r="G153" s="248">
        <v>83954.339999999982</v>
      </c>
      <c r="H153" s="248">
        <v>83954.34</v>
      </c>
      <c r="I153" s="248">
        <v>83954.34</v>
      </c>
      <c r="J153" s="248">
        <v>83954.34</v>
      </c>
      <c r="K153" s="248">
        <v>83954.34</v>
      </c>
      <c r="L153" s="248">
        <v>83954.34</v>
      </c>
      <c r="M153" s="248">
        <v>83954.339999999982</v>
      </c>
      <c r="N153" s="248">
        <v>83954.34</v>
      </c>
      <c r="O153" s="248">
        <v>83954.34</v>
      </c>
      <c r="P153" s="248">
        <v>83954.34</v>
      </c>
      <c r="Q153" s="248">
        <v>83954.34</v>
      </c>
      <c r="R153" s="248">
        <v>83954.34</v>
      </c>
      <c r="S153" s="248">
        <v>83954.34</v>
      </c>
      <c r="T153" s="248">
        <v>83954.34</v>
      </c>
      <c r="U153" s="248">
        <v>83954.34</v>
      </c>
      <c r="V153" s="248">
        <v>83954.34</v>
      </c>
      <c r="W153" s="248">
        <v>83954.34</v>
      </c>
      <c r="X153" s="248">
        <v>83954.34</v>
      </c>
      <c r="Y153" s="248">
        <v>83954.339999999982</v>
      </c>
      <c r="Z153" s="248">
        <v>83954.34</v>
      </c>
      <c r="AA153" s="248">
        <v>83954.34</v>
      </c>
      <c r="AB153" s="248">
        <v>83954.339999999982</v>
      </c>
      <c r="AC153" s="248">
        <v>83954.34</v>
      </c>
      <c r="AD153" s="248">
        <v>83954.34</v>
      </c>
      <c r="AE153" s="248">
        <v>83954.34</v>
      </c>
    </row>
    <row r="154" spans="1:31" ht="12">
      <c r="A154" s="186" t="s">
        <v>844</v>
      </c>
      <c r="B154" s="181" t="s">
        <v>971</v>
      </c>
      <c r="C154" s="248">
        <v>4622.4000000000005</v>
      </c>
      <c r="D154" s="248">
        <v>4622.3999999999996</v>
      </c>
      <c r="E154" s="248">
        <v>4622.3999999999996</v>
      </c>
      <c r="F154" s="248">
        <v>4622.3999999999996</v>
      </c>
      <c r="G154" s="248">
        <v>4622.4000000000005</v>
      </c>
      <c r="H154" s="248">
        <v>4622.3999999999996</v>
      </c>
      <c r="I154" s="248">
        <v>4622.3999999999996</v>
      </c>
      <c r="J154" s="248">
        <v>4622.3999999999996</v>
      </c>
      <c r="K154" s="248">
        <v>4622.4000000000005</v>
      </c>
      <c r="L154" s="248">
        <v>4622.4000000000005</v>
      </c>
      <c r="M154" s="248">
        <v>4622.4000000000005</v>
      </c>
      <c r="N154" s="248">
        <v>4622.4000000000005</v>
      </c>
      <c r="O154" s="248">
        <v>4622.4000000000005</v>
      </c>
      <c r="P154" s="248">
        <v>4622.3999999999996</v>
      </c>
      <c r="Q154" s="248">
        <v>4622.3999999999996</v>
      </c>
      <c r="R154" s="248">
        <v>4622.3999999999996</v>
      </c>
      <c r="S154" s="248">
        <v>4622.3999999999996</v>
      </c>
      <c r="T154" s="248">
        <v>4622.3999999999996</v>
      </c>
      <c r="U154" s="248">
        <v>4622.3999999999996</v>
      </c>
      <c r="V154" s="248">
        <v>4622.3999999999996</v>
      </c>
      <c r="W154" s="248">
        <v>4622.4000000000005</v>
      </c>
      <c r="X154" s="248">
        <v>4622.4000000000005</v>
      </c>
      <c r="Y154" s="248">
        <v>4622.3999999999996</v>
      </c>
      <c r="Z154" s="248">
        <v>4622.4000000000005</v>
      </c>
      <c r="AA154" s="248">
        <v>4622.4000000000005</v>
      </c>
      <c r="AB154" s="248">
        <v>4622.3999999999996</v>
      </c>
      <c r="AC154" s="248">
        <v>4622.4000000000005</v>
      </c>
      <c r="AD154" s="248">
        <v>4622.3999999999996</v>
      </c>
      <c r="AE154" s="248">
        <v>4622.4000000000005</v>
      </c>
    </row>
    <row r="155" spans="1:31" ht="12">
      <c r="A155" s="186" t="s">
        <v>845</v>
      </c>
      <c r="B155" s="181" t="s">
        <v>971</v>
      </c>
      <c r="C155" s="248">
        <v>109.782</v>
      </c>
      <c r="D155" s="248">
        <v>109.782</v>
      </c>
      <c r="E155" s="248">
        <v>109.78200000000001</v>
      </c>
      <c r="F155" s="248">
        <v>109.78200000000001</v>
      </c>
      <c r="G155" s="248">
        <v>109.78200000000002</v>
      </c>
      <c r="H155" s="248">
        <v>109.78200000000004</v>
      </c>
      <c r="I155" s="248">
        <v>109.78200000000002</v>
      </c>
      <c r="J155" s="248">
        <v>109.78200000000002</v>
      </c>
      <c r="K155" s="248">
        <v>109.78200000000001</v>
      </c>
      <c r="L155" s="248">
        <v>109.782</v>
      </c>
      <c r="M155" s="248">
        <v>109.78200000000001</v>
      </c>
      <c r="N155" s="248">
        <v>109.78200000000001</v>
      </c>
      <c r="O155" s="248">
        <v>109.78200000000001</v>
      </c>
      <c r="P155" s="248">
        <v>109.78200000000002</v>
      </c>
      <c r="Q155" s="248">
        <v>109.78200000000002</v>
      </c>
      <c r="R155" s="248">
        <v>109.78200000000002</v>
      </c>
      <c r="S155" s="248">
        <v>109.78200000000002</v>
      </c>
      <c r="T155" s="248">
        <v>109.78200000000002</v>
      </c>
      <c r="U155" s="248">
        <v>109.78200000000002</v>
      </c>
      <c r="V155" s="248">
        <v>109.78200000000002</v>
      </c>
      <c r="W155" s="248">
        <v>109.78200000000001</v>
      </c>
      <c r="X155" s="248">
        <v>109.78200000000001</v>
      </c>
      <c r="Y155" s="248">
        <v>109.78200000000001</v>
      </c>
      <c r="Z155" s="248">
        <v>109.78200000000001</v>
      </c>
      <c r="AA155" s="248">
        <v>109.78200000000001</v>
      </c>
      <c r="AB155" s="248">
        <v>109.78200000000001</v>
      </c>
      <c r="AC155" s="248">
        <v>109.782</v>
      </c>
      <c r="AD155" s="248">
        <v>109.78200000000002</v>
      </c>
      <c r="AE155" s="248">
        <v>109.78200000000001</v>
      </c>
    </row>
    <row r="156" spans="1:31" ht="12">
      <c r="A156" s="187" t="s">
        <v>846</v>
      </c>
      <c r="B156" s="242"/>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5"/>
    </row>
    <row r="157" spans="1:31" ht="24">
      <c r="A157" s="182" t="s">
        <v>847</v>
      </c>
      <c r="B157" s="182" t="s">
        <v>989</v>
      </c>
      <c r="C157" s="248">
        <v>60594.999999999993</v>
      </c>
      <c r="D157" s="248">
        <v>60594.999999999993</v>
      </c>
      <c r="E157" s="248">
        <v>60594.999999999993</v>
      </c>
      <c r="F157" s="248">
        <v>60594.999999999993</v>
      </c>
      <c r="G157" s="248">
        <v>60594.999999999993</v>
      </c>
      <c r="H157" s="248">
        <v>60594.999999999993</v>
      </c>
      <c r="I157" s="248">
        <v>60594.999999999993</v>
      </c>
      <c r="J157" s="248">
        <v>60594.999999999993</v>
      </c>
      <c r="K157" s="248">
        <v>60594.999999999993</v>
      </c>
      <c r="L157" s="248">
        <v>60594.999999999993</v>
      </c>
      <c r="M157" s="248">
        <v>60594.999999999993</v>
      </c>
      <c r="N157" s="248">
        <v>60595</v>
      </c>
      <c r="O157" s="248">
        <v>60595</v>
      </c>
      <c r="P157" s="248">
        <v>60594.999999999993</v>
      </c>
      <c r="Q157" s="248">
        <v>60594.999999999993</v>
      </c>
      <c r="R157" s="248">
        <v>60595.000000000015</v>
      </c>
      <c r="S157" s="248">
        <v>60595.000000000015</v>
      </c>
      <c r="T157" s="248">
        <v>60595.000000000015</v>
      </c>
      <c r="U157" s="248">
        <v>60594.999999999993</v>
      </c>
      <c r="V157" s="248">
        <v>60595</v>
      </c>
      <c r="W157" s="248">
        <v>60595</v>
      </c>
      <c r="X157" s="248">
        <v>60595</v>
      </c>
      <c r="Y157" s="248">
        <v>60595</v>
      </c>
      <c r="Z157" s="248">
        <v>60595</v>
      </c>
      <c r="AA157" s="248">
        <v>60595</v>
      </c>
      <c r="AB157" s="248">
        <v>60595</v>
      </c>
      <c r="AC157" s="248">
        <v>60595</v>
      </c>
      <c r="AD157" s="248">
        <v>60595</v>
      </c>
      <c r="AE157" s="248">
        <v>32894</v>
      </c>
    </row>
    <row r="158" spans="1:31" ht="12">
      <c r="A158" s="182" t="s">
        <v>848</v>
      </c>
      <c r="B158" s="182" t="s">
        <v>989</v>
      </c>
      <c r="C158" s="268">
        <v>1152708.75</v>
      </c>
      <c r="D158" s="268">
        <v>1152708.75</v>
      </c>
      <c r="E158" s="268">
        <v>1152708.75</v>
      </c>
      <c r="F158" s="268">
        <v>1152708.75</v>
      </c>
      <c r="G158" s="268">
        <v>1152708.75</v>
      </c>
      <c r="H158" s="268">
        <v>1152708.75</v>
      </c>
      <c r="I158" s="268">
        <v>1152708.75</v>
      </c>
      <c r="J158" s="268">
        <v>1152708.75</v>
      </c>
      <c r="K158" s="268">
        <v>1152708.75</v>
      </c>
      <c r="L158" s="268">
        <v>1152708.75</v>
      </c>
      <c r="M158" s="268">
        <v>1152708.75</v>
      </c>
      <c r="N158" s="268">
        <v>1152708.7500000002</v>
      </c>
      <c r="O158" s="268">
        <v>1152708.7500000002</v>
      </c>
      <c r="P158" s="268">
        <v>1152708.75</v>
      </c>
      <c r="Q158" s="268">
        <v>1152708.75</v>
      </c>
      <c r="R158" s="268">
        <v>1152708.75</v>
      </c>
      <c r="S158" s="268">
        <v>1152708.75</v>
      </c>
      <c r="T158" s="268">
        <v>1152708.75</v>
      </c>
      <c r="U158" s="268">
        <v>1152708.75</v>
      </c>
      <c r="V158" s="268">
        <v>1152708.75</v>
      </c>
      <c r="W158" s="268">
        <v>1152708.7499999998</v>
      </c>
      <c r="X158" s="268">
        <v>1152708.7500000002</v>
      </c>
      <c r="Y158" s="268">
        <v>1152708.7500000002</v>
      </c>
      <c r="Z158" s="268">
        <v>1152708.7499999998</v>
      </c>
      <c r="AA158" s="268">
        <v>1152708.7499999998</v>
      </c>
      <c r="AB158" s="268">
        <v>1152708.7499999998</v>
      </c>
      <c r="AC158" s="268">
        <v>1152708.7499999998</v>
      </c>
      <c r="AD158" s="268">
        <v>1152708.7499999998</v>
      </c>
      <c r="AE158" s="268">
        <v>1227050.6666666667</v>
      </c>
    </row>
    <row r="159" spans="1:31" ht="12">
      <c r="A159" s="182" t="s">
        <v>849</v>
      </c>
      <c r="B159" s="182" t="s">
        <v>971</v>
      </c>
      <c r="C159" s="248">
        <v>4622.4000000000005</v>
      </c>
      <c r="D159" s="248">
        <v>4622.4000000000005</v>
      </c>
      <c r="E159" s="248">
        <v>4622.4000000000005</v>
      </c>
      <c r="F159" s="248">
        <v>4622.4000000000005</v>
      </c>
      <c r="G159" s="248">
        <v>4622.4000000000005</v>
      </c>
      <c r="H159" s="248">
        <v>4622.4000000000005</v>
      </c>
      <c r="I159" s="248">
        <v>4622.4000000000005</v>
      </c>
      <c r="J159" s="248">
        <v>4622.4000000000005</v>
      </c>
      <c r="K159" s="248">
        <v>4622.4000000000005</v>
      </c>
      <c r="L159" s="248">
        <v>4622.4000000000005</v>
      </c>
      <c r="M159" s="248">
        <v>4622.4000000000005</v>
      </c>
      <c r="N159" s="248">
        <v>4622.4000000000005</v>
      </c>
      <c r="O159" s="248">
        <v>4622.4000000000005</v>
      </c>
      <c r="P159" s="248">
        <v>4622.4000000000005</v>
      </c>
      <c r="Q159" s="248">
        <v>4622.4000000000005</v>
      </c>
      <c r="R159" s="248">
        <v>4622.3999999999996</v>
      </c>
      <c r="S159" s="248">
        <v>4622.3999999999996</v>
      </c>
      <c r="T159" s="248">
        <v>4622.3999999999996</v>
      </c>
      <c r="U159" s="248">
        <v>4622.4000000000005</v>
      </c>
      <c r="V159" s="248">
        <v>4622.4000000000005</v>
      </c>
      <c r="W159" s="248">
        <v>4622.3999999999996</v>
      </c>
      <c r="X159" s="248">
        <v>4622.4000000000005</v>
      </c>
      <c r="Y159" s="248">
        <v>4622.4000000000005</v>
      </c>
      <c r="Z159" s="248">
        <v>4622.3999999999996</v>
      </c>
      <c r="AA159" s="248">
        <v>4622.3999999999996</v>
      </c>
      <c r="AB159" s="248">
        <v>4622.3999999999996</v>
      </c>
      <c r="AC159" s="248">
        <v>4622.3999999999996</v>
      </c>
      <c r="AD159" s="248">
        <v>4622.3999999999996</v>
      </c>
      <c r="AE159" s="248">
        <v>4622.4000000000005</v>
      </c>
    </row>
    <row r="160" spans="1:31" ht="12">
      <c r="A160" s="182" t="s">
        <v>850</v>
      </c>
      <c r="B160" s="182" t="s">
        <v>971</v>
      </c>
      <c r="C160" s="248">
        <v>109.78200000000002</v>
      </c>
      <c r="D160" s="248">
        <v>109.78200000000002</v>
      </c>
      <c r="E160" s="248">
        <v>109.78200000000002</v>
      </c>
      <c r="F160" s="248">
        <v>109.78200000000002</v>
      </c>
      <c r="G160" s="248">
        <v>109.78200000000002</v>
      </c>
      <c r="H160" s="248">
        <v>109.78200000000002</v>
      </c>
      <c r="I160" s="248">
        <v>109.78200000000002</v>
      </c>
      <c r="J160" s="248">
        <v>109.78200000000002</v>
      </c>
      <c r="K160" s="248">
        <v>109.78200000000002</v>
      </c>
      <c r="L160" s="248">
        <v>109.78200000000002</v>
      </c>
      <c r="M160" s="248">
        <v>109.78200000000002</v>
      </c>
      <c r="N160" s="248">
        <v>109.78200000000002</v>
      </c>
      <c r="O160" s="248">
        <v>109.78200000000002</v>
      </c>
      <c r="P160" s="248">
        <v>109.78200000000002</v>
      </c>
      <c r="Q160" s="248">
        <v>109.78200000000002</v>
      </c>
      <c r="R160" s="248">
        <v>109.78200000000004</v>
      </c>
      <c r="S160" s="248">
        <v>109.78200000000004</v>
      </c>
      <c r="T160" s="248">
        <v>109.78200000000004</v>
      </c>
      <c r="U160" s="248">
        <v>109.78200000000002</v>
      </c>
      <c r="V160" s="248">
        <v>109.78200000000002</v>
      </c>
      <c r="W160" s="248">
        <v>109.78200000000001</v>
      </c>
      <c r="X160" s="248">
        <v>109.78200000000002</v>
      </c>
      <c r="Y160" s="248">
        <v>109.78200000000002</v>
      </c>
      <c r="Z160" s="248">
        <v>109.78200000000001</v>
      </c>
      <c r="AA160" s="248">
        <v>109.78200000000001</v>
      </c>
      <c r="AB160" s="248">
        <v>109.78200000000001</v>
      </c>
      <c r="AC160" s="248">
        <v>109.78200000000001</v>
      </c>
      <c r="AD160" s="248">
        <v>109.78200000000001</v>
      </c>
      <c r="AE160" s="248">
        <v>109.78200000000001</v>
      </c>
    </row>
    <row r="161" spans="1:31" ht="24">
      <c r="A161" s="182" t="s">
        <v>851</v>
      </c>
      <c r="B161" s="182" t="s">
        <v>989</v>
      </c>
      <c r="C161" s="248">
        <v>800720</v>
      </c>
      <c r="D161" s="248">
        <v>800720</v>
      </c>
      <c r="E161" s="248">
        <v>800720</v>
      </c>
      <c r="F161" s="248">
        <v>800720</v>
      </c>
      <c r="G161" s="248">
        <v>800720</v>
      </c>
      <c r="H161" s="248">
        <v>800720</v>
      </c>
      <c r="I161" s="248">
        <v>800720</v>
      </c>
      <c r="J161" s="248">
        <v>800720</v>
      </c>
      <c r="K161" s="248">
        <v>800720</v>
      </c>
      <c r="L161" s="248">
        <v>800720</v>
      </c>
      <c r="M161" s="248">
        <v>800720</v>
      </c>
      <c r="N161" s="248">
        <v>800720</v>
      </c>
      <c r="O161" s="248">
        <v>800720</v>
      </c>
      <c r="P161" s="248">
        <v>800720</v>
      </c>
      <c r="Q161" s="248">
        <v>800720</v>
      </c>
      <c r="R161" s="248">
        <v>800720</v>
      </c>
      <c r="S161" s="248">
        <v>800720</v>
      </c>
      <c r="T161" s="248">
        <v>800720</v>
      </c>
      <c r="U161" s="248">
        <v>800720</v>
      </c>
      <c r="V161" s="248">
        <v>800720</v>
      </c>
      <c r="W161" s="248">
        <v>800720</v>
      </c>
      <c r="X161" s="248">
        <v>800720</v>
      </c>
      <c r="Y161" s="248">
        <v>800720</v>
      </c>
      <c r="Z161" s="248">
        <v>800720</v>
      </c>
      <c r="AA161" s="248">
        <v>800720</v>
      </c>
      <c r="AB161" s="248">
        <v>800720</v>
      </c>
      <c r="AC161" s="248">
        <v>174854.99999999997</v>
      </c>
      <c r="AD161" s="248">
        <v>511300</v>
      </c>
      <c r="AE161" s="248">
        <v>314154.99999999994</v>
      </c>
    </row>
    <row r="162" spans="1:31" ht="12">
      <c r="A162" s="182" t="s">
        <v>852</v>
      </c>
      <c r="B162" s="182" t="s">
        <v>989</v>
      </c>
      <c r="C162" s="248">
        <v>40</v>
      </c>
      <c r="D162" s="248">
        <v>40</v>
      </c>
      <c r="E162" s="248">
        <v>40</v>
      </c>
      <c r="F162" s="248">
        <v>40</v>
      </c>
      <c r="G162" s="248">
        <v>40</v>
      </c>
      <c r="H162" s="248">
        <v>40</v>
      </c>
      <c r="I162" s="248">
        <v>40</v>
      </c>
      <c r="J162" s="248">
        <v>40</v>
      </c>
      <c r="K162" s="248">
        <v>40</v>
      </c>
      <c r="L162" s="248">
        <v>40</v>
      </c>
      <c r="M162" s="248">
        <v>40</v>
      </c>
      <c r="N162" s="248">
        <v>40</v>
      </c>
      <c r="O162" s="248">
        <v>40</v>
      </c>
      <c r="P162" s="248">
        <v>40</v>
      </c>
      <c r="Q162" s="248">
        <v>40</v>
      </c>
      <c r="R162" s="248">
        <v>40</v>
      </c>
      <c r="S162" s="248">
        <v>40</v>
      </c>
      <c r="T162" s="248">
        <v>40</v>
      </c>
      <c r="U162" s="248">
        <v>40</v>
      </c>
      <c r="V162" s="248">
        <v>40</v>
      </c>
      <c r="W162" s="248">
        <v>40</v>
      </c>
      <c r="X162" s="248">
        <v>40</v>
      </c>
      <c r="Y162" s="248">
        <v>40</v>
      </c>
      <c r="Z162" s="248">
        <v>40</v>
      </c>
      <c r="AA162" s="248">
        <v>40</v>
      </c>
      <c r="AB162" s="248">
        <v>40</v>
      </c>
      <c r="AC162" s="248">
        <v>25885</v>
      </c>
      <c r="AD162" s="248">
        <v>0</v>
      </c>
      <c r="AE162" s="248">
        <v>3272.5</v>
      </c>
    </row>
    <row r="163" spans="1:31" ht="12">
      <c r="A163" s="182" t="s">
        <v>853</v>
      </c>
      <c r="B163" s="182" t="s">
        <v>971</v>
      </c>
      <c r="C163" s="248" t="s">
        <v>12</v>
      </c>
      <c r="D163" s="248" t="s">
        <v>12</v>
      </c>
      <c r="E163" s="248" t="s">
        <v>12</v>
      </c>
      <c r="F163" s="248" t="s">
        <v>12</v>
      </c>
      <c r="G163" s="248" t="s">
        <v>12</v>
      </c>
      <c r="H163" s="248" t="s">
        <v>12</v>
      </c>
      <c r="I163" s="248" t="s">
        <v>12</v>
      </c>
      <c r="J163" s="248" t="s">
        <v>12</v>
      </c>
      <c r="K163" s="248" t="s">
        <v>12</v>
      </c>
      <c r="L163" s="248" t="s">
        <v>12</v>
      </c>
      <c r="M163" s="248" t="s">
        <v>12</v>
      </c>
      <c r="N163" s="248" t="s">
        <v>12</v>
      </c>
      <c r="O163" s="248" t="s">
        <v>12</v>
      </c>
      <c r="P163" s="248" t="s">
        <v>12</v>
      </c>
      <c r="Q163" s="248" t="s">
        <v>12</v>
      </c>
      <c r="R163" s="248" t="s">
        <v>12</v>
      </c>
      <c r="S163" s="248" t="s">
        <v>12</v>
      </c>
      <c r="T163" s="248" t="s">
        <v>12</v>
      </c>
      <c r="U163" s="248" t="s">
        <v>12</v>
      </c>
      <c r="V163" s="248" t="s">
        <v>12</v>
      </c>
      <c r="W163" s="248" t="s">
        <v>12</v>
      </c>
      <c r="X163" s="248" t="s">
        <v>12</v>
      </c>
      <c r="Y163" s="248" t="s">
        <v>12</v>
      </c>
      <c r="Z163" s="248" t="s">
        <v>12</v>
      </c>
      <c r="AA163" s="248" t="s">
        <v>12</v>
      </c>
      <c r="AB163" s="248" t="s">
        <v>12</v>
      </c>
      <c r="AC163" s="248">
        <v>4622.3999999999996</v>
      </c>
      <c r="AD163" s="248" t="s">
        <v>12</v>
      </c>
      <c r="AE163" s="248">
        <v>4622.4000000000005</v>
      </c>
    </row>
    <row r="164" spans="1:31" ht="12">
      <c r="A164" s="182" t="s">
        <v>854</v>
      </c>
      <c r="B164" s="182" t="s">
        <v>971</v>
      </c>
      <c r="C164" s="248">
        <v>109.78200000000001</v>
      </c>
      <c r="D164" s="248">
        <v>109.78200000000001</v>
      </c>
      <c r="E164" s="248">
        <v>109.78200000000001</v>
      </c>
      <c r="F164" s="248">
        <v>109.78200000000001</v>
      </c>
      <c r="G164" s="248">
        <v>109.78200000000001</v>
      </c>
      <c r="H164" s="248">
        <v>109.78200000000001</v>
      </c>
      <c r="I164" s="248">
        <v>109.78200000000001</v>
      </c>
      <c r="J164" s="248">
        <v>109.78200000000001</v>
      </c>
      <c r="K164" s="248">
        <v>109.78200000000001</v>
      </c>
      <c r="L164" s="248">
        <v>109.78200000000001</v>
      </c>
      <c r="M164" s="248">
        <v>109.78200000000001</v>
      </c>
      <c r="N164" s="248">
        <v>109.78200000000001</v>
      </c>
      <c r="O164" s="248">
        <v>109.78200000000001</v>
      </c>
      <c r="P164" s="248">
        <v>109.78200000000001</v>
      </c>
      <c r="Q164" s="248">
        <v>109.78200000000001</v>
      </c>
      <c r="R164" s="248">
        <v>109.78200000000001</v>
      </c>
      <c r="S164" s="248">
        <v>109.78200000000001</v>
      </c>
      <c r="T164" s="248">
        <v>109.78200000000001</v>
      </c>
      <c r="U164" s="248">
        <v>109.78200000000001</v>
      </c>
      <c r="V164" s="248">
        <v>109.78200000000001</v>
      </c>
      <c r="W164" s="248">
        <v>109.78200000000001</v>
      </c>
      <c r="X164" s="248">
        <v>109.78200000000001</v>
      </c>
      <c r="Y164" s="248">
        <v>109.78200000000001</v>
      </c>
      <c r="Z164" s="248">
        <v>109.78200000000001</v>
      </c>
      <c r="AA164" s="248">
        <v>109.78200000000001</v>
      </c>
      <c r="AB164" s="248">
        <v>109.78200000000001</v>
      </c>
      <c r="AC164" s="248">
        <v>109.78200000000002</v>
      </c>
      <c r="AD164" s="248">
        <v>109.782</v>
      </c>
      <c r="AE164" s="248">
        <v>109.78200000000001</v>
      </c>
    </row>
    <row r="165" spans="1:31" ht="12.75">
      <c r="A165" s="262" t="s">
        <v>855</v>
      </c>
      <c r="B165" s="263"/>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5"/>
    </row>
    <row r="166" spans="1:31" ht="12">
      <c r="A166" s="187" t="s">
        <v>40</v>
      </c>
      <c r="B166" s="242"/>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5"/>
    </row>
    <row r="167" spans="1:31" ht="12">
      <c r="A167" s="181" t="s">
        <v>856</v>
      </c>
      <c r="B167" s="181" t="s">
        <v>984</v>
      </c>
      <c r="C167" s="170">
        <v>4597.3619999999992</v>
      </c>
      <c r="D167" s="170">
        <v>4597.3620000000001</v>
      </c>
      <c r="E167" s="170">
        <v>4597.3619999999992</v>
      </c>
      <c r="F167" s="170">
        <v>4416.3044299410021</v>
      </c>
      <c r="G167" s="170">
        <v>4235.2468598820033</v>
      </c>
      <c r="H167" s="170">
        <v>4054.1892898230058</v>
      </c>
      <c r="I167" s="170">
        <v>3873.1317197640074</v>
      </c>
      <c r="J167" s="170">
        <v>3692.0741497050108</v>
      </c>
      <c r="K167" s="170">
        <v>3511.0165796460124</v>
      </c>
      <c r="L167" s="170">
        <v>3329.9590095870144</v>
      </c>
      <c r="M167" s="170">
        <v>3148.9014395280169</v>
      </c>
      <c r="N167" s="170">
        <v>2967.843869469019</v>
      </c>
      <c r="O167" s="170">
        <v>2786.786299410021</v>
      </c>
      <c r="P167" s="170">
        <v>2605.7287293510226</v>
      </c>
      <c r="Q167" s="170">
        <v>2424.6711592920251</v>
      </c>
      <c r="R167" s="170">
        <v>2243.6135892330276</v>
      </c>
      <c r="S167" s="170">
        <v>2062.5560191740292</v>
      </c>
      <c r="T167" s="170">
        <v>1881.4984491150312</v>
      </c>
      <c r="U167" s="170">
        <v>1700.4408790560335</v>
      </c>
      <c r="V167" s="170">
        <v>1519.3833089970362</v>
      </c>
      <c r="W167" s="170">
        <v>1338.3257389380376</v>
      </c>
      <c r="X167" s="170">
        <v>1157.2681688790399</v>
      </c>
      <c r="Y167" s="170">
        <v>1157.2681688790401</v>
      </c>
      <c r="Z167" s="170">
        <v>1157.2681688790401</v>
      </c>
      <c r="AA167" s="170">
        <v>1157.2681688790399</v>
      </c>
      <c r="AB167" s="170">
        <v>1157.2681688790399</v>
      </c>
      <c r="AC167" s="170">
        <v>1157.2681688790401</v>
      </c>
      <c r="AD167" s="170">
        <v>1157.2681688790399</v>
      </c>
      <c r="AE167" s="170">
        <v>1157.2681688790399</v>
      </c>
    </row>
    <row r="168" spans="1:31" ht="12">
      <c r="A168" s="182" t="s">
        <v>857</v>
      </c>
      <c r="B168" s="182" t="s">
        <v>984</v>
      </c>
      <c r="C168" s="171">
        <v>2122.2573367552886</v>
      </c>
      <c r="D168" s="171">
        <v>2122.2573367552886</v>
      </c>
      <c r="E168" s="171">
        <v>2122.2573367552886</v>
      </c>
      <c r="F168" s="171">
        <v>2055.8924572132933</v>
      </c>
      <c r="G168" s="171">
        <v>1989.5275776712983</v>
      </c>
      <c r="H168" s="171">
        <v>1923.1626981293032</v>
      </c>
      <c r="I168" s="171">
        <v>1856.797818587308</v>
      </c>
      <c r="J168" s="171">
        <v>1790.4329390453127</v>
      </c>
      <c r="K168" s="171">
        <v>1724.0680595033177</v>
      </c>
      <c r="L168" s="171">
        <v>1657.7031799613221</v>
      </c>
      <c r="M168" s="171">
        <v>1591.338300419327</v>
      </c>
      <c r="N168" s="171">
        <v>1524.9734208773318</v>
      </c>
      <c r="O168" s="171">
        <v>1458.6085413353364</v>
      </c>
      <c r="P168" s="171">
        <v>1392.2436617933417</v>
      </c>
      <c r="Q168" s="171">
        <v>1325.8787822513461</v>
      </c>
      <c r="R168" s="171">
        <v>1259.513902709351</v>
      </c>
      <c r="S168" s="171">
        <v>1193.1490231673554</v>
      </c>
      <c r="T168" s="171">
        <v>1126.7841436253605</v>
      </c>
      <c r="U168" s="171">
        <v>1060.4192640833653</v>
      </c>
      <c r="V168" s="171">
        <v>994.05438454137027</v>
      </c>
      <c r="W168" s="171">
        <v>927.68950499937489</v>
      </c>
      <c r="X168" s="171">
        <v>861.32462545737985</v>
      </c>
      <c r="Y168" s="171">
        <v>861.32462545737985</v>
      </c>
      <c r="Z168" s="171">
        <v>861.32462545737985</v>
      </c>
      <c r="AA168" s="171">
        <v>861.32462545737985</v>
      </c>
      <c r="AB168" s="171">
        <v>861.32462545737997</v>
      </c>
      <c r="AC168" s="171">
        <v>861.32462545737997</v>
      </c>
      <c r="AD168" s="171">
        <v>861.32462545737997</v>
      </c>
      <c r="AE168" s="171">
        <v>861.32462545737974</v>
      </c>
    </row>
    <row r="169" spans="1:31" ht="12">
      <c r="A169" s="182" t="s">
        <v>858</v>
      </c>
      <c r="B169" s="182" t="s">
        <v>984</v>
      </c>
      <c r="C169" s="171">
        <v>59.068582931162041</v>
      </c>
      <c r="D169" s="171">
        <v>59.068582931162034</v>
      </c>
      <c r="E169" s="171">
        <v>59.068582931162034</v>
      </c>
      <c r="F169" s="171">
        <v>61.051758494564261</v>
      </c>
      <c r="G169" s="171">
        <v>63.034934057966481</v>
      </c>
      <c r="H169" s="171">
        <v>65.018109621368694</v>
      </c>
      <c r="I169" s="171">
        <v>67.001285184770921</v>
      </c>
      <c r="J169" s="171">
        <v>68.984460748173149</v>
      </c>
      <c r="K169" s="171">
        <v>70.967636311575376</v>
      </c>
      <c r="L169" s="171">
        <v>72.950811874977589</v>
      </c>
      <c r="M169" s="171">
        <v>74.93398743837983</v>
      </c>
      <c r="N169" s="171">
        <v>76.917163001782043</v>
      </c>
      <c r="O169" s="171">
        <v>78.900338565184256</v>
      </c>
      <c r="P169" s="171">
        <v>80.883514128586469</v>
      </c>
      <c r="Q169" s="171">
        <v>82.866689691988697</v>
      </c>
      <c r="R169" s="171">
        <v>84.849865255390938</v>
      </c>
      <c r="S169" s="171">
        <v>86.833040818793151</v>
      </c>
      <c r="T169" s="171">
        <v>88.816216382195364</v>
      </c>
      <c r="U169" s="171">
        <v>90.799391945597591</v>
      </c>
      <c r="V169" s="171">
        <v>92.782567508999819</v>
      </c>
      <c r="W169" s="171">
        <v>94.765743072402032</v>
      </c>
      <c r="X169" s="171">
        <v>96.748918635804259</v>
      </c>
      <c r="Y169" s="171">
        <v>96.748918635804245</v>
      </c>
      <c r="Z169" s="171">
        <v>96.748918635804273</v>
      </c>
      <c r="AA169" s="171">
        <v>96.748918635804259</v>
      </c>
      <c r="AB169" s="171">
        <v>96.748918635804259</v>
      </c>
      <c r="AC169" s="171">
        <v>96.748918635804259</v>
      </c>
      <c r="AD169" s="171">
        <v>96.748918635804259</v>
      </c>
      <c r="AE169" s="171">
        <v>96.748918635804259</v>
      </c>
    </row>
    <row r="170" spans="1:31" ht="12">
      <c r="A170" s="182" t="s">
        <v>859</v>
      </c>
      <c r="B170" s="182" t="s">
        <v>984</v>
      </c>
      <c r="C170" s="171">
        <v>190.86660000000001</v>
      </c>
      <c r="D170" s="171">
        <v>190.86659999999998</v>
      </c>
      <c r="E170" s="171">
        <v>190.86660000000001</v>
      </c>
      <c r="F170" s="171">
        <v>182.3392713859686</v>
      </c>
      <c r="G170" s="171">
        <v>173.8119427719372</v>
      </c>
      <c r="H170" s="171">
        <v>165.28461415790582</v>
      </c>
      <c r="I170" s="171">
        <v>156.75728554387442</v>
      </c>
      <c r="J170" s="171">
        <v>148.22995692984298</v>
      </c>
      <c r="K170" s="171">
        <v>139.70262831581161</v>
      </c>
      <c r="L170" s="171">
        <v>131.1752997017802</v>
      </c>
      <c r="M170" s="171">
        <v>122.64797108774883</v>
      </c>
      <c r="N170" s="171">
        <v>114.12064247371741</v>
      </c>
      <c r="O170" s="171">
        <v>105.59331385968602</v>
      </c>
      <c r="P170" s="171">
        <v>97.065985245654645</v>
      </c>
      <c r="Q170" s="171">
        <v>88.53865663162324</v>
      </c>
      <c r="R170" s="171">
        <v>80.011328017591836</v>
      </c>
      <c r="S170" s="171">
        <v>71.48399940356046</v>
      </c>
      <c r="T170" s="171">
        <v>62.956670789529056</v>
      </c>
      <c r="U170" s="171">
        <v>54.429342175497659</v>
      </c>
      <c r="V170" s="171">
        <v>45.902013561466248</v>
      </c>
      <c r="W170" s="171">
        <v>37.374684947434851</v>
      </c>
      <c r="X170" s="171">
        <v>28.847356333403471</v>
      </c>
      <c r="Y170" s="171">
        <v>28.847356333403468</v>
      </c>
      <c r="Z170" s="171">
        <v>28.847356333403471</v>
      </c>
      <c r="AA170" s="171">
        <v>28.847356333403475</v>
      </c>
      <c r="AB170" s="171">
        <v>28.847356333403471</v>
      </c>
      <c r="AC170" s="171">
        <v>28.847356333403464</v>
      </c>
      <c r="AD170" s="171">
        <v>28.847356333403471</v>
      </c>
      <c r="AE170" s="171">
        <v>28.847356333403464</v>
      </c>
    </row>
    <row r="171" spans="1:31" ht="12">
      <c r="A171" s="182" t="s">
        <v>860</v>
      </c>
      <c r="B171" s="182" t="s">
        <v>990</v>
      </c>
      <c r="C171" s="171">
        <v>32.756785223365263</v>
      </c>
      <c r="D171" s="171">
        <v>32.756785223365263</v>
      </c>
      <c r="E171" s="171">
        <v>32.756785223365263</v>
      </c>
      <c r="F171" s="171">
        <v>31.795199551624755</v>
      </c>
      <c r="G171" s="171">
        <v>30.833613879884247</v>
      </c>
      <c r="H171" s="171">
        <v>29.872028208143746</v>
      </c>
      <c r="I171" s="171">
        <v>28.910442536403242</v>
      </c>
      <c r="J171" s="171">
        <v>27.948856864662726</v>
      </c>
      <c r="K171" s="171">
        <v>26.987271192922222</v>
      </c>
      <c r="L171" s="171">
        <v>26.025685521181721</v>
      </c>
      <c r="M171" s="171">
        <v>25.064099849441217</v>
      </c>
      <c r="N171" s="171">
        <v>24.102514177700709</v>
      </c>
      <c r="O171" s="171">
        <v>23.140928505960201</v>
      </c>
      <c r="P171" s="171">
        <v>22.179342834219693</v>
      </c>
      <c r="Q171" s="171">
        <v>21.217757162479192</v>
      </c>
      <c r="R171" s="171">
        <v>20.256171490738687</v>
      </c>
      <c r="S171" s="171">
        <v>19.294585818998176</v>
      </c>
      <c r="T171" s="171">
        <v>18.333000147257671</v>
      </c>
      <c r="U171" s="171">
        <v>17.371414475517167</v>
      </c>
      <c r="V171" s="171">
        <v>16.409828803776659</v>
      </c>
      <c r="W171" s="171">
        <v>15.448243132036156</v>
      </c>
      <c r="X171" s="171">
        <v>14.486657460295646</v>
      </c>
      <c r="Y171" s="171">
        <v>14.486657460295646</v>
      </c>
      <c r="Z171" s="171">
        <v>14.486657460295648</v>
      </c>
      <c r="AA171" s="171">
        <v>14.486657460295644</v>
      </c>
      <c r="AB171" s="171">
        <v>14.486657460295646</v>
      </c>
      <c r="AC171" s="171">
        <v>14.486657460295648</v>
      </c>
      <c r="AD171" s="171">
        <v>14.486657460295648</v>
      </c>
      <c r="AE171" s="171">
        <v>14.486657460295646</v>
      </c>
    </row>
    <row r="172" spans="1:31" ht="12">
      <c r="A172" s="182" t="s">
        <v>861</v>
      </c>
      <c r="B172" s="182" t="s">
        <v>990</v>
      </c>
      <c r="C172" s="171">
        <v>3.3993082289156336</v>
      </c>
      <c r="D172" s="171">
        <v>3.3993082289156336</v>
      </c>
      <c r="E172" s="171">
        <v>3.399308228915634</v>
      </c>
      <c r="F172" s="171">
        <v>3.2885686485546768</v>
      </c>
      <c r="G172" s="171">
        <v>3.1778290681937196</v>
      </c>
      <c r="H172" s="171">
        <v>3.0670894878327641</v>
      </c>
      <c r="I172" s="171">
        <v>2.9563499074718074</v>
      </c>
      <c r="J172" s="171">
        <v>2.8456103271108506</v>
      </c>
      <c r="K172" s="171">
        <v>2.7348707467498938</v>
      </c>
      <c r="L172" s="171">
        <v>2.6241311663889371</v>
      </c>
      <c r="M172" s="171">
        <v>2.5133915860279799</v>
      </c>
      <c r="N172" s="171">
        <v>2.402652005667024</v>
      </c>
      <c r="O172" s="171">
        <v>2.2919124253060672</v>
      </c>
      <c r="P172" s="171">
        <v>2.1811728449451104</v>
      </c>
      <c r="Q172" s="171">
        <v>2.0704332645841537</v>
      </c>
      <c r="R172" s="171">
        <v>1.9596936842231971</v>
      </c>
      <c r="S172" s="171">
        <v>1.8489541038622404</v>
      </c>
      <c r="T172" s="171">
        <v>1.738214523501284</v>
      </c>
      <c r="U172" s="171">
        <v>1.6274749431403275</v>
      </c>
      <c r="V172" s="171">
        <v>1.5167353627793705</v>
      </c>
      <c r="W172" s="171">
        <v>1.4059957824184142</v>
      </c>
      <c r="X172" s="171">
        <v>1.2952562020574574</v>
      </c>
      <c r="Y172" s="171">
        <v>1.2952562020574574</v>
      </c>
      <c r="Z172" s="171">
        <v>1.2952562020574574</v>
      </c>
      <c r="AA172" s="171">
        <v>1.2952562020574574</v>
      </c>
      <c r="AB172" s="171">
        <v>1.2952562020574574</v>
      </c>
      <c r="AC172" s="171">
        <v>1.2952562020574574</v>
      </c>
      <c r="AD172" s="171">
        <v>1.2952562020574574</v>
      </c>
      <c r="AE172" s="171">
        <v>1.2952562020574572</v>
      </c>
    </row>
    <row r="173" spans="1:31" ht="12">
      <c r="A173" s="182" t="s">
        <v>862</v>
      </c>
      <c r="B173" s="182" t="s">
        <v>990</v>
      </c>
      <c r="C173" s="171">
        <v>0.17908210200439584</v>
      </c>
      <c r="D173" s="171">
        <v>0.17908210200439587</v>
      </c>
      <c r="E173" s="171">
        <v>0.17908210200439587</v>
      </c>
      <c r="F173" s="171">
        <v>0.18349851771977316</v>
      </c>
      <c r="G173" s="171">
        <v>0.18791493343515048</v>
      </c>
      <c r="H173" s="171">
        <v>0.19233134915052774</v>
      </c>
      <c r="I173" s="171">
        <v>0.19674776486590506</v>
      </c>
      <c r="J173" s="171">
        <v>0.20116418058128233</v>
      </c>
      <c r="K173" s="171">
        <v>0.20558059629665965</v>
      </c>
      <c r="L173" s="171">
        <v>0.20999701201203694</v>
      </c>
      <c r="M173" s="171">
        <v>0.21441342772741426</v>
      </c>
      <c r="N173" s="171">
        <v>0.21882984344279155</v>
      </c>
      <c r="O173" s="171">
        <v>0.22324625915816884</v>
      </c>
      <c r="P173" s="171">
        <v>0.22766267487354616</v>
      </c>
      <c r="Q173" s="171">
        <v>0.23207909058892345</v>
      </c>
      <c r="R173" s="171">
        <v>0.23649550630430075</v>
      </c>
      <c r="S173" s="171">
        <v>0.24091192201967807</v>
      </c>
      <c r="T173" s="171">
        <v>0.24532833773505533</v>
      </c>
      <c r="U173" s="171">
        <v>0.24974475345043262</v>
      </c>
      <c r="V173" s="171">
        <v>0.25416116916580994</v>
      </c>
      <c r="W173" s="171">
        <v>0.25857758488118726</v>
      </c>
      <c r="X173" s="171">
        <v>0.26299400059656453</v>
      </c>
      <c r="Y173" s="171">
        <v>0.26299400059656453</v>
      </c>
      <c r="Z173" s="171">
        <v>0.26299400059656458</v>
      </c>
      <c r="AA173" s="171">
        <v>0.26299400059656458</v>
      </c>
      <c r="AB173" s="171">
        <v>0.26299400059656453</v>
      </c>
      <c r="AC173" s="171">
        <v>0.26299400059656458</v>
      </c>
      <c r="AD173" s="171">
        <v>0.26299400059656453</v>
      </c>
      <c r="AE173" s="171">
        <v>0.26299400059656453</v>
      </c>
    </row>
    <row r="174" spans="1:31" ht="12">
      <c r="A174" s="186" t="s">
        <v>863</v>
      </c>
      <c r="B174" s="186" t="s">
        <v>990</v>
      </c>
      <c r="C174" s="248">
        <v>4.8983152757174828</v>
      </c>
      <c r="D174" s="248">
        <v>4.8983152757174828</v>
      </c>
      <c r="E174" s="248">
        <v>4.8983152757174828</v>
      </c>
      <c r="F174" s="248">
        <v>4.8983152757174828</v>
      </c>
      <c r="G174" s="248">
        <v>4.8983152757174828</v>
      </c>
      <c r="H174" s="248">
        <v>4.8983152757174828</v>
      </c>
      <c r="I174" s="248">
        <v>4.8983152757174837</v>
      </c>
      <c r="J174" s="248">
        <v>4.8983152757174837</v>
      </c>
      <c r="K174" s="248">
        <v>4.8983152757174828</v>
      </c>
      <c r="L174" s="248">
        <v>4.8983152757174828</v>
      </c>
      <c r="M174" s="248">
        <v>4.8983152757174837</v>
      </c>
      <c r="N174" s="248">
        <v>4.8983152757174828</v>
      </c>
      <c r="O174" s="248">
        <v>4.8983152757174837</v>
      </c>
      <c r="P174" s="248">
        <v>4.8983152757174828</v>
      </c>
      <c r="Q174" s="248">
        <v>4.8983152757174828</v>
      </c>
      <c r="R174" s="248">
        <v>4.8983152757174828</v>
      </c>
      <c r="S174" s="248">
        <v>4.8983152757174837</v>
      </c>
      <c r="T174" s="248">
        <v>4.8983152757174828</v>
      </c>
      <c r="U174" s="248">
        <v>4.8983152757174837</v>
      </c>
      <c r="V174" s="248">
        <v>4.8983152757174837</v>
      </c>
      <c r="W174" s="248">
        <v>4.8983152757174828</v>
      </c>
      <c r="X174" s="248">
        <v>4.8983152757174837</v>
      </c>
      <c r="Y174" s="248">
        <v>4.8983152757174837</v>
      </c>
      <c r="Z174" s="248">
        <v>4.8983152757174837</v>
      </c>
      <c r="AA174" s="248">
        <v>4.8983152757174837</v>
      </c>
      <c r="AB174" s="248">
        <v>4.8983152757174828</v>
      </c>
      <c r="AC174" s="248">
        <v>4.8983152757174837</v>
      </c>
      <c r="AD174" s="248">
        <v>4.8983152757174828</v>
      </c>
      <c r="AE174" s="248">
        <v>4.8983152757174837</v>
      </c>
    </row>
    <row r="175" spans="1:31" ht="12">
      <c r="A175" s="187" t="s">
        <v>864</v>
      </c>
      <c r="B175" s="242"/>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5"/>
    </row>
    <row r="176" spans="1:31" ht="12">
      <c r="A176" s="215" t="s">
        <v>865</v>
      </c>
      <c r="B176" s="181" t="s">
        <v>982</v>
      </c>
      <c r="C176" s="170">
        <v>30335.424480000005</v>
      </c>
      <c r="D176" s="170">
        <v>30335.424480000001</v>
      </c>
      <c r="E176" s="170">
        <v>30335.424479999998</v>
      </c>
      <c r="F176" s="170">
        <v>28851.597587368418</v>
      </c>
      <c r="G176" s="170">
        <v>27367.770694736839</v>
      </c>
      <c r="H176" s="170">
        <v>25883.943802105263</v>
      </c>
      <c r="I176" s="170">
        <v>24400.116909473683</v>
      </c>
      <c r="J176" s="170">
        <v>22916.290016842107</v>
      </c>
      <c r="K176" s="170">
        <v>21432.463124210524</v>
      </c>
      <c r="L176" s="170">
        <v>19948.636231578945</v>
      </c>
      <c r="M176" s="170">
        <v>18464.809338947365</v>
      </c>
      <c r="N176" s="170">
        <v>16980.982446315789</v>
      </c>
      <c r="O176" s="170">
        <v>15497.155553684212</v>
      </c>
      <c r="P176" s="170">
        <v>14013.32866105263</v>
      </c>
      <c r="Q176" s="170">
        <v>12529.501768421058</v>
      </c>
      <c r="R176" s="170">
        <v>11045.674875789473</v>
      </c>
      <c r="S176" s="170">
        <v>9561.8479831578952</v>
      </c>
      <c r="T176" s="170">
        <v>8078.0210905263157</v>
      </c>
      <c r="U176" s="170">
        <v>6594.1941978947352</v>
      </c>
      <c r="V176" s="170">
        <v>5110.3673052631566</v>
      </c>
      <c r="W176" s="170">
        <v>3626.5404126315775</v>
      </c>
      <c r="X176" s="170">
        <v>2142.7135199999998</v>
      </c>
      <c r="Y176" s="170">
        <v>2142.7135200000002</v>
      </c>
      <c r="Z176" s="170">
        <v>2142.7135199999998</v>
      </c>
      <c r="AA176" s="170">
        <v>2142.7135199999998</v>
      </c>
      <c r="AB176" s="170">
        <v>2142.7135199999998</v>
      </c>
      <c r="AC176" s="170">
        <v>2142.7135200000002</v>
      </c>
      <c r="AD176" s="170">
        <v>2142.7135199999998</v>
      </c>
      <c r="AE176" s="170">
        <v>2142.7135200000002</v>
      </c>
    </row>
    <row r="177" spans="1:31" ht="12">
      <c r="A177" s="182" t="s">
        <v>866</v>
      </c>
      <c r="B177" s="182" t="s">
        <v>982</v>
      </c>
      <c r="C177" s="171">
        <v>16129.402560000002</v>
      </c>
      <c r="D177" s="171">
        <v>16129.402559999999</v>
      </c>
      <c r="E177" s="171">
        <v>16129.402559999999</v>
      </c>
      <c r="F177" s="171">
        <v>15332.877890526313</v>
      </c>
      <c r="G177" s="171">
        <v>14536.353221052628</v>
      </c>
      <c r="H177" s="171">
        <v>13739.828551578947</v>
      </c>
      <c r="I177" s="171">
        <v>12943.303882105261</v>
      </c>
      <c r="J177" s="171">
        <v>12146.779212631576</v>
      </c>
      <c r="K177" s="171">
        <v>11350.254543157893</v>
      </c>
      <c r="L177" s="171">
        <v>10553.729873684211</v>
      </c>
      <c r="M177" s="171">
        <v>9757.2052042105261</v>
      </c>
      <c r="N177" s="171">
        <v>8960.6805347368409</v>
      </c>
      <c r="O177" s="171">
        <v>8164.1558652631593</v>
      </c>
      <c r="P177" s="171">
        <v>7367.6311957894723</v>
      </c>
      <c r="Q177" s="171">
        <v>6571.1065263157889</v>
      </c>
      <c r="R177" s="171">
        <v>5774.5818568421064</v>
      </c>
      <c r="S177" s="171">
        <v>4978.0571873684221</v>
      </c>
      <c r="T177" s="171">
        <v>4181.5325178947369</v>
      </c>
      <c r="U177" s="171">
        <v>3385.0078484210535</v>
      </c>
      <c r="V177" s="171">
        <v>2588.4831789473697</v>
      </c>
      <c r="W177" s="171">
        <v>1791.958509473684</v>
      </c>
      <c r="X177" s="171">
        <v>995.43384000000003</v>
      </c>
      <c r="Y177" s="171">
        <v>995.43384000000003</v>
      </c>
      <c r="Z177" s="171">
        <v>995.43384000000003</v>
      </c>
      <c r="AA177" s="171">
        <v>995.43383999999992</v>
      </c>
      <c r="AB177" s="171">
        <v>995.43384000000003</v>
      </c>
      <c r="AC177" s="171">
        <v>995.43384000000003</v>
      </c>
      <c r="AD177" s="171">
        <v>995.43384000000003</v>
      </c>
      <c r="AE177" s="171">
        <v>995.43383999999992</v>
      </c>
    </row>
    <row r="178" spans="1:31" ht="12">
      <c r="A178" s="182" t="s">
        <v>867</v>
      </c>
      <c r="B178" s="182" t="s">
        <v>982</v>
      </c>
      <c r="C178" s="171">
        <v>727.17285600000002</v>
      </c>
      <c r="D178" s="171">
        <v>727.17285599999991</v>
      </c>
      <c r="E178" s="171">
        <v>727.17285599999991</v>
      </c>
      <c r="F178" s="171">
        <v>727.17285599999991</v>
      </c>
      <c r="G178" s="171">
        <v>727.17285599999991</v>
      </c>
      <c r="H178" s="171">
        <v>727.17285600000002</v>
      </c>
      <c r="I178" s="171">
        <v>727.17285599999991</v>
      </c>
      <c r="J178" s="171">
        <v>727.17285599999991</v>
      </c>
      <c r="K178" s="171">
        <v>727.17285599999991</v>
      </c>
      <c r="L178" s="171">
        <v>727.17285599999991</v>
      </c>
      <c r="M178" s="171">
        <v>727.17285599999991</v>
      </c>
      <c r="N178" s="171">
        <v>727.17285599999991</v>
      </c>
      <c r="O178" s="171">
        <v>727.17285599999991</v>
      </c>
      <c r="P178" s="171">
        <v>727.1728559999998</v>
      </c>
      <c r="Q178" s="171">
        <v>727.17285599999991</v>
      </c>
      <c r="R178" s="171">
        <v>727.17285599999991</v>
      </c>
      <c r="S178" s="171">
        <v>727.17285599999991</v>
      </c>
      <c r="T178" s="171">
        <v>727.1728559999998</v>
      </c>
      <c r="U178" s="171">
        <v>727.17285599999991</v>
      </c>
      <c r="V178" s="171">
        <v>727.17285599999991</v>
      </c>
      <c r="W178" s="171">
        <v>727.17285599999991</v>
      </c>
      <c r="X178" s="171">
        <v>727.17285600000002</v>
      </c>
      <c r="Y178" s="171">
        <v>727.17285599999991</v>
      </c>
      <c r="Z178" s="171">
        <v>727.17285599999991</v>
      </c>
      <c r="AA178" s="171">
        <v>727.1728559999998</v>
      </c>
      <c r="AB178" s="171">
        <v>727.1728559999998</v>
      </c>
      <c r="AC178" s="171">
        <v>727.17285599999991</v>
      </c>
      <c r="AD178" s="171">
        <v>727.17285599999991</v>
      </c>
      <c r="AE178" s="171">
        <v>727.17285599999991</v>
      </c>
    </row>
    <row r="179" spans="1:31" ht="12">
      <c r="A179" s="182" t="s">
        <v>868</v>
      </c>
      <c r="B179" s="182" t="s">
        <v>982</v>
      </c>
      <c r="C179" s="171">
        <v>27315.379440000001</v>
      </c>
      <c r="D179" s="171">
        <v>27315.379440000004</v>
      </c>
      <c r="E179" s="171">
        <v>27315.379440000001</v>
      </c>
      <c r="F179" s="171">
        <v>25923.45924</v>
      </c>
      <c r="G179" s="171">
        <v>24531.53904</v>
      </c>
      <c r="H179" s="171">
        <v>23139.618839999999</v>
      </c>
      <c r="I179" s="171">
        <v>21747.698639999999</v>
      </c>
      <c r="J179" s="171">
        <v>20355.778440000002</v>
      </c>
      <c r="K179" s="171">
        <v>18963.858240000001</v>
      </c>
      <c r="L179" s="171">
        <v>17571.938039999997</v>
      </c>
      <c r="M179" s="171">
        <v>16180.017839999999</v>
      </c>
      <c r="N179" s="171">
        <v>14788.097639999998</v>
      </c>
      <c r="O179" s="171">
        <v>13396.177440000001</v>
      </c>
      <c r="P179" s="171">
        <v>12004.257240000003</v>
      </c>
      <c r="Q179" s="171">
        <v>10612.337040000002</v>
      </c>
      <c r="R179" s="171">
        <v>9220.4168400000017</v>
      </c>
      <c r="S179" s="171">
        <v>7828.4966400000012</v>
      </c>
      <c r="T179" s="171">
        <v>6436.5764400000007</v>
      </c>
      <c r="U179" s="171">
        <v>5044.6562400000012</v>
      </c>
      <c r="V179" s="171">
        <v>3652.7360400000011</v>
      </c>
      <c r="W179" s="171">
        <v>2260.8158400000007</v>
      </c>
      <c r="X179" s="171">
        <v>868.89564000000018</v>
      </c>
      <c r="Y179" s="171">
        <v>868.89563999999996</v>
      </c>
      <c r="Z179" s="171">
        <v>868.89564000000018</v>
      </c>
      <c r="AA179" s="171">
        <v>868.89564000000007</v>
      </c>
      <c r="AB179" s="171">
        <v>868.89564000000007</v>
      </c>
      <c r="AC179" s="171">
        <v>868.89564000000007</v>
      </c>
      <c r="AD179" s="171">
        <v>868.89564000000018</v>
      </c>
      <c r="AE179" s="171">
        <v>868.89564000000007</v>
      </c>
    </row>
    <row r="180" spans="1:31" ht="12">
      <c r="A180" s="182" t="s">
        <v>869</v>
      </c>
      <c r="B180" s="182" t="s">
        <v>982</v>
      </c>
      <c r="C180" s="171">
        <v>219.33287999999999</v>
      </c>
      <c r="D180" s="171">
        <v>219.33288000000002</v>
      </c>
      <c r="E180" s="171">
        <v>219.33287999999999</v>
      </c>
      <c r="F180" s="171">
        <v>210.45300631578948</v>
      </c>
      <c r="G180" s="171">
        <v>201.57313263157891</v>
      </c>
      <c r="H180" s="171">
        <v>192.69325894736843</v>
      </c>
      <c r="I180" s="171">
        <v>183.81338526315787</v>
      </c>
      <c r="J180" s="171">
        <v>174.93351157894739</v>
      </c>
      <c r="K180" s="171">
        <v>166.05363789473682</v>
      </c>
      <c r="L180" s="171">
        <v>157.17376421052631</v>
      </c>
      <c r="M180" s="171">
        <v>148.29389052631578</v>
      </c>
      <c r="N180" s="171">
        <v>139.4140168421053</v>
      </c>
      <c r="O180" s="171">
        <v>130.53414315789473</v>
      </c>
      <c r="P180" s="171">
        <v>121.65426947368422</v>
      </c>
      <c r="Q180" s="171">
        <v>112.77439578947369</v>
      </c>
      <c r="R180" s="171">
        <v>103.89452210526318</v>
      </c>
      <c r="S180" s="171">
        <v>95.014648421052641</v>
      </c>
      <c r="T180" s="171">
        <v>86.134774736842104</v>
      </c>
      <c r="U180" s="171">
        <v>77.254901052631595</v>
      </c>
      <c r="V180" s="171">
        <v>68.375027368421073</v>
      </c>
      <c r="W180" s="171">
        <v>59.495153684210543</v>
      </c>
      <c r="X180" s="171">
        <v>50.615279999999998</v>
      </c>
      <c r="Y180" s="171">
        <v>50.615279999999991</v>
      </c>
      <c r="Z180" s="171">
        <v>50.615279999999991</v>
      </c>
      <c r="AA180" s="171">
        <v>50.615279999999998</v>
      </c>
      <c r="AB180" s="171">
        <v>50.615279999999991</v>
      </c>
      <c r="AC180" s="171">
        <v>50.615279999999998</v>
      </c>
      <c r="AD180" s="171">
        <v>50.615279999999998</v>
      </c>
      <c r="AE180" s="171">
        <v>50.615279999999998</v>
      </c>
    </row>
    <row r="181" spans="1:31" ht="12">
      <c r="A181" s="182" t="s">
        <v>870</v>
      </c>
      <c r="B181" s="182" t="s">
        <v>982</v>
      </c>
      <c r="C181" s="171">
        <v>6833.0627999999988</v>
      </c>
      <c r="D181" s="171">
        <v>6833.0627999999997</v>
      </c>
      <c r="E181" s="171">
        <v>6833.0627999999988</v>
      </c>
      <c r="F181" s="171">
        <v>6480.9758084210516</v>
      </c>
      <c r="G181" s="171">
        <v>6128.8888168421054</v>
      </c>
      <c r="H181" s="171">
        <v>5776.8018252631573</v>
      </c>
      <c r="I181" s="171">
        <v>5424.714833684211</v>
      </c>
      <c r="J181" s="171">
        <v>5072.6278421052639</v>
      </c>
      <c r="K181" s="171">
        <v>4720.5408505263158</v>
      </c>
      <c r="L181" s="171">
        <v>4368.4538589473677</v>
      </c>
      <c r="M181" s="171">
        <v>4016.3668673684215</v>
      </c>
      <c r="N181" s="171">
        <v>3664.2798757894734</v>
      </c>
      <c r="O181" s="171">
        <v>3312.1928842105272</v>
      </c>
      <c r="P181" s="171">
        <v>2960.10589263158</v>
      </c>
      <c r="Q181" s="171">
        <v>2608.0189010526319</v>
      </c>
      <c r="R181" s="171">
        <v>2255.9319094736848</v>
      </c>
      <c r="S181" s="171">
        <v>1903.8449178947374</v>
      </c>
      <c r="T181" s="171">
        <v>1551.7579263157902</v>
      </c>
      <c r="U181" s="171">
        <v>1199.6709347368428</v>
      </c>
      <c r="V181" s="171">
        <v>847.58394315789531</v>
      </c>
      <c r="W181" s="171">
        <v>495.49695157894774</v>
      </c>
      <c r="X181" s="171">
        <v>143.40995999999998</v>
      </c>
      <c r="Y181" s="171">
        <v>143.40995999999998</v>
      </c>
      <c r="Z181" s="171">
        <v>143.40995999999998</v>
      </c>
      <c r="AA181" s="171">
        <v>143.40995999999998</v>
      </c>
      <c r="AB181" s="171">
        <v>143.40996000000001</v>
      </c>
      <c r="AC181" s="171">
        <v>143.40995999999998</v>
      </c>
      <c r="AD181" s="171">
        <v>143.40995999999998</v>
      </c>
      <c r="AE181" s="171">
        <v>143.40996000000001</v>
      </c>
    </row>
    <row r="182" spans="1:31" ht="12">
      <c r="A182" s="182" t="s">
        <v>871</v>
      </c>
      <c r="B182" s="182" t="s">
        <v>982</v>
      </c>
      <c r="C182" s="171">
        <v>30.369167999999998</v>
      </c>
      <c r="D182" s="171">
        <v>30.369167999999998</v>
      </c>
      <c r="E182" s="171">
        <v>30.369168000000002</v>
      </c>
      <c r="F182" s="171">
        <v>31.434752842105258</v>
      </c>
      <c r="G182" s="171">
        <v>32.500337684210521</v>
      </c>
      <c r="H182" s="171">
        <v>33.565922526315788</v>
      </c>
      <c r="I182" s="171">
        <v>34.631507368421047</v>
      </c>
      <c r="J182" s="171">
        <v>35.697092210526307</v>
      </c>
      <c r="K182" s="171">
        <v>36.762677052631581</v>
      </c>
      <c r="L182" s="171">
        <v>37.828261894736841</v>
      </c>
      <c r="M182" s="171">
        <v>38.893846736842114</v>
      </c>
      <c r="N182" s="171">
        <v>39.95943157894736</v>
      </c>
      <c r="O182" s="171">
        <v>41.025016421052626</v>
      </c>
      <c r="P182" s="171">
        <v>42.090601263157886</v>
      </c>
      <c r="Q182" s="171">
        <v>43.15618610526316</v>
      </c>
      <c r="R182" s="171">
        <v>44.22177094736842</v>
      </c>
      <c r="S182" s="171">
        <v>45.287355789473679</v>
      </c>
      <c r="T182" s="171">
        <v>46.352940631578946</v>
      </c>
      <c r="U182" s="171">
        <v>47.418525473684198</v>
      </c>
      <c r="V182" s="171">
        <v>48.484110315789458</v>
      </c>
      <c r="W182" s="171">
        <v>49.549695157894739</v>
      </c>
      <c r="X182" s="171">
        <v>50.615279999999991</v>
      </c>
      <c r="Y182" s="171">
        <v>50.615279999999991</v>
      </c>
      <c r="Z182" s="171">
        <v>50.615279999999998</v>
      </c>
      <c r="AA182" s="171">
        <v>50.615279999999998</v>
      </c>
      <c r="AB182" s="171">
        <v>50.615279999999998</v>
      </c>
      <c r="AC182" s="171">
        <v>50.615279999999998</v>
      </c>
      <c r="AD182" s="171">
        <v>50.615279999999998</v>
      </c>
      <c r="AE182" s="171">
        <v>50.615279999999998</v>
      </c>
    </row>
    <row r="183" spans="1:31" ht="12">
      <c r="A183" s="182" t="s">
        <v>872</v>
      </c>
      <c r="B183" s="182" t="s">
        <v>982</v>
      </c>
      <c r="C183" s="171">
        <v>175.46630400000001</v>
      </c>
      <c r="D183" s="171">
        <v>175.46630400000001</v>
      </c>
      <c r="E183" s="171">
        <v>175.46630400000001</v>
      </c>
      <c r="F183" s="171">
        <v>174.84471284210528</v>
      </c>
      <c r="G183" s="171">
        <v>174.22312168421053</v>
      </c>
      <c r="H183" s="171">
        <v>173.60153052631577</v>
      </c>
      <c r="I183" s="171">
        <v>172.97993936842107</v>
      </c>
      <c r="J183" s="171">
        <v>172.35834821052632</v>
      </c>
      <c r="K183" s="171">
        <v>171.73675705263156</v>
      </c>
      <c r="L183" s="171">
        <v>171.11516589473686</v>
      </c>
      <c r="M183" s="171">
        <v>170.49357473684208</v>
      </c>
      <c r="N183" s="171">
        <v>169.87198357894741</v>
      </c>
      <c r="O183" s="171">
        <v>169.25039242105262</v>
      </c>
      <c r="P183" s="171">
        <v>168.6288012631579</v>
      </c>
      <c r="Q183" s="171">
        <v>168.00721010526314</v>
      </c>
      <c r="R183" s="171">
        <v>167.38561894736841</v>
      </c>
      <c r="S183" s="171">
        <v>166.76402778947369</v>
      </c>
      <c r="T183" s="171">
        <v>166.14243663157896</v>
      </c>
      <c r="U183" s="171">
        <v>165.5208454736842</v>
      </c>
      <c r="V183" s="171">
        <v>164.89925431578945</v>
      </c>
      <c r="W183" s="171">
        <v>164.27766315789472</v>
      </c>
      <c r="X183" s="171">
        <v>163.65607199999999</v>
      </c>
      <c r="Y183" s="171">
        <v>163.65607199999999</v>
      </c>
      <c r="Z183" s="171">
        <v>163.65607199999999</v>
      </c>
      <c r="AA183" s="171">
        <v>163.65607199999999</v>
      </c>
      <c r="AB183" s="171">
        <v>163.65607199999999</v>
      </c>
      <c r="AC183" s="171">
        <v>163.65607199999999</v>
      </c>
      <c r="AD183" s="171">
        <v>163.65607199999997</v>
      </c>
      <c r="AE183" s="171">
        <v>163.65607199999997</v>
      </c>
    </row>
    <row r="184" spans="1:31" ht="12">
      <c r="A184" s="182" t="s">
        <v>873</v>
      </c>
      <c r="B184" s="182" t="s">
        <v>982</v>
      </c>
      <c r="C184" s="171">
        <v>14.594072399999996</v>
      </c>
      <c r="D184" s="171">
        <v>14.594072399999998</v>
      </c>
      <c r="E184" s="171">
        <v>14.594072399999998</v>
      </c>
      <c r="F184" s="171">
        <v>16.489925431578946</v>
      </c>
      <c r="G184" s="171">
        <v>18.385778463157894</v>
      </c>
      <c r="H184" s="171">
        <v>20.281631494736839</v>
      </c>
      <c r="I184" s="171">
        <v>22.177484526315787</v>
      </c>
      <c r="J184" s="171">
        <v>24.073337557894732</v>
      </c>
      <c r="K184" s="171">
        <v>25.969190589473687</v>
      </c>
      <c r="L184" s="171">
        <v>27.865043621052632</v>
      </c>
      <c r="M184" s="171">
        <v>29.76089665263158</v>
      </c>
      <c r="N184" s="171">
        <v>31.656749684210531</v>
      </c>
      <c r="O184" s="171">
        <v>33.552602715789476</v>
      </c>
      <c r="P184" s="171">
        <v>35.448455747368421</v>
      </c>
      <c r="Q184" s="171">
        <v>37.344308778947372</v>
      </c>
      <c r="R184" s="171">
        <v>39.24016181052631</v>
      </c>
      <c r="S184" s="171">
        <v>41.136014842105268</v>
      </c>
      <c r="T184" s="171">
        <v>43.031867873684213</v>
      </c>
      <c r="U184" s="171">
        <v>44.927720905263158</v>
      </c>
      <c r="V184" s="171">
        <v>46.823573936842102</v>
      </c>
      <c r="W184" s="171">
        <v>48.719426968421047</v>
      </c>
      <c r="X184" s="171">
        <v>50.615279999999998</v>
      </c>
      <c r="Y184" s="171">
        <v>50.615279999999998</v>
      </c>
      <c r="Z184" s="171">
        <v>50.615279999999998</v>
      </c>
      <c r="AA184" s="171">
        <v>50.615280000000006</v>
      </c>
      <c r="AB184" s="171">
        <v>50.615279999999998</v>
      </c>
      <c r="AC184" s="171">
        <v>50.615279999999998</v>
      </c>
      <c r="AD184" s="171">
        <v>50.615279999999998</v>
      </c>
      <c r="AE184" s="171">
        <v>50.615279999999998</v>
      </c>
    </row>
    <row r="185" spans="1:31" ht="12">
      <c r="A185" s="186" t="s">
        <v>874</v>
      </c>
      <c r="B185" s="186" t="s">
        <v>982</v>
      </c>
      <c r="C185" s="248">
        <v>22.4394408</v>
      </c>
      <c r="D185" s="248">
        <v>22.4394408</v>
      </c>
      <c r="E185" s="248">
        <v>22.4394408</v>
      </c>
      <c r="F185" s="248">
        <v>22.4394408</v>
      </c>
      <c r="G185" s="248">
        <v>22.4394408</v>
      </c>
      <c r="H185" s="248">
        <v>22.439440800000003</v>
      </c>
      <c r="I185" s="248">
        <v>22.4394408</v>
      </c>
      <c r="J185" s="248">
        <v>22.4394408</v>
      </c>
      <c r="K185" s="248">
        <v>22.4394408</v>
      </c>
      <c r="L185" s="248">
        <v>22.4394408</v>
      </c>
      <c r="M185" s="248">
        <v>22.4394408</v>
      </c>
      <c r="N185" s="248">
        <v>22.4394408</v>
      </c>
      <c r="O185" s="248">
        <v>22.4394408</v>
      </c>
      <c r="P185" s="248">
        <v>22.439440799999996</v>
      </c>
      <c r="Q185" s="248">
        <v>22.439440800000003</v>
      </c>
      <c r="R185" s="248">
        <v>22.4394408</v>
      </c>
      <c r="S185" s="248">
        <v>22.439440799999993</v>
      </c>
      <c r="T185" s="248">
        <v>22.4394408</v>
      </c>
      <c r="U185" s="248">
        <v>22.4394408</v>
      </c>
      <c r="V185" s="248">
        <v>22.4394408</v>
      </c>
      <c r="W185" s="248">
        <v>22.4394408</v>
      </c>
      <c r="X185" s="248">
        <v>22.4394408</v>
      </c>
      <c r="Y185" s="248">
        <v>22.439440800000003</v>
      </c>
      <c r="Z185" s="248">
        <v>22.439440800000003</v>
      </c>
      <c r="AA185" s="248">
        <v>22.439440800000003</v>
      </c>
      <c r="AB185" s="248">
        <v>22.4394408</v>
      </c>
      <c r="AC185" s="248">
        <v>22.4394408</v>
      </c>
      <c r="AD185" s="248">
        <v>22.4394408</v>
      </c>
      <c r="AE185" s="248">
        <v>22.4394408</v>
      </c>
    </row>
    <row r="186" spans="1:31" ht="12">
      <c r="A186" s="187" t="s">
        <v>875</v>
      </c>
      <c r="B186" s="242"/>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5"/>
    </row>
    <row r="187" spans="1:31" ht="12">
      <c r="A187" s="181" t="s">
        <v>876</v>
      </c>
      <c r="B187" s="181" t="s">
        <v>964</v>
      </c>
      <c r="C187" s="170">
        <v>1.4890336534748914</v>
      </c>
      <c r="D187" s="170">
        <v>1.4890336534748914</v>
      </c>
      <c r="E187" s="170">
        <v>1.4890336534748914</v>
      </c>
      <c r="F187" s="170">
        <v>1.4890336534748914</v>
      </c>
      <c r="G187" s="170">
        <v>1.4890336534748914</v>
      </c>
      <c r="H187" s="170">
        <v>1.4890336534748914</v>
      </c>
      <c r="I187" s="170">
        <v>1.4890336534748916</v>
      </c>
      <c r="J187" s="170">
        <v>1.4890336534748914</v>
      </c>
      <c r="K187" s="170">
        <v>1.4890336534748911</v>
      </c>
      <c r="L187" s="170">
        <v>1.4890336534748916</v>
      </c>
      <c r="M187" s="170">
        <v>1.4890336534748916</v>
      </c>
      <c r="N187" s="170">
        <v>1.4890336534748916</v>
      </c>
      <c r="O187" s="170">
        <v>1.4890336534748911</v>
      </c>
      <c r="P187" s="170">
        <v>1.4890336534748914</v>
      </c>
      <c r="Q187" s="170">
        <v>1.4890336534748914</v>
      </c>
      <c r="R187" s="170">
        <v>1.4890336534748914</v>
      </c>
      <c r="S187" s="170">
        <v>1.4890336534748918</v>
      </c>
      <c r="T187" s="170">
        <v>1.4890336534748916</v>
      </c>
      <c r="U187" s="170">
        <v>1.4890336534748916</v>
      </c>
      <c r="V187" s="170">
        <v>1.4890336534748914</v>
      </c>
      <c r="W187" s="170">
        <v>1.4890336534748914</v>
      </c>
      <c r="X187" s="170">
        <v>1.4890336534748914</v>
      </c>
      <c r="Y187" s="170">
        <v>1.4890336534748916</v>
      </c>
      <c r="Z187" s="170">
        <v>1.4890336534748916</v>
      </c>
      <c r="AA187" s="170">
        <v>1.4890336534748914</v>
      </c>
      <c r="AB187" s="170">
        <v>1.4890336534748916</v>
      </c>
      <c r="AC187" s="170">
        <v>1.4890336534748914</v>
      </c>
      <c r="AD187" s="170">
        <v>1.4890336534748914</v>
      </c>
      <c r="AE187" s="170">
        <v>1.4890336534748918</v>
      </c>
    </row>
    <row r="188" spans="1:31" ht="12">
      <c r="A188" s="186" t="s">
        <v>877</v>
      </c>
      <c r="B188" s="186" t="s">
        <v>964</v>
      </c>
      <c r="C188" s="248">
        <v>9.7340843199999991</v>
      </c>
      <c r="D188" s="248">
        <v>9.7340843200000009</v>
      </c>
      <c r="E188" s="248">
        <v>9.7340843199999991</v>
      </c>
      <c r="F188" s="248">
        <v>9.7340843200000009</v>
      </c>
      <c r="G188" s="248">
        <v>9.7340843200000009</v>
      </c>
      <c r="H188" s="248">
        <v>9.7340843200000009</v>
      </c>
      <c r="I188" s="248">
        <v>9.7340843200000009</v>
      </c>
      <c r="J188" s="248">
        <v>9.7340843199999991</v>
      </c>
      <c r="K188" s="248">
        <v>9.7340843199999991</v>
      </c>
      <c r="L188" s="248">
        <v>9.7340843200000009</v>
      </c>
      <c r="M188" s="248">
        <v>9.7340843199999991</v>
      </c>
      <c r="N188" s="248">
        <v>9.7340843200000027</v>
      </c>
      <c r="O188" s="248">
        <v>9.7340843199999991</v>
      </c>
      <c r="P188" s="248">
        <v>9.7340843200000009</v>
      </c>
      <c r="Q188" s="248">
        <v>9.7340843200000009</v>
      </c>
      <c r="R188" s="248">
        <v>9.7340843200000027</v>
      </c>
      <c r="S188" s="248">
        <v>9.7340843200000009</v>
      </c>
      <c r="T188" s="248">
        <v>9.7340843200000009</v>
      </c>
      <c r="U188" s="248">
        <v>9.7340843200000009</v>
      </c>
      <c r="V188" s="248">
        <v>9.7340843200000009</v>
      </c>
      <c r="W188" s="248">
        <v>9.7340843199999991</v>
      </c>
      <c r="X188" s="248">
        <v>9.7340843200000027</v>
      </c>
      <c r="Y188" s="248">
        <v>9.7340843200000009</v>
      </c>
      <c r="Z188" s="248">
        <v>9.7340843200000027</v>
      </c>
      <c r="AA188" s="248">
        <v>9.7340843200000009</v>
      </c>
      <c r="AB188" s="248">
        <v>9.7340843199999991</v>
      </c>
      <c r="AC188" s="248">
        <v>9.7340843199999991</v>
      </c>
      <c r="AD188" s="248">
        <v>9.7340843199999991</v>
      </c>
      <c r="AE188" s="248">
        <v>9.7340843200000009</v>
      </c>
    </row>
    <row r="189" spans="1:31" ht="12">
      <c r="A189" s="187" t="s">
        <v>878</v>
      </c>
      <c r="B189" s="242"/>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5"/>
    </row>
    <row r="190" spans="1:31" ht="12">
      <c r="A190" s="181" t="s">
        <v>879</v>
      </c>
      <c r="B190" s="181" t="s">
        <v>984</v>
      </c>
      <c r="C190" s="170">
        <v>0.96299999999999997</v>
      </c>
      <c r="D190" s="170">
        <v>0.96300000000000008</v>
      </c>
      <c r="E190" s="170">
        <v>0.96299999999999986</v>
      </c>
      <c r="F190" s="170">
        <v>0.96300000000000008</v>
      </c>
      <c r="G190" s="170">
        <v>0.96300000000000019</v>
      </c>
      <c r="H190" s="170">
        <v>0.96300000000000008</v>
      </c>
      <c r="I190" s="170">
        <v>0.96300000000000008</v>
      </c>
      <c r="J190" s="170">
        <v>0.96300000000000008</v>
      </c>
      <c r="K190" s="170">
        <v>0.96300000000000008</v>
      </c>
      <c r="L190" s="170">
        <v>0.96299999999999997</v>
      </c>
      <c r="M190" s="170">
        <v>0.96300000000000008</v>
      </c>
      <c r="N190" s="170">
        <v>0.96300000000000008</v>
      </c>
      <c r="O190" s="170">
        <v>0.96299999999999997</v>
      </c>
      <c r="P190" s="170">
        <v>0.96300000000000008</v>
      </c>
      <c r="Q190" s="170">
        <v>0.96299999999999986</v>
      </c>
      <c r="R190" s="170">
        <v>0.96300000000000008</v>
      </c>
      <c r="S190" s="170">
        <v>0.96299999999999997</v>
      </c>
      <c r="T190" s="170">
        <v>0.96300000000000008</v>
      </c>
      <c r="U190" s="170">
        <v>0.96299999999999997</v>
      </c>
      <c r="V190" s="170">
        <v>0.96299999999999997</v>
      </c>
      <c r="W190" s="170">
        <v>0.96299999999999997</v>
      </c>
      <c r="X190" s="170">
        <v>0.96299999999999986</v>
      </c>
      <c r="Y190" s="170">
        <v>0.96299999999999997</v>
      </c>
      <c r="Z190" s="170">
        <v>0.96300000000000019</v>
      </c>
      <c r="AA190" s="170">
        <v>0.96299999999999997</v>
      </c>
      <c r="AB190" s="269">
        <v>0.96300000000000008</v>
      </c>
      <c r="AC190" s="270">
        <v>0.96300000000000008</v>
      </c>
      <c r="AD190" s="270">
        <v>0.96300000000000008</v>
      </c>
      <c r="AE190" s="270">
        <v>0.96299999999999997</v>
      </c>
    </row>
    <row r="191" spans="1:31" ht="12">
      <c r="A191" s="186" t="s">
        <v>297</v>
      </c>
      <c r="B191" s="186" t="s">
        <v>984</v>
      </c>
      <c r="C191" s="248">
        <v>1.9645199999999998</v>
      </c>
      <c r="D191" s="248">
        <v>1.9645199999999998</v>
      </c>
      <c r="E191" s="248">
        <v>1.9645199999999998</v>
      </c>
      <c r="F191" s="248">
        <v>1.9645199999999996</v>
      </c>
      <c r="G191" s="248">
        <v>1.9645199999999998</v>
      </c>
      <c r="H191" s="248">
        <v>1.9645199999999996</v>
      </c>
      <c r="I191" s="248">
        <v>1.9645199999999998</v>
      </c>
      <c r="J191" s="248">
        <v>1.96452</v>
      </c>
      <c r="K191" s="248">
        <v>1.9645199999999998</v>
      </c>
      <c r="L191" s="248">
        <v>1.9645199999999998</v>
      </c>
      <c r="M191" s="248">
        <v>1.96452</v>
      </c>
      <c r="N191" s="248">
        <v>1.96452</v>
      </c>
      <c r="O191" s="248">
        <v>1.9645199999999998</v>
      </c>
      <c r="P191" s="248">
        <v>1.9645199999999996</v>
      </c>
      <c r="Q191" s="248">
        <v>1.9645199999999998</v>
      </c>
      <c r="R191" s="248">
        <v>1.9645199999999998</v>
      </c>
      <c r="S191" s="248">
        <v>1.9645200000000003</v>
      </c>
      <c r="T191" s="248">
        <v>1.9645199999999996</v>
      </c>
      <c r="U191" s="248">
        <v>1.96452</v>
      </c>
      <c r="V191" s="248">
        <v>1.9645199999999998</v>
      </c>
      <c r="W191" s="248">
        <v>1.9645199999999996</v>
      </c>
      <c r="X191" s="248">
        <v>1.9645200000000003</v>
      </c>
      <c r="Y191" s="248">
        <v>1.96452</v>
      </c>
      <c r="Z191" s="248">
        <v>1.9645199999999998</v>
      </c>
      <c r="AA191" s="248">
        <v>1.9645199999999998</v>
      </c>
      <c r="AB191" s="248">
        <v>1.96452</v>
      </c>
      <c r="AC191" s="248">
        <v>1.9645199999999998</v>
      </c>
      <c r="AD191" s="248">
        <v>1.9645199999999998</v>
      </c>
      <c r="AE191" s="248">
        <v>1.9645199999999998</v>
      </c>
    </row>
    <row r="192" spans="1:31" ht="12">
      <c r="A192" s="187" t="s">
        <v>89</v>
      </c>
      <c r="B192" s="242"/>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5"/>
    </row>
    <row r="193" spans="1:31" ht="12">
      <c r="A193" s="181" t="s">
        <v>880</v>
      </c>
      <c r="B193" s="181" t="s">
        <v>984</v>
      </c>
      <c r="C193" s="170">
        <v>30.623399999999993</v>
      </c>
      <c r="D193" s="170">
        <v>30.623400000000004</v>
      </c>
      <c r="E193" s="170">
        <v>30.623399999999997</v>
      </c>
      <c r="F193" s="170">
        <v>30.623400000000004</v>
      </c>
      <c r="G193" s="170">
        <v>30.6234</v>
      </c>
      <c r="H193" s="170">
        <v>30.623400000000004</v>
      </c>
      <c r="I193" s="170">
        <v>30.623399999999997</v>
      </c>
      <c r="J193" s="170">
        <v>30.623400000000004</v>
      </c>
      <c r="K193" s="170">
        <v>30.623400000000004</v>
      </c>
      <c r="L193" s="170">
        <v>30.623399999999997</v>
      </c>
      <c r="M193" s="170">
        <v>30.6234</v>
      </c>
      <c r="N193" s="170">
        <v>30.623399999999993</v>
      </c>
      <c r="O193" s="170">
        <v>30.6234</v>
      </c>
      <c r="P193" s="170">
        <v>30.6234</v>
      </c>
      <c r="Q193" s="170">
        <v>30.623399999999997</v>
      </c>
      <c r="R193" s="170">
        <v>30.623400000000004</v>
      </c>
      <c r="S193" s="170">
        <v>30.6234</v>
      </c>
      <c r="T193" s="170">
        <v>30.6234</v>
      </c>
      <c r="U193" s="170">
        <v>30.6234</v>
      </c>
      <c r="V193" s="170">
        <v>30.6234</v>
      </c>
      <c r="W193" s="170">
        <v>30.6234</v>
      </c>
      <c r="X193" s="170">
        <v>30.6234</v>
      </c>
      <c r="Y193" s="170">
        <v>30.623399999999997</v>
      </c>
      <c r="Z193" s="170">
        <v>30.623399999999997</v>
      </c>
      <c r="AA193" s="170">
        <v>30.6234</v>
      </c>
      <c r="AB193" s="170">
        <v>30.6234</v>
      </c>
      <c r="AC193" s="170">
        <v>30.6234</v>
      </c>
      <c r="AD193" s="170">
        <v>30.6234</v>
      </c>
      <c r="AE193" s="170">
        <v>30.623399999999993</v>
      </c>
    </row>
  </sheetData>
  <pageMargins left="0.7" right="0.7" top="0.75" bottom="0.75" header="0.3" footer="0.3"/>
  <pageSetup orientation="portrait" verticalDpi="597"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5CED7-0B32-4F41-BD2A-D5EE50A9D804}">
  <sheetPr>
    <tabColor rgb="FF175E54"/>
  </sheetPr>
  <dimension ref="A1:AE104"/>
  <sheetViews>
    <sheetView zoomScale="90" zoomScaleNormal="90" workbookViewId="0">
      <pane xSplit="1" ySplit="6" topLeftCell="AB37" activePane="bottomRight" state="frozen"/>
      <selection activeCell="C38" sqref="C38"/>
      <selection pane="topRight" activeCell="C38" sqref="C38"/>
      <selection pane="bottomLeft" activeCell="C38" sqref="C38"/>
      <selection pane="bottomRight" activeCell="C38" sqref="C38"/>
    </sheetView>
  </sheetViews>
  <sheetFormatPr defaultColWidth="9.28515625" defaultRowHeight="12"/>
  <cols>
    <col min="1" max="1" width="43.28515625" style="241" customWidth="1"/>
    <col min="2" max="2" width="13.7109375" style="241" customWidth="1"/>
    <col min="3" max="31" width="8.7109375" style="153" bestFit="1" customWidth="1"/>
    <col min="32" max="16384" width="9.28515625" style="153"/>
  </cols>
  <sheetData>
    <row r="1" spans="1:31" s="77" customFormat="1" ht="18">
      <c r="A1" s="77" t="s">
        <v>991</v>
      </c>
      <c r="D1" s="78"/>
    </row>
    <row r="2" spans="1:31" s="155" customFormat="1">
      <c r="A2" s="153"/>
      <c r="B2" s="220"/>
      <c r="C2" s="220"/>
    </row>
    <row r="3" spans="1:31" s="155" customFormat="1">
      <c r="A3" s="156" t="s">
        <v>734</v>
      </c>
      <c r="B3" s="220"/>
      <c r="C3" s="220"/>
    </row>
    <row r="4" spans="1:31" s="155" customFormat="1">
      <c r="A4" s="157" t="s">
        <v>957</v>
      </c>
      <c r="B4" s="220"/>
      <c r="C4" s="220"/>
    </row>
    <row r="5" spans="1:31" s="155" customFormat="1">
      <c r="A5" s="220"/>
    </row>
    <row r="6" spans="1:31" s="155" customFormat="1" ht="24">
      <c r="A6" s="221" t="s">
        <v>738</v>
      </c>
      <c r="B6" s="273" t="s">
        <v>992</v>
      </c>
      <c r="C6" s="221">
        <v>1990</v>
      </c>
      <c r="D6" s="221">
        <v>1991</v>
      </c>
      <c r="E6" s="221">
        <v>1992</v>
      </c>
      <c r="F6" s="221">
        <v>1993</v>
      </c>
      <c r="G6" s="221">
        <v>1994</v>
      </c>
      <c r="H6" s="221">
        <v>1995</v>
      </c>
      <c r="I6" s="221">
        <v>1996</v>
      </c>
      <c r="J6" s="221">
        <v>1997</v>
      </c>
      <c r="K6" s="221">
        <v>1998</v>
      </c>
      <c r="L6" s="221">
        <v>1999</v>
      </c>
      <c r="M6" s="221">
        <v>2000</v>
      </c>
      <c r="N6" s="221">
        <v>2001</v>
      </c>
      <c r="O6" s="221">
        <v>2002</v>
      </c>
      <c r="P6" s="221">
        <v>2003</v>
      </c>
      <c r="Q6" s="221">
        <v>2004</v>
      </c>
      <c r="R6" s="221">
        <v>2005</v>
      </c>
      <c r="S6" s="221">
        <v>2006</v>
      </c>
      <c r="T6" s="221">
        <v>2007</v>
      </c>
      <c r="U6" s="221">
        <v>2008</v>
      </c>
      <c r="V6" s="221">
        <v>2009</v>
      </c>
      <c r="W6" s="221">
        <v>2010</v>
      </c>
      <c r="X6" s="221">
        <v>2011</v>
      </c>
      <c r="Y6" s="221">
        <v>2012</v>
      </c>
      <c r="Z6" s="221">
        <v>2013</v>
      </c>
      <c r="AA6" s="221">
        <v>2014</v>
      </c>
      <c r="AB6" s="221">
        <v>2015</v>
      </c>
      <c r="AC6" s="221">
        <v>2016</v>
      </c>
      <c r="AD6" s="221">
        <v>2017</v>
      </c>
      <c r="AE6" s="221">
        <v>2018</v>
      </c>
    </row>
    <row r="7" spans="1:31">
      <c r="A7" s="221" t="s">
        <v>882</v>
      </c>
      <c r="B7" s="273"/>
      <c r="C7" s="274"/>
      <c r="D7" s="274"/>
      <c r="E7" s="274"/>
      <c r="F7" s="274"/>
      <c r="G7" s="274"/>
      <c r="H7" s="274"/>
      <c r="I7" s="274"/>
      <c r="J7" s="274"/>
      <c r="K7" s="274"/>
      <c r="L7" s="274"/>
      <c r="M7" s="274"/>
      <c r="N7" s="274"/>
      <c r="O7" s="274"/>
      <c r="P7" s="274"/>
      <c r="Q7" s="274"/>
      <c r="R7" s="274"/>
      <c r="S7" s="274"/>
      <c r="T7" s="274"/>
      <c r="U7" s="274"/>
      <c r="V7" s="274"/>
      <c r="W7" s="274"/>
      <c r="X7" s="274"/>
      <c r="Y7" s="274"/>
      <c r="Z7" s="274"/>
      <c r="AA7" s="274"/>
      <c r="AB7" s="274"/>
      <c r="AC7" s="274"/>
      <c r="AD7" s="274"/>
      <c r="AE7" s="274"/>
    </row>
    <row r="8" spans="1:31">
      <c r="A8" s="223" t="s">
        <v>883</v>
      </c>
      <c r="B8" s="223" t="s">
        <v>959</v>
      </c>
      <c r="C8" s="239">
        <v>409.6140930724485</v>
      </c>
      <c r="D8" s="239">
        <v>409.61409307244838</v>
      </c>
      <c r="E8" s="239">
        <v>409.61409307244844</v>
      </c>
      <c r="F8" s="239">
        <v>409.61409307244838</v>
      </c>
      <c r="G8" s="239">
        <v>409.61409307244844</v>
      </c>
      <c r="H8" s="239">
        <v>409.61409307244838</v>
      </c>
      <c r="I8" s="239">
        <v>409.61409307244838</v>
      </c>
      <c r="J8" s="239">
        <v>409.61409307244844</v>
      </c>
      <c r="K8" s="239">
        <v>409.61409307244844</v>
      </c>
      <c r="L8" s="239">
        <v>409.61409307244844</v>
      </c>
      <c r="M8" s="239">
        <v>409.6140930724485</v>
      </c>
      <c r="N8" s="239">
        <v>409.61409307244844</v>
      </c>
      <c r="O8" s="239">
        <v>409.61409307244844</v>
      </c>
      <c r="P8" s="239">
        <v>409.61409307244833</v>
      </c>
      <c r="Q8" s="239">
        <v>409.61409307244844</v>
      </c>
      <c r="R8" s="239">
        <v>409.6140930724485</v>
      </c>
      <c r="S8" s="239">
        <v>409.61409307244838</v>
      </c>
      <c r="T8" s="239">
        <v>409.61409307244844</v>
      </c>
      <c r="U8" s="239">
        <v>409.61409307244844</v>
      </c>
      <c r="V8" s="239">
        <v>409.61409307244844</v>
      </c>
      <c r="W8" s="239">
        <v>409.61409307244833</v>
      </c>
      <c r="X8" s="239">
        <v>409.6140930724485</v>
      </c>
      <c r="Y8" s="239">
        <v>409.61409307244838</v>
      </c>
      <c r="Z8" s="239">
        <v>409.61409307244844</v>
      </c>
      <c r="AA8" s="239">
        <v>409.61409307244833</v>
      </c>
      <c r="AB8" s="239">
        <v>409.61409307244838</v>
      </c>
      <c r="AC8" s="239">
        <v>151.75928718300207</v>
      </c>
      <c r="AD8" s="239">
        <v>56.464109096358463</v>
      </c>
      <c r="AE8" s="239">
        <v>18.09273076103176</v>
      </c>
    </row>
    <row r="9" spans="1:31">
      <c r="A9" s="223" t="s">
        <v>884</v>
      </c>
      <c r="B9" s="223" t="s">
        <v>959</v>
      </c>
      <c r="C9" s="239">
        <v>600.20097244732574</v>
      </c>
      <c r="D9" s="239">
        <v>600.20097244732563</v>
      </c>
      <c r="E9" s="239">
        <v>600.20097244732574</v>
      </c>
      <c r="F9" s="239">
        <v>600.20097244732563</v>
      </c>
      <c r="G9" s="239">
        <v>600.20097244732574</v>
      </c>
      <c r="H9" s="239">
        <v>600.20097244732574</v>
      </c>
      <c r="I9" s="239">
        <v>600.20097244732563</v>
      </c>
      <c r="J9" s="239">
        <v>600.20097244732563</v>
      </c>
      <c r="K9" s="239">
        <v>600.20097244732563</v>
      </c>
      <c r="L9" s="239">
        <v>600.20097244732551</v>
      </c>
      <c r="M9" s="239">
        <v>600.20097244732563</v>
      </c>
      <c r="N9" s="239">
        <v>600.20097244732574</v>
      </c>
      <c r="O9" s="239">
        <v>600.20097244732574</v>
      </c>
      <c r="P9" s="239">
        <v>600.20097244732574</v>
      </c>
      <c r="Q9" s="239">
        <v>600.20097244732563</v>
      </c>
      <c r="R9" s="239">
        <v>600.20097244732563</v>
      </c>
      <c r="S9" s="239">
        <v>600.20097244732563</v>
      </c>
      <c r="T9" s="239">
        <v>600.20097244732574</v>
      </c>
      <c r="U9" s="239">
        <v>600.20097244732574</v>
      </c>
      <c r="V9" s="239">
        <v>600.20097244732574</v>
      </c>
      <c r="W9" s="239">
        <v>600.20097244732563</v>
      </c>
      <c r="X9" s="239">
        <v>600.20097244732563</v>
      </c>
      <c r="Y9" s="239">
        <v>600.20097244732563</v>
      </c>
      <c r="Z9" s="239">
        <v>600.20097244732563</v>
      </c>
      <c r="AA9" s="239">
        <v>600.20097244732563</v>
      </c>
      <c r="AB9" s="239">
        <v>600.20097244732563</v>
      </c>
      <c r="AC9" s="239">
        <v>154.84037558685441</v>
      </c>
      <c r="AD9" s="239">
        <v>269.54922279792743</v>
      </c>
      <c r="AE9" s="239">
        <v>383.97916666666669</v>
      </c>
    </row>
    <row r="10" spans="1:31">
      <c r="A10" s="223" t="s">
        <v>885</v>
      </c>
      <c r="B10" s="223" t="s">
        <v>959</v>
      </c>
      <c r="C10" s="239">
        <v>14.117580000000004</v>
      </c>
      <c r="D10" s="239">
        <v>14.11758</v>
      </c>
      <c r="E10" s="239">
        <v>14.117580000000002</v>
      </c>
      <c r="F10" s="239">
        <v>14.117580000000002</v>
      </c>
      <c r="G10" s="239">
        <v>14.117579999999998</v>
      </c>
      <c r="H10" s="239">
        <v>14.11758</v>
      </c>
      <c r="I10" s="239">
        <v>14.117579999999998</v>
      </c>
      <c r="J10" s="239">
        <v>14.117580000000002</v>
      </c>
      <c r="K10" s="239">
        <v>14.117580000000002</v>
      </c>
      <c r="L10" s="239">
        <v>14.11758</v>
      </c>
      <c r="M10" s="239">
        <v>14.117580000000002</v>
      </c>
      <c r="N10" s="239">
        <v>14.117580000000004</v>
      </c>
      <c r="O10" s="239">
        <v>14.11758</v>
      </c>
      <c r="P10" s="239">
        <v>14.117580000000002</v>
      </c>
      <c r="Q10" s="239">
        <v>14.117580000000002</v>
      </c>
      <c r="R10" s="239">
        <v>14.11758</v>
      </c>
      <c r="S10" s="239">
        <v>14.117580000000002</v>
      </c>
      <c r="T10" s="239">
        <v>14.11758</v>
      </c>
      <c r="U10" s="239">
        <v>14.117580000000002</v>
      </c>
      <c r="V10" s="239">
        <v>14.117579999999998</v>
      </c>
      <c r="W10" s="239">
        <v>14.117580000000002</v>
      </c>
      <c r="X10" s="239">
        <v>14.117579999999998</v>
      </c>
      <c r="Y10" s="239" t="s">
        <v>12</v>
      </c>
      <c r="Z10" s="239" t="s">
        <v>12</v>
      </c>
      <c r="AA10" s="239" t="s">
        <v>12</v>
      </c>
      <c r="AB10" s="239">
        <v>14.117580000000002</v>
      </c>
      <c r="AC10" s="239">
        <v>14.117580000000002</v>
      </c>
      <c r="AD10" s="239">
        <v>14.117580000000002</v>
      </c>
      <c r="AE10" s="239">
        <v>14.117579999999998</v>
      </c>
    </row>
    <row r="11" spans="1:31">
      <c r="A11" s="223" t="s">
        <v>886</v>
      </c>
      <c r="B11" s="223" t="s">
        <v>959</v>
      </c>
      <c r="C11" s="239">
        <v>40488.26147107438</v>
      </c>
      <c r="D11" s="239">
        <v>40488.26147107438</v>
      </c>
      <c r="E11" s="239">
        <v>40488.26147107438</v>
      </c>
      <c r="F11" s="239">
        <v>40488.26147107438</v>
      </c>
      <c r="G11" s="239">
        <v>40488.261471074387</v>
      </c>
      <c r="H11" s="239">
        <v>40488.26147107438</v>
      </c>
      <c r="I11" s="239">
        <v>40488.261471074387</v>
      </c>
      <c r="J11" s="239">
        <v>40488.26147107438</v>
      </c>
      <c r="K11" s="239">
        <v>40488.26147107438</v>
      </c>
      <c r="L11" s="239">
        <v>40488.26147107438</v>
      </c>
      <c r="M11" s="239">
        <v>40488.26147107438</v>
      </c>
      <c r="N11" s="239">
        <v>40488.26147107438</v>
      </c>
      <c r="O11" s="239">
        <v>40488.261471074373</v>
      </c>
      <c r="P11" s="239">
        <v>40488.26147107438</v>
      </c>
      <c r="Q11" s="239">
        <v>40488.261471074387</v>
      </c>
      <c r="R11" s="239">
        <v>40488.261471074387</v>
      </c>
      <c r="S11" s="239">
        <v>40488.261471074387</v>
      </c>
      <c r="T11" s="239">
        <v>40488.26147107438</v>
      </c>
      <c r="U11" s="239">
        <v>40488.26147107438</v>
      </c>
      <c r="V11" s="239">
        <v>40488.26147107438</v>
      </c>
      <c r="W11" s="239">
        <v>40488.26147107438</v>
      </c>
      <c r="X11" s="239">
        <v>40488.26147107438</v>
      </c>
      <c r="Y11" s="239">
        <v>40488.261471074387</v>
      </c>
      <c r="Z11" s="239">
        <v>40488.261471074387</v>
      </c>
      <c r="AA11" s="239">
        <v>40488.261471074387</v>
      </c>
      <c r="AB11" s="239">
        <v>40488.26147107438</v>
      </c>
      <c r="AC11" s="239">
        <v>40488.26147107438</v>
      </c>
      <c r="AD11" s="239">
        <v>15389.133944230769</v>
      </c>
      <c r="AE11" s="239">
        <v>1085.1126189873416</v>
      </c>
    </row>
    <row r="12" spans="1:31">
      <c r="A12" s="223" t="s">
        <v>887</v>
      </c>
      <c r="B12" s="223" t="s">
        <v>959</v>
      </c>
      <c r="C12" s="239">
        <v>1254.3489215189873</v>
      </c>
      <c r="D12" s="239">
        <v>1254.3489215189875</v>
      </c>
      <c r="E12" s="239">
        <v>1254.3489215189873</v>
      </c>
      <c r="F12" s="239">
        <v>1254.348921518987</v>
      </c>
      <c r="G12" s="239">
        <v>1254.3489215189875</v>
      </c>
      <c r="H12" s="239">
        <v>1254.3489215189873</v>
      </c>
      <c r="I12" s="239">
        <v>1254.3489215189873</v>
      </c>
      <c r="J12" s="239">
        <v>1254.3489215189875</v>
      </c>
      <c r="K12" s="239">
        <v>1254.3489215189877</v>
      </c>
      <c r="L12" s="239">
        <v>1254.3489215189873</v>
      </c>
      <c r="M12" s="239">
        <v>1254.3489215189875</v>
      </c>
      <c r="N12" s="239">
        <v>1254.3489215189875</v>
      </c>
      <c r="O12" s="239">
        <v>1254.3489215189873</v>
      </c>
      <c r="P12" s="239">
        <v>1254.3489215189875</v>
      </c>
      <c r="Q12" s="239">
        <v>1254.3489215189875</v>
      </c>
      <c r="R12" s="239">
        <v>1254.3489215189875</v>
      </c>
      <c r="S12" s="239">
        <v>1254.3489215189873</v>
      </c>
      <c r="T12" s="239">
        <v>1254.3489215189875</v>
      </c>
      <c r="U12" s="239">
        <v>1254.3489215189875</v>
      </c>
      <c r="V12" s="239">
        <v>1254.3489215189873</v>
      </c>
      <c r="W12" s="239">
        <v>1254.3489215189873</v>
      </c>
      <c r="X12" s="239">
        <v>1254.3489215189873</v>
      </c>
      <c r="Y12" s="239">
        <v>1254.3489215189873</v>
      </c>
      <c r="Z12" s="239">
        <v>1254.3489215189873</v>
      </c>
      <c r="AA12" s="239">
        <v>1254.3489215189875</v>
      </c>
      <c r="AB12" s="239">
        <v>1254.3489215189875</v>
      </c>
      <c r="AC12" s="239">
        <v>1254.3489215189875</v>
      </c>
      <c r="AD12" s="239">
        <v>1450.5666839611181</v>
      </c>
      <c r="AE12" s="239">
        <v>1851.1594080725163</v>
      </c>
    </row>
    <row r="13" spans="1:31">
      <c r="A13" s="223" t="s">
        <v>888</v>
      </c>
      <c r="B13" s="223" t="s">
        <v>959</v>
      </c>
      <c r="C13" s="239" t="s">
        <v>12</v>
      </c>
      <c r="D13" s="239" t="s">
        <v>12</v>
      </c>
      <c r="E13" s="239" t="s">
        <v>12</v>
      </c>
      <c r="F13" s="239" t="s">
        <v>12</v>
      </c>
      <c r="G13" s="239" t="s">
        <v>12</v>
      </c>
      <c r="H13" s="239" t="s">
        <v>12</v>
      </c>
      <c r="I13" s="239" t="s">
        <v>12</v>
      </c>
      <c r="J13" s="239" t="s">
        <v>12</v>
      </c>
      <c r="K13" s="239" t="s">
        <v>12</v>
      </c>
      <c r="L13" s="239" t="s">
        <v>12</v>
      </c>
      <c r="M13" s="239" t="s">
        <v>12</v>
      </c>
      <c r="N13" s="239" t="s">
        <v>12</v>
      </c>
      <c r="O13" s="239" t="s">
        <v>12</v>
      </c>
      <c r="P13" s="239" t="s">
        <v>12</v>
      </c>
      <c r="Q13" s="239" t="s">
        <v>12</v>
      </c>
      <c r="R13" s="239" t="s">
        <v>12</v>
      </c>
      <c r="S13" s="239" t="s">
        <v>12</v>
      </c>
      <c r="T13" s="239" t="s">
        <v>12</v>
      </c>
      <c r="U13" s="239">
        <v>813.33866131293814</v>
      </c>
      <c r="V13" s="239">
        <v>813.33866131293814</v>
      </c>
      <c r="W13" s="239">
        <v>813.33866131293814</v>
      </c>
      <c r="X13" s="239">
        <v>813.33866131293814</v>
      </c>
      <c r="Y13" s="239">
        <v>813.33866131293814</v>
      </c>
      <c r="Z13" s="239">
        <v>813.33866131293814</v>
      </c>
      <c r="AA13" s="239">
        <v>813.33866131293803</v>
      </c>
      <c r="AB13" s="239">
        <v>813.33866131293826</v>
      </c>
      <c r="AC13" s="239">
        <v>813.33866131293803</v>
      </c>
      <c r="AD13" s="239">
        <v>583.55483514043101</v>
      </c>
      <c r="AE13" s="239">
        <v>358.37920932891973</v>
      </c>
    </row>
    <row r="14" spans="1:31">
      <c r="A14" s="223" t="s">
        <v>889</v>
      </c>
      <c r="B14" s="223" t="s">
        <v>959</v>
      </c>
      <c r="C14" s="239" t="s">
        <v>12</v>
      </c>
      <c r="D14" s="239" t="s">
        <v>12</v>
      </c>
      <c r="E14" s="239" t="s">
        <v>12</v>
      </c>
      <c r="F14" s="239" t="s">
        <v>12</v>
      </c>
      <c r="G14" s="239" t="s">
        <v>12</v>
      </c>
      <c r="H14" s="239" t="s">
        <v>12</v>
      </c>
      <c r="I14" s="239" t="s">
        <v>12</v>
      </c>
      <c r="J14" s="239" t="s">
        <v>12</v>
      </c>
      <c r="K14" s="239" t="s">
        <v>12</v>
      </c>
      <c r="L14" s="239" t="s">
        <v>12</v>
      </c>
      <c r="M14" s="239" t="s">
        <v>12</v>
      </c>
      <c r="N14" s="239" t="s">
        <v>12</v>
      </c>
      <c r="O14" s="239" t="s">
        <v>12</v>
      </c>
      <c r="P14" s="239" t="s">
        <v>12</v>
      </c>
      <c r="Q14" s="239" t="s">
        <v>12</v>
      </c>
      <c r="R14" s="239" t="s">
        <v>12</v>
      </c>
      <c r="S14" s="239" t="s">
        <v>12</v>
      </c>
      <c r="T14" s="239" t="s">
        <v>12</v>
      </c>
      <c r="U14" s="239">
        <v>1569.2902241131565</v>
      </c>
      <c r="V14" s="239">
        <v>1569.2902241131567</v>
      </c>
      <c r="W14" s="239">
        <v>1569.2902241131565</v>
      </c>
      <c r="X14" s="239">
        <v>1569.2902241131565</v>
      </c>
      <c r="Y14" s="239">
        <v>1569.2902241131567</v>
      </c>
      <c r="Z14" s="239">
        <v>1569.2902241131562</v>
      </c>
      <c r="AA14" s="239">
        <v>1569.2902241131565</v>
      </c>
      <c r="AB14" s="239">
        <v>1569.2902241131562</v>
      </c>
      <c r="AC14" s="239">
        <v>1569.2902241131567</v>
      </c>
      <c r="AD14" s="239">
        <v>1334.6085220241882</v>
      </c>
      <c r="AE14" s="239">
        <v>1678.218670654205</v>
      </c>
    </row>
    <row r="15" spans="1:31">
      <c r="A15" s="223" t="s">
        <v>890</v>
      </c>
      <c r="B15" s="223" t="s">
        <v>960</v>
      </c>
      <c r="C15" s="239">
        <v>0</v>
      </c>
      <c r="D15" s="239">
        <v>0</v>
      </c>
      <c r="E15" s="239">
        <v>0</v>
      </c>
      <c r="F15" s="239">
        <v>0</v>
      </c>
      <c r="G15" s="239">
        <v>0</v>
      </c>
      <c r="H15" s="239">
        <v>0</v>
      </c>
      <c r="I15" s="239">
        <v>0</v>
      </c>
      <c r="J15" s="239">
        <v>0</v>
      </c>
      <c r="K15" s="239">
        <v>0</v>
      </c>
      <c r="L15" s="239">
        <v>0</v>
      </c>
      <c r="M15" s="239">
        <v>0</v>
      </c>
      <c r="N15" s="239">
        <v>0</v>
      </c>
      <c r="O15" s="239">
        <v>0</v>
      </c>
      <c r="P15" s="239">
        <v>0</v>
      </c>
      <c r="Q15" s="239">
        <v>0</v>
      </c>
      <c r="R15" s="239">
        <v>0</v>
      </c>
      <c r="S15" s="239">
        <v>0</v>
      </c>
      <c r="T15" s="239">
        <v>0</v>
      </c>
      <c r="U15" s="239">
        <v>0</v>
      </c>
      <c r="V15" s="239">
        <v>0</v>
      </c>
      <c r="W15" s="239">
        <v>0</v>
      </c>
      <c r="X15" s="239">
        <v>0</v>
      </c>
      <c r="Y15" s="239">
        <v>0</v>
      </c>
      <c r="Z15" s="239">
        <v>0</v>
      </c>
      <c r="AA15" s="239">
        <v>0</v>
      </c>
      <c r="AB15" s="239">
        <v>0</v>
      </c>
      <c r="AC15" s="239">
        <v>0</v>
      </c>
      <c r="AD15" s="239">
        <v>0</v>
      </c>
      <c r="AE15" s="239">
        <v>0</v>
      </c>
    </row>
    <row r="16" spans="1:31">
      <c r="A16" s="223" t="s">
        <v>891</v>
      </c>
      <c r="B16" s="223" t="s">
        <v>960</v>
      </c>
      <c r="C16" s="239">
        <v>47.247707520000006</v>
      </c>
      <c r="D16" s="239">
        <v>47.247707520000013</v>
      </c>
      <c r="E16" s="239">
        <v>47.247707520000006</v>
      </c>
      <c r="F16" s="239">
        <v>47.247707520000006</v>
      </c>
      <c r="G16" s="239">
        <v>47.247707520000006</v>
      </c>
      <c r="H16" s="239">
        <v>47.247707520000006</v>
      </c>
      <c r="I16" s="239">
        <v>47.247707520000006</v>
      </c>
      <c r="J16" s="239">
        <v>47.247707520000006</v>
      </c>
      <c r="K16" s="239">
        <v>47.247707520000013</v>
      </c>
      <c r="L16" s="239">
        <v>47.247707519999999</v>
      </c>
      <c r="M16" s="239">
        <v>47.247707520000006</v>
      </c>
      <c r="N16" s="239">
        <v>47.247707520000006</v>
      </c>
      <c r="O16" s="239">
        <v>47.247707519999999</v>
      </c>
      <c r="P16" s="239">
        <v>47.247707520000013</v>
      </c>
      <c r="Q16" s="239">
        <v>47.247707519999992</v>
      </c>
      <c r="R16" s="239">
        <v>47.247707520000006</v>
      </c>
      <c r="S16" s="239">
        <v>47.247707519999999</v>
      </c>
      <c r="T16" s="239">
        <v>47.247707520000006</v>
      </c>
      <c r="U16" s="239">
        <v>47.247707520000006</v>
      </c>
      <c r="V16" s="239">
        <v>47.247707520000006</v>
      </c>
      <c r="W16" s="239">
        <v>47.247707519999999</v>
      </c>
      <c r="X16" s="239">
        <v>47.247707520000006</v>
      </c>
      <c r="Y16" s="239">
        <v>47.247707519999999</v>
      </c>
      <c r="Z16" s="239">
        <v>47.247707520000006</v>
      </c>
      <c r="AA16" s="239">
        <v>47.247707520000006</v>
      </c>
      <c r="AB16" s="239">
        <v>47.247707520000013</v>
      </c>
      <c r="AC16" s="239">
        <v>47.247707520000006</v>
      </c>
      <c r="AD16" s="239">
        <v>47.247707520000006</v>
      </c>
      <c r="AE16" s="239">
        <v>47.247707520000013</v>
      </c>
    </row>
    <row r="17" spans="1:31">
      <c r="A17" s="221" t="s">
        <v>892</v>
      </c>
      <c r="B17" s="273"/>
      <c r="C17" s="274"/>
      <c r="D17" s="274"/>
      <c r="E17" s="274"/>
      <c r="F17" s="274"/>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c r="AD17" s="274"/>
      <c r="AE17" s="274"/>
    </row>
    <row r="18" spans="1:31">
      <c r="A18" s="223" t="s">
        <v>767</v>
      </c>
      <c r="B18" s="223" t="s">
        <v>993</v>
      </c>
      <c r="C18" s="239" t="s">
        <v>12</v>
      </c>
      <c r="D18" s="239">
        <v>8266.741772922378</v>
      </c>
      <c r="E18" s="239">
        <v>8266.741772922378</v>
      </c>
      <c r="F18" s="239">
        <v>8266.741772922378</v>
      </c>
      <c r="G18" s="239">
        <v>8266.741772922378</v>
      </c>
      <c r="H18" s="239">
        <v>8266.741772922378</v>
      </c>
      <c r="I18" s="239">
        <v>8266.7417729223762</v>
      </c>
      <c r="J18" s="239">
        <v>8266.7417729223798</v>
      </c>
      <c r="K18" s="239">
        <v>8266.741772922378</v>
      </c>
      <c r="L18" s="239">
        <v>8266.741772922378</v>
      </c>
      <c r="M18" s="239">
        <v>8266.7417729223798</v>
      </c>
      <c r="N18" s="239">
        <v>8266.7417729223798</v>
      </c>
      <c r="O18" s="239">
        <v>8266.7417729223798</v>
      </c>
      <c r="P18" s="239">
        <v>8266.741772922378</v>
      </c>
      <c r="Q18" s="239">
        <v>8266.7417729223798</v>
      </c>
      <c r="R18" s="239">
        <v>8266.741772922378</v>
      </c>
      <c r="S18" s="239">
        <v>8266.741772922378</v>
      </c>
      <c r="T18" s="239">
        <v>8266.741772922378</v>
      </c>
      <c r="U18" s="239">
        <v>8266.741772922378</v>
      </c>
      <c r="V18" s="239">
        <v>8266.7417729223798</v>
      </c>
      <c r="W18" s="239">
        <v>8266.7417729223798</v>
      </c>
      <c r="X18" s="239">
        <v>8266.7417729223762</v>
      </c>
      <c r="Y18" s="239">
        <v>8266.7417729223798</v>
      </c>
      <c r="Z18" s="239">
        <v>8266.741772922378</v>
      </c>
      <c r="AA18" s="239">
        <v>8266.741772922378</v>
      </c>
      <c r="AB18" s="239">
        <v>8266.7417729223762</v>
      </c>
      <c r="AC18" s="239">
        <v>57528.983335827987</v>
      </c>
      <c r="AD18" s="239">
        <v>28299.170788225962</v>
      </c>
      <c r="AE18" s="239">
        <v>7597.2513767422024</v>
      </c>
    </row>
    <row r="19" spans="1:31">
      <c r="A19" s="223" t="s">
        <v>768</v>
      </c>
      <c r="B19" s="223" t="s">
        <v>993</v>
      </c>
      <c r="C19" s="239">
        <v>149133.34339904293</v>
      </c>
      <c r="D19" s="239">
        <v>149133.34339904287</v>
      </c>
      <c r="E19" s="239">
        <v>149133.34339904293</v>
      </c>
      <c r="F19" s="239">
        <v>149133.34339904293</v>
      </c>
      <c r="G19" s="239">
        <v>149133.3433990429</v>
      </c>
      <c r="H19" s="239">
        <v>149133.34339904293</v>
      </c>
      <c r="I19" s="239">
        <v>149133.3433990429</v>
      </c>
      <c r="J19" s="239">
        <v>149133.34339904293</v>
      </c>
      <c r="K19" s="239">
        <v>149133.34339904293</v>
      </c>
      <c r="L19" s="239">
        <v>149133.34339904293</v>
      </c>
      <c r="M19" s="239">
        <v>149133.34339904287</v>
      </c>
      <c r="N19" s="239">
        <v>149133.34339904293</v>
      </c>
      <c r="O19" s="239">
        <v>149133.34339904293</v>
      </c>
      <c r="P19" s="239">
        <v>149133.34339904287</v>
      </c>
      <c r="Q19" s="239">
        <v>149133.34339904287</v>
      </c>
      <c r="R19" s="239">
        <v>149133.34339904293</v>
      </c>
      <c r="S19" s="239">
        <v>149133.34339904293</v>
      </c>
      <c r="T19" s="239">
        <v>149133.3433990429</v>
      </c>
      <c r="U19" s="239">
        <v>149133.34339904293</v>
      </c>
      <c r="V19" s="239">
        <v>149133.3433990429</v>
      </c>
      <c r="W19" s="239">
        <v>149133.3433990429</v>
      </c>
      <c r="X19" s="239">
        <v>149133.3433990429</v>
      </c>
      <c r="Y19" s="239">
        <v>149133.34339904293</v>
      </c>
      <c r="Z19" s="239">
        <v>149133.3433990429</v>
      </c>
      <c r="AA19" s="239">
        <v>149133.3433990429</v>
      </c>
      <c r="AB19" s="239">
        <v>149133.34339904293</v>
      </c>
      <c r="AC19" s="239">
        <v>177694.40199205308</v>
      </c>
      <c r="AD19" s="239">
        <v>179850.93797914594</v>
      </c>
      <c r="AE19" s="239">
        <v>157355.58749059081</v>
      </c>
    </row>
    <row r="20" spans="1:31">
      <c r="A20" s="223" t="s">
        <v>770</v>
      </c>
      <c r="B20" s="223" t="s">
        <v>993</v>
      </c>
      <c r="C20" s="239">
        <v>44799.900038137435</v>
      </c>
      <c r="D20" s="239">
        <v>44799.900038137457</v>
      </c>
      <c r="E20" s="239">
        <v>44799.900038137443</v>
      </c>
      <c r="F20" s="239">
        <v>44799.90003813745</v>
      </c>
      <c r="G20" s="239">
        <v>44799.900038137443</v>
      </c>
      <c r="H20" s="239">
        <v>44799.900038137435</v>
      </c>
      <c r="I20" s="239">
        <v>44799.900038137443</v>
      </c>
      <c r="J20" s="239">
        <v>44799.90003813745</v>
      </c>
      <c r="K20" s="239">
        <v>44799.900038137435</v>
      </c>
      <c r="L20" s="239">
        <v>44799.900038137435</v>
      </c>
      <c r="M20" s="239">
        <v>44799.90003813745</v>
      </c>
      <c r="N20" s="239">
        <v>44799.900038137443</v>
      </c>
      <c r="O20" s="239">
        <v>44799.90003813745</v>
      </c>
      <c r="P20" s="239">
        <v>44799.900038137435</v>
      </c>
      <c r="Q20" s="239">
        <v>44799.90003813745</v>
      </c>
      <c r="R20" s="239">
        <v>44799.90003813745</v>
      </c>
      <c r="S20" s="239">
        <v>44799.900038137435</v>
      </c>
      <c r="T20" s="239">
        <v>44799.900038137443</v>
      </c>
      <c r="U20" s="239">
        <v>44799.900038137435</v>
      </c>
      <c r="V20" s="239">
        <v>44799.900038137443</v>
      </c>
      <c r="W20" s="239">
        <v>44799.900038137443</v>
      </c>
      <c r="X20" s="239">
        <v>44799.900038137435</v>
      </c>
      <c r="Y20" s="239">
        <v>44799.900038137443</v>
      </c>
      <c r="Z20" s="239">
        <v>44799.900038137443</v>
      </c>
      <c r="AA20" s="239">
        <v>44799.900038137435</v>
      </c>
      <c r="AB20" s="239">
        <v>44799.900038137443</v>
      </c>
      <c r="AC20" s="239">
        <v>40689.816965580016</v>
      </c>
      <c r="AD20" s="239">
        <v>18443.545578693884</v>
      </c>
      <c r="AE20" s="239">
        <v>28806.177297728846</v>
      </c>
    </row>
    <row r="21" spans="1:31">
      <c r="A21" s="223" t="s">
        <v>771</v>
      </c>
      <c r="B21" s="223" t="s">
        <v>993</v>
      </c>
      <c r="C21" s="239">
        <v>2848.8305196639303</v>
      </c>
      <c r="D21" s="239">
        <v>2848.8305196639317</v>
      </c>
      <c r="E21" s="239">
        <v>2848.8305196639308</v>
      </c>
      <c r="F21" s="239">
        <v>2848.8305196639308</v>
      </c>
      <c r="G21" s="239">
        <v>2848.8305196639312</v>
      </c>
      <c r="H21" s="239">
        <v>2848.8305196639308</v>
      </c>
      <c r="I21" s="239">
        <v>2848.8305196639308</v>
      </c>
      <c r="J21" s="239">
        <v>2848.8305196639308</v>
      </c>
      <c r="K21" s="239">
        <v>2848.8305196639303</v>
      </c>
      <c r="L21" s="239">
        <v>2848.8305196639317</v>
      </c>
      <c r="M21" s="239">
        <v>2848.8305196639308</v>
      </c>
      <c r="N21" s="239">
        <v>2848.8305196639303</v>
      </c>
      <c r="O21" s="239">
        <v>2848.8305196639308</v>
      </c>
      <c r="P21" s="239">
        <v>2848.8305196639312</v>
      </c>
      <c r="Q21" s="239">
        <v>2848.8305196639308</v>
      </c>
      <c r="R21" s="239">
        <v>2848.8305196639308</v>
      </c>
      <c r="S21" s="239">
        <v>2848.8305196639312</v>
      </c>
      <c r="T21" s="239">
        <v>2848.8305196639317</v>
      </c>
      <c r="U21" s="239">
        <v>2848.8305196639312</v>
      </c>
      <c r="V21" s="239">
        <v>2848.8305196639308</v>
      </c>
      <c r="W21" s="239">
        <v>2848.8305196639317</v>
      </c>
      <c r="X21" s="239">
        <v>2848.8305196639312</v>
      </c>
      <c r="Y21" s="239">
        <v>2848.8305196639308</v>
      </c>
      <c r="Z21" s="239">
        <v>2848.8305196639303</v>
      </c>
      <c r="AA21" s="239">
        <v>2848.8305196639312</v>
      </c>
      <c r="AB21" s="239">
        <v>2848.8305196639312</v>
      </c>
      <c r="AC21" s="239">
        <v>5163.9106717713657</v>
      </c>
      <c r="AD21" s="239">
        <v>2766.9654313607371</v>
      </c>
      <c r="AE21" s="239">
        <v>550.4293608264793</v>
      </c>
    </row>
    <row r="22" spans="1:31">
      <c r="A22" s="223" t="s">
        <v>893</v>
      </c>
      <c r="B22" s="223" t="s">
        <v>978</v>
      </c>
      <c r="C22" s="239">
        <v>4370.6767269266684</v>
      </c>
      <c r="D22" s="239">
        <v>4370.6767269266693</v>
      </c>
      <c r="E22" s="239">
        <v>4370.6767269266693</v>
      </c>
      <c r="F22" s="239">
        <v>4370.6767269266693</v>
      </c>
      <c r="G22" s="239">
        <v>4370.6767269266693</v>
      </c>
      <c r="H22" s="239">
        <v>4370.6767269266684</v>
      </c>
      <c r="I22" s="239">
        <v>4370.6767269266684</v>
      </c>
      <c r="J22" s="239">
        <v>4370.6767269266693</v>
      </c>
      <c r="K22" s="239">
        <v>4370.6767269266684</v>
      </c>
      <c r="L22" s="239">
        <v>4370.6767269266684</v>
      </c>
      <c r="M22" s="239">
        <v>4370.6767269266693</v>
      </c>
      <c r="N22" s="239">
        <v>4370.6767269266693</v>
      </c>
      <c r="O22" s="239">
        <v>4370.6767269266684</v>
      </c>
      <c r="P22" s="239">
        <v>4370.6767269266693</v>
      </c>
      <c r="Q22" s="239">
        <v>4370.6767269266693</v>
      </c>
      <c r="R22" s="239">
        <v>4370.6767269266684</v>
      </c>
      <c r="S22" s="239">
        <v>4370.6767269266693</v>
      </c>
      <c r="T22" s="239">
        <v>4370.6767269266684</v>
      </c>
      <c r="U22" s="239">
        <v>4370.6767269266693</v>
      </c>
      <c r="V22" s="239">
        <v>4370.6767269266693</v>
      </c>
      <c r="W22" s="239">
        <v>4370.6767269266693</v>
      </c>
      <c r="X22" s="239">
        <v>4370.6767269266693</v>
      </c>
      <c r="Y22" s="239">
        <v>4370.6767269266693</v>
      </c>
      <c r="Z22" s="239">
        <v>4370.6767269266693</v>
      </c>
      <c r="AA22" s="239">
        <v>4370.6767269266684</v>
      </c>
      <c r="AB22" s="239">
        <v>4370.6767269266693</v>
      </c>
      <c r="AC22" s="239">
        <v>4370.6767269266684</v>
      </c>
      <c r="AD22" s="239">
        <v>4370.6767269266684</v>
      </c>
      <c r="AE22" s="239">
        <v>4370.6767269266684</v>
      </c>
    </row>
    <row r="23" spans="1:31">
      <c r="A23" s="223" t="s">
        <v>894</v>
      </c>
      <c r="B23" s="223" t="s">
        <v>978</v>
      </c>
      <c r="C23" s="239">
        <v>160.62499943217497</v>
      </c>
      <c r="D23" s="239">
        <v>160.624999432175</v>
      </c>
      <c r="E23" s="239">
        <v>160.62499943217495</v>
      </c>
      <c r="F23" s="239">
        <v>160.62499943217495</v>
      </c>
      <c r="G23" s="239">
        <v>160.62499943217495</v>
      </c>
      <c r="H23" s="239">
        <v>160.62499943217497</v>
      </c>
      <c r="I23" s="239">
        <v>160.62499943217495</v>
      </c>
      <c r="J23" s="239">
        <v>160.62499943217497</v>
      </c>
      <c r="K23" s="239">
        <v>160.62499943217497</v>
      </c>
      <c r="L23" s="239">
        <v>160.624999432175</v>
      </c>
      <c r="M23" s="239">
        <v>160.62499943217495</v>
      </c>
      <c r="N23" s="239">
        <v>160.62499943217495</v>
      </c>
      <c r="O23" s="239">
        <v>160.62499943217495</v>
      </c>
      <c r="P23" s="239">
        <v>160.62499943217495</v>
      </c>
      <c r="Q23" s="239">
        <v>160.62499943217497</v>
      </c>
      <c r="R23" s="239">
        <v>160.62499943217497</v>
      </c>
      <c r="S23" s="239">
        <v>160.62499943217497</v>
      </c>
      <c r="T23" s="239">
        <v>160.62499943217495</v>
      </c>
      <c r="U23" s="239">
        <v>160.62499943217497</v>
      </c>
      <c r="V23" s="239">
        <v>160.62499943217495</v>
      </c>
      <c r="W23" s="239">
        <v>160.62499943217497</v>
      </c>
      <c r="X23" s="239">
        <v>160.62499943217495</v>
      </c>
      <c r="Y23" s="239">
        <v>160.62499943217497</v>
      </c>
      <c r="Z23" s="239">
        <v>160.62499943217497</v>
      </c>
      <c r="AA23" s="239">
        <v>160.62499943217497</v>
      </c>
      <c r="AB23" s="239">
        <v>160.62499943217497</v>
      </c>
      <c r="AC23" s="239">
        <v>160.62499943217497</v>
      </c>
      <c r="AD23" s="239">
        <v>160.624999432175</v>
      </c>
      <c r="AE23" s="239">
        <v>160.62499943217497</v>
      </c>
    </row>
    <row r="24" spans="1:31">
      <c r="A24" s="223" t="s">
        <v>895</v>
      </c>
      <c r="B24" s="223" t="s">
        <v>978</v>
      </c>
      <c r="C24" s="239" t="s">
        <v>12</v>
      </c>
      <c r="D24" s="239" t="s">
        <v>12</v>
      </c>
      <c r="E24" s="239" t="s">
        <v>12</v>
      </c>
      <c r="F24" s="239" t="s">
        <v>12</v>
      </c>
      <c r="G24" s="239">
        <v>1534.7361041040899</v>
      </c>
      <c r="H24" s="239">
        <v>1534.7361041040899</v>
      </c>
      <c r="I24" s="239">
        <v>1534.7361041040897</v>
      </c>
      <c r="J24" s="239">
        <v>1534.7361041040901</v>
      </c>
      <c r="K24" s="239">
        <v>1534.7361041040901</v>
      </c>
      <c r="L24" s="239">
        <v>1534.7361041040901</v>
      </c>
      <c r="M24" s="239">
        <v>1534.7361041040901</v>
      </c>
      <c r="N24" s="239">
        <v>1534.7361041040899</v>
      </c>
      <c r="O24" s="239">
        <v>1534.7361041040899</v>
      </c>
      <c r="P24" s="239">
        <v>1534.7361041040899</v>
      </c>
      <c r="Q24" s="239">
        <v>1534.7361041040901</v>
      </c>
      <c r="R24" s="239">
        <v>1534.7361041040899</v>
      </c>
      <c r="S24" s="239">
        <v>1534.7361041040895</v>
      </c>
      <c r="T24" s="239">
        <v>1534.7361041040899</v>
      </c>
      <c r="U24" s="239">
        <v>1534.7361041040899</v>
      </c>
      <c r="V24" s="239">
        <v>1534.7361041040904</v>
      </c>
      <c r="W24" s="239">
        <v>1534.7361041040899</v>
      </c>
      <c r="X24" s="239">
        <v>1534.7361041040897</v>
      </c>
      <c r="Y24" s="239">
        <v>1534.7361041040899</v>
      </c>
      <c r="Z24" s="239">
        <v>1534.7361041040897</v>
      </c>
      <c r="AA24" s="239">
        <v>1534.7361041040901</v>
      </c>
      <c r="AB24" s="239">
        <v>1534.7361041040901</v>
      </c>
      <c r="AC24" s="239">
        <v>1534.7361041040899</v>
      </c>
      <c r="AD24" s="239">
        <v>1534.7361041040899</v>
      </c>
      <c r="AE24" s="239">
        <v>1534.7361041040897</v>
      </c>
    </row>
    <row r="25" spans="1:31">
      <c r="A25" s="223" t="s">
        <v>56</v>
      </c>
      <c r="B25" s="223" t="s">
        <v>968</v>
      </c>
      <c r="C25" s="239">
        <v>1515.3337802074425</v>
      </c>
      <c r="D25" s="239">
        <v>1515.3337802074427</v>
      </c>
      <c r="E25" s="239">
        <v>1515.3337802074425</v>
      </c>
      <c r="F25" s="239">
        <v>1515.3337802074425</v>
      </c>
      <c r="G25" s="239">
        <v>1515.3337802074427</v>
      </c>
      <c r="H25" s="239">
        <v>1515.3337802074425</v>
      </c>
      <c r="I25" s="239">
        <v>1515.3337802074425</v>
      </c>
      <c r="J25" s="239">
        <v>1515.3337802074427</v>
      </c>
      <c r="K25" s="239">
        <v>1515.3337802074425</v>
      </c>
      <c r="L25" s="239">
        <v>1515.3337802074425</v>
      </c>
      <c r="M25" s="239">
        <v>1515.3337802074427</v>
      </c>
      <c r="N25" s="239">
        <v>1515.3337802074427</v>
      </c>
      <c r="O25" s="239">
        <v>1515.3337802074425</v>
      </c>
      <c r="P25" s="239">
        <v>1515.3337802074425</v>
      </c>
      <c r="Q25" s="239">
        <v>1515.3337802074427</v>
      </c>
      <c r="R25" s="239">
        <v>1515.3337802074425</v>
      </c>
      <c r="S25" s="239">
        <v>1515.3337802074425</v>
      </c>
      <c r="T25" s="239">
        <v>1515.3337802074423</v>
      </c>
      <c r="U25" s="239">
        <v>1515.333780207442</v>
      </c>
      <c r="V25" s="239">
        <v>1515.3337802074425</v>
      </c>
      <c r="W25" s="239">
        <v>1515.3337802074429</v>
      </c>
      <c r="X25" s="239">
        <v>1515.3337802074423</v>
      </c>
      <c r="Y25" s="239">
        <v>1515.3337802074423</v>
      </c>
      <c r="Z25" s="239">
        <v>1515.3337802074425</v>
      </c>
      <c r="AA25" s="239">
        <v>1515.3337802074429</v>
      </c>
      <c r="AB25" s="239">
        <v>1515.3337802074427</v>
      </c>
      <c r="AC25" s="239">
        <v>1515.3337802074427</v>
      </c>
      <c r="AD25" s="239">
        <v>1515.3337802074425</v>
      </c>
      <c r="AE25" s="239">
        <v>1515.3337802074425</v>
      </c>
    </row>
    <row r="26" spans="1:31">
      <c r="A26" s="223" t="s">
        <v>448</v>
      </c>
      <c r="B26" s="223" t="s">
        <v>972</v>
      </c>
      <c r="C26" s="239">
        <v>1.5025111200000003</v>
      </c>
      <c r="D26" s="239">
        <v>1.5025111199999999</v>
      </c>
      <c r="E26" s="239">
        <v>1.5025111200000003</v>
      </c>
      <c r="F26" s="239">
        <v>1.5025111200000003</v>
      </c>
      <c r="G26" s="239">
        <v>1.5025111200000003</v>
      </c>
      <c r="H26" s="239">
        <v>1.5025111200000003</v>
      </c>
      <c r="I26" s="239">
        <v>1.5025111200000001</v>
      </c>
      <c r="J26" s="239">
        <v>1.5025111199999999</v>
      </c>
      <c r="K26" s="239">
        <v>1.5025111199999999</v>
      </c>
      <c r="L26" s="239">
        <v>1.5025111200000001</v>
      </c>
      <c r="M26" s="239">
        <v>1.5025111200000003</v>
      </c>
      <c r="N26" s="239">
        <v>1.5025111199999999</v>
      </c>
      <c r="O26" s="239">
        <v>1.5025111200000003</v>
      </c>
      <c r="P26" s="239">
        <v>1.5025111200000001</v>
      </c>
      <c r="Q26" s="239">
        <v>1.5025111200000001</v>
      </c>
      <c r="R26" s="239">
        <v>1.5025111200000001</v>
      </c>
      <c r="S26" s="239">
        <v>1.5025111200000001</v>
      </c>
      <c r="T26" s="239">
        <v>1.5025111200000001</v>
      </c>
      <c r="U26" s="239">
        <v>1.5025111200000003</v>
      </c>
      <c r="V26" s="239">
        <v>1.5025111200000001</v>
      </c>
      <c r="W26" s="239">
        <v>1.5025111200000001</v>
      </c>
      <c r="X26" s="239">
        <v>1.5025111200000001</v>
      </c>
      <c r="Y26" s="239">
        <v>1.5025111200000003</v>
      </c>
      <c r="Z26" s="239">
        <v>1.5025111200000001</v>
      </c>
      <c r="AA26" s="239">
        <v>1.5025111200000001</v>
      </c>
      <c r="AB26" s="239">
        <v>1.5025111200000003</v>
      </c>
      <c r="AC26" s="239">
        <v>1.5025111200000003</v>
      </c>
      <c r="AD26" s="239">
        <v>1.5025111200000003</v>
      </c>
      <c r="AE26" s="239">
        <v>1.5025111200000001</v>
      </c>
    </row>
    <row r="27" spans="1:31">
      <c r="A27" s="223" t="s">
        <v>454</v>
      </c>
      <c r="B27" s="223" t="s">
        <v>965</v>
      </c>
      <c r="C27" s="239">
        <v>72.706500000000005</v>
      </c>
      <c r="D27" s="239">
        <v>72.706500000000005</v>
      </c>
      <c r="E27" s="239">
        <v>72.706499999999991</v>
      </c>
      <c r="F27" s="239">
        <v>72.706500000000005</v>
      </c>
      <c r="G27" s="239">
        <v>72.706500000000005</v>
      </c>
      <c r="H27" s="239">
        <v>72.706500000000005</v>
      </c>
      <c r="I27" s="239">
        <v>72.706500000000005</v>
      </c>
      <c r="J27" s="239">
        <v>72.706500000000005</v>
      </c>
      <c r="K27" s="239">
        <v>72.70650000000002</v>
      </c>
      <c r="L27" s="239">
        <v>72.70650000000002</v>
      </c>
      <c r="M27" s="239">
        <v>72.70650000000002</v>
      </c>
      <c r="N27" s="239">
        <v>72.706500000000005</v>
      </c>
      <c r="O27" s="239">
        <v>72.70650000000002</v>
      </c>
      <c r="P27" s="239">
        <v>72.706500000000005</v>
      </c>
      <c r="Q27" s="239">
        <v>72.706500000000005</v>
      </c>
      <c r="R27" s="239">
        <v>72.706500000000005</v>
      </c>
      <c r="S27" s="239">
        <v>72.70650000000002</v>
      </c>
      <c r="T27" s="239">
        <v>72.706500000000005</v>
      </c>
      <c r="U27" s="239">
        <v>72.706500000000005</v>
      </c>
      <c r="V27" s="239">
        <v>72.706500000000005</v>
      </c>
      <c r="W27" s="239">
        <v>72.706500000000005</v>
      </c>
      <c r="X27" s="239">
        <v>72.706500000000005</v>
      </c>
      <c r="Y27" s="239">
        <v>72.706500000000005</v>
      </c>
      <c r="Z27" s="239">
        <v>72.706500000000005</v>
      </c>
      <c r="AA27" s="239">
        <v>72.706500000000005</v>
      </c>
      <c r="AB27" s="239">
        <v>72.706500000000005</v>
      </c>
      <c r="AC27" s="239">
        <v>72.706500000000005</v>
      </c>
      <c r="AD27" s="239">
        <v>72.706500000000005</v>
      </c>
      <c r="AE27" s="239">
        <v>72.706500000000005</v>
      </c>
    </row>
    <row r="28" spans="1:31">
      <c r="A28" s="223" t="s">
        <v>88</v>
      </c>
      <c r="B28" s="223" t="s">
        <v>965</v>
      </c>
      <c r="C28" s="239">
        <v>162.60509232000001</v>
      </c>
      <c r="D28" s="239">
        <v>162.60509232000004</v>
      </c>
      <c r="E28" s="239">
        <v>162.60509232000001</v>
      </c>
      <c r="F28" s="239">
        <v>162.60509232000001</v>
      </c>
      <c r="G28" s="239">
        <v>162.60509232000001</v>
      </c>
      <c r="H28" s="239">
        <v>162.60509232000001</v>
      </c>
      <c r="I28" s="239">
        <v>162.60509232000001</v>
      </c>
      <c r="J28" s="239">
        <v>162.60509232000001</v>
      </c>
      <c r="K28" s="239">
        <v>162.60509231999998</v>
      </c>
      <c r="L28" s="239">
        <v>162.60509232000001</v>
      </c>
      <c r="M28" s="239">
        <v>162.60509232000004</v>
      </c>
      <c r="N28" s="239">
        <v>162.60509231999998</v>
      </c>
      <c r="O28" s="239">
        <v>162.60509232000004</v>
      </c>
      <c r="P28" s="239">
        <v>162.60509232000001</v>
      </c>
      <c r="Q28" s="239">
        <v>162.60509231999998</v>
      </c>
      <c r="R28" s="239">
        <v>162.60509232000001</v>
      </c>
      <c r="S28" s="239">
        <v>162.60509231999998</v>
      </c>
      <c r="T28" s="239">
        <v>162.60509232000001</v>
      </c>
      <c r="U28" s="239">
        <v>162.60509231999998</v>
      </c>
      <c r="V28" s="239">
        <v>162.60509231999998</v>
      </c>
      <c r="W28" s="239">
        <v>162.60509232000001</v>
      </c>
      <c r="X28" s="239">
        <v>162.60509231999998</v>
      </c>
      <c r="Y28" s="239">
        <v>162.60509232000001</v>
      </c>
      <c r="Z28" s="239">
        <v>162.60509231999998</v>
      </c>
      <c r="AA28" s="239">
        <v>162.60509231999998</v>
      </c>
      <c r="AB28" s="239">
        <v>162.60509232000001</v>
      </c>
      <c r="AC28" s="239">
        <v>162.60509232000001</v>
      </c>
      <c r="AD28" s="239">
        <v>162.60509232000001</v>
      </c>
      <c r="AE28" s="239">
        <v>162.60509231999998</v>
      </c>
    </row>
    <row r="29" spans="1:31">
      <c r="A29" s="223" t="s">
        <v>896</v>
      </c>
      <c r="B29" s="223" t="s">
        <v>970</v>
      </c>
      <c r="C29" s="239">
        <v>1.6113690618499423</v>
      </c>
      <c r="D29" s="239">
        <v>1.6125889389215917</v>
      </c>
      <c r="E29" s="239">
        <v>1.6167113352342117</v>
      </c>
      <c r="F29" s="239">
        <v>1.6018837518248881</v>
      </c>
      <c r="G29" s="239">
        <v>1.6046411695151419</v>
      </c>
      <c r="H29" s="239">
        <v>1.5924632019489706</v>
      </c>
      <c r="I29" s="239">
        <v>1.5819170394793229</v>
      </c>
      <c r="J29" s="239">
        <v>1.5787924448931299</v>
      </c>
      <c r="K29" s="239">
        <v>1.5719693406884947</v>
      </c>
      <c r="L29" s="239">
        <v>1.5683515568232149</v>
      </c>
      <c r="M29" s="239">
        <v>1.5611155981833065</v>
      </c>
      <c r="N29" s="239">
        <v>1.5559992556267113</v>
      </c>
      <c r="O29" s="239">
        <v>1.5697454931216894</v>
      </c>
      <c r="P29" s="239">
        <v>1.5679705207570322</v>
      </c>
      <c r="Q29" s="239">
        <v>1.559982770005486</v>
      </c>
      <c r="R29" s="239">
        <v>1.5512457462667364</v>
      </c>
      <c r="S29" s="239">
        <v>1.5294048360813683</v>
      </c>
      <c r="T29" s="239">
        <v>1.523858429905721</v>
      </c>
      <c r="U29" s="239">
        <v>1.5032849172356673</v>
      </c>
      <c r="V29" s="239">
        <v>1.4915492809284026</v>
      </c>
      <c r="W29" s="239">
        <v>1.4648448396417189</v>
      </c>
      <c r="X29" s="239">
        <v>1.3871280197376699</v>
      </c>
      <c r="Y29" s="239">
        <v>1.3102117010789471</v>
      </c>
      <c r="Z29" s="239">
        <v>1.2643537959822426</v>
      </c>
      <c r="AA29" s="239">
        <v>1.2358785677238413</v>
      </c>
      <c r="AB29" s="239">
        <v>1.2261365327210476</v>
      </c>
      <c r="AC29" s="239">
        <v>1.1548898337486411</v>
      </c>
      <c r="AD29" s="239">
        <v>1.4824647616068081</v>
      </c>
      <c r="AE29" s="239">
        <v>1.5255793140938894</v>
      </c>
    </row>
    <row r="30" spans="1:31">
      <c r="A30" s="227" t="s">
        <v>897</v>
      </c>
      <c r="B30" s="223" t="s">
        <v>970</v>
      </c>
      <c r="C30" s="239">
        <v>0.59648999858869534</v>
      </c>
      <c r="D30" s="239">
        <v>0.59648999858869545</v>
      </c>
      <c r="E30" s="239">
        <v>0.59648999858869545</v>
      </c>
      <c r="F30" s="239">
        <v>0.59648999858869545</v>
      </c>
      <c r="G30" s="239">
        <v>0.59648999858869534</v>
      </c>
      <c r="H30" s="239">
        <v>0.59648999858869522</v>
      </c>
      <c r="I30" s="239">
        <v>0.59648999858869534</v>
      </c>
      <c r="J30" s="239">
        <v>0.59648999858869534</v>
      </c>
      <c r="K30" s="239">
        <v>0.59648999858869534</v>
      </c>
      <c r="L30" s="239">
        <v>0.59648999858869534</v>
      </c>
      <c r="M30" s="239">
        <v>0.59648999858869545</v>
      </c>
      <c r="N30" s="239">
        <v>0.59648999858869545</v>
      </c>
      <c r="O30" s="239">
        <v>0.59648999858869545</v>
      </c>
      <c r="P30" s="239">
        <v>0.59648999858869534</v>
      </c>
      <c r="Q30" s="239">
        <v>0.59648999858869534</v>
      </c>
      <c r="R30" s="239">
        <v>0.59648999858869522</v>
      </c>
      <c r="S30" s="239">
        <v>0.59648999858869522</v>
      </c>
      <c r="T30" s="239">
        <v>0.59648999858869522</v>
      </c>
      <c r="U30" s="239">
        <v>0.59648999858869534</v>
      </c>
      <c r="V30" s="239">
        <v>0.59648999858869545</v>
      </c>
      <c r="W30" s="239">
        <v>0.59648999858869534</v>
      </c>
      <c r="X30" s="239">
        <v>0.59648999858869545</v>
      </c>
      <c r="Y30" s="239">
        <v>0.59648999858869534</v>
      </c>
      <c r="Z30" s="239">
        <v>0.59648999858869545</v>
      </c>
      <c r="AA30" s="239">
        <v>0.59648999858869534</v>
      </c>
      <c r="AB30" s="239">
        <v>0.59648999858869522</v>
      </c>
      <c r="AC30" s="239">
        <v>1.670229064920431</v>
      </c>
      <c r="AD30" s="239">
        <v>0.73766072626011725</v>
      </c>
      <c r="AE30" s="239">
        <v>1.8930338540248466</v>
      </c>
    </row>
    <row r="31" spans="1:31">
      <c r="A31" s="227" t="s">
        <v>898</v>
      </c>
      <c r="B31" s="223" t="s">
        <v>970</v>
      </c>
      <c r="C31" s="239">
        <v>0.45403707309073138</v>
      </c>
      <c r="D31" s="239">
        <v>0.45403707309073144</v>
      </c>
      <c r="E31" s="239">
        <v>0.45403707309073149</v>
      </c>
      <c r="F31" s="239">
        <v>0.45403707309073155</v>
      </c>
      <c r="G31" s="239">
        <v>0.45403707309073149</v>
      </c>
      <c r="H31" s="239">
        <v>0.45403707309073149</v>
      </c>
      <c r="I31" s="239">
        <v>0.45403707309073144</v>
      </c>
      <c r="J31" s="239">
        <v>0.4540370730907316</v>
      </c>
      <c r="K31" s="239">
        <v>0.45403707309073149</v>
      </c>
      <c r="L31" s="239">
        <v>0.45403707309073144</v>
      </c>
      <c r="M31" s="239">
        <v>0.45403707309073155</v>
      </c>
      <c r="N31" s="239">
        <v>0.45403707309073149</v>
      </c>
      <c r="O31" s="239">
        <v>0.45403707309073144</v>
      </c>
      <c r="P31" s="239">
        <v>0.45403707309073155</v>
      </c>
      <c r="Q31" s="239">
        <v>0.45403707309073155</v>
      </c>
      <c r="R31" s="239">
        <v>0.45403707309073144</v>
      </c>
      <c r="S31" s="239">
        <v>0.45403707309073149</v>
      </c>
      <c r="T31" s="239">
        <v>0.45403707309073144</v>
      </c>
      <c r="U31" s="239">
        <v>0.45403707309073155</v>
      </c>
      <c r="V31" s="239">
        <v>0.45403707309073149</v>
      </c>
      <c r="W31" s="239">
        <v>0.45403707309073144</v>
      </c>
      <c r="X31" s="239">
        <v>0.45403707309073149</v>
      </c>
      <c r="Y31" s="239">
        <v>0.45403707309073149</v>
      </c>
      <c r="Z31" s="239">
        <v>0.45403707309073149</v>
      </c>
      <c r="AA31" s="239">
        <v>0.45403707309073149</v>
      </c>
      <c r="AB31" s="239">
        <v>0.45403707309073155</v>
      </c>
      <c r="AC31" s="239">
        <v>1.6760923781483574</v>
      </c>
      <c r="AD31" s="239">
        <v>9.7306052827315117</v>
      </c>
      <c r="AE31" s="239">
        <v>14.923948622471956</v>
      </c>
    </row>
    <row r="32" spans="1:31">
      <c r="A32" s="227" t="s">
        <v>899</v>
      </c>
      <c r="B32" s="223" t="s">
        <v>970</v>
      </c>
      <c r="C32" s="239">
        <v>6.8128574877435133</v>
      </c>
      <c r="D32" s="239">
        <v>6.8128574877435115</v>
      </c>
      <c r="E32" s="239">
        <v>6.8128574877435115</v>
      </c>
      <c r="F32" s="239">
        <v>6.8128574877435115</v>
      </c>
      <c r="G32" s="239">
        <v>6.8128574877435106</v>
      </c>
      <c r="H32" s="239">
        <v>6.8128574877435106</v>
      </c>
      <c r="I32" s="239">
        <v>6.8128574877435124</v>
      </c>
      <c r="J32" s="239">
        <v>6.8128574877435124</v>
      </c>
      <c r="K32" s="239">
        <v>6.8128574877435106</v>
      </c>
      <c r="L32" s="239">
        <v>6.8128574877435106</v>
      </c>
      <c r="M32" s="239">
        <v>6.8128574877435124</v>
      </c>
      <c r="N32" s="239">
        <v>6.8128574877435124</v>
      </c>
      <c r="O32" s="239">
        <v>6.8128574877435115</v>
      </c>
      <c r="P32" s="239">
        <v>6.8128574877435115</v>
      </c>
      <c r="Q32" s="239">
        <v>6.8128574877435106</v>
      </c>
      <c r="R32" s="239">
        <v>6.8128574877435115</v>
      </c>
      <c r="S32" s="239">
        <v>6.8128574877435124</v>
      </c>
      <c r="T32" s="239">
        <v>6.8128574877435124</v>
      </c>
      <c r="U32" s="239">
        <v>6.8128574877435106</v>
      </c>
      <c r="V32" s="239">
        <v>6.8128574877435115</v>
      </c>
      <c r="W32" s="239">
        <v>6.8128574877435124</v>
      </c>
      <c r="X32" s="239">
        <v>6.8128574877435115</v>
      </c>
      <c r="Y32" s="239">
        <v>6.8128574877435106</v>
      </c>
      <c r="Z32" s="239">
        <v>6.8128574877435124</v>
      </c>
      <c r="AA32" s="239">
        <v>6.8128574877435124</v>
      </c>
      <c r="AB32" s="239">
        <v>6.8128574877435106</v>
      </c>
      <c r="AC32" s="239">
        <v>5.7790149595624172</v>
      </c>
      <c r="AD32" s="239">
        <v>8.9066891539948099</v>
      </c>
      <c r="AE32" s="239">
        <v>17.441815648019112</v>
      </c>
    </row>
    <row r="33" spans="1:31">
      <c r="A33" s="227" t="s">
        <v>900</v>
      </c>
      <c r="B33" s="223" t="s">
        <v>970</v>
      </c>
      <c r="C33" s="239">
        <v>0.91865058633163532</v>
      </c>
      <c r="D33" s="239">
        <v>0.91865058633163532</v>
      </c>
      <c r="E33" s="239">
        <v>0.91865058633163543</v>
      </c>
      <c r="F33" s="239">
        <v>0.91865058633163532</v>
      </c>
      <c r="G33" s="239">
        <v>0.91865058633163543</v>
      </c>
      <c r="H33" s="239">
        <v>0.91865058633163543</v>
      </c>
      <c r="I33" s="239">
        <v>0.91865058633163532</v>
      </c>
      <c r="J33" s="239">
        <v>0.91865058633163532</v>
      </c>
      <c r="K33" s="239">
        <v>0.91865058633163543</v>
      </c>
      <c r="L33" s="239">
        <v>0.91865058633163554</v>
      </c>
      <c r="M33" s="239">
        <v>0.91865058633163521</v>
      </c>
      <c r="N33" s="239">
        <v>0.91865058633163565</v>
      </c>
      <c r="O33" s="239">
        <v>0.91865058633163554</v>
      </c>
      <c r="P33" s="239">
        <v>0.91865058633163543</v>
      </c>
      <c r="Q33" s="239">
        <v>0.91865058633163543</v>
      </c>
      <c r="R33" s="239">
        <v>0.91865058633163577</v>
      </c>
      <c r="S33" s="239">
        <v>0.91865058633163543</v>
      </c>
      <c r="T33" s="239">
        <v>0.91865058633163554</v>
      </c>
      <c r="U33" s="239">
        <v>0.91865058633163554</v>
      </c>
      <c r="V33" s="239">
        <v>0.91865058633163565</v>
      </c>
      <c r="W33" s="239">
        <v>0.91865058633163543</v>
      </c>
      <c r="X33" s="239">
        <v>0.91865058633163543</v>
      </c>
      <c r="Y33" s="239">
        <v>0.91865058633163532</v>
      </c>
      <c r="Z33" s="239">
        <v>0.91865058633163543</v>
      </c>
      <c r="AA33" s="239">
        <v>0.91865058633163565</v>
      </c>
      <c r="AB33" s="239">
        <v>0.91865058633163543</v>
      </c>
      <c r="AC33" s="239">
        <v>1.4820398712914897</v>
      </c>
      <c r="AD33" s="239">
        <v>5.5394501006305035</v>
      </c>
      <c r="AE33" s="239">
        <v>1.8614660391377094</v>
      </c>
    </row>
    <row r="34" spans="1:31">
      <c r="A34" s="227" t="s">
        <v>901</v>
      </c>
      <c r="B34" s="223" t="s">
        <v>970</v>
      </c>
      <c r="C34" s="239">
        <v>2.4989228845424933</v>
      </c>
      <c r="D34" s="239">
        <v>2.4989228845424933</v>
      </c>
      <c r="E34" s="239">
        <v>2.4989228845424933</v>
      </c>
      <c r="F34" s="239">
        <v>2.4989228845424933</v>
      </c>
      <c r="G34" s="239">
        <v>2.4989228845424933</v>
      </c>
      <c r="H34" s="239">
        <v>2.4989228845424938</v>
      </c>
      <c r="I34" s="239">
        <v>2.4989228845424938</v>
      </c>
      <c r="J34" s="239">
        <v>2.4989228845424933</v>
      </c>
      <c r="K34" s="239">
        <v>2.4989228845424933</v>
      </c>
      <c r="L34" s="239">
        <v>2.4989228845424929</v>
      </c>
      <c r="M34" s="239">
        <v>2.4989228845424933</v>
      </c>
      <c r="N34" s="239">
        <v>2.4989228845424933</v>
      </c>
      <c r="O34" s="239">
        <v>2.4989228845424933</v>
      </c>
      <c r="P34" s="239">
        <v>2.4989228845424933</v>
      </c>
      <c r="Q34" s="239">
        <v>2.4989228845424933</v>
      </c>
      <c r="R34" s="239">
        <v>2.4989228845424933</v>
      </c>
      <c r="S34" s="239">
        <v>2.4989228845424933</v>
      </c>
      <c r="T34" s="239">
        <v>2.4989228845424933</v>
      </c>
      <c r="U34" s="239">
        <v>2.4989228845424929</v>
      </c>
      <c r="V34" s="239">
        <v>2.4989228845424933</v>
      </c>
      <c r="W34" s="239">
        <v>2.4989228845424929</v>
      </c>
      <c r="X34" s="239">
        <v>2.4989228845424933</v>
      </c>
      <c r="Y34" s="239">
        <v>2.4989228845424929</v>
      </c>
      <c r="Z34" s="239">
        <v>2.4989228845424929</v>
      </c>
      <c r="AA34" s="239">
        <v>2.4989228845424929</v>
      </c>
      <c r="AB34" s="239">
        <v>2.4989228845424933</v>
      </c>
      <c r="AC34" s="239">
        <v>0.65118297150742221</v>
      </c>
      <c r="AD34" s="239">
        <v>0.43592841272759736</v>
      </c>
      <c r="AE34" s="239">
        <v>0.66054304808005526</v>
      </c>
    </row>
    <row r="35" spans="1:31">
      <c r="A35" s="226" t="s">
        <v>902</v>
      </c>
      <c r="B35" s="223" t="s">
        <v>959</v>
      </c>
      <c r="C35" s="239">
        <v>40488.26147107438</v>
      </c>
      <c r="D35" s="239">
        <v>40488.26147107438</v>
      </c>
      <c r="E35" s="239">
        <v>40488.26147107438</v>
      </c>
      <c r="F35" s="239">
        <v>40488.26147107438</v>
      </c>
      <c r="G35" s="239">
        <v>40488.261471074387</v>
      </c>
      <c r="H35" s="239">
        <v>40488.26147107438</v>
      </c>
      <c r="I35" s="239">
        <v>40488.26147107438</v>
      </c>
      <c r="J35" s="239">
        <v>40488.26147107438</v>
      </c>
      <c r="K35" s="239">
        <v>40488.26147107438</v>
      </c>
      <c r="L35" s="239">
        <v>40488.261471074387</v>
      </c>
      <c r="M35" s="239">
        <v>40488.26147107438</v>
      </c>
      <c r="N35" s="239">
        <v>40488.26147107438</v>
      </c>
      <c r="O35" s="239">
        <v>40488.26147107438</v>
      </c>
      <c r="P35" s="239">
        <v>40488.26147107438</v>
      </c>
      <c r="Q35" s="239">
        <v>40488.26147107438</v>
      </c>
      <c r="R35" s="239">
        <v>40488.261471074387</v>
      </c>
      <c r="S35" s="239">
        <v>40488.26147107438</v>
      </c>
      <c r="T35" s="239">
        <v>40488.261471074387</v>
      </c>
      <c r="U35" s="239">
        <v>40488.26147107438</v>
      </c>
      <c r="V35" s="239">
        <v>40488.26147107438</v>
      </c>
      <c r="W35" s="239">
        <v>40488.26147107438</v>
      </c>
      <c r="X35" s="239">
        <v>40488.26147107438</v>
      </c>
      <c r="Y35" s="239">
        <v>40488.261471074373</v>
      </c>
      <c r="Z35" s="239">
        <v>40488.26147107438</v>
      </c>
      <c r="AA35" s="239">
        <v>40488.261471074373</v>
      </c>
      <c r="AB35" s="239">
        <v>40488.26147107438</v>
      </c>
      <c r="AC35" s="239">
        <v>40488.26147107438</v>
      </c>
      <c r="AD35" s="239" t="s">
        <v>12</v>
      </c>
      <c r="AE35" s="239">
        <v>1085.1126189873416</v>
      </c>
    </row>
    <row r="36" spans="1:31">
      <c r="A36" s="226" t="s">
        <v>903</v>
      </c>
      <c r="B36" s="223" t="s">
        <v>959</v>
      </c>
      <c r="C36" s="239" t="s">
        <v>12</v>
      </c>
      <c r="D36" s="239" t="s">
        <v>12</v>
      </c>
      <c r="E36" s="239" t="s">
        <v>12</v>
      </c>
      <c r="F36" s="239" t="s">
        <v>12</v>
      </c>
      <c r="G36" s="239" t="s">
        <v>12</v>
      </c>
      <c r="H36" s="239" t="s">
        <v>12</v>
      </c>
      <c r="I36" s="239" t="s">
        <v>12</v>
      </c>
      <c r="J36" s="239" t="s">
        <v>12</v>
      </c>
      <c r="K36" s="239" t="s">
        <v>12</v>
      </c>
      <c r="L36" s="239" t="s">
        <v>12</v>
      </c>
      <c r="M36" s="239" t="s">
        <v>12</v>
      </c>
      <c r="N36" s="239" t="s">
        <v>12</v>
      </c>
      <c r="O36" s="239" t="s">
        <v>12</v>
      </c>
      <c r="P36" s="239" t="s">
        <v>12</v>
      </c>
      <c r="Q36" s="239" t="s">
        <v>12</v>
      </c>
      <c r="R36" s="239" t="s">
        <v>12</v>
      </c>
      <c r="S36" s="239" t="s">
        <v>12</v>
      </c>
      <c r="T36" s="239" t="s">
        <v>12</v>
      </c>
      <c r="U36" s="239">
        <v>813.33866131293803</v>
      </c>
      <c r="V36" s="239">
        <v>813.33866131293803</v>
      </c>
      <c r="W36" s="239">
        <v>813.33866131293814</v>
      </c>
      <c r="X36" s="239">
        <v>813.33866131293826</v>
      </c>
      <c r="Y36" s="239">
        <v>813.33866131293803</v>
      </c>
      <c r="Z36" s="239">
        <v>813.33866131293814</v>
      </c>
      <c r="AA36" s="239">
        <v>813.33866131293814</v>
      </c>
      <c r="AB36" s="239">
        <v>813.33866131293803</v>
      </c>
      <c r="AC36" s="239">
        <v>813.33866131293803</v>
      </c>
      <c r="AD36" s="239">
        <v>583.5548351404309</v>
      </c>
      <c r="AE36" s="239">
        <v>358.37920932891973</v>
      </c>
    </row>
    <row r="37" spans="1:31">
      <c r="A37" s="223" t="s">
        <v>904</v>
      </c>
      <c r="B37" s="223" t="s">
        <v>959</v>
      </c>
      <c r="C37" s="239">
        <v>1.8489599999999997</v>
      </c>
      <c r="D37" s="239">
        <v>1.8489599999999997</v>
      </c>
      <c r="E37" s="239">
        <v>1.8489600000000002</v>
      </c>
      <c r="F37" s="239">
        <v>1.8489600000000002</v>
      </c>
      <c r="G37" s="239">
        <v>1.8489600000000002</v>
      </c>
      <c r="H37" s="239">
        <v>1.8489599999999999</v>
      </c>
      <c r="I37" s="239">
        <v>1.8489600000000004</v>
      </c>
      <c r="J37" s="239">
        <v>1.8489600000000004</v>
      </c>
      <c r="K37" s="239">
        <v>1.8489600000000002</v>
      </c>
      <c r="L37" s="239">
        <v>1.8489600000000004</v>
      </c>
      <c r="M37" s="239">
        <v>1.8489600000000004</v>
      </c>
      <c r="N37" s="239">
        <v>1.8489600000000004</v>
      </c>
      <c r="O37" s="239">
        <v>1.8489600000000004</v>
      </c>
      <c r="P37" s="239">
        <v>1.8489600000000004</v>
      </c>
      <c r="Q37" s="239">
        <v>1.8489599999999999</v>
      </c>
      <c r="R37" s="239">
        <v>1.8489600000000002</v>
      </c>
      <c r="S37" s="239">
        <v>1.8489600000000002</v>
      </c>
      <c r="T37" s="239">
        <v>1.8489600000000002</v>
      </c>
      <c r="U37" s="239">
        <v>1.8489599999999999</v>
      </c>
      <c r="V37" s="239">
        <v>1.8489600000000002</v>
      </c>
      <c r="W37" s="239">
        <v>1.8489600000000004</v>
      </c>
      <c r="X37" s="239">
        <v>1.8489599999999999</v>
      </c>
      <c r="Y37" s="239">
        <v>1.8489600000000002</v>
      </c>
      <c r="Z37" s="239">
        <v>1.8489599999999999</v>
      </c>
      <c r="AA37" s="239">
        <v>1.8489600000000006</v>
      </c>
      <c r="AB37" s="239">
        <v>1.8489599999999999</v>
      </c>
      <c r="AC37" s="239">
        <v>1.8489600000000002</v>
      </c>
      <c r="AD37" s="239">
        <v>1.8489600000000002</v>
      </c>
      <c r="AE37" s="239">
        <v>1.8489599999999999</v>
      </c>
    </row>
    <row r="38" spans="1:31">
      <c r="A38" s="223" t="s">
        <v>905</v>
      </c>
      <c r="B38" s="223" t="s">
        <v>982</v>
      </c>
      <c r="C38" s="239" t="s">
        <v>12</v>
      </c>
      <c r="D38" s="239" t="s">
        <v>12</v>
      </c>
      <c r="E38" s="239" t="s">
        <v>12</v>
      </c>
      <c r="F38" s="239" t="s">
        <v>12</v>
      </c>
      <c r="G38" s="239" t="s">
        <v>12</v>
      </c>
      <c r="H38" s="239" t="s">
        <v>12</v>
      </c>
      <c r="I38" s="239" t="s">
        <v>12</v>
      </c>
      <c r="J38" s="239" t="s">
        <v>12</v>
      </c>
      <c r="K38" s="239" t="s">
        <v>12</v>
      </c>
      <c r="L38" s="239" t="s">
        <v>12</v>
      </c>
      <c r="M38" s="239" t="s">
        <v>12</v>
      </c>
      <c r="N38" s="239" t="s">
        <v>12</v>
      </c>
      <c r="O38" s="239" t="s">
        <v>12</v>
      </c>
      <c r="P38" s="239" t="s">
        <v>12</v>
      </c>
      <c r="Q38" s="239" t="s">
        <v>12</v>
      </c>
      <c r="R38" s="239" t="s">
        <v>12</v>
      </c>
      <c r="S38" s="239" t="s">
        <v>12</v>
      </c>
      <c r="T38" s="239" t="s">
        <v>12</v>
      </c>
      <c r="U38" s="239" t="s">
        <v>12</v>
      </c>
      <c r="V38" s="239" t="s">
        <v>12</v>
      </c>
      <c r="W38" s="239" t="s">
        <v>12</v>
      </c>
      <c r="X38" s="239" t="s">
        <v>12</v>
      </c>
      <c r="Y38" s="239" t="s">
        <v>12</v>
      </c>
      <c r="Z38" s="239" t="s">
        <v>12</v>
      </c>
      <c r="AA38" s="239" t="s">
        <v>12</v>
      </c>
      <c r="AB38" s="239" t="s">
        <v>12</v>
      </c>
      <c r="AC38" s="239" t="s">
        <v>12</v>
      </c>
      <c r="AD38" s="239" t="s">
        <v>12</v>
      </c>
      <c r="AE38" s="239" t="s">
        <v>12</v>
      </c>
    </row>
    <row r="39" spans="1:31" s="196" customFormat="1">
      <c r="A39" s="275" t="s">
        <v>906</v>
      </c>
      <c r="B39" s="223" t="s">
        <v>974</v>
      </c>
      <c r="C39" s="239">
        <v>281235.4189366721</v>
      </c>
      <c r="D39" s="239">
        <v>281235.41893667227</v>
      </c>
      <c r="E39" s="239">
        <v>281235.41893667215</v>
      </c>
      <c r="F39" s="239">
        <v>281235.41893667227</v>
      </c>
      <c r="G39" s="239">
        <v>281235.41893667227</v>
      </c>
      <c r="H39" s="239">
        <v>281235.4189366721</v>
      </c>
      <c r="I39" s="239">
        <v>281235.41893667215</v>
      </c>
      <c r="J39" s="239">
        <v>281235.41893667221</v>
      </c>
      <c r="K39" s="239">
        <v>281235.4189366721</v>
      </c>
      <c r="L39" s="239">
        <v>281235.41893667215</v>
      </c>
      <c r="M39" s="239">
        <v>281235.41893667221</v>
      </c>
      <c r="N39" s="239">
        <v>281235.41893667215</v>
      </c>
      <c r="O39" s="239">
        <v>281235.41893667215</v>
      </c>
      <c r="P39" s="239">
        <v>281235.41893667215</v>
      </c>
      <c r="Q39" s="239">
        <v>281235.41893667215</v>
      </c>
      <c r="R39" s="239">
        <v>183106.50201657953</v>
      </c>
      <c r="S39" s="239">
        <v>281235.41893667221</v>
      </c>
      <c r="T39" s="239">
        <v>281235.41893667233</v>
      </c>
      <c r="U39" s="239">
        <v>281235.41893667221</v>
      </c>
      <c r="V39" s="239">
        <v>281235.41893667215</v>
      </c>
      <c r="W39" s="239">
        <v>262762.83348603908</v>
      </c>
      <c r="X39" s="239">
        <v>262762.83348603908</v>
      </c>
      <c r="Y39" s="239">
        <v>262762.83348603902</v>
      </c>
      <c r="Z39" s="239">
        <v>250251.02808607792</v>
      </c>
      <c r="AA39" s="239">
        <v>250251.02808607795</v>
      </c>
      <c r="AB39" s="239">
        <v>250251.02808607795</v>
      </c>
      <c r="AC39" s="239">
        <v>249881.63776348336</v>
      </c>
      <c r="AD39" s="239">
        <v>249881.63776348342</v>
      </c>
      <c r="AE39" s="239">
        <v>249881.63776348345</v>
      </c>
    </row>
    <row r="40" spans="1:31" s="196" customFormat="1">
      <c r="A40" s="276" t="s">
        <v>907</v>
      </c>
      <c r="B40" s="223" t="s">
        <v>974</v>
      </c>
      <c r="C40" s="239">
        <v>30545.374825863986</v>
      </c>
      <c r="D40" s="239">
        <v>30545.374825863986</v>
      </c>
      <c r="E40" s="239">
        <v>30545.374825863983</v>
      </c>
      <c r="F40" s="239">
        <v>30545.37482586399</v>
      </c>
      <c r="G40" s="239">
        <v>30545.374825863986</v>
      </c>
      <c r="H40" s="239">
        <v>30545.374825863986</v>
      </c>
      <c r="I40" s="239">
        <v>30545.374825863983</v>
      </c>
      <c r="J40" s="239">
        <v>30545.374825863983</v>
      </c>
      <c r="K40" s="239">
        <v>30545.374825863986</v>
      </c>
      <c r="L40" s="239">
        <v>30545.374825863986</v>
      </c>
      <c r="M40" s="239">
        <v>30545.374825863986</v>
      </c>
      <c r="N40" s="239">
        <v>30545.374825863983</v>
      </c>
      <c r="O40" s="239">
        <v>30545.374825863986</v>
      </c>
      <c r="P40" s="239">
        <v>30545.37482586399</v>
      </c>
      <c r="Q40" s="239">
        <v>30545.374825863983</v>
      </c>
      <c r="R40" s="239">
        <v>30545.374825863983</v>
      </c>
      <c r="S40" s="239">
        <v>30545.374825863993</v>
      </c>
      <c r="T40" s="239">
        <v>30545.374825863986</v>
      </c>
      <c r="U40" s="239">
        <v>30545.374825863986</v>
      </c>
      <c r="V40" s="239">
        <v>30545.374825863983</v>
      </c>
      <c r="W40" s="239">
        <v>30545.374825863983</v>
      </c>
      <c r="X40" s="239">
        <v>30545.37482586399</v>
      </c>
      <c r="Y40" s="239">
        <v>30545.374825863983</v>
      </c>
      <c r="Z40" s="239">
        <v>30545.37482586399</v>
      </c>
      <c r="AA40" s="239">
        <v>30545.37482586399</v>
      </c>
      <c r="AB40" s="239">
        <v>30545.374825863983</v>
      </c>
      <c r="AC40" s="239">
        <v>37782.41885893212</v>
      </c>
      <c r="AD40" s="239">
        <v>37782.41885893212</v>
      </c>
      <c r="AE40" s="239">
        <v>37782.418858932127</v>
      </c>
    </row>
    <row r="41" spans="1:31" s="196" customFormat="1">
      <c r="A41" s="226" t="s">
        <v>908</v>
      </c>
      <c r="B41" s="223" t="s">
        <v>994</v>
      </c>
      <c r="C41" s="239">
        <v>1137.195610311511</v>
      </c>
      <c r="D41" s="239">
        <v>1045.1211410483147</v>
      </c>
      <c r="E41" s="239">
        <v>1007.6318338300694</v>
      </c>
      <c r="F41" s="239">
        <v>988.06695064522626</v>
      </c>
      <c r="G41" s="239">
        <v>999.78004586419274</v>
      </c>
      <c r="H41" s="239">
        <v>881.53433412853019</v>
      </c>
      <c r="I41" s="239">
        <v>867.8540907728094</v>
      </c>
      <c r="J41" s="239">
        <v>770.02083514577464</v>
      </c>
      <c r="K41" s="239">
        <v>723.58895420393492</v>
      </c>
      <c r="L41" s="239">
        <v>661.74304050870728</v>
      </c>
      <c r="M41" s="239">
        <v>610.34744891869889</v>
      </c>
      <c r="N41" s="239">
        <v>568.73225282342605</v>
      </c>
      <c r="O41" s="239">
        <v>551.06611180786649</v>
      </c>
      <c r="P41" s="239">
        <v>566.04465557244032</v>
      </c>
      <c r="Q41" s="239">
        <v>601.04765303414922</v>
      </c>
      <c r="R41" s="239">
        <v>473.35317413740466</v>
      </c>
      <c r="S41" s="239">
        <v>656.0077302258826</v>
      </c>
      <c r="T41" s="239">
        <v>651.51609171600751</v>
      </c>
      <c r="U41" s="239">
        <v>690.32351151495811</v>
      </c>
      <c r="V41" s="239">
        <v>469.91062743242748</v>
      </c>
      <c r="W41" s="239">
        <v>425.69879720144394</v>
      </c>
      <c r="X41" s="239">
        <v>485.30397205277706</v>
      </c>
      <c r="Y41" s="239">
        <v>488.55618551218464</v>
      </c>
      <c r="Z41" s="239">
        <v>466.55506050679617</v>
      </c>
      <c r="AA41" s="239">
        <v>397.84450117849792</v>
      </c>
      <c r="AB41" s="239">
        <v>356.67828393320644</v>
      </c>
      <c r="AC41" s="239">
        <v>323.55358529587062</v>
      </c>
      <c r="AD41" s="239">
        <v>304.46862799171879</v>
      </c>
      <c r="AE41" s="239">
        <v>289.86479112888691</v>
      </c>
    </row>
    <row r="42" spans="1:31" s="196" customFormat="1">
      <c r="A42" s="226" t="s">
        <v>909</v>
      </c>
      <c r="B42" s="223" t="s">
        <v>994</v>
      </c>
      <c r="C42" s="239">
        <v>421.23810736938321</v>
      </c>
      <c r="D42" s="239">
        <v>421.23810736938321</v>
      </c>
      <c r="E42" s="239">
        <v>421.23810736938327</v>
      </c>
      <c r="F42" s="239">
        <v>421.23810736938316</v>
      </c>
      <c r="G42" s="239">
        <v>421.23810736938321</v>
      </c>
      <c r="H42" s="239">
        <v>421.23810736938316</v>
      </c>
      <c r="I42" s="239">
        <v>421.23810736938327</v>
      </c>
      <c r="J42" s="239">
        <v>421.23810736938327</v>
      </c>
      <c r="K42" s="239">
        <v>421.23810736938327</v>
      </c>
      <c r="L42" s="239">
        <v>421.23810736938327</v>
      </c>
      <c r="M42" s="239">
        <v>421.23810736938321</v>
      </c>
      <c r="N42" s="239">
        <v>421.23810736938321</v>
      </c>
      <c r="O42" s="239">
        <v>421.23810736938327</v>
      </c>
      <c r="P42" s="239">
        <v>421.23810736938316</v>
      </c>
      <c r="Q42" s="239">
        <v>421.23810736938316</v>
      </c>
      <c r="R42" s="239">
        <v>421.23810736938327</v>
      </c>
      <c r="S42" s="239">
        <v>421.2381073693831</v>
      </c>
      <c r="T42" s="239">
        <v>421.23810736938327</v>
      </c>
      <c r="U42" s="239">
        <v>421.23810736938327</v>
      </c>
      <c r="V42" s="239">
        <v>421.23810736938321</v>
      </c>
      <c r="W42" s="239">
        <v>421.23810736938321</v>
      </c>
      <c r="X42" s="239">
        <v>421.23810736938316</v>
      </c>
      <c r="Y42" s="239">
        <v>421.23810736938327</v>
      </c>
      <c r="Z42" s="239">
        <v>421.23810736938316</v>
      </c>
      <c r="AA42" s="239">
        <v>421.23810736938321</v>
      </c>
      <c r="AB42" s="239">
        <v>421.23810736938321</v>
      </c>
      <c r="AC42" s="239">
        <v>283.25133211148238</v>
      </c>
      <c r="AD42" s="239">
        <v>308.9026058951024</v>
      </c>
      <c r="AE42" s="239">
        <v>408.92002652866677</v>
      </c>
    </row>
    <row r="43" spans="1:31" s="196" customFormat="1">
      <c r="A43" s="226" t="s">
        <v>910</v>
      </c>
      <c r="B43" s="223" t="s">
        <v>994</v>
      </c>
      <c r="C43" s="239">
        <v>460.702563499147</v>
      </c>
      <c r="D43" s="239">
        <v>460.702563499147</v>
      </c>
      <c r="E43" s="239">
        <v>460.70256349914695</v>
      </c>
      <c r="F43" s="239">
        <v>460.70256349914706</v>
      </c>
      <c r="G43" s="239">
        <v>460.70256349914695</v>
      </c>
      <c r="H43" s="239">
        <v>460.702563499147</v>
      </c>
      <c r="I43" s="239">
        <v>460.70256349914706</v>
      </c>
      <c r="J43" s="239">
        <v>460.70256349914706</v>
      </c>
      <c r="K43" s="239">
        <v>460.70256349914695</v>
      </c>
      <c r="L43" s="239">
        <v>460.70256349914689</v>
      </c>
      <c r="M43" s="239">
        <v>460.70256349914695</v>
      </c>
      <c r="N43" s="239">
        <v>460.70256349914706</v>
      </c>
      <c r="O43" s="239">
        <v>460.70256349914695</v>
      </c>
      <c r="P43" s="239">
        <v>460.702563499147</v>
      </c>
      <c r="Q43" s="239">
        <v>460.702563499147</v>
      </c>
      <c r="R43" s="239">
        <v>460.70256349914695</v>
      </c>
      <c r="S43" s="239">
        <v>460.70256349914695</v>
      </c>
      <c r="T43" s="239">
        <v>460.702563499147</v>
      </c>
      <c r="U43" s="239">
        <v>460.70256349914695</v>
      </c>
      <c r="V43" s="239">
        <v>460.702563499147</v>
      </c>
      <c r="W43" s="239">
        <v>460.70256349914695</v>
      </c>
      <c r="X43" s="239">
        <v>460.70256349914695</v>
      </c>
      <c r="Y43" s="239">
        <v>460.70256349914712</v>
      </c>
      <c r="Z43" s="239">
        <v>460.70256349914706</v>
      </c>
      <c r="AA43" s="239">
        <v>460.70256349914706</v>
      </c>
      <c r="AB43" s="239">
        <v>460.702563499147</v>
      </c>
      <c r="AC43" s="239">
        <v>468.17409160022987</v>
      </c>
      <c r="AD43" s="239">
        <v>597.5690707449985</v>
      </c>
      <c r="AE43" s="239">
        <v>478.69617594993235</v>
      </c>
    </row>
    <row r="44" spans="1:31">
      <c r="A44" s="223" t="s">
        <v>911</v>
      </c>
      <c r="B44" s="223" t="s">
        <v>960</v>
      </c>
      <c r="C44" s="239">
        <v>0.89192282374418408</v>
      </c>
      <c r="D44" s="239">
        <v>0.89192282374418419</v>
      </c>
      <c r="E44" s="239">
        <v>0.89192282374418441</v>
      </c>
      <c r="F44" s="239">
        <v>0.89192282374418386</v>
      </c>
      <c r="G44" s="239">
        <v>0.89192282374418419</v>
      </c>
      <c r="H44" s="239">
        <v>0.89192282374418419</v>
      </c>
      <c r="I44" s="239">
        <v>0.89192282374418441</v>
      </c>
      <c r="J44" s="239">
        <v>0.89192282374418397</v>
      </c>
      <c r="K44" s="239">
        <v>0.8919228237441843</v>
      </c>
      <c r="L44" s="239">
        <v>0.89192282374418408</v>
      </c>
      <c r="M44" s="239">
        <v>0.89192282374418419</v>
      </c>
      <c r="N44" s="239">
        <v>0.89192282374418419</v>
      </c>
      <c r="O44" s="239">
        <v>0.8919228237441843</v>
      </c>
      <c r="P44" s="239">
        <v>0.89192282374418419</v>
      </c>
      <c r="Q44" s="239">
        <v>0.89192282374418408</v>
      </c>
      <c r="R44" s="239">
        <v>0.89192282374418441</v>
      </c>
      <c r="S44" s="239">
        <v>0.89192282374418419</v>
      </c>
      <c r="T44" s="239">
        <v>0.89192282374418408</v>
      </c>
      <c r="U44" s="239">
        <v>0.89192282374418441</v>
      </c>
      <c r="V44" s="239">
        <v>0.89192282374418419</v>
      </c>
      <c r="W44" s="239">
        <v>0.89192282374418419</v>
      </c>
      <c r="X44" s="239">
        <v>0.89192282374418408</v>
      </c>
      <c r="Y44" s="239">
        <v>0.89192282374418408</v>
      </c>
      <c r="Z44" s="239">
        <v>0.89192282374418408</v>
      </c>
      <c r="AA44" s="239">
        <v>0.89192282374418419</v>
      </c>
      <c r="AB44" s="239">
        <v>0.89192282374418419</v>
      </c>
      <c r="AC44" s="239">
        <v>0.8919228237441843</v>
      </c>
      <c r="AD44" s="239">
        <v>0.89192282374418419</v>
      </c>
      <c r="AE44" s="239">
        <v>0.89192282374418408</v>
      </c>
    </row>
    <row r="45" spans="1:31">
      <c r="A45" s="223" t="s">
        <v>912</v>
      </c>
      <c r="B45" s="223" t="s">
        <v>960</v>
      </c>
      <c r="C45" s="239">
        <v>116.90798295674882</v>
      </c>
      <c r="D45" s="239">
        <v>116.90798295674884</v>
      </c>
      <c r="E45" s="239">
        <v>116.90798295674884</v>
      </c>
      <c r="F45" s="239">
        <v>116.90798295674884</v>
      </c>
      <c r="G45" s="239">
        <v>116.90798295674887</v>
      </c>
      <c r="H45" s="239">
        <v>116.90798295674882</v>
      </c>
      <c r="I45" s="239">
        <v>116.90798295674885</v>
      </c>
      <c r="J45" s="239">
        <v>116.90798295674884</v>
      </c>
      <c r="K45" s="239">
        <v>116.90798295674884</v>
      </c>
      <c r="L45" s="239">
        <v>116.90798295674882</v>
      </c>
      <c r="M45" s="239">
        <v>116.90798295674885</v>
      </c>
      <c r="N45" s="239">
        <v>116.90798295674885</v>
      </c>
      <c r="O45" s="239">
        <v>116.90798295674884</v>
      </c>
      <c r="P45" s="239">
        <v>116.90798295674885</v>
      </c>
      <c r="Q45" s="239">
        <v>116.90798295674885</v>
      </c>
      <c r="R45" s="239">
        <v>116.90798295674882</v>
      </c>
      <c r="S45" s="239">
        <v>116.90798295674884</v>
      </c>
      <c r="T45" s="239">
        <v>116.90798295674884</v>
      </c>
      <c r="U45" s="239">
        <v>116.90798295674884</v>
      </c>
      <c r="V45" s="239">
        <v>116.90798295674884</v>
      </c>
      <c r="W45" s="239">
        <v>116.90798295674882</v>
      </c>
      <c r="X45" s="239">
        <v>116.90798295674882</v>
      </c>
      <c r="Y45" s="239">
        <v>116.90798295674885</v>
      </c>
      <c r="Z45" s="239">
        <v>116.90798295674884</v>
      </c>
      <c r="AA45" s="239">
        <v>116.90798295674884</v>
      </c>
      <c r="AB45" s="239">
        <v>116.90798295674885</v>
      </c>
      <c r="AC45" s="239">
        <v>116.90798295674884</v>
      </c>
      <c r="AD45" s="239">
        <v>116.90798295674885</v>
      </c>
      <c r="AE45" s="239">
        <v>116.90798295674882</v>
      </c>
    </row>
    <row r="46" spans="1:31">
      <c r="A46" s="223" t="s">
        <v>913</v>
      </c>
      <c r="B46" s="223" t="s">
        <v>995</v>
      </c>
      <c r="C46" s="239">
        <v>1.0765555343686373</v>
      </c>
      <c r="D46" s="239">
        <v>1.076555534368637</v>
      </c>
      <c r="E46" s="239">
        <v>1.076555534368637</v>
      </c>
      <c r="F46" s="239">
        <v>1.076555534368637</v>
      </c>
      <c r="G46" s="239">
        <v>1.076555534368637</v>
      </c>
      <c r="H46" s="239">
        <v>1.076555534368637</v>
      </c>
      <c r="I46" s="239">
        <v>1.076555534368637</v>
      </c>
      <c r="J46" s="239">
        <v>1.076555534368637</v>
      </c>
      <c r="K46" s="239">
        <v>1.0765555343686373</v>
      </c>
      <c r="L46" s="239">
        <v>1.0765555343686368</v>
      </c>
      <c r="M46" s="239">
        <v>1.076555534368637</v>
      </c>
      <c r="N46" s="239">
        <v>1.0765555343686373</v>
      </c>
      <c r="O46" s="239">
        <v>1.0765555343686368</v>
      </c>
      <c r="P46" s="239">
        <v>1.076555534368637</v>
      </c>
      <c r="Q46" s="239">
        <v>1.076555534368637</v>
      </c>
      <c r="R46" s="239">
        <v>1.076555534368637</v>
      </c>
      <c r="S46" s="239">
        <v>1.076555534368637</v>
      </c>
      <c r="T46" s="239">
        <v>1.076555534368637</v>
      </c>
      <c r="U46" s="239">
        <v>1.076555534368637</v>
      </c>
      <c r="V46" s="239">
        <v>1.076555534368637</v>
      </c>
      <c r="W46" s="239">
        <v>1.076555534368637</v>
      </c>
      <c r="X46" s="239">
        <v>1.0765555343686368</v>
      </c>
      <c r="Y46" s="239">
        <v>1.076555534368637</v>
      </c>
      <c r="Z46" s="239">
        <v>1.076555534368637</v>
      </c>
      <c r="AA46" s="239">
        <v>1.076555534368637</v>
      </c>
      <c r="AB46" s="239">
        <v>1.076555534368637</v>
      </c>
      <c r="AC46" s="239">
        <v>1.076555534368637</v>
      </c>
      <c r="AD46" s="239">
        <v>1.0765555343686373</v>
      </c>
      <c r="AE46" s="239">
        <v>1.076555534368637</v>
      </c>
    </row>
    <row r="47" spans="1:31">
      <c r="A47" s="223" t="s">
        <v>914</v>
      </c>
      <c r="B47" s="223" t="s">
        <v>995</v>
      </c>
      <c r="C47" s="239">
        <v>97.382726080986245</v>
      </c>
      <c r="D47" s="239">
        <v>97.382726080986231</v>
      </c>
      <c r="E47" s="239">
        <v>97.382726080986231</v>
      </c>
      <c r="F47" s="239">
        <v>97.382726080986259</v>
      </c>
      <c r="G47" s="239">
        <v>97.382726080986274</v>
      </c>
      <c r="H47" s="239">
        <v>97.382726080986231</v>
      </c>
      <c r="I47" s="239">
        <v>97.382726080986217</v>
      </c>
      <c r="J47" s="239">
        <v>97.382726080986245</v>
      </c>
      <c r="K47" s="239">
        <v>97.382726080986217</v>
      </c>
      <c r="L47" s="239">
        <v>97.382726080986245</v>
      </c>
      <c r="M47" s="239">
        <v>97.382726080986245</v>
      </c>
      <c r="N47" s="239">
        <v>97.382726080986245</v>
      </c>
      <c r="O47" s="239">
        <v>97.382726080986245</v>
      </c>
      <c r="P47" s="239">
        <v>97.382726080986245</v>
      </c>
      <c r="Q47" s="239">
        <v>97.382726080986245</v>
      </c>
      <c r="R47" s="239">
        <v>97.382726080986245</v>
      </c>
      <c r="S47" s="239">
        <v>97.382726080986245</v>
      </c>
      <c r="T47" s="239">
        <v>97.382726080986245</v>
      </c>
      <c r="U47" s="239">
        <v>97.382726080986245</v>
      </c>
      <c r="V47" s="239">
        <v>97.382726080986274</v>
      </c>
      <c r="W47" s="239">
        <v>97.382726080986231</v>
      </c>
      <c r="X47" s="239">
        <v>97.382726080986245</v>
      </c>
      <c r="Y47" s="239">
        <v>97.382726080986245</v>
      </c>
      <c r="Z47" s="239">
        <v>97.382726080986259</v>
      </c>
      <c r="AA47" s="239">
        <v>97.382726080986231</v>
      </c>
      <c r="AB47" s="239">
        <v>97.382726080986259</v>
      </c>
      <c r="AC47" s="239">
        <v>97.382726080986245</v>
      </c>
      <c r="AD47" s="239">
        <v>97.382726080986245</v>
      </c>
      <c r="AE47" s="239">
        <v>97.382726080986245</v>
      </c>
    </row>
    <row r="48" spans="1:31">
      <c r="A48" s="223" t="s">
        <v>915</v>
      </c>
      <c r="B48" s="223" t="s">
        <v>996</v>
      </c>
      <c r="C48" s="239">
        <v>134.93129699591427</v>
      </c>
      <c r="D48" s="239">
        <v>134.93129699591424</v>
      </c>
      <c r="E48" s="239">
        <v>134.93129699591427</v>
      </c>
      <c r="F48" s="239">
        <v>134.93129699591429</v>
      </c>
      <c r="G48" s="239">
        <v>134.93129699591427</v>
      </c>
      <c r="H48" s="239">
        <v>134.93129699591427</v>
      </c>
      <c r="I48" s="239">
        <v>134.93129699591427</v>
      </c>
      <c r="J48" s="239">
        <v>134.93129699591427</v>
      </c>
      <c r="K48" s="239">
        <v>134.93129699591427</v>
      </c>
      <c r="L48" s="239">
        <v>134.93129699591427</v>
      </c>
      <c r="M48" s="239">
        <v>134.93129699591424</v>
      </c>
      <c r="N48" s="239">
        <v>134.93129699591424</v>
      </c>
      <c r="O48" s="239">
        <v>134.93129699591427</v>
      </c>
      <c r="P48" s="239">
        <v>134.93129699591427</v>
      </c>
      <c r="Q48" s="239">
        <v>134.93129699591427</v>
      </c>
      <c r="R48" s="239">
        <v>134.93129699591429</v>
      </c>
      <c r="S48" s="239">
        <v>134.93129699591424</v>
      </c>
      <c r="T48" s="239">
        <v>134.93129699591429</v>
      </c>
      <c r="U48" s="239">
        <v>134.93129699591424</v>
      </c>
      <c r="V48" s="239">
        <v>134.93129699591427</v>
      </c>
      <c r="W48" s="239">
        <v>134.93129699591427</v>
      </c>
      <c r="X48" s="239">
        <v>134.93129699591427</v>
      </c>
      <c r="Y48" s="239">
        <v>134.93129699591424</v>
      </c>
      <c r="Z48" s="239">
        <v>134.93129699591427</v>
      </c>
      <c r="AA48" s="239">
        <v>134.93129699591427</v>
      </c>
      <c r="AB48" s="239">
        <v>134.93129699591427</v>
      </c>
      <c r="AC48" s="239">
        <v>134.93129699591427</v>
      </c>
      <c r="AD48" s="239">
        <v>134.93129699591424</v>
      </c>
      <c r="AE48" s="239">
        <v>134.93129699591427</v>
      </c>
    </row>
    <row r="49" spans="1:31">
      <c r="A49" s="223" t="s">
        <v>916</v>
      </c>
      <c r="B49" s="223" t="s">
        <v>997</v>
      </c>
      <c r="C49" s="239">
        <v>0.53882298755690383</v>
      </c>
      <c r="D49" s="239">
        <v>0.53882298755690383</v>
      </c>
      <c r="E49" s="239">
        <v>0.53882298755690405</v>
      </c>
      <c r="F49" s="239">
        <v>0.53882298755690405</v>
      </c>
      <c r="G49" s="239">
        <v>0.53882298755690394</v>
      </c>
      <c r="H49" s="239">
        <v>0.53882298755690394</v>
      </c>
      <c r="I49" s="239">
        <v>0.53882298755690383</v>
      </c>
      <c r="J49" s="239">
        <v>0.53882298755690394</v>
      </c>
      <c r="K49" s="239">
        <v>0.53882298755690394</v>
      </c>
      <c r="L49" s="239">
        <v>0.53882298755690394</v>
      </c>
      <c r="M49" s="239">
        <v>0.53882298755690394</v>
      </c>
      <c r="N49" s="239">
        <v>0.53882298755690394</v>
      </c>
      <c r="O49" s="239">
        <v>0.53882298755690394</v>
      </c>
      <c r="P49" s="239">
        <v>0.53882298755690394</v>
      </c>
      <c r="Q49" s="239">
        <v>0.53882298755690394</v>
      </c>
      <c r="R49" s="239">
        <v>0.53882298755690405</v>
      </c>
      <c r="S49" s="239">
        <v>0.53882298755690394</v>
      </c>
      <c r="T49" s="239">
        <v>0.53882298755690394</v>
      </c>
      <c r="U49" s="239">
        <v>0.53882298755690383</v>
      </c>
      <c r="V49" s="239">
        <v>0.53882298755690394</v>
      </c>
      <c r="W49" s="239">
        <v>0.53882298755690394</v>
      </c>
      <c r="X49" s="239">
        <v>0.53882298755690416</v>
      </c>
      <c r="Y49" s="239">
        <v>0.53882298755690394</v>
      </c>
      <c r="Z49" s="239">
        <v>0.53882298755690394</v>
      </c>
      <c r="AA49" s="239">
        <v>0.53882298755690394</v>
      </c>
      <c r="AB49" s="239">
        <v>0.53882298755690405</v>
      </c>
      <c r="AC49" s="239">
        <v>0.53882298755690383</v>
      </c>
      <c r="AD49" s="239">
        <v>0.53882298755690405</v>
      </c>
      <c r="AE49" s="239">
        <v>0.53882298755690394</v>
      </c>
    </row>
    <row r="50" spans="1:31">
      <c r="A50" s="223" t="s">
        <v>917</v>
      </c>
      <c r="B50" s="223" t="s">
        <v>997</v>
      </c>
      <c r="C50" s="239">
        <v>76.314933318988821</v>
      </c>
      <c r="D50" s="239">
        <v>76.314933318988821</v>
      </c>
      <c r="E50" s="239">
        <v>76.314933318988821</v>
      </c>
      <c r="F50" s="239">
        <v>76.314933318988821</v>
      </c>
      <c r="G50" s="239">
        <v>76.314933318988807</v>
      </c>
      <c r="H50" s="239">
        <v>76.314933318988821</v>
      </c>
      <c r="I50" s="239">
        <v>76.314933318988821</v>
      </c>
      <c r="J50" s="239">
        <v>76.314933318988793</v>
      </c>
      <c r="K50" s="239">
        <v>76.314933318988807</v>
      </c>
      <c r="L50" s="239">
        <v>76.314933318988807</v>
      </c>
      <c r="M50" s="239">
        <v>76.314933318988821</v>
      </c>
      <c r="N50" s="239">
        <v>76.314933318988821</v>
      </c>
      <c r="O50" s="239">
        <v>76.314933318988821</v>
      </c>
      <c r="P50" s="239">
        <v>76.314933318988821</v>
      </c>
      <c r="Q50" s="239">
        <v>76.314933318988821</v>
      </c>
      <c r="R50" s="239">
        <v>76.314933318988807</v>
      </c>
      <c r="S50" s="239">
        <v>76.314933318988821</v>
      </c>
      <c r="T50" s="239">
        <v>76.314933318988821</v>
      </c>
      <c r="U50" s="239">
        <v>76.314933318988821</v>
      </c>
      <c r="V50" s="239">
        <v>76.314933318988821</v>
      </c>
      <c r="W50" s="239">
        <v>76.314933318988821</v>
      </c>
      <c r="X50" s="239">
        <v>76.314933318988807</v>
      </c>
      <c r="Y50" s="239">
        <v>76.314933318988835</v>
      </c>
      <c r="Z50" s="239">
        <v>76.314933318988835</v>
      </c>
      <c r="AA50" s="239">
        <v>76.314933318988821</v>
      </c>
      <c r="AB50" s="239">
        <v>76.314933318988821</v>
      </c>
      <c r="AC50" s="239">
        <v>76.314933318988807</v>
      </c>
      <c r="AD50" s="239">
        <v>76.314933318988821</v>
      </c>
      <c r="AE50" s="239">
        <v>76.314933318988807</v>
      </c>
    </row>
    <row r="51" spans="1:31">
      <c r="A51" s="223" t="s">
        <v>392</v>
      </c>
      <c r="B51" s="223" t="s">
        <v>965</v>
      </c>
      <c r="C51" s="239">
        <v>702.99000000000012</v>
      </c>
      <c r="D51" s="239">
        <v>702.99000000000012</v>
      </c>
      <c r="E51" s="239">
        <v>702.99</v>
      </c>
      <c r="F51" s="239">
        <v>702.99</v>
      </c>
      <c r="G51" s="239">
        <v>702.99000000000012</v>
      </c>
      <c r="H51" s="239">
        <v>702.99</v>
      </c>
      <c r="I51" s="239">
        <v>702.99</v>
      </c>
      <c r="J51" s="239">
        <v>702.99</v>
      </c>
      <c r="K51" s="239">
        <v>702.99</v>
      </c>
      <c r="L51" s="239">
        <v>702.99</v>
      </c>
      <c r="M51" s="239">
        <v>702.9899999999999</v>
      </c>
      <c r="N51" s="239">
        <v>702.99</v>
      </c>
      <c r="O51" s="239">
        <v>702.99</v>
      </c>
      <c r="P51" s="239">
        <v>702.99000000000012</v>
      </c>
      <c r="Q51" s="239">
        <v>702.99</v>
      </c>
      <c r="R51" s="239">
        <v>702.99000000000012</v>
      </c>
      <c r="S51" s="239">
        <v>702.99</v>
      </c>
      <c r="T51" s="239">
        <v>702.99000000000012</v>
      </c>
      <c r="U51" s="239">
        <v>702.99000000000012</v>
      </c>
      <c r="V51" s="239">
        <v>702.99</v>
      </c>
      <c r="W51" s="239">
        <v>702.99000000000012</v>
      </c>
      <c r="X51" s="239">
        <v>702.99000000000012</v>
      </c>
      <c r="Y51" s="239">
        <v>702.99</v>
      </c>
      <c r="Z51" s="239">
        <v>702.99</v>
      </c>
      <c r="AA51" s="239">
        <v>702.99</v>
      </c>
      <c r="AB51" s="239">
        <v>702.9899999999999</v>
      </c>
      <c r="AC51" s="239">
        <v>702.9899999999999</v>
      </c>
      <c r="AD51" s="239">
        <v>702.99000000000012</v>
      </c>
      <c r="AE51" s="239">
        <v>702.99000000000024</v>
      </c>
    </row>
    <row r="52" spans="1:31">
      <c r="A52" s="223" t="s">
        <v>918</v>
      </c>
      <c r="B52" s="223" t="s">
        <v>965</v>
      </c>
      <c r="C52" s="239" t="s">
        <v>12</v>
      </c>
      <c r="D52" s="239" t="s">
        <v>12</v>
      </c>
      <c r="E52" s="239" t="s">
        <v>12</v>
      </c>
      <c r="F52" s="239" t="s">
        <v>12</v>
      </c>
      <c r="G52" s="239" t="s">
        <v>12</v>
      </c>
      <c r="H52" s="239" t="s">
        <v>12</v>
      </c>
      <c r="I52" s="239" t="s">
        <v>12</v>
      </c>
      <c r="J52" s="239" t="s">
        <v>12</v>
      </c>
      <c r="K52" s="239" t="s">
        <v>12</v>
      </c>
      <c r="L52" s="239" t="s">
        <v>12</v>
      </c>
      <c r="M52" s="239" t="s">
        <v>12</v>
      </c>
      <c r="N52" s="239" t="s">
        <v>12</v>
      </c>
      <c r="O52" s="239" t="s">
        <v>12</v>
      </c>
      <c r="P52" s="239" t="s">
        <v>12</v>
      </c>
      <c r="Q52" s="239" t="s">
        <v>12</v>
      </c>
      <c r="R52" s="239" t="s">
        <v>12</v>
      </c>
      <c r="S52" s="239" t="s">
        <v>12</v>
      </c>
      <c r="T52" s="239" t="s">
        <v>12</v>
      </c>
      <c r="U52" s="239" t="s">
        <v>12</v>
      </c>
      <c r="V52" s="239" t="s">
        <v>12</v>
      </c>
      <c r="W52" s="239" t="s">
        <v>12</v>
      </c>
      <c r="X52" s="239" t="s">
        <v>12</v>
      </c>
      <c r="Y52" s="239" t="s">
        <v>12</v>
      </c>
      <c r="Z52" s="239" t="s">
        <v>12</v>
      </c>
      <c r="AA52" s="239" t="s">
        <v>12</v>
      </c>
      <c r="AB52" s="239" t="s">
        <v>12</v>
      </c>
      <c r="AC52" s="239" t="s">
        <v>12</v>
      </c>
      <c r="AD52" s="239" t="s">
        <v>12</v>
      </c>
      <c r="AE52" s="239" t="s">
        <v>12</v>
      </c>
    </row>
    <row r="53" spans="1:31">
      <c r="A53" s="223" t="s">
        <v>919</v>
      </c>
      <c r="B53" s="223" t="s">
        <v>998</v>
      </c>
      <c r="C53" s="239">
        <v>0.78099299999999994</v>
      </c>
      <c r="D53" s="239">
        <v>0.78099299999999994</v>
      </c>
      <c r="E53" s="239">
        <v>0.78099299999999994</v>
      </c>
      <c r="F53" s="239">
        <v>0.78099300000000005</v>
      </c>
      <c r="G53" s="239">
        <v>0.78099300000000005</v>
      </c>
      <c r="H53" s="239">
        <v>0.78099300000000005</v>
      </c>
      <c r="I53" s="239">
        <v>0.78099300000000005</v>
      </c>
      <c r="J53" s="239">
        <v>0.78099299999999994</v>
      </c>
      <c r="K53" s="239">
        <v>0.78099300000000016</v>
      </c>
      <c r="L53" s="239">
        <v>0.78099300000000005</v>
      </c>
      <c r="M53" s="239">
        <v>0.78099299999999994</v>
      </c>
      <c r="N53" s="239">
        <v>0.78099300000000005</v>
      </c>
      <c r="O53" s="239">
        <v>0.78099300000000005</v>
      </c>
      <c r="P53" s="239">
        <v>0.78099299999999994</v>
      </c>
      <c r="Q53" s="239">
        <v>0.78099299999999994</v>
      </c>
      <c r="R53" s="239">
        <v>0.78099299999999994</v>
      </c>
      <c r="S53" s="239">
        <v>0.78099299999999994</v>
      </c>
      <c r="T53" s="239">
        <v>0.78099300000000005</v>
      </c>
      <c r="U53" s="239">
        <v>0.78099300000000005</v>
      </c>
      <c r="V53" s="239">
        <v>0.78099299999999994</v>
      </c>
      <c r="W53" s="239">
        <v>0.78099300000000005</v>
      </c>
      <c r="X53" s="239">
        <v>0.78099299999999994</v>
      </c>
      <c r="Y53" s="239">
        <v>0.78099300000000005</v>
      </c>
      <c r="Z53" s="239">
        <v>0.78099300000000005</v>
      </c>
      <c r="AA53" s="239">
        <v>0.78099300000000016</v>
      </c>
      <c r="AB53" s="239">
        <v>0.78099300000000005</v>
      </c>
      <c r="AC53" s="239">
        <v>0.78099299999999994</v>
      </c>
      <c r="AD53" s="239">
        <v>0.78099300000000005</v>
      </c>
      <c r="AE53" s="239">
        <v>0.78099300000000005</v>
      </c>
    </row>
    <row r="54" spans="1:31">
      <c r="A54" s="223" t="s">
        <v>920</v>
      </c>
      <c r="B54" s="223" t="s">
        <v>984</v>
      </c>
      <c r="C54" s="239">
        <v>0</v>
      </c>
      <c r="D54" s="239">
        <v>0</v>
      </c>
      <c r="E54" s="239">
        <v>0</v>
      </c>
      <c r="F54" s="239">
        <v>0</v>
      </c>
      <c r="G54" s="239">
        <v>0</v>
      </c>
      <c r="H54" s="239">
        <v>0</v>
      </c>
      <c r="I54" s="239">
        <v>0</v>
      </c>
      <c r="J54" s="239">
        <v>0</v>
      </c>
      <c r="K54" s="239">
        <v>0</v>
      </c>
      <c r="L54" s="239">
        <v>0</v>
      </c>
      <c r="M54" s="239">
        <v>0</v>
      </c>
      <c r="N54" s="239">
        <v>0</v>
      </c>
      <c r="O54" s="239">
        <v>0</v>
      </c>
      <c r="P54" s="239">
        <v>0</v>
      </c>
      <c r="Q54" s="239">
        <v>0</v>
      </c>
      <c r="R54" s="239">
        <v>0</v>
      </c>
      <c r="S54" s="239">
        <v>0</v>
      </c>
      <c r="T54" s="239">
        <v>0</v>
      </c>
      <c r="U54" s="239">
        <v>0</v>
      </c>
      <c r="V54" s="239">
        <v>0</v>
      </c>
      <c r="W54" s="239">
        <v>0</v>
      </c>
      <c r="X54" s="239">
        <v>0</v>
      </c>
      <c r="Y54" s="239">
        <v>0</v>
      </c>
      <c r="Z54" s="239">
        <v>0</v>
      </c>
      <c r="AA54" s="239">
        <v>0</v>
      </c>
      <c r="AB54" s="239">
        <v>0</v>
      </c>
      <c r="AC54" s="239">
        <v>0</v>
      </c>
      <c r="AD54" s="239">
        <v>0</v>
      </c>
      <c r="AE54" s="239">
        <v>0</v>
      </c>
    </row>
    <row r="55" spans="1:31">
      <c r="A55" s="223" t="s">
        <v>921</v>
      </c>
      <c r="B55" s="223" t="s">
        <v>968</v>
      </c>
      <c r="C55" s="239">
        <v>1.687176</v>
      </c>
      <c r="D55" s="239">
        <v>1.6871760000000002</v>
      </c>
      <c r="E55" s="239">
        <v>1.6871760000000005</v>
      </c>
      <c r="F55" s="239">
        <v>1.687176</v>
      </c>
      <c r="G55" s="239">
        <v>1.6871760000000002</v>
      </c>
      <c r="H55" s="239">
        <v>1.6871759999999998</v>
      </c>
      <c r="I55" s="239">
        <v>1.687176</v>
      </c>
      <c r="J55" s="239">
        <v>1.6871760000000002</v>
      </c>
      <c r="K55" s="239">
        <v>1.687176</v>
      </c>
      <c r="L55" s="239">
        <v>1.687176</v>
      </c>
      <c r="M55" s="239">
        <v>1.687176</v>
      </c>
      <c r="N55" s="239">
        <v>1.687176</v>
      </c>
      <c r="O55" s="239">
        <v>1.687176</v>
      </c>
      <c r="P55" s="239">
        <v>1.6871760000000005</v>
      </c>
      <c r="Q55" s="239">
        <v>1.687176</v>
      </c>
      <c r="R55" s="239">
        <v>1.6871760000000002</v>
      </c>
      <c r="S55" s="239">
        <v>1.6871759999999998</v>
      </c>
      <c r="T55" s="239">
        <v>1.6871760000000002</v>
      </c>
      <c r="U55" s="239">
        <v>1.687176</v>
      </c>
      <c r="V55" s="239">
        <v>1.6871760000000002</v>
      </c>
      <c r="W55" s="239">
        <v>1.6871759999999998</v>
      </c>
      <c r="X55" s="239">
        <v>1.6871759999999998</v>
      </c>
      <c r="Y55" s="239">
        <v>1.687176</v>
      </c>
      <c r="Z55" s="239">
        <v>1.6871760000000002</v>
      </c>
      <c r="AA55" s="239">
        <v>1.6871759999999998</v>
      </c>
      <c r="AB55" s="239">
        <v>1.687176</v>
      </c>
      <c r="AC55" s="239">
        <v>1.687176</v>
      </c>
      <c r="AD55" s="239">
        <v>1.6871760000000002</v>
      </c>
      <c r="AE55" s="239">
        <v>1.687176</v>
      </c>
    </row>
    <row r="56" spans="1:31">
      <c r="A56" s="223" t="s">
        <v>69</v>
      </c>
      <c r="B56" s="223" t="s">
        <v>999</v>
      </c>
      <c r="C56" s="239">
        <v>4622.4000000000005</v>
      </c>
      <c r="D56" s="239">
        <v>4622.4000000000015</v>
      </c>
      <c r="E56" s="239">
        <v>4622.4000000000005</v>
      </c>
      <c r="F56" s="239">
        <v>4622.3999999999987</v>
      </c>
      <c r="G56" s="239">
        <v>4622.4000000000005</v>
      </c>
      <c r="H56" s="239">
        <v>4622.4000000000005</v>
      </c>
      <c r="I56" s="239">
        <v>4622.3999999999996</v>
      </c>
      <c r="J56" s="239">
        <v>4622.3999999999996</v>
      </c>
      <c r="K56" s="239">
        <v>4622.4000000000005</v>
      </c>
      <c r="L56" s="239">
        <v>4622.4000000000005</v>
      </c>
      <c r="M56" s="239">
        <v>4622.4000000000005</v>
      </c>
      <c r="N56" s="239">
        <v>4622.4000000000005</v>
      </c>
      <c r="O56" s="239">
        <v>4622.3999999999996</v>
      </c>
      <c r="P56" s="239">
        <v>4622.3999999999996</v>
      </c>
      <c r="Q56" s="239">
        <v>4622.4000000000005</v>
      </c>
      <c r="R56" s="239">
        <v>4622.3999999999996</v>
      </c>
      <c r="S56" s="239">
        <v>4622.3999999999996</v>
      </c>
      <c r="T56" s="239">
        <v>4622.4000000000005</v>
      </c>
      <c r="U56" s="239">
        <v>4622.4000000000015</v>
      </c>
      <c r="V56" s="239">
        <v>4622.4000000000015</v>
      </c>
      <c r="W56" s="239">
        <v>4622.4000000000005</v>
      </c>
      <c r="X56" s="239">
        <v>4622.3999999999996</v>
      </c>
      <c r="Y56" s="239">
        <v>4622.3999999999996</v>
      </c>
      <c r="Z56" s="239">
        <v>4622.4000000000005</v>
      </c>
      <c r="AA56" s="239">
        <v>4622.4000000000005</v>
      </c>
      <c r="AB56" s="239">
        <v>4622.3999999999996</v>
      </c>
      <c r="AC56" s="239">
        <v>4622.3999999999996</v>
      </c>
      <c r="AD56" s="239">
        <v>4622.3999999999996</v>
      </c>
      <c r="AE56" s="239">
        <v>4622.3999999999996</v>
      </c>
    </row>
    <row r="57" spans="1:31">
      <c r="A57" s="223" t="s">
        <v>19</v>
      </c>
      <c r="B57" s="223" t="s">
        <v>993</v>
      </c>
      <c r="C57" s="239">
        <v>10036.503408960001</v>
      </c>
      <c r="D57" s="239">
        <v>10036.503408960001</v>
      </c>
      <c r="E57" s="239">
        <v>10036.503408960001</v>
      </c>
      <c r="F57" s="239">
        <v>10036.503408959999</v>
      </c>
      <c r="G57" s="239">
        <v>10036.503408960001</v>
      </c>
      <c r="H57" s="239">
        <v>10036.503408960001</v>
      </c>
      <c r="I57" s="239">
        <v>10036.503408959999</v>
      </c>
      <c r="J57" s="239">
        <v>10036.503408959999</v>
      </c>
      <c r="K57" s="239">
        <v>10036.503408960001</v>
      </c>
      <c r="L57" s="239">
        <v>10036.503408960003</v>
      </c>
      <c r="M57" s="239">
        <v>10036.503408959999</v>
      </c>
      <c r="N57" s="239">
        <v>10036.503408959999</v>
      </c>
      <c r="O57" s="239">
        <v>10036.503408960001</v>
      </c>
      <c r="P57" s="239">
        <v>10036.503408960001</v>
      </c>
      <c r="Q57" s="239">
        <v>10036.503408960003</v>
      </c>
      <c r="R57" s="239">
        <v>10036.503408960003</v>
      </c>
      <c r="S57" s="239">
        <v>10036.503408960003</v>
      </c>
      <c r="T57" s="239">
        <v>10036.503408960001</v>
      </c>
      <c r="U57" s="239">
        <v>10036.503408960001</v>
      </c>
      <c r="V57" s="239">
        <v>10036.503408960003</v>
      </c>
      <c r="W57" s="239">
        <v>10036.503408960001</v>
      </c>
      <c r="X57" s="239">
        <v>10036.503408959999</v>
      </c>
      <c r="Y57" s="239">
        <v>10036.503408959999</v>
      </c>
      <c r="Z57" s="239">
        <v>10036.503408959999</v>
      </c>
      <c r="AA57" s="239">
        <v>10036.503408960001</v>
      </c>
      <c r="AB57" s="239">
        <v>10036.503408960001</v>
      </c>
      <c r="AC57" s="239">
        <v>10036.503408960001</v>
      </c>
      <c r="AD57" s="239">
        <v>10036.503408960001</v>
      </c>
      <c r="AE57" s="239">
        <v>10036.503408960003</v>
      </c>
    </row>
    <row r="58" spans="1:31">
      <c r="A58" s="223" t="s">
        <v>922</v>
      </c>
      <c r="B58" s="223" t="s">
        <v>970</v>
      </c>
      <c r="C58" s="239">
        <v>0.14632939767501923</v>
      </c>
      <c r="D58" s="239">
        <v>0.14657472158386806</v>
      </c>
      <c r="E58" s="239">
        <v>0.14637986150048218</v>
      </c>
      <c r="F58" s="239">
        <v>0.14756110586340118</v>
      </c>
      <c r="G58" s="239">
        <v>0.14830094058677945</v>
      </c>
      <c r="H58" s="239">
        <v>0.14953940463017568</v>
      </c>
      <c r="I58" s="239">
        <v>0.15034716195986927</v>
      </c>
      <c r="J58" s="239">
        <v>0.15022729464355961</v>
      </c>
      <c r="K58" s="239">
        <v>0.15006752120698649</v>
      </c>
      <c r="L58" s="239">
        <v>0.15038893803971382</v>
      </c>
      <c r="M58" s="239">
        <v>0.1510293749920531</v>
      </c>
      <c r="N58" s="239">
        <v>0.15107631776782815</v>
      </c>
      <c r="O58" s="239">
        <v>0.14979852568289817</v>
      </c>
      <c r="P58" s="239">
        <v>0.14939393483002031</v>
      </c>
      <c r="Q58" s="239">
        <v>0.14746156698626586</v>
      </c>
      <c r="R58" s="239">
        <v>0.14422151861113064</v>
      </c>
      <c r="S58" s="239">
        <v>0.14321187400807817</v>
      </c>
      <c r="T58" s="239">
        <v>0.14217971425970599</v>
      </c>
      <c r="U58" s="239">
        <v>0.14043746381177302</v>
      </c>
      <c r="V58" s="239">
        <v>0.13835719955765455</v>
      </c>
      <c r="W58" s="239">
        <v>0.13469182488425027</v>
      </c>
      <c r="X58" s="239">
        <v>0.13293025769617334</v>
      </c>
      <c r="Y58" s="239">
        <v>0.12822744913308048</v>
      </c>
      <c r="Z58" s="239">
        <v>0.12631878237426516</v>
      </c>
      <c r="AA58" s="239">
        <v>0.12612900918486966</v>
      </c>
      <c r="AB58" s="239">
        <v>0.12797082638997981</v>
      </c>
      <c r="AC58" s="239">
        <v>8.6112076540626747E-2</v>
      </c>
      <c r="AD58" s="277">
        <v>4.9529207668110212E-2</v>
      </c>
      <c r="AE58" s="239">
        <v>6.6405807127239688E-2</v>
      </c>
    </row>
    <row r="59" spans="1:31">
      <c r="A59" s="227" t="s">
        <v>897</v>
      </c>
      <c r="B59" s="223" t="s">
        <v>970</v>
      </c>
      <c r="C59" s="239">
        <v>0.12630234765200749</v>
      </c>
      <c r="D59" s="239">
        <v>0.12630234765200746</v>
      </c>
      <c r="E59" s="239">
        <v>0.12630234765200749</v>
      </c>
      <c r="F59" s="239">
        <v>0.12630234765200746</v>
      </c>
      <c r="G59" s="239">
        <v>0.12630234765200749</v>
      </c>
      <c r="H59" s="239">
        <v>0.12630234765200749</v>
      </c>
      <c r="I59" s="239">
        <v>0.12630234765200746</v>
      </c>
      <c r="J59" s="239">
        <v>0.12630234765200749</v>
      </c>
      <c r="K59" s="239">
        <v>0.12630234765200746</v>
      </c>
      <c r="L59" s="239">
        <v>0.12630234765200749</v>
      </c>
      <c r="M59" s="239">
        <v>0.12630234765200751</v>
      </c>
      <c r="N59" s="239">
        <v>0.12630234765200749</v>
      </c>
      <c r="O59" s="239">
        <v>0.12630234765200749</v>
      </c>
      <c r="P59" s="239">
        <v>0.12630234765200751</v>
      </c>
      <c r="Q59" s="239">
        <v>0.12630234765200746</v>
      </c>
      <c r="R59" s="239">
        <v>0.12630234765200749</v>
      </c>
      <c r="S59" s="239">
        <v>0.12630234765200749</v>
      </c>
      <c r="T59" s="239">
        <v>0.12630234765200749</v>
      </c>
      <c r="U59" s="239">
        <v>0.12630234765200749</v>
      </c>
      <c r="V59" s="239">
        <v>0.12630234765200751</v>
      </c>
      <c r="W59" s="239">
        <v>0.12630234765200749</v>
      </c>
      <c r="X59" s="239">
        <v>0.12630234765200749</v>
      </c>
      <c r="Y59" s="239">
        <v>0.12630234765200751</v>
      </c>
      <c r="Z59" s="239">
        <v>0.12630234765200749</v>
      </c>
      <c r="AA59" s="239">
        <v>0.12630234765200746</v>
      </c>
      <c r="AB59" s="239">
        <v>0.12630234765200746</v>
      </c>
      <c r="AC59" s="239">
        <v>9.8970062257243502E-2</v>
      </c>
      <c r="AD59" s="239">
        <v>0.17700101600995927</v>
      </c>
      <c r="AE59" s="239">
        <v>0.1357210870662055</v>
      </c>
    </row>
    <row r="60" spans="1:31">
      <c r="A60" s="227" t="s">
        <v>898</v>
      </c>
      <c r="B60" s="223" t="s">
        <v>970</v>
      </c>
      <c r="C60" s="239">
        <v>4.6749082823612209</v>
      </c>
      <c r="D60" s="239">
        <v>4.6749082823612209</v>
      </c>
      <c r="E60" s="239">
        <v>4.67490828236122</v>
      </c>
      <c r="F60" s="239">
        <v>4.67490828236122</v>
      </c>
      <c r="G60" s="239">
        <v>4.67490828236122</v>
      </c>
      <c r="H60" s="239">
        <v>4.67490828236122</v>
      </c>
      <c r="I60" s="239">
        <v>4.6749082823612209</v>
      </c>
      <c r="J60" s="239">
        <v>4.67490828236122</v>
      </c>
      <c r="K60" s="239">
        <v>4.67490828236122</v>
      </c>
      <c r="L60" s="239">
        <v>4.67490828236122</v>
      </c>
      <c r="M60" s="239">
        <v>4.67490828236122</v>
      </c>
      <c r="N60" s="239">
        <v>4.6749082823612209</v>
      </c>
      <c r="O60" s="239">
        <v>4.67490828236122</v>
      </c>
      <c r="P60" s="239">
        <v>4.6749082823612191</v>
      </c>
      <c r="Q60" s="239">
        <v>4.67490828236122</v>
      </c>
      <c r="R60" s="239">
        <v>4.6749082823612191</v>
      </c>
      <c r="S60" s="239">
        <v>4.6749082823612209</v>
      </c>
      <c r="T60" s="239">
        <v>4.67490828236122</v>
      </c>
      <c r="U60" s="239">
        <v>4.67490828236122</v>
      </c>
      <c r="V60" s="239">
        <v>4.6749082823612209</v>
      </c>
      <c r="W60" s="239">
        <v>4.6749082823612191</v>
      </c>
      <c r="X60" s="239">
        <v>4.6749082823612191</v>
      </c>
      <c r="Y60" s="239">
        <v>4.67490828236122</v>
      </c>
      <c r="Z60" s="239">
        <v>4.67490828236122</v>
      </c>
      <c r="AA60" s="239">
        <v>4.6749082823612209</v>
      </c>
      <c r="AB60" s="239">
        <v>4.6749082823612209</v>
      </c>
      <c r="AC60" s="239">
        <v>0.19926086955093295</v>
      </c>
      <c r="AD60" s="239">
        <v>0.59576073221757053</v>
      </c>
      <c r="AE60" s="239">
        <v>1.6055795940175317</v>
      </c>
    </row>
    <row r="61" spans="1:31">
      <c r="A61" s="227" t="s">
        <v>899</v>
      </c>
      <c r="B61" s="223" t="s">
        <v>970</v>
      </c>
      <c r="C61" s="239">
        <v>9.2711882093336612E-2</v>
      </c>
      <c r="D61" s="239">
        <v>9.2711882093336598E-2</v>
      </c>
      <c r="E61" s="239">
        <v>9.2711882093336598E-2</v>
      </c>
      <c r="F61" s="239">
        <v>9.2711882093336584E-2</v>
      </c>
      <c r="G61" s="239">
        <v>9.2711882093336626E-2</v>
      </c>
      <c r="H61" s="239">
        <v>9.2711882093336612E-2</v>
      </c>
      <c r="I61" s="239">
        <v>9.2711882093336612E-2</v>
      </c>
      <c r="J61" s="239">
        <v>9.2711882093336612E-2</v>
      </c>
      <c r="K61" s="239">
        <v>9.2711882093336598E-2</v>
      </c>
      <c r="L61" s="239">
        <v>9.2711882093336612E-2</v>
      </c>
      <c r="M61" s="239">
        <v>9.2711882093336598E-2</v>
      </c>
      <c r="N61" s="239">
        <v>9.2711882093336612E-2</v>
      </c>
      <c r="O61" s="239">
        <v>9.2711882093336598E-2</v>
      </c>
      <c r="P61" s="239">
        <v>9.2711882093336639E-2</v>
      </c>
      <c r="Q61" s="239">
        <v>9.2711882093336612E-2</v>
      </c>
      <c r="R61" s="239">
        <v>9.2711882093336598E-2</v>
      </c>
      <c r="S61" s="239">
        <v>9.2711882093336612E-2</v>
      </c>
      <c r="T61" s="239">
        <v>9.2711882093336612E-2</v>
      </c>
      <c r="U61" s="239">
        <v>9.2711882093336612E-2</v>
      </c>
      <c r="V61" s="239">
        <v>9.2711882093336584E-2</v>
      </c>
      <c r="W61" s="239">
        <v>9.2711882093336598E-2</v>
      </c>
      <c r="X61" s="239">
        <v>9.2711882093336598E-2</v>
      </c>
      <c r="Y61" s="239">
        <v>9.2711882093336626E-2</v>
      </c>
      <c r="Z61" s="239">
        <v>9.2711882093336612E-2</v>
      </c>
      <c r="AA61" s="239">
        <v>9.2711882093336598E-2</v>
      </c>
      <c r="AB61" s="239">
        <v>9.2711882093336612E-2</v>
      </c>
      <c r="AC61" s="239">
        <v>6.8660607952327063E-2</v>
      </c>
      <c r="AD61" s="239">
        <v>8.9000326183334824E-2</v>
      </c>
      <c r="AE61" s="239">
        <v>9.2864652224487462E-2</v>
      </c>
    </row>
    <row r="62" spans="1:31">
      <c r="A62" s="227" t="s">
        <v>900</v>
      </c>
      <c r="B62" s="223" t="s">
        <v>970</v>
      </c>
      <c r="C62" s="239">
        <v>0.34170870179314938</v>
      </c>
      <c r="D62" s="239">
        <v>0.34170870179314927</v>
      </c>
      <c r="E62" s="239">
        <v>0.34170870179314938</v>
      </c>
      <c r="F62" s="239">
        <v>0.34170870179314933</v>
      </c>
      <c r="G62" s="239">
        <v>0.34170870179314933</v>
      </c>
      <c r="H62" s="239">
        <v>0.34170870179314933</v>
      </c>
      <c r="I62" s="239">
        <v>0.34170870179314933</v>
      </c>
      <c r="J62" s="239">
        <v>0.34170870179314938</v>
      </c>
      <c r="K62" s="239">
        <v>0.34170870179314933</v>
      </c>
      <c r="L62" s="239">
        <v>0.34170870179314927</v>
      </c>
      <c r="M62" s="239">
        <v>0.34170870179314938</v>
      </c>
      <c r="N62" s="239">
        <v>0.34170870179314938</v>
      </c>
      <c r="O62" s="239">
        <v>0.34170870179314938</v>
      </c>
      <c r="P62" s="239">
        <v>0.34170870179314938</v>
      </c>
      <c r="Q62" s="239">
        <v>0.34170870179314938</v>
      </c>
      <c r="R62" s="239">
        <v>0.34170870179314938</v>
      </c>
      <c r="S62" s="239">
        <v>0.34170870179314933</v>
      </c>
      <c r="T62" s="239">
        <v>0.34170870179314933</v>
      </c>
      <c r="U62" s="239">
        <v>0.34170870179314938</v>
      </c>
      <c r="V62" s="239">
        <v>0.34170870179314927</v>
      </c>
      <c r="W62" s="239">
        <v>0.34170870179314927</v>
      </c>
      <c r="X62" s="239">
        <v>0.34170870179314944</v>
      </c>
      <c r="Y62" s="239">
        <v>0.34170870179314933</v>
      </c>
      <c r="Z62" s="239">
        <v>0.34170870179314933</v>
      </c>
      <c r="AA62" s="239">
        <v>0.34170870179314938</v>
      </c>
      <c r="AB62" s="239">
        <v>0.34170870179314933</v>
      </c>
      <c r="AC62" s="239">
        <v>0.17620162769434386</v>
      </c>
      <c r="AD62" s="277">
        <v>2.6416466317530803E-2</v>
      </c>
      <c r="AE62" s="277">
        <v>4.8363469294161479E-2</v>
      </c>
    </row>
    <row r="63" spans="1:31">
      <c r="A63" s="227" t="s">
        <v>901</v>
      </c>
      <c r="B63" s="223" t="s">
        <v>970</v>
      </c>
      <c r="C63" s="239">
        <v>6.4621729767845859E-2</v>
      </c>
      <c r="D63" s="239">
        <v>6.4621729767845845E-2</v>
      </c>
      <c r="E63" s="239">
        <v>6.4621729767845845E-2</v>
      </c>
      <c r="F63" s="239">
        <v>6.4621729767845845E-2</v>
      </c>
      <c r="G63" s="239">
        <v>6.4621729767845859E-2</v>
      </c>
      <c r="H63" s="239">
        <v>6.4621729767845859E-2</v>
      </c>
      <c r="I63" s="239">
        <v>6.4621729767845845E-2</v>
      </c>
      <c r="J63" s="239">
        <v>6.4621729767845845E-2</v>
      </c>
      <c r="K63" s="239">
        <v>6.4621729767845845E-2</v>
      </c>
      <c r="L63" s="239">
        <v>6.4621729767845845E-2</v>
      </c>
      <c r="M63" s="239">
        <v>6.4621729767845845E-2</v>
      </c>
      <c r="N63" s="239">
        <v>6.4621729767845873E-2</v>
      </c>
      <c r="O63" s="239">
        <v>6.4621729767845859E-2</v>
      </c>
      <c r="P63" s="239">
        <v>6.4621729767845845E-2</v>
      </c>
      <c r="Q63" s="239">
        <v>6.4621729767845845E-2</v>
      </c>
      <c r="R63" s="239">
        <v>6.4621729767845845E-2</v>
      </c>
      <c r="S63" s="239">
        <v>6.4621729767845845E-2</v>
      </c>
      <c r="T63" s="239">
        <v>6.4621729767845859E-2</v>
      </c>
      <c r="U63" s="239">
        <v>6.4621729767845859E-2</v>
      </c>
      <c r="V63" s="239">
        <v>6.4621729767845859E-2</v>
      </c>
      <c r="W63" s="239">
        <v>6.4621729767845831E-2</v>
      </c>
      <c r="X63" s="239">
        <v>6.4621729767845845E-2</v>
      </c>
      <c r="Y63" s="239">
        <v>6.4621729767845845E-2</v>
      </c>
      <c r="Z63" s="239">
        <v>6.4621729767845845E-2</v>
      </c>
      <c r="AA63" s="239">
        <v>6.4621729767845859E-2</v>
      </c>
      <c r="AB63" s="239">
        <v>6.4621729767845873E-2</v>
      </c>
      <c r="AC63" s="239">
        <v>5.5489543791226323E-2</v>
      </c>
      <c r="AD63" s="277">
        <v>5.3034566255037531E-2</v>
      </c>
      <c r="AE63" s="277">
        <v>5.0590081118137883E-2</v>
      </c>
    </row>
    <row r="64" spans="1:31">
      <c r="A64" s="223" t="s">
        <v>766</v>
      </c>
      <c r="B64" s="223" t="s">
        <v>993</v>
      </c>
      <c r="C64" s="239" t="s">
        <v>12</v>
      </c>
      <c r="D64" s="239">
        <v>7434.3102896951268</v>
      </c>
      <c r="E64" s="239">
        <v>7434.3102896951259</v>
      </c>
      <c r="F64" s="239">
        <v>7434.3102896951277</v>
      </c>
      <c r="G64" s="239">
        <v>7434.3102896951277</v>
      </c>
      <c r="H64" s="239">
        <v>7434.3102896951268</v>
      </c>
      <c r="I64" s="239">
        <v>7434.3102896951268</v>
      </c>
      <c r="J64" s="239">
        <v>7434.3102896951259</v>
      </c>
      <c r="K64" s="239">
        <v>7434.3102896951268</v>
      </c>
      <c r="L64" s="239">
        <v>7434.3102896951277</v>
      </c>
      <c r="M64" s="239">
        <v>7434.3102896951268</v>
      </c>
      <c r="N64" s="239">
        <v>7434.3102896951259</v>
      </c>
      <c r="O64" s="239">
        <v>7434.3102896951277</v>
      </c>
      <c r="P64" s="239">
        <v>7434.3102896951286</v>
      </c>
      <c r="Q64" s="239">
        <v>7434.3102896951268</v>
      </c>
      <c r="R64" s="239">
        <v>7434.3102896951277</v>
      </c>
      <c r="S64" s="239">
        <v>7434.3102896951277</v>
      </c>
      <c r="T64" s="239">
        <v>7434.3102896951268</v>
      </c>
      <c r="U64" s="239">
        <v>7434.3102896951268</v>
      </c>
      <c r="V64" s="239">
        <v>7434.3102896951277</v>
      </c>
      <c r="W64" s="239">
        <v>7434.3102896951277</v>
      </c>
      <c r="X64" s="239">
        <v>7434.3102896951259</v>
      </c>
      <c r="Y64" s="239">
        <v>7434.3102896951241</v>
      </c>
      <c r="Z64" s="239">
        <v>7434.310289695125</v>
      </c>
      <c r="AA64" s="239">
        <v>7434.3102896951277</v>
      </c>
      <c r="AB64" s="239">
        <v>7434.3102896951259</v>
      </c>
      <c r="AC64" s="239">
        <v>5975.7077395090409</v>
      </c>
      <c r="AD64" s="239">
        <v>5043.3241052048943</v>
      </c>
      <c r="AE64" s="239">
        <v>5616.4815224250215</v>
      </c>
    </row>
    <row r="65" spans="1:31">
      <c r="A65" s="223" t="s">
        <v>769</v>
      </c>
      <c r="B65" s="223" t="s">
        <v>993</v>
      </c>
      <c r="C65" s="239" t="s">
        <v>12</v>
      </c>
      <c r="D65" s="239">
        <v>1525.1046053204145</v>
      </c>
      <c r="E65" s="239">
        <v>1525.1046053204147</v>
      </c>
      <c r="F65" s="239">
        <v>1525.1046053204147</v>
      </c>
      <c r="G65" s="239">
        <v>1525.1046053204143</v>
      </c>
      <c r="H65" s="239">
        <v>1525.1046053204145</v>
      </c>
      <c r="I65" s="239">
        <v>1525.104605320415</v>
      </c>
      <c r="J65" s="239">
        <v>1525.1046053204145</v>
      </c>
      <c r="K65" s="239">
        <v>1525.1046053204141</v>
      </c>
      <c r="L65" s="239">
        <v>1525.1046053204147</v>
      </c>
      <c r="M65" s="239">
        <v>1525.1046053204141</v>
      </c>
      <c r="N65" s="239">
        <v>1525.1046053204147</v>
      </c>
      <c r="O65" s="239">
        <v>1525.104605320415</v>
      </c>
      <c r="P65" s="239">
        <v>1525.1046053204147</v>
      </c>
      <c r="Q65" s="239">
        <v>1525.104605320415</v>
      </c>
      <c r="R65" s="239">
        <v>1525.1046053204145</v>
      </c>
      <c r="S65" s="239">
        <v>1525.1046053204145</v>
      </c>
      <c r="T65" s="239">
        <v>1525.1046053204141</v>
      </c>
      <c r="U65" s="239">
        <v>1525.1046053204143</v>
      </c>
      <c r="V65" s="239">
        <v>1525.1046053204145</v>
      </c>
      <c r="W65" s="239">
        <v>1525.104605320415</v>
      </c>
      <c r="X65" s="239">
        <v>1525.1046053204145</v>
      </c>
      <c r="Y65" s="239">
        <v>1525.1046053204147</v>
      </c>
      <c r="Z65" s="239">
        <v>1525.1046053204145</v>
      </c>
      <c r="AA65" s="239">
        <v>1525.1046053204147</v>
      </c>
      <c r="AB65" s="239">
        <v>1525.1046053204145</v>
      </c>
      <c r="AC65" s="239">
        <v>2076.1693094830034</v>
      </c>
      <c r="AD65" s="239">
        <v>2059.4070360502533</v>
      </c>
      <c r="AE65" s="239">
        <v>592.14948943081617</v>
      </c>
    </row>
    <row r="66" spans="1:31">
      <c r="A66" s="223" t="s">
        <v>923</v>
      </c>
      <c r="B66" s="223" t="s">
        <v>970</v>
      </c>
      <c r="C66" s="239">
        <v>0</v>
      </c>
      <c r="D66" s="239">
        <v>0</v>
      </c>
      <c r="E66" s="239">
        <v>0</v>
      </c>
      <c r="F66" s="278">
        <v>1.5410435823059299E-4</v>
      </c>
      <c r="G66" s="278">
        <v>3.0681454902095438E-4</v>
      </c>
      <c r="H66" s="278">
        <v>4.6061734800607873E-4</v>
      </c>
      <c r="I66" s="279">
        <v>6.1747557458924872E-4</v>
      </c>
      <c r="J66" s="279">
        <v>7.7366377383883606E-4</v>
      </c>
      <c r="K66" s="279">
        <v>9.3059207152981327E-4</v>
      </c>
      <c r="L66" s="279">
        <v>1.086738382818726E-3</v>
      </c>
      <c r="M66" s="279">
        <v>1.2468993438754824E-3</v>
      </c>
      <c r="N66" s="279">
        <v>1.4039998560071386E-3</v>
      </c>
      <c r="O66" s="279">
        <v>1.5536091718274408E-3</v>
      </c>
      <c r="P66" s="279">
        <v>1.7119308155452327E-3</v>
      </c>
      <c r="Q66" s="279">
        <v>1.8749987029992681E-3</v>
      </c>
      <c r="R66" s="279">
        <v>2.044177552999747E-3</v>
      </c>
      <c r="S66" s="279">
        <v>2.217894177714981E-3</v>
      </c>
      <c r="T66" s="279">
        <v>2.3753150260329321E-3</v>
      </c>
      <c r="U66" s="279">
        <v>2.543422298028241E-3</v>
      </c>
      <c r="V66" s="279">
        <v>2.7144648131896491E-3</v>
      </c>
      <c r="W66" s="279">
        <v>2.9229655687000454E-3</v>
      </c>
      <c r="X66" s="279">
        <v>3.1927118155221017E-3</v>
      </c>
      <c r="Y66" s="279">
        <v>3.5403374205332789E-3</v>
      </c>
      <c r="Z66" s="279">
        <v>3.8476623502740398E-3</v>
      </c>
      <c r="AA66" s="279">
        <v>4.1205621829966269E-3</v>
      </c>
      <c r="AB66" s="279">
        <v>4.3237822582766917E-3</v>
      </c>
      <c r="AC66" s="279">
        <v>2.6936308761724764E-3</v>
      </c>
      <c r="AD66" s="279">
        <v>3.8676903072026357E-3</v>
      </c>
      <c r="AE66" s="279">
        <v>4.616726670452315E-3</v>
      </c>
    </row>
    <row r="67" spans="1:31">
      <c r="A67" s="227" t="s">
        <v>924</v>
      </c>
      <c r="B67" s="223" t="s">
        <v>970</v>
      </c>
      <c r="C67" s="239">
        <v>0</v>
      </c>
      <c r="D67" s="239">
        <v>0</v>
      </c>
      <c r="E67" s="239">
        <v>0</v>
      </c>
      <c r="F67" s="278">
        <v>2.6355656789186089E-4</v>
      </c>
      <c r="G67" s="279">
        <v>5.2711313578372178E-4</v>
      </c>
      <c r="H67" s="279">
        <v>7.9066970367558268E-4</v>
      </c>
      <c r="I67" s="279">
        <v>1.0542262715674436E-3</v>
      </c>
      <c r="J67" s="279">
        <v>1.3177828394593046E-3</v>
      </c>
      <c r="K67" s="279">
        <v>1.5813394073511654E-3</v>
      </c>
      <c r="L67" s="279">
        <v>1.8448959752430259E-3</v>
      </c>
      <c r="M67" s="279">
        <v>2.1084525431348871E-3</v>
      </c>
      <c r="N67" s="279">
        <v>2.3720091110267477E-3</v>
      </c>
      <c r="O67" s="279">
        <v>2.6355656789186091E-3</v>
      </c>
      <c r="P67" s="279">
        <v>2.8991222468104701E-3</v>
      </c>
      <c r="Q67" s="279">
        <v>3.1626788147023303E-3</v>
      </c>
      <c r="R67" s="279">
        <v>3.4262353825941917E-3</v>
      </c>
      <c r="S67" s="279">
        <v>3.6897919504860527E-3</v>
      </c>
      <c r="T67" s="279">
        <v>3.9533485183779141E-3</v>
      </c>
      <c r="U67" s="279">
        <v>4.2169050862697743E-3</v>
      </c>
      <c r="V67" s="279">
        <v>4.4804616541616344E-3</v>
      </c>
      <c r="W67" s="279">
        <v>4.7440182220534963E-3</v>
      </c>
      <c r="X67" s="277">
        <v>5.0075747899453573E-3</v>
      </c>
      <c r="Y67" s="277">
        <v>5.2711313578372174E-3</v>
      </c>
      <c r="Z67" s="277">
        <v>5.5346879257290775E-3</v>
      </c>
      <c r="AA67" s="277">
        <v>5.7982444936209394E-3</v>
      </c>
      <c r="AB67" s="277">
        <v>6.0618010615128004E-3</v>
      </c>
      <c r="AC67" s="279">
        <v>3.7732661774935684E-3</v>
      </c>
      <c r="AD67" s="279">
        <v>4.3640486340552759E-3</v>
      </c>
      <c r="AE67" s="279">
        <v>4.4054212137286646E-3</v>
      </c>
    </row>
    <row r="68" spans="1:31">
      <c r="A68" s="227" t="s">
        <v>899</v>
      </c>
      <c r="B68" s="223" t="s">
        <v>970</v>
      </c>
      <c r="C68" s="239">
        <v>0</v>
      </c>
      <c r="D68" s="239">
        <v>0</v>
      </c>
      <c r="E68" s="239">
        <v>0</v>
      </c>
      <c r="F68" s="278">
        <v>2.1833820673786586E-4</v>
      </c>
      <c r="G68" s="279">
        <v>4.3667641347573156E-4</v>
      </c>
      <c r="H68" s="279">
        <v>6.5501462021359759E-4</v>
      </c>
      <c r="I68" s="279">
        <v>8.7335282695146324E-4</v>
      </c>
      <c r="J68" s="279">
        <v>1.0916910336893292E-3</v>
      </c>
      <c r="K68" s="279">
        <v>1.310029240427195E-3</v>
      </c>
      <c r="L68" s="279">
        <v>1.5283674471650609E-3</v>
      </c>
      <c r="M68" s="279">
        <v>1.7467056539029269E-3</v>
      </c>
      <c r="N68" s="279">
        <v>1.9650438606407922E-3</v>
      </c>
      <c r="O68" s="279">
        <v>2.1833820673786584E-3</v>
      </c>
      <c r="P68" s="279">
        <v>2.4017202741165246E-3</v>
      </c>
      <c r="Q68" s="279">
        <v>2.6200584808543899E-3</v>
      </c>
      <c r="R68" s="279">
        <v>2.8383966875922557E-3</v>
      </c>
      <c r="S68" s="279">
        <v>3.0567348943301219E-3</v>
      </c>
      <c r="T68" s="279">
        <v>3.2750731010679885E-3</v>
      </c>
      <c r="U68" s="279">
        <v>3.4934113078058529E-3</v>
      </c>
      <c r="V68" s="279">
        <v>3.7117495145437187E-3</v>
      </c>
      <c r="W68" s="279">
        <v>3.9300877212815844E-3</v>
      </c>
      <c r="X68" s="279">
        <v>4.1484259280194519E-3</v>
      </c>
      <c r="Y68" s="279">
        <v>4.3667641347573177E-3</v>
      </c>
      <c r="Z68" s="279">
        <v>4.5851023414951826E-3</v>
      </c>
      <c r="AA68" s="279">
        <v>4.8034405482330501E-3</v>
      </c>
      <c r="AB68" s="279">
        <v>5.021778754970915E-3</v>
      </c>
      <c r="AC68" s="279">
        <v>2.2245415436371835E-3</v>
      </c>
      <c r="AD68" s="279">
        <v>3.9142328254374217E-3</v>
      </c>
      <c r="AE68" s="279">
        <v>6.1886480460691751E-3</v>
      </c>
    </row>
    <row r="69" spans="1:31">
      <c r="A69" s="227" t="s">
        <v>900</v>
      </c>
      <c r="B69" s="223" t="s">
        <v>970</v>
      </c>
      <c r="C69" s="239">
        <v>0</v>
      </c>
      <c r="D69" s="239">
        <v>0</v>
      </c>
      <c r="E69" s="239">
        <v>0</v>
      </c>
      <c r="F69" s="278">
        <v>1.9482961916907841E-4</v>
      </c>
      <c r="G69" s="279">
        <v>3.8965923833815682E-4</v>
      </c>
      <c r="H69" s="279">
        <v>5.8448885750723534E-4</v>
      </c>
      <c r="I69" s="279">
        <v>7.7931847667631375E-4</v>
      </c>
      <c r="J69" s="279">
        <v>9.7414809584539205E-4</v>
      </c>
      <c r="K69" s="279">
        <v>1.1689777150144705E-3</v>
      </c>
      <c r="L69" s="279">
        <v>1.363807334183549E-3</v>
      </c>
      <c r="M69" s="279">
        <v>1.5586369533526275E-3</v>
      </c>
      <c r="N69" s="279">
        <v>1.7534665725217054E-3</v>
      </c>
      <c r="O69" s="279">
        <v>1.9482961916907843E-3</v>
      </c>
      <c r="P69" s="279">
        <v>2.1431258108598624E-3</v>
      </c>
      <c r="Q69" s="279">
        <v>2.3379554300289413E-3</v>
      </c>
      <c r="R69" s="279">
        <v>2.532785049198019E-3</v>
      </c>
      <c r="S69" s="279">
        <v>2.7276146683670979E-3</v>
      </c>
      <c r="T69" s="279">
        <v>2.922444287536176E-3</v>
      </c>
      <c r="U69" s="279">
        <v>3.1172739067052545E-3</v>
      </c>
      <c r="V69" s="279">
        <v>3.3121035258743335E-3</v>
      </c>
      <c r="W69" s="279">
        <v>3.5069331450434124E-3</v>
      </c>
      <c r="X69" s="279">
        <v>3.7017627642124901E-3</v>
      </c>
      <c r="Y69" s="279">
        <v>3.8965923833815682E-3</v>
      </c>
      <c r="Z69" s="279">
        <v>4.0914220025506463E-3</v>
      </c>
      <c r="AA69" s="279">
        <v>4.2862516217197248E-3</v>
      </c>
      <c r="AB69" s="279">
        <v>4.4810812408888033E-3</v>
      </c>
      <c r="AC69" s="279">
        <v>3.7515899592161332E-3</v>
      </c>
      <c r="AD69" s="277">
        <v>5.5314597967688053E-3</v>
      </c>
      <c r="AE69" s="277">
        <v>6.7228420843621958E-3</v>
      </c>
    </row>
    <row r="70" spans="1:31">
      <c r="A70" s="227" t="s">
        <v>925</v>
      </c>
      <c r="B70" s="223" t="s">
        <v>970</v>
      </c>
      <c r="C70" s="239">
        <v>0</v>
      </c>
      <c r="D70" s="239">
        <v>0</v>
      </c>
      <c r="E70" s="239">
        <v>0</v>
      </c>
      <c r="F70" s="278">
        <v>1.2444634757801867E-4</v>
      </c>
      <c r="G70" s="278">
        <v>2.4889269515603735E-4</v>
      </c>
      <c r="H70" s="278">
        <v>3.7333904273405608E-4</v>
      </c>
      <c r="I70" s="279">
        <v>4.977853903120747E-4</v>
      </c>
      <c r="J70" s="279">
        <v>6.2223173789009343E-4</v>
      </c>
      <c r="K70" s="279">
        <v>7.4667808546811216E-4</v>
      </c>
      <c r="L70" s="279">
        <v>8.7112443304613089E-4</v>
      </c>
      <c r="M70" s="279">
        <v>9.9557078062414961E-4</v>
      </c>
      <c r="N70" s="279">
        <v>1.1200171282021683E-3</v>
      </c>
      <c r="O70" s="279">
        <v>1.2444634757801869E-3</v>
      </c>
      <c r="P70" s="279">
        <v>1.3689098233582056E-3</v>
      </c>
      <c r="Q70" s="279">
        <v>1.4933561709362243E-3</v>
      </c>
      <c r="R70" s="279">
        <v>1.6178025185142433E-3</v>
      </c>
      <c r="S70" s="279">
        <v>1.7422488660922616E-3</v>
      </c>
      <c r="T70" s="279">
        <v>1.8666952136702803E-3</v>
      </c>
      <c r="U70" s="279">
        <v>1.9911415612482992E-3</v>
      </c>
      <c r="V70" s="279">
        <v>2.115587908826318E-3</v>
      </c>
      <c r="W70" s="279">
        <v>2.2400342564043363E-3</v>
      </c>
      <c r="X70" s="279">
        <v>2.364480603982355E-3</v>
      </c>
      <c r="Y70" s="279">
        <v>2.4889269515603741E-3</v>
      </c>
      <c r="Z70" s="279">
        <v>2.613373299138392E-3</v>
      </c>
      <c r="AA70" s="279">
        <v>2.7378196467164107E-3</v>
      </c>
      <c r="AB70" s="279">
        <v>2.8622659942944299E-3</v>
      </c>
      <c r="AC70" s="279">
        <v>1.4935508737656822E-3</v>
      </c>
      <c r="AD70" s="279">
        <v>2.0571944942678112E-3</v>
      </c>
      <c r="AE70" s="279">
        <v>1.6468870018927822E-3</v>
      </c>
    </row>
    <row r="71" spans="1:31">
      <c r="A71" s="226" t="s">
        <v>926</v>
      </c>
      <c r="B71" s="223" t="s">
        <v>959</v>
      </c>
      <c r="C71" s="239">
        <v>1254.3489215189875</v>
      </c>
      <c r="D71" s="239">
        <v>1254.3489215189873</v>
      </c>
      <c r="E71" s="239">
        <v>1254.3489215189875</v>
      </c>
      <c r="F71" s="239">
        <v>1254.3489215189873</v>
      </c>
      <c r="G71" s="239">
        <v>1254.3489215189875</v>
      </c>
      <c r="H71" s="239">
        <v>1254.3489215189873</v>
      </c>
      <c r="I71" s="239">
        <v>1254.3489215189873</v>
      </c>
      <c r="J71" s="239">
        <v>1254.3489215189873</v>
      </c>
      <c r="K71" s="239">
        <v>1254.3489215189873</v>
      </c>
      <c r="L71" s="239">
        <v>1254.3489215189875</v>
      </c>
      <c r="M71" s="239">
        <v>1254.3489215189873</v>
      </c>
      <c r="N71" s="239">
        <v>1254.3489215189873</v>
      </c>
      <c r="O71" s="239">
        <v>1254.3489215189873</v>
      </c>
      <c r="P71" s="239">
        <v>1254.3489215189873</v>
      </c>
      <c r="Q71" s="239">
        <v>1254.3489215189875</v>
      </c>
      <c r="R71" s="239">
        <v>1254.3489215189873</v>
      </c>
      <c r="S71" s="239">
        <v>1254.3489215189873</v>
      </c>
      <c r="T71" s="239">
        <v>1254.3489215189873</v>
      </c>
      <c r="U71" s="239">
        <v>1254.3489215189875</v>
      </c>
      <c r="V71" s="239">
        <v>1254.3489215189875</v>
      </c>
      <c r="W71" s="239">
        <v>1254.3489215189873</v>
      </c>
      <c r="X71" s="239">
        <v>1254.3489215189875</v>
      </c>
      <c r="Y71" s="239">
        <v>1254.3489215189875</v>
      </c>
      <c r="Z71" s="239">
        <v>1254.3489215189875</v>
      </c>
      <c r="AA71" s="239">
        <v>1254.3489215189875</v>
      </c>
      <c r="AB71" s="239">
        <v>1254.3489215189873</v>
      </c>
      <c r="AC71" s="239">
        <v>1254.3489215189873</v>
      </c>
      <c r="AD71" s="239">
        <v>1450.5666839611181</v>
      </c>
      <c r="AE71" s="239">
        <v>1851.159408072516</v>
      </c>
    </row>
    <row r="72" spans="1:31">
      <c r="A72" s="226" t="s">
        <v>927</v>
      </c>
      <c r="B72" s="223" t="s">
        <v>959</v>
      </c>
      <c r="C72" s="239" t="s">
        <v>12</v>
      </c>
      <c r="D72" s="239" t="s">
        <v>12</v>
      </c>
      <c r="E72" s="239" t="s">
        <v>12</v>
      </c>
      <c r="F72" s="239" t="s">
        <v>12</v>
      </c>
      <c r="G72" s="239" t="s">
        <v>12</v>
      </c>
      <c r="H72" s="239" t="s">
        <v>12</v>
      </c>
      <c r="I72" s="239" t="s">
        <v>12</v>
      </c>
      <c r="J72" s="239" t="s">
        <v>12</v>
      </c>
      <c r="K72" s="239" t="s">
        <v>12</v>
      </c>
      <c r="L72" s="239" t="s">
        <v>12</v>
      </c>
      <c r="M72" s="239" t="s">
        <v>12</v>
      </c>
      <c r="N72" s="239" t="s">
        <v>12</v>
      </c>
      <c r="O72" s="239" t="s">
        <v>12</v>
      </c>
      <c r="P72" s="239" t="s">
        <v>12</v>
      </c>
      <c r="Q72" s="239" t="s">
        <v>12</v>
      </c>
      <c r="R72" s="239" t="s">
        <v>12</v>
      </c>
      <c r="S72" s="239" t="s">
        <v>12</v>
      </c>
      <c r="T72" s="239" t="s">
        <v>12</v>
      </c>
      <c r="U72" s="239">
        <v>1569.2902241131567</v>
      </c>
      <c r="V72" s="239">
        <v>1569.2902241131565</v>
      </c>
      <c r="W72" s="239">
        <v>1569.2902241131565</v>
      </c>
      <c r="X72" s="239">
        <v>1569.2902241131567</v>
      </c>
      <c r="Y72" s="239">
        <v>1569.2902241131565</v>
      </c>
      <c r="Z72" s="239">
        <v>1569.2902241131567</v>
      </c>
      <c r="AA72" s="239">
        <v>1569.2902241131567</v>
      </c>
      <c r="AB72" s="239">
        <v>1569.2902241131565</v>
      </c>
      <c r="AC72" s="239">
        <v>1569.2902241131567</v>
      </c>
      <c r="AD72" s="239">
        <v>1334.6085220241882</v>
      </c>
      <c r="AE72" s="239">
        <v>1678.2186706542052</v>
      </c>
    </row>
    <row r="73" spans="1:31">
      <c r="A73" s="232" t="s">
        <v>928</v>
      </c>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c r="AA73" s="235"/>
      <c r="AB73" s="235"/>
      <c r="AC73" s="235"/>
      <c r="AD73" s="235"/>
      <c r="AE73" s="236"/>
    </row>
    <row r="74" spans="1:31">
      <c r="A74" s="280" t="s">
        <v>929</v>
      </c>
      <c r="B74" s="235" t="s">
        <v>1000</v>
      </c>
      <c r="C74" s="239">
        <v>5.7153225074843494E-2</v>
      </c>
      <c r="D74" s="239">
        <v>5.7153225074843508E-2</v>
      </c>
      <c r="E74" s="239">
        <v>5.7153225074843515E-2</v>
      </c>
      <c r="F74" s="239">
        <v>5.7153225074843508E-2</v>
      </c>
      <c r="G74" s="239">
        <v>5.7153225074843501E-2</v>
      </c>
      <c r="H74" s="239">
        <v>5.7153225074843494E-2</v>
      </c>
      <c r="I74" s="239">
        <v>5.7153225074843508E-2</v>
      </c>
      <c r="J74" s="239">
        <v>5.7153225074843508E-2</v>
      </c>
      <c r="K74" s="239">
        <v>5.7153225074843515E-2</v>
      </c>
      <c r="L74" s="239">
        <v>5.7153225074843508E-2</v>
      </c>
      <c r="M74" s="239">
        <v>5.7153225074843508E-2</v>
      </c>
      <c r="N74" s="239">
        <v>5.7153225074843508E-2</v>
      </c>
      <c r="O74" s="239">
        <v>5.7153225074843508E-2</v>
      </c>
      <c r="P74" s="239">
        <v>5.7153225074843508E-2</v>
      </c>
      <c r="Q74" s="239">
        <v>5.7153225074843508E-2</v>
      </c>
      <c r="R74" s="239">
        <v>5.7153225074843515E-2</v>
      </c>
      <c r="S74" s="239">
        <v>5.7153225074843508E-2</v>
      </c>
      <c r="T74" s="239">
        <v>5.7153225074843508E-2</v>
      </c>
      <c r="U74" s="239">
        <v>5.7153225074843501E-2</v>
      </c>
      <c r="V74" s="239">
        <v>5.7153225074843501E-2</v>
      </c>
      <c r="W74" s="239">
        <v>5.7153225074843508E-2</v>
      </c>
      <c r="X74" s="239">
        <v>5.7153225074843515E-2</v>
      </c>
      <c r="Y74" s="239">
        <v>5.7153225074843501E-2</v>
      </c>
      <c r="Z74" s="239">
        <v>5.7153225074843515E-2</v>
      </c>
      <c r="AA74" s="239">
        <v>5.7153225074843508E-2</v>
      </c>
      <c r="AB74" s="239">
        <v>5.7153225074843508E-2</v>
      </c>
      <c r="AC74" s="239">
        <v>5.7153225074843508E-2</v>
      </c>
      <c r="AD74" s="239">
        <v>5.7153225074843515E-2</v>
      </c>
      <c r="AE74" s="239">
        <v>5.7153225074843501E-2</v>
      </c>
    </row>
    <row r="75" spans="1:31">
      <c r="A75" s="227" t="s">
        <v>931</v>
      </c>
      <c r="B75" s="223" t="s">
        <v>994</v>
      </c>
      <c r="C75" s="239">
        <v>0.70772461476924242</v>
      </c>
      <c r="D75" s="239">
        <v>0.70772461476924253</v>
      </c>
      <c r="E75" s="239">
        <v>0.70772461476924264</v>
      </c>
      <c r="F75" s="239">
        <v>0.70772461476924253</v>
      </c>
      <c r="G75" s="239">
        <v>0.70772461476924253</v>
      </c>
      <c r="H75" s="239">
        <v>0.70772461476924253</v>
      </c>
      <c r="I75" s="239">
        <v>0.70772461476924253</v>
      </c>
      <c r="J75" s="239">
        <v>0.70772461476924242</v>
      </c>
      <c r="K75" s="239">
        <v>0.70772461476924253</v>
      </c>
      <c r="L75" s="239">
        <v>0.70772461476924253</v>
      </c>
      <c r="M75" s="239">
        <v>0.70772461476924242</v>
      </c>
      <c r="N75" s="239">
        <v>0.70772461476924242</v>
      </c>
      <c r="O75" s="239">
        <v>0.70772461476924264</v>
      </c>
      <c r="P75" s="239">
        <v>0.70772461476924242</v>
      </c>
      <c r="Q75" s="239">
        <v>0.70772461476924253</v>
      </c>
      <c r="R75" s="239">
        <v>0.70772461476924253</v>
      </c>
      <c r="S75" s="239">
        <v>0.70772461476924253</v>
      </c>
      <c r="T75" s="239">
        <v>0.70772461476924242</v>
      </c>
      <c r="U75" s="239">
        <v>0.70772461476924253</v>
      </c>
      <c r="V75" s="239">
        <v>0.70772461476924264</v>
      </c>
      <c r="W75" s="239">
        <v>0.70772461476924242</v>
      </c>
      <c r="X75" s="239">
        <v>0.70772461476924253</v>
      </c>
      <c r="Y75" s="239">
        <v>0.70772461476924253</v>
      </c>
      <c r="Z75" s="239">
        <v>0.70772461476924253</v>
      </c>
      <c r="AA75" s="239">
        <v>0.70772461476924253</v>
      </c>
      <c r="AB75" s="239">
        <v>0.70772461476924264</v>
      </c>
      <c r="AC75" s="239">
        <v>0.58070586390410761</v>
      </c>
      <c r="AD75" s="239">
        <v>0.78100558306129808</v>
      </c>
      <c r="AE75" s="239">
        <v>0.73155889197650448</v>
      </c>
    </row>
    <row r="76" spans="1:31">
      <c r="A76" s="227" t="s">
        <v>932</v>
      </c>
      <c r="B76" s="223" t="s">
        <v>994</v>
      </c>
      <c r="C76" s="239">
        <v>8.2218134195071624</v>
      </c>
      <c r="D76" s="239">
        <v>8.2218134195071624</v>
      </c>
      <c r="E76" s="239">
        <v>8.2218134195071624</v>
      </c>
      <c r="F76" s="239">
        <v>8.2218134195071624</v>
      </c>
      <c r="G76" s="239">
        <v>8.2218134195071624</v>
      </c>
      <c r="H76" s="239">
        <v>8.2218134195071642</v>
      </c>
      <c r="I76" s="239">
        <v>8.2218134195071624</v>
      </c>
      <c r="J76" s="239">
        <v>8.2218134195071624</v>
      </c>
      <c r="K76" s="239">
        <v>8.2218134195071606</v>
      </c>
      <c r="L76" s="239">
        <v>8.2218134195071624</v>
      </c>
      <c r="M76" s="239">
        <v>8.2218134195071624</v>
      </c>
      <c r="N76" s="239">
        <v>8.2218134195071624</v>
      </c>
      <c r="O76" s="239">
        <v>8.2218134195071624</v>
      </c>
      <c r="P76" s="239">
        <v>8.2218134195071642</v>
      </c>
      <c r="Q76" s="239">
        <v>8.2218134195071624</v>
      </c>
      <c r="R76" s="239">
        <v>8.2218134195071624</v>
      </c>
      <c r="S76" s="239">
        <v>8.2218134195071642</v>
      </c>
      <c r="T76" s="239">
        <v>8.2218134195071624</v>
      </c>
      <c r="U76" s="239">
        <v>8.2218134195071624</v>
      </c>
      <c r="V76" s="239">
        <v>8.2218134195071642</v>
      </c>
      <c r="W76" s="239">
        <v>8.2218134195071624</v>
      </c>
      <c r="X76" s="239">
        <v>8.2218134195071624</v>
      </c>
      <c r="Y76" s="239">
        <v>8.2218134195071606</v>
      </c>
      <c r="Z76" s="239">
        <v>8.2218134195071642</v>
      </c>
      <c r="AA76" s="239">
        <v>8.2218134195071624</v>
      </c>
      <c r="AB76" s="239">
        <v>8.2218134195071624</v>
      </c>
      <c r="AC76" s="239">
        <v>6.3986801928009216</v>
      </c>
      <c r="AD76" s="239">
        <v>2.9667136292681033</v>
      </c>
      <c r="AE76" s="239">
        <v>6.4204136445132489</v>
      </c>
    </row>
    <row r="77" spans="1:31">
      <c r="A77" s="223" t="s">
        <v>90</v>
      </c>
      <c r="B77" s="223" t="s">
        <v>1001</v>
      </c>
      <c r="C77" s="239">
        <v>0.66832200000000008</v>
      </c>
      <c r="D77" s="239">
        <v>0.66832200000000019</v>
      </c>
      <c r="E77" s="239">
        <v>0.66832200000000008</v>
      </c>
      <c r="F77" s="239">
        <v>0.66832200000000019</v>
      </c>
      <c r="G77" s="239">
        <v>0.66832200000000019</v>
      </c>
      <c r="H77" s="239">
        <v>0.66832200000000008</v>
      </c>
      <c r="I77" s="239">
        <v>0.66832199999999997</v>
      </c>
      <c r="J77" s="239">
        <v>0.66832200000000019</v>
      </c>
      <c r="K77" s="239">
        <v>0.66832200000000008</v>
      </c>
      <c r="L77" s="239">
        <v>0.66832200000000019</v>
      </c>
      <c r="M77" s="239">
        <v>0.66832199999999997</v>
      </c>
      <c r="N77" s="239">
        <v>0.66832200000000008</v>
      </c>
      <c r="O77" s="239">
        <v>0.66832200000000008</v>
      </c>
      <c r="P77" s="239">
        <v>0.66832200000000019</v>
      </c>
      <c r="Q77" s="239">
        <v>0.66832199999999997</v>
      </c>
      <c r="R77" s="239">
        <v>0.66832200000000008</v>
      </c>
      <c r="S77" s="239">
        <v>0.66832199999999997</v>
      </c>
      <c r="T77" s="239">
        <v>0.66832200000000008</v>
      </c>
      <c r="U77" s="239">
        <v>0.66832200000000019</v>
      </c>
      <c r="V77" s="239">
        <v>0.66832200000000008</v>
      </c>
      <c r="W77" s="239">
        <v>0.66832200000000008</v>
      </c>
      <c r="X77" s="239">
        <v>0.66832199999999997</v>
      </c>
      <c r="Y77" s="239">
        <v>0.6683220000000003</v>
      </c>
      <c r="Z77" s="239">
        <v>0.66832200000000008</v>
      </c>
      <c r="AA77" s="239">
        <v>0.66832200000000019</v>
      </c>
      <c r="AB77" s="239">
        <v>0.66832199999999997</v>
      </c>
      <c r="AC77" s="239">
        <v>0.66832200000000008</v>
      </c>
      <c r="AD77" s="239">
        <v>0.66832200000000019</v>
      </c>
      <c r="AE77" s="239">
        <v>0.66832200000000008</v>
      </c>
    </row>
    <row r="78" spans="1:31">
      <c r="A78" s="223" t="s">
        <v>933</v>
      </c>
      <c r="B78" s="223" t="s">
        <v>959</v>
      </c>
      <c r="C78" s="239">
        <v>48150</v>
      </c>
      <c r="D78" s="239">
        <v>48149.999999999993</v>
      </c>
      <c r="E78" s="239">
        <v>48150.000000000015</v>
      </c>
      <c r="F78" s="239">
        <v>48150.000000000007</v>
      </c>
      <c r="G78" s="239">
        <v>48149.999999999993</v>
      </c>
      <c r="H78" s="239">
        <v>48149.999999999993</v>
      </c>
      <c r="I78" s="239">
        <v>48150.000000000007</v>
      </c>
      <c r="J78" s="239">
        <v>48150.000000000007</v>
      </c>
      <c r="K78" s="239">
        <v>48149.999999999993</v>
      </c>
      <c r="L78" s="239">
        <v>48150.000000000007</v>
      </c>
      <c r="M78" s="239">
        <v>48150.000000000007</v>
      </c>
      <c r="N78" s="239">
        <v>48150.000000000015</v>
      </c>
      <c r="O78" s="239">
        <v>48150</v>
      </c>
      <c r="P78" s="239">
        <v>48150.000000000007</v>
      </c>
      <c r="Q78" s="239">
        <v>48150.000000000015</v>
      </c>
      <c r="R78" s="239">
        <v>48150.000000000015</v>
      </c>
      <c r="S78" s="239">
        <v>48150</v>
      </c>
      <c r="T78" s="239">
        <v>48150.000000000007</v>
      </c>
      <c r="U78" s="239">
        <v>48150.000000000007</v>
      </c>
      <c r="V78" s="239">
        <v>48150</v>
      </c>
      <c r="W78" s="239">
        <v>48150.000000000015</v>
      </c>
      <c r="X78" s="239">
        <v>48150.000000000007</v>
      </c>
      <c r="Y78" s="239">
        <v>48150.000000000007</v>
      </c>
      <c r="Z78" s="239">
        <v>48150.000000000015</v>
      </c>
      <c r="AA78" s="239">
        <v>48150.000000000015</v>
      </c>
      <c r="AB78" s="239">
        <v>48150</v>
      </c>
      <c r="AC78" s="239">
        <v>48150</v>
      </c>
      <c r="AD78" s="239">
        <v>48150.000000000007</v>
      </c>
      <c r="AE78" s="239">
        <v>48150.000000000015</v>
      </c>
    </row>
    <row r="79" spans="1:31">
      <c r="A79" s="221" t="s">
        <v>934</v>
      </c>
      <c r="B79" s="281"/>
      <c r="C79" s="282"/>
      <c r="D79" s="282"/>
      <c r="E79" s="282"/>
      <c r="F79" s="282"/>
      <c r="G79" s="282"/>
      <c r="H79" s="282"/>
      <c r="I79" s="282"/>
      <c r="J79" s="282"/>
      <c r="K79" s="282"/>
      <c r="L79" s="282"/>
      <c r="M79" s="282"/>
      <c r="N79" s="282"/>
      <c r="O79" s="282"/>
      <c r="P79" s="282"/>
      <c r="Q79" s="282"/>
      <c r="R79" s="282"/>
      <c r="S79" s="282"/>
      <c r="T79" s="282"/>
      <c r="U79" s="282"/>
      <c r="V79" s="282"/>
      <c r="W79" s="282"/>
      <c r="X79" s="282"/>
      <c r="Y79" s="282"/>
      <c r="Z79" s="282"/>
      <c r="AA79" s="282"/>
      <c r="AB79" s="282"/>
      <c r="AC79" s="282"/>
      <c r="AD79" s="283"/>
      <c r="AE79" s="283"/>
    </row>
    <row r="80" spans="1:31">
      <c r="A80" s="223" t="s">
        <v>935</v>
      </c>
      <c r="B80" s="223" t="s">
        <v>993</v>
      </c>
      <c r="C80" s="239">
        <v>396.75600000000003</v>
      </c>
      <c r="D80" s="239">
        <v>396.75600000000003</v>
      </c>
      <c r="E80" s="239">
        <v>396.75600000000003</v>
      </c>
      <c r="F80" s="239">
        <v>396.75600000000014</v>
      </c>
      <c r="G80" s="239">
        <v>396.75600000000003</v>
      </c>
      <c r="H80" s="239">
        <v>396.75600000000003</v>
      </c>
      <c r="I80" s="239">
        <v>396.75600000000003</v>
      </c>
      <c r="J80" s="239">
        <v>396.75599999999997</v>
      </c>
      <c r="K80" s="239">
        <v>396.75600000000003</v>
      </c>
      <c r="L80" s="239">
        <v>396.75600000000003</v>
      </c>
      <c r="M80" s="239">
        <v>396.75600000000009</v>
      </c>
      <c r="N80" s="239">
        <v>396.75599999999997</v>
      </c>
      <c r="O80" s="239">
        <v>396.75600000000009</v>
      </c>
      <c r="P80" s="239">
        <v>396.75600000000014</v>
      </c>
      <c r="Q80" s="239">
        <v>396.75599999999997</v>
      </c>
      <c r="R80" s="239">
        <v>396.75600000000009</v>
      </c>
      <c r="S80" s="239">
        <v>396.75600000000009</v>
      </c>
      <c r="T80" s="239">
        <v>396.75599999999997</v>
      </c>
      <c r="U80" s="239">
        <v>396.75600000000014</v>
      </c>
      <c r="V80" s="239">
        <v>396.75600000000003</v>
      </c>
      <c r="W80" s="239">
        <v>396.75600000000009</v>
      </c>
      <c r="X80" s="239">
        <v>396.75600000000003</v>
      </c>
      <c r="Y80" s="239">
        <v>396.75600000000003</v>
      </c>
      <c r="Z80" s="239">
        <v>396.75600000000003</v>
      </c>
      <c r="AA80" s="239">
        <v>396.75600000000014</v>
      </c>
      <c r="AB80" s="239">
        <v>396.75600000000003</v>
      </c>
      <c r="AC80" s="239">
        <v>396.75599999999997</v>
      </c>
      <c r="AD80" s="239">
        <v>396.75599999999997</v>
      </c>
      <c r="AE80" s="239">
        <v>396.75599999999997</v>
      </c>
    </row>
    <row r="81" spans="1:31">
      <c r="A81" s="223" t="s">
        <v>936</v>
      </c>
      <c r="B81" s="223" t="s">
        <v>993</v>
      </c>
      <c r="C81" s="239">
        <v>10017.422604000005</v>
      </c>
      <c r="D81" s="239">
        <v>10017.422604000001</v>
      </c>
      <c r="E81" s="239">
        <v>10017.422604000005</v>
      </c>
      <c r="F81" s="239">
        <v>10017.422604000005</v>
      </c>
      <c r="G81" s="239">
        <v>10017.422604000003</v>
      </c>
      <c r="H81" s="239">
        <v>10017.422604000005</v>
      </c>
      <c r="I81" s="239">
        <v>10017.422604000003</v>
      </c>
      <c r="J81" s="239">
        <v>10017.422604000001</v>
      </c>
      <c r="K81" s="239">
        <v>10017.422604000003</v>
      </c>
      <c r="L81" s="239">
        <v>10017.422604000005</v>
      </c>
      <c r="M81" s="239">
        <v>10017.422604000003</v>
      </c>
      <c r="N81" s="239">
        <v>10017.422604000005</v>
      </c>
      <c r="O81" s="239">
        <v>10017.422604000003</v>
      </c>
      <c r="P81" s="239">
        <v>10017.422604000005</v>
      </c>
      <c r="Q81" s="239">
        <v>10017.422604000001</v>
      </c>
      <c r="R81" s="239">
        <v>10017.422604000003</v>
      </c>
      <c r="S81" s="239">
        <v>10017.422604000003</v>
      </c>
      <c r="T81" s="239">
        <v>10017.422604000003</v>
      </c>
      <c r="U81" s="239">
        <v>10017.422604000005</v>
      </c>
      <c r="V81" s="239">
        <v>10017.422603999999</v>
      </c>
      <c r="W81" s="239">
        <v>10017.422604000005</v>
      </c>
      <c r="X81" s="239">
        <v>10017.422604000005</v>
      </c>
      <c r="Y81" s="239">
        <v>10017.422604000003</v>
      </c>
      <c r="Z81" s="239">
        <v>10017.422604000003</v>
      </c>
      <c r="AA81" s="239">
        <v>10017.422604000005</v>
      </c>
      <c r="AB81" s="239">
        <v>10017.422604000003</v>
      </c>
      <c r="AC81" s="239">
        <v>10017.422604000005</v>
      </c>
      <c r="AD81" s="239">
        <v>10017.422604000003</v>
      </c>
      <c r="AE81" s="239">
        <v>10017.422604000003</v>
      </c>
    </row>
    <row r="82" spans="1:31">
      <c r="A82" s="223" t="s">
        <v>937</v>
      </c>
      <c r="B82" s="223" t="s">
        <v>1002</v>
      </c>
      <c r="C82" s="277">
        <v>4.8991244119196621E-2</v>
      </c>
      <c r="D82" s="277">
        <v>4.8991244119196614E-2</v>
      </c>
      <c r="E82" s="277">
        <v>4.8991244119196614E-2</v>
      </c>
      <c r="F82" s="277">
        <v>4.8991244119196614E-2</v>
      </c>
      <c r="G82" s="277">
        <v>4.8991244119196628E-2</v>
      </c>
      <c r="H82" s="277">
        <v>4.8991244119196614E-2</v>
      </c>
      <c r="I82" s="277">
        <v>4.8991244119196614E-2</v>
      </c>
      <c r="J82" s="277">
        <v>4.8991244119196621E-2</v>
      </c>
      <c r="K82" s="277">
        <v>4.8991244119196614E-2</v>
      </c>
      <c r="L82" s="277">
        <v>4.8991244119196621E-2</v>
      </c>
      <c r="M82" s="277">
        <v>4.8991244119196621E-2</v>
      </c>
      <c r="N82" s="277">
        <v>4.8991244119196621E-2</v>
      </c>
      <c r="O82" s="277">
        <v>4.8991244119196614E-2</v>
      </c>
      <c r="P82" s="277">
        <v>4.8991244119196614E-2</v>
      </c>
      <c r="Q82" s="277">
        <v>4.8991244119196621E-2</v>
      </c>
      <c r="R82" s="277">
        <v>4.8991244119196621E-2</v>
      </c>
      <c r="S82" s="277">
        <v>4.8991244119196614E-2</v>
      </c>
      <c r="T82" s="277">
        <v>4.8991244119196628E-2</v>
      </c>
      <c r="U82" s="277">
        <v>4.8991244119196621E-2</v>
      </c>
      <c r="V82" s="277">
        <v>4.8991244119196614E-2</v>
      </c>
      <c r="W82" s="277">
        <v>4.8991244119196621E-2</v>
      </c>
      <c r="X82" s="277">
        <v>4.8991244119196621E-2</v>
      </c>
      <c r="Y82" s="277">
        <v>4.8991244119196614E-2</v>
      </c>
      <c r="Z82" s="277">
        <v>4.8991244119196621E-2</v>
      </c>
      <c r="AA82" s="277">
        <v>4.8991244119196621E-2</v>
      </c>
      <c r="AB82" s="277">
        <v>4.8991244119196621E-2</v>
      </c>
      <c r="AC82" s="277">
        <v>4.8991244119196614E-2</v>
      </c>
      <c r="AD82" s="277">
        <v>4.8991244119196628E-2</v>
      </c>
      <c r="AE82" s="277">
        <v>4.8991244119196621E-2</v>
      </c>
    </row>
    <row r="83" spans="1:31">
      <c r="A83" s="223" t="s">
        <v>938</v>
      </c>
      <c r="B83" s="223" t="s">
        <v>993</v>
      </c>
      <c r="C83" s="239">
        <v>10017.422604000003</v>
      </c>
      <c r="D83" s="239">
        <v>10017.422604000003</v>
      </c>
      <c r="E83" s="239">
        <v>10017.422604000005</v>
      </c>
      <c r="F83" s="239">
        <v>10017.422604000003</v>
      </c>
      <c r="G83" s="239">
        <v>10017.422604000003</v>
      </c>
      <c r="H83" s="239">
        <v>10017.422604000005</v>
      </c>
      <c r="I83" s="239">
        <v>10017.422604000003</v>
      </c>
      <c r="J83" s="239">
        <v>10017.422604000003</v>
      </c>
      <c r="K83" s="239">
        <v>10017.422604000005</v>
      </c>
      <c r="L83" s="239">
        <v>10017.422604000003</v>
      </c>
      <c r="M83" s="239">
        <v>10017.422604000003</v>
      </c>
      <c r="N83" s="239">
        <v>10017.422604000005</v>
      </c>
      <c r="O83" s="239">
        <v>10017.422604000003</v>
      </c>
      <c r="P83" s="239">
        <v>10017.422604000003</v>
      </c>
      <c r="Q83" s="239">
        <v>10017.422604000003</v>
      </c>
      <c r="R83" s="239">
        <v>10017.422604000005</v>
      </c>
      <c r="S83" s="239">
        <v>10017.422604000001</v>
      </c>
      <c r="T83" s="239">
        <v>10017.422604000005</v>
      </c>
      <c r="U83" s="239">
        <v>10017.422604000001</v>
      </c>
      <c r="V83" s="239">
        <v>10017.422604000005</v>
      </c>
      <c r="W83" s="239">
        <v>10017.422604000003</v>
      </c>
      <c r="X83" s="239">
        <v>10017.422604000005</v>
      </c>
      <c r="Y83" s="239">
        <v>10017.422604000005</v>
      </c>
      <c r="Z83" s="239">
        <v>10017.422604000005</v>
      </c>
      <c r="AA83" s="239">
        <v>10017.422604000007</v>
      </c>
      <c r="AB83" s="239">
        <v>10017.422604000003</v>
      </c>
      <c r="AC83" s="239">
        <v>10017.422604000003</v>
      </c>
      <c r="AD83" s="239">
        <v>10017.422604000003</v>
      </c>
      <c r="AE83" s="239">
        <v>10017.422604000003</v>
      </c>
    </row>
    <row r="84" spans="1:31">
      <c r="A84" s="223" t="s">
        <v>939</v>
      </c>
      <c r="B84" s="223" t="s">
        <v>982</v>
      </c>
      <c r="C84" s="239">
        <v>0.70871561280000017</v>
      </c>
      <c r="D84" s="239">
        <v>0.70871561280000006</v>
      </c>
      <c r="E84" s="239">
        <v>0.70871561280000028</v>
      </c>
      <c r="F84" s="239">
        <v>0.70871561279999995</v>
      </c>
      <c r="G84" s="239">
        <v>0.70871561279999995</v>
      </c>
      <c r="H84" s="239">
        <v>0.70871561280000006</v>
      </c>
      <c r="I84" s="239">
        <v>0.70871561280000006</v>
      </c>
      <c r="J84" s="239">
        <v>0.70871561280000017</v>
      </c>
      <c r="K84" s="239">
        <v>0.70871561280000017</v>
      </c>
      <c r="L84" s="239">
        <v>0.70871561280000017</v>
      </c>
      <c r="M84" s="239">
        <v>0.70871561279999995</v>
      </c>
      <c r="N84" s="239">
        <v>0.70871561279999995</v>
      </c>
      <c r="O84" s="239">
        <v>0.70871561280000017</v>
      </c>
      <c r="P84" s="239">
        <v>0.70871561279999995</v>
      </c>
      <c r="Q84" s="239">
        <v>0.70871561280000017</v>
      </c>
      <c r="R84" s="239">
        <v>0.70871561280000006</v>
      </c>
      <c r="S84" s="239">
        <v>0.70871561280000017</v>
      </c>
      <c r="T84" s="239">
        <v>0.70871561280000017</v>
      </c>
      <c r="U84" s="239">
        <v>0.70871561280000017</v>
      </c>
      <c r="V84" s="239">
        <v>0.70871561279999995</v>
      </c>
      <c r="W84" s="239">
        <v>0.70871561279999995</v>
      </c>
      <c r="X84" s="239">
        <v>0.70871561280000017</v>
      </c>
      <c r="Y84" s="239">
        <v>0.70871561280000017</v>
      </c>
      <c r="Z84" s="239">
        <v>0.70871561280000006</v>
      </c>
      <c r="AA84" s="239">
        <v>0.70871561280000006</v>
      </c>
      <c r="AB84" s="239">
        <v>0.70871561280000017</v>
      </c>
      <c r="AC84" s="239">
        <v>0.70871561280000017</v>
      </c>
      <c r="AD84" s="239">
        <v>0.70871561280000017</v>
      </c>
      <c r="AE84" s="239">
        <v>0.70871561280000006</v>
      </c>
    </row>
    <row r="85" spans="1:31">
      <c r="A85" s="223" t="s">
        <v>1003</v>
      </c>
      <c r="B85" s="223" t="s">
        <v>982</v>
      </c>
      <c r="C85" s="239">
        <v>274.16610000000003</v>
      </c>
      <c r="D85" s="239">
        <v>274.16610000000009</v>
      </c>
      <c r="E85" s="239">
        <v>274.16610000000003</v>
      </c>
      <c r="F85" s="239">
        <v>274.16610000000009</v>
      </c>
      <c r="G85" s="239">
        <v>274.16610000000003</v>
      </c>
      <c r="H85" s="239">
        <v>274.16610000000009</v>
      </c>
      <c r="I85" s="239">
        <v>274.16609999999997</v>
      </c>
      <c r="J85" s="239">
        <v>274.16610000000009</v>
      </c>
      <c r="K85" s="239">
        <v>274.16609999999997</v>
      </c>
      <c r="L85" s="239">
        <v>274.16610000000003</v>
      </c>
      <c r="M85" s="239">
        <v>274.16610000000003</v>
      </c>
      <c r="N85" s="239">
        <v>274.16610000000003</v>
      </c>
      <c r="O85" s="239">
        <v>274.16610000000003</v>
      </c>
      <c r="P85" s="239">
        <v>274.16610000000003</v>
      </c>
      <c r="Q85" s="239">
        <v>274.16610000000003</v>
      </c>
      <c r="R85" s="239">
        <v>274.16610000000003</v>
      </c>
      <c r="S85" s="239">
        <v>274.16610000000003</v>
      </c>
      <c r="T85" s="239">
        <v>274.16610000000003</v>
      </c>
      <c r="U85" s="239">
        <v>274.16610000000003</v>
      </c>
      <c r="V85" s="239">
        <v>274.16610000000009</v>
      </c>
      <c r="W85" s="239">
        <v>274.16610000000009</v>
      </c>
      <c r="X85" s="239">
        <v>274.16610000000009</v>
      </c>
      <c r="Y85" s="239">
        <v>274.16610000000003</v>
      </c>
      <c r="Z85" s="239">
        <v>274.16609999999997</v>
      </c>
      <c r="AA85" s="239">
        <v>274.16610000000003</v>
      </c>
      <c r="AB85" s="239">
        <v>274.16610000000003</v>
      </c>
      <c r="AC85" s="239">
        <v>274.16610000000003</v>
      </c>
      <c r="AD85" s="239">
        <v>274.16610000000003</v>
      </c>
      <c r="AE85" s="239">
        <v>274.16610000000003</v>
      </c>
    </row>
    <row r="86" spans="1:31">
      <c r="A86" s="223" t="s">
        <v>940</v>
      </c>
      <c r="B86" s="223" t="s">
        <v>984</v>
      </c>
      <c r="C86" s="239">
        <v>0.48156317280000016</v>
      </c>
      <c r="D86" s="239">
        <v>0.48156317280000016</v>
      </c>
      <c r="E86" s="239">
        <v>0.48156317280000016</v>
      </c>
      <c r="F86" s="239">
        <v>0.48156317280000011</v>
      </c>
      <c r="G86" s="239">
        <v>0.48156317280000022</v>
      </c>
      <c r="H86" s="239">
        <v>0.48156317280000011</v>
      </c>
      <c r="I86" s="239">
        <v>0.48156317280000011</v>
      </c>
      <c r="J86" s="239">
        <v>0.48156317280000016</v>
      </c>
      <c r="K86" s="239">
        <v>0.48156317280000011</v>
      </c>
      <c r="L86" s="239">
        <v>0.48156317280000016</v>
      </c>
      <c r="M86" s="239">
        <v>0.48156317280000011</v>
      </c>
      <c r="N86" s="239">
        <v>0.48156317280000011</v>
      </c>
      <c r="O86" s="239">
        <v>0.48156317280000005</v>
      </c>
      <c r="P86" s="239">
        <v>0.48156317280000011</v>
      </c>
      <c r="Q86" s="239">
        <v>0.48156317280000011</v>
      </c>
      <c r="R86" s="239">
        <v>0.48156317280000005</v>
      </c>
      <c r="S86" s="239">
        <v>0.48156317280000011</v>
      </c>
      <c r="T86" s="239">
        <v>0.48156317280000005</v>
      </c>
      <c r="U86" s="239">
        <v>0.48156317280000016</v>
      </c>
      <c r="V86" s="239">
        <v>0.48156317280000005</v>
      </c>
      <c r="W86" s="239">
        <v>0.48156317280000016</v>
      </c>
      <c r="X86" s="239">
        <v>0.48156317280000016</v>
      </c>
      <c r="Y86" s="239">
        <v>0.48156317280000016</v>
      </c>
      <c r="Z86" s="239">
        <v>0.48156317280000016</v>
      </c>
      <c r="AA86" s="239">
        <v>0.48156317280000011</v>
      </c>
      <c r="AB86" s="239">
        <v>0.48156317280000022</v>
      </c>
      <c r="AC86" s="239">
        <v>0.48156317280000016</v>
      </c>
      <c r="AD86" s="239">
        <v>0.48156317280000016</v>
      </c>
      <c r="AE86" s="239">
        <v>0.48156317280000016</v>
      </c>
    </row>
    <row r="87" spans="1:31">
      <c r="A87" s="223" t="s">
        <v>697</v>
      </c>
      <c r="B87" s="223" t="s">
        <v>993</v>
      </c>
      <c r="C87" s="239">
        <v>0</v>
      </c>
      <c r="D87" s="239">
        <v>0</v>
      </c>
      <c r="E87" s="239">
        <v>0</v>
      </c>
      <c r="F87" s="239">
        <v>0</v>
      </c>
      <c r="G87" s="239">
        <v>0</v>
      </c>
      <c r="H87" s="239">
        <v>0</v>
      </c>
      <c r="I87" s="239">
        <v>0</v>
      </c>
      <c r="J87" s="239">
        <v>0</v>
      </c>
      <c r="K87" s="239">
        <v>0</v>
      </c>
      <c r="L87" s="239">
        <v>0</v>
      </c>
      <c r="M87" s="239">
        <v>0</v>
      </c>
      <c r="N87" s="239">
        <v>0</v>
      </c>
      <c r="O87" s="239">
        <v>0</v>
      </c>
      <c r="P87" s="239">
        <v>0</v>
      </c>
      <c r="Q87" s="239">
        <v>0</v>
      </c>
      <c r="R87" s="239">
        <v>0</v>
      </c>
      <c r="S87" s="239">
        <v>0</v>
      </c>
      <c r="T87" s="239">
        <v>0</v>
      </c>
      <c r="U87" s="239">
        <v>0</v>
      </c>
      <c r="V87" s="239">
        <v>0</v>
      </c>
      <c r="W87" s="239">
        <v>0</v>
      </c>
      <c r="X87" s="239">
        <v>0</v>
      </c>
      <c r="Y87" s="239">
        <v>0</v>
      </c>
      <c r="Z87" s="239">
        <v>0</v>
      </c>
      <c r="AA87" s="239">
        <v>0</v>
      </c>
      <c r="AB87" s="239">
        <v>0</v>
      </c>
      <c r="AC87" s="239">
        <v>0</v>
      </c>
      <c r="AD87" s="239">
        <v>0</v>
      </c>
      <c r="AE87" s="239">
        <v>0</v>
      </c>
    </row>
    <row r="88" spans="1:31">
      <c r="A88" s="223" t="s">
        <v>941</v>
      </c>
      <c r="B88" s="223" t="s">
        <v>977</v>
      </c>
      <c r="C88" s="239">
        <v>1135.6734579488927</v>
      </c>
      <c r="D88" s="239">
        <v>1135.6734579488927</v>
      </c>
      <c r="E88" s="239">
        <v>1135.6734579488927</v>
      </c>
      <c r="F88" s="239">
        <v>1135.6734579488927</v>
      </c>
      <c r="G88" s="239">
        <v>1135.6734579488927</v>
      </c>
      <c r="H88" s="239">
        <v>1135.6734579488927</v>
      </c>
      <c r="I88" s="239">
        <v>1135.6734579488927</v>
      </c>
      <c r="J88" s="239">
        <v>1135.6734579488927</v>
      </c>
      <c r="K88" s="239">
        <v>1135.6734579488927</v>
      </c>
      <c r="L88" s="239">
        <v>1135.6734579488927</v>
      </c>
      <c r="M88" s="239">
        <v>1135.6734579488927</v>
      </c>
      <c r="N88" s="239">
        <v>1135.6734579488927</v>
      </c>
      <c r="O88" s="239">
        <v>1135.6734579488927</v>
      </c>
      <c r="P88" s="239">
        <v>1135.6734579488927</v>
      </c>
      <c r="Q88" s="239">
        <v>1135.6734579488927</v>
      </c>
      <c r="R88" s="239">
        <v>1135.6734579488927</v>
      </c>
      <c r="S88" s="239">
        <v>1135.6734579488927</v>
      </c>
      <c r="T88" s="239">
        <v>1135.6734579488927</v>
      </c>
      <c r="U88" s="239">
        <v>1135.6734579488927</v>
      </c>
      <c r="V88" s="239">
        <v>1135.6734579488927</v>
      </c>
      <c r="W88" s="239">
        <v>1135.6734579488927</v>
      </c>
      <c r="X88" s="239">
        <v>1135.6734579488927</v>
      </c>
      <c r="Y88" s="239">
        <v>1135.6734579488927</v>
      </c>
      <c r="Z88" s="239">
        <v>1135.6734579488927</v>
      </c>
      <c r="AA88" s="239">
        <v>1135.6734579488927</v>
      </c>
      <c r="AB88" s="239">
        <v>1135.6734579488927</v>
      </c>
      <c r="AC88" s="239">
        <v>1135.6734579488927</v>
      </c>
      <c r="AD88" s="239">
        <v>1135.6734579488927</v>
      </c>
      <c r="AE88" s="239">
        <v>1135.6734579488927</v>
      </c>
    </row>
    <row r="89" spans="1:31">
      <c r="A89" s="223" t="s">
        <v>942</v>
      </c>
      <c r="B89" s="223" t="s">
        <v>1004</v>
      </c>
      <c r="C89" s="239" t="s">
        <v>12</v>
      </c>
      <c r="D89" s="239" t="s">
        <v>12</v>
      </c>
      <c r="E89" s="239" t="s">
        <v>12</v>
      </c>
      <c r="F89" s="239" t="s">
        <v>12</v>
      </c>
      <c r="G89" s="239" t="s">
        <v>12</v>
      </c>
      <c r="H89" s="239" t="s">
        <v>12</v>
      </c>
      <c r="I89" s="239" t="s">
        <v>12</v>
      </c>
      <c r="J89" s="239" t="s">
        <v>12</v>
      </c>
      <c r="K89" s="239" t="s">
        <v>12</v>
      </c>
      <c r="L89" s="239" t="s">
        <v>12</v>
      </c>
      <c r="M89" s="239" t="s">
        <v>12</v>
      </c>
      <c r="N89" s="239" t="s">
        <v>12</v>
      </c>
      <c r="O89" s="239" t="s">
        <v>12</v>
      </c>
      <c r="P89" s="239" t="s">
        <v>12</v>
      </c>
      <c r="Q89" s="239" t="s">
        <v>12</v>
      </c>
      <c r="R89" s="239" t="s">
        <v>12</v>
      </c>
      <c r="S89" s="239" t="s">
        <v>12</v>
      </c>
      <c r="T89" s="239" t="s">
        <v>12</v>
      </c>
      <c r="U89" s="239" t="s">
        <v>12</v>
      </c>
      <c r="V89" s="239" t="s">
        <v>12</v>
      </c>
      <c r="W89" s="239" t="s">
        <v>12</v>
      </c>
      <c r="X89" s="239" t="s">
        <v>12</v>
      </c>
      <c r="Y89" s="239" t="s">
        <v>12</v>
      </c>
      <c r="Z89" s="239" t="s">
        <v>12</v>
      </c>
      <c r="AA89" s="239" t="s">
        <v>12</v>
      </c>
      <c r="AB89" s="239" t="s">
        <v>12</v>
      </c>
      <c r="AC89" s="239" t="s">
        <v>12</v>
      </c>
      <c r="AD89" s="239" t="s">
        <v>12</v>
      </c>
      <c r="AE89" s="239" t="s">
        <v>12</v>
      </c>
    </row>
    <row r="90" spans="1:31">
      <c r="A90" s="223" t="s">
        <v>19</v>
      </c>
      <c r="B90" s="223" t="s">
        <v>970</v>
      </c>
      <c r="C90" s="239" t="s">
        <v>12</v>
      </c>
      <c r="D90" s="239" t="s">
        <v>12</v>
      </c>
      <c r="E90" s="239" t="s">
        <v>12</v>
      </c>
      <c r="F90" s="239" t="s">
        <v>12</v>
      </c>
      <c r="G90" s="239" t="s">
        <v>12</v>
      </c>
      <c r="H90" s="239" t="s">
        <v>12</v>
      </c>
      <c r="I90" s="239" t="s">
        <v>12</v>
      </c>
      <c r="J90" s="239" t="s">
        <v>12</v>
      </c>
      <c r="K90" s="239" t="s">
        <v>12</v>
      </c>
      <c r="L90" s="239" t="s">
        <v>12</v>
      </c>
      <c r="M90" s="239" t="s">
        <v>12</v>
      </c>
      <c r="N90" s="239" t="s">
        <v>12</v>
      </c>
      <c r="O90" s="239" t="s">
        <v>12</v>
      </c>
      <c r="P90" s="239" t="s">
        <v>12</v>
      </c>
      <c r="Q90" s="239" t="s">
        <v>12</v>
      </c>
      <c r="R90" s="239" t="s">
        <v>12</v>
      </c>
      <c r="S90" s="239" t="s">
        <v>12</v>
      </c>
      <c r="T90" s="239" t="s">
        <v>12</v>
      </c>
      <c r="U90" s="239" t="s">
        <v>12</v>
      </c>
      <c r="V90" s="239" t="s">
        <v>12</v>
      </c>
      <c r="W90" s="239" t="s">
        <v>12</v>
      </c>
      <c r="X90" s="239" t="s">
        <v>12</v>
      </c>
      <c r="Y90" s="239" t="s">
        <v>12</v>
      </c>
      <c r="Z90" s="239" t="s">
        <v>12</v>
      </c>
      <c r="AA90" s="239" t="s">
        <v>12</v>
      </c>
      <c r="AB90" s="239" t="s">
        <v>12</v>
      </c>
      <c r="AC90" s="239" t="s">
        <v>12</v>
      </c>
      <c r="AD90" s="239" t="s">
        <v>12</v>
      </c>
      <c r="AE90" s="239" t="s">
        <v>12</v>
      </c>
    </row>
    <row r="91" spans="1:31">
      <c r="A91" s="221" t="s">
        <v>943</v>
      </c>
      <c r="B91" s="281"/>
      <c r="C91" s="282"/>
      <c r="D91" s="282"/>
      <c r="E91" s="282"/>
      <c r="F91" s="282"/>
      <c r="G91" s="282"/>
      <c r="H91" s="282"/>
      <c r="I91" s="282"/>
      <c r="J91" s="282"/>
      <c r="K91" s="282"/>
      <c r="L91" s="282"/>
      <c r="M91" s="282"/>
      <c r="N91" s="282"/>
      <c r="O91" s="282"/>
      <c r="P91" s="282"/>
      <c r="Q91" s="282"/>
      <c r="R91" s="282"/>
      <c r="S91" s="282"/>
      <c r="T91" s="282"/>
      <c r="U91" s="282"/>
      <c r="V91" s="282"/>
      <c r="W91" s="282"/>
      <c r="X91" s="282"/>
      <c r="Y91" s="282"/>
      <c r="Z91" s="282"/>
      <c r="AA91" s="282"/>
      <c r="AB91" s="282"/>
      <c r="AC91" s="282"/>
      <c r="AD91" s="283"/>
      <c r="AE91" s="283"/>
    </row>
    <row r="92" spans="1:31">
      <c r="A92" s="240" t="s">
        <v>944</v>
      </c>
      <c r="B92" s="240" t="s">
        <v>1005</v>
      </c>
      <c r="C92" s="239">
        <v>0.97751567772704762</v>
      </c>
      <c r="D92" s="239">
        <v>0.97751567772704751</v>
      </c>
      <c r="E92" s="239">
        <v>0.97751567772704728</v>
      </c>
      <c r="F92" s="239">
        <v>0.97751567772704739</v>
      </c>
      <c r="G92" s="239">
        <v>0.97751567772704751</v>
      </c>
      <c r="H92" s="239">
        <v>0.97751567772704728</v>
      </c>
      <c r="I92" s="239">
        <v>0.97751567772704728</v>
      </c>
      <c r="J92" s="239">
        <v>0.97751567772704739</v>
      </c>
      <c r="K92" s="239">
        <v>0.97751567772704739</v>
      </c>
      <c r="L92" s="239">
        <v>0.97751567772704728</v>
      </c>
      <c r="M92" s="239">
        <v>0.97751567772704739</v>
      </c>
      <c r="N92" s="239">
        <v>0.97751567772704751</v>
      </c>
      <c r="O92" s="239">
        <v>0.97751567772704739</v>
      </c>
      <c r="P92" s="239">
        <v>0.97751567772704751</v>
      </c>
      <c r="Q92" s="239">
        <v>0.97751567772704739</v>
      </c>
      <c r="R92" s="239">
        <v>0.97751567772704739</v>
      </c>
      <c r="S92" s="239">
        <v>0.97751567772704751</v>
      </c>
      <c r="T92" s="239">
        <v>0.97751567772704728</v>
      </c>
      <c r="U92" s="239">
        <v>0.97751567772704751</v>
      </c>
      <c r="V92" s="239">
        <v>0.97751567772704739</v>
      </c>
      <c r="W92" s="239">
        <v>1.0326153580491895</v>
      </c>
      <c r="X92" s="239">
        <v>0.97068137926746778</v>
      </c>
      <c r="Y92" s="239">
        <v>0.93567975755968247</v>
      </c>
      <c r="Z92" s="239">
        <v>0.97223441878573758</v>
      </c>
      <c r="AA92" s="239">
        <v>0.92849421666389786</v>
      </c>
      <c r="AB92" s="239">
        <v>0.90022255883423175</v>
      </c>
      <c r="AC92" s="239">
        <v>0.89851875170376061</v>
      </c>
      <c r="AD92" s="239">
        <v>0.89425177296824354</v>
      </c>
      <c r="AE92" s="239">
        <v>0.85571097181841549</v>
      </c>
    </row>
    <row r="93" spans="1:31">
      <c r="A93" s="240" t="s">
        <v>945</v>
      </c>
      <c r="B93" s="240" t="s">
        <v>1005</v>
      </c>
      <c r="C93" s="239">
        <v>5.3282562632329118E-2</v>
      </c>
      <c r="D93" s="239">
        <v>5.3282562632329118E-2</v>
      </c>
      <c r="E93" s="239">
        <v>5.3282562632329118E-2</v>
      </c>
      <c r="F93" s="239">
        <v>5.3282562632329111E-2</v>
      </c>
      <c r="G93" s="239">
        <v>5.3282562632329111E-2</v>
      </c>
      <c r="H93" s="239">
        <v>5.3282562632329118E-2</v>
      </c>
      <c r="I93" s="239">
        <v>5.3282562632329125E-2</v>
      </c>
      <c r="J93" s="239">
        <v>5.3282562632329104E-2</v>
      </c>
      <c r="K93" s="239">
        <v>5.3282562632329118E-2</v>
      </c>
      <c r="L93" s="239">
        <v>5.3282562632329125E-2</v>
      </c>
      <c r="M93" s="239">
        <v>5.3282562632329111E-2</v>
      </c>
      <c r="N93" s="239">
        <v>5.3282562632329118E-2</v>
      </c>
      <c r="O93" s="239">
        <v>5.3282562632329111E-2</v>
      </c>
      <c r="P93" s="239">
        <v>5.3282562632329111E-2</v>
      </c>
      <c r="Q93" s="239">
        <v>5.3282562632329118E-2</v>
      </c>
      <c r="R93" s="239">
        <v>5.3282562632329118E-2</v>
      </c>
      <c r="S93" s="239">
        <v>5.3282562632329111E-2</v>
      </c>
      <c r="T93" s="239">
        <v>5.3282562632329111E-2</v>
      </c>
      <c r="U93" s="239">
        <v>5.3282562632329118E-2</v>
      </c>
      <c r="V93" s="239">
        <v>5.3282562632329118E-2</v>
      </c>
      <c r="W93" s="239">
        <v>5.9515520197450947E-2</v>
      </c>
      <c r="X93" s="277">
        <v>4.7395180213261653E-2</v>
      </c>
      <c r="Y93" s="239">
        <v>5.3190299472667547E-2</v>
      </c>
      <c r="Z93" s="239">
        <v>5.3072764638291678E-2</v>
      </c>
      <c r="AA93" s="277">
        <v>4.8690522845253728E-2</v>
      </c>
      <c r="AB93" s="277">
        <v>3.6936304169381665E-2</v>
      </c>
      <c r="AC93" s="277">
        <v>4.6614042446528288E-2</v>
      </c>
      <c r="AD93" s="277">
        <v>3.3496602364794403E-2</v>
      </c>
      <c r="AE93" s="277">
        <v>2.5037811810200858E-2</v>
      </c>
    </row>
    <row r="94" spans="1:31">
      <c r="A94" s="240" t="s">
        <v>946</v>
      </c>
      <c r="B94" s="240" t="s">
        <v>1005</v>
      </c>
      <c r="C94" s="239">
        <v>0.71563245085788008</v>
      </c>
      <c r="D94" s="239">
        <v>0.71563245085788008</v>
      </c>
      <c r="E94" s="239">
        <v>0.71563245085788008</v>
      </c>
      <c r="F94" s="239">
        <v>0.71563245085788008</v>
      </c>
      <c r="G94" s="239">
        <v>0.71563245085788008</v>
      </c>
      <c r="H94" s="239">
        <v>0.71563245085788019</v>
      </c>
      <c r="I94" s="239">
        <v>0.71563245085788008</v>
      </c>
      <c r="J94" s="239">
        <v>0.71563245085788008</v>
      </c>
      <c r="K94" s="239">
        <v>0.71563245085788008</v>
      </c>
      <c r="L94" s="239">
        <v>0.71563245085788008</v>
      </c>
      <c r="M94" s="239">
        <v>0.71563245085788008</v>
      </c>
      <c r="N94" s="239">
        <v>0.71563245085788008</v>
      </c>
      <c r="O94" s="239">
        <v>0.71563245085788008</v>
      </c>
      <c r="P94" s="239">
        <v>0.71563245085788008</v>
      </c>
      <c r="Q94" s="239">
        <v>0.71563245085788019</v>
      </c>
      <c r="R94" s="239">
        <v>0.71563245085788008</v>
      </c>
      <c r="S94" s="239">
        <v>0.71563245085788019</v>
      </c>
      <c r="T94" s="239">
        <v>0.71563245085788008</v>
      </c>
      <c r="U94" s="239">
        <v>0.71563245085788008</v>
      </c>
      <c r="V94" s="239">
        <v>0.71563245085788019</v>
      </c>
      <c r="W94" s="239">
        <v>0.63568296349114839</v>
      </c>
      <c r="X94" s="239">
        <v>0.90979169176220553</v>
      </c>
      <c r="Y94" s="239">
        <v>0.78539164472787815</v>
      </c>
      <c r="Z94" s="239">
        <v>0.53624598005441471</v>
      </c>
      <c r="AA94" s="239">
        <v>0.47451810718632903</v>
      </c>
      <c r="AB94" s="239">
        <v>0.72892503236834816</v>
      </c>
      <c r="AC94" s="239">
        <v>0.61231737586707213</v>
      </c>
      <c r="AD94" s="239">
        <v>0.88928252401514762</v>
      </c>
      <c r="AE94" s="239">
        <v>0.43781297264762753</v>
      </c>
    </row>
    <row r="95" spans="1:31">
      <c r="A95" s="240" t="s">
        <v>947</v>
      </c>
      <c r="B95" s="240" t="s">
        <v>1005</v>
      </c>
      <c r="C95" s="277">
        <v>2.4731523771166195E-2</v>
      </c>
      <c r="D95" s="277">
        <v>2.4731523771166199E-2</v>
      </c>
      <c r="E95" s="277">
        <v>2.4731523771166199E-2</v>
      </c>
      <c r="F95" s="277">
        <v>2.4731523771166199E-2</v>
      </c>
      <c r="G95" s="277">
        <v>2.4731523771166199E-2</v>
      </c>
      <c r="H95" s="277">
        <v>2.4731523771166199E-2</v>
      </c>
      <c r="I95" s="277">
        <v>2.4731523771166192E-2</v>
      </c>
      <c r="J95" s="277">
        <v>2.4731523771166192E-2</v>
      </c>
      <c r="K95" s="277">
        <v>2.4731523771166192E-2</v>
      </c>
      <c r="L95" s="277">
        <v>2.4731523771166199E-2</v>
      </c>
      <c r="M95" s="277">
        <v>2.4731523771166199E-2</v>
      </c>
      <c r="N95" s="277">
        <v>2.4731523771166199E-2</v>
      </c>
      <c r="O95" s="277">
        <v>2.4731523771166195E-2</v>
      </c>
      <c r="P95" s="277">
        <v>2.4731523771166195E-2</v>
      </c>
      <c r="Q95" s="277">
        <v>2.4731523771166195E-2</v>
      </c>
      <c r="R95" s="277">
        <v>2.4731523771166199E-2</v>
      </c>
      <c r="S95" s="277">
        <v>2.4731523771166192E-2</v>
      </c>
      <c r="T95" s="277">
        <v>2.4731523771166199E-2</v>
      </c>
      <c r="U95" s="277">
        <v>2.4731523771166199E-2</v>
      </c>
      <c r="V95" s="277">
        <v>2.4731523771166199E-2</v>
      </c>
      <c r="W95" s="277">
        <v>4.0169747682120935E-2</v>
      </c>
      <c r="X95" s="277">
        <v>1.2667580375575437E-2</v>
      </c>
      <c r="Y95" s="277">
        <v>3.2708894554638331E-2</v>
      </c>
      <c r="Z95" s="277">
        <v>1.3716929271501945E-2</v>
      </c>
      <c r="AA95" s="277">
        <v>2.2517575432996064E-2</v>
      </c>
      <c r="AB95" s="277">
        <v>3.0450787418232903E-2</v>
      </c>
      <c r="AC95" s="277">
        <v>3.5595195796364013E-2</v>
      </c>
      <c r="AD95" s="277">
        <v>3.6820995233715723E-2</v>
      </c>
      <c r="AE95" s="277">
        <v>5.4124813201262174E-2</v>
      </c>
    </row>
    <row r="96" spans="1:31">
      <c r="A96" s="240" t="s">
        <v>948</v>
      </c>
      <c r="B96" s="240" t="s">
        <v>1005</v>
      </c>
      <c r="C96" s="239">
        <v>0.50070561038146066</v>
      </c>
      <c r="D96" s="239">
        <v>0.50070561038146066</v>
      </c>
      <c r="E96" s="239">
        <v>0.50070561038146066</v>
      </c>
      <c r="F96" s="239">
        <v>0.50070561038146066</v>
      </c>
      <c r="G96" s="239">
        <v>0.50070561038146078</v>
      </c>
      <c r="H96" s="239">
        <v>0.50070561038146066</v>
      </c>
      <c r="I96" s="239">
        <v>0.50070561038146078</v>
      </c>
      <c r="J96" s="239">
        <v>0.50070561038146066</v>
      </c>
      <c r="K96" s="239">
        <v>0.50070561038146078</v>
      </c>
      <c r="L96" s="239">
        <v>0.50070561038146066</v>
      </c>
      <c r="M96" s="239">
        <v>0.50070561038146078</v>
      </c>
      <c r="N96" s="239">
        <v>0.50070561038146066</v>
      </c>
      <c r="O96" s="239">
        <v>0.50070561038146066</v>
      </c>
      <c r="P96" s="239">
        <v>0.50070561038146066</v>
      </c>
      <c r="Q96" s="239">
        <v>0.50070561038146066</v>
      </c>
      <c r="R96" s="239">
        <v>0.50070561038146066</v>
      </c>
      <c r="S96" s="239">
        <v>0.50070561038146066</v>
      </c>
      <c r="T96" s="239">
        <v>0.50070561038146066</v>
      </c>
      <c r="U96" s="239">
        <v>0.50070561038146066</v>
      </c>
      <c r="V96" s="239">
        <v>0.50070561038146066</v>
      </c>
      <c r="W96" s="239">
        <v>0.50941795956676617</v>
      </c>
      <c r="X96" s="239">
        <v>0.50012443686536057</v>
      </c>
      <c r="Y96" s="239">
        <v>0.49394117805649906</v>
      </c>
      <c r="Z96" s="239">
        <v>0.49953426423231606</v>
      </c>
      <c r="AA96" s="239">
        <v>0.45986774969630756</v>
      </c>
      <c r="AB96" s="239">
        <v>0.44015367560569024</v>
      </c>
      <c r="AC96" s="239">
        <v>0.45331211035050839</v>
      </c>
      <c r="AD96" s="239">
        <v>0.43374656764280722</v>
      </c>
      <c r="AE96" s="239">
        <v>0.42215707497394167</v>
      </c>
    </row>
    <row r="97" spans="1:31">
      <c r="A97" s="240" t="s">
        <v>949</v>
      </c>
      <c r="B97" s="240" t="s">
        <v>1005</v>
      </c>
      <c r="C97" s="239">
        <v>0.20514442010996684</v>
      </c>
      <c r="D97" s="239">
        <v>0.20514442010996684</v>
      </c>
      <c r="E97" s="239">
        <v>0.20514442010996684</v>
      </c>
      <c r="F97" s="239">
        <v>0.20514442010996684</v>
      </c>
      <c r="G97" s="239">
        <v>0.20514442010996684</v>
      </c>
      <c r="H97" s="239">
        <v>0.20514442010996681</v>
      </c>
      <c r="I97" s="239">
        <v>0.20514442010996684</v>
      </c>
      <c r="J97" s="239">
        <v>0.20514442010996686</v>
      </c>
      <c r="K97" s="239">
        <v>0.20514442010996684</v>
      </c>
      <c r="L97" s="239">
        <v>0.20514442010996678</v>
      </c>
      <c r="M97" s="239">
        <v>0.20514442010996684</v>
      </c>
      <c r="N97" s="239">
        <v>0.20514442010996684</v>
      </c>
      <c r="O97" s="239">
        <v>0.20514442010996681</v>
      </c>
      <c r="P97" s="239">
        <v>0.20514442010996681</v>
      </c>
      <c r="Q97" s="239">
        <v>0.20514442010996684</v>
      </c>
      <c r="R97" s="239">
        <v>0.20514442010996681</v>
      </c>
      <c r="S97" s="239">
        <v>0.20514442010996684</v>
      </c>
      <c r="T97" s="239">
        <v>0.20514442010996686</v>
      </c>
      <c r="U97" s="239">
        <v>0.20514442010996684</v>
      </c>
      <c r="V97" s="239">
        <v>0.20514442010996684</v>
      </c>
      <c r="W97" s="239">
        <v>8.6825611907793185E-2</v>
      </c>
      <c r="X97" s="239">
        <v>0.20573031302394165</v>
      </c>
      <c r="Y97" s="239">
        <v>0.2900696527708454</v>
      </c>
      <c r="Z97" s="239">
        <v>0.23493354632290608</v>
      </c>
      <c r="AA97" s="239">
        <v>0.23582830094956694</v>
      </c>
      <c r="AB97" s="239">
        <v>9.0328422370970898E-2</v>
      </c>
      <c r="AC97" s="239">
        <v>8.3996762538622052E-2</v>
      </c>
      <c r="AD97" s="239">
        <v>7.7767342373325846E-2</v>
      </c>
      <c r="AE97" s="239">
        <v>7.454674263041039E-2</v>
      </c>
    </row>
    <row r="98" spans="1:31">
      <c r="A98" s="240" t="s">
        <v>950</v>
      </c>
      <c r="B98" s="240" t="s">
        <v>1005</v>
      </c>
      <c r="C98" s="277">
        <v>3.6197042547400894E-2</v>
      </c>
      <c r="D98" s="277">
        <v>3.6197042547400894E-2</v>
      </c>
      <c r="E98" s="277">
        <v>3.6197042547400887E-2</v>
      </c>
      <c r="F98" s="277">
        <v>3.6197042547400894E-2</v>
      </c>
      <c r="G98" s="277">
        <v>3.6197042547400887E-2</v>
      </c>
      <c r="H98" s="277">
        <v>3.6197042547400894E-2</v>
      </c>
      <c r="I98" s="277">
        <v>3.6197042547400887E-2</v>
      </c>
      <c r="J98" s="277">
        <v>3.6197042547400894E-2</v>
      </c>
      <c r="K98" s="277">
        <v>3.6197042547400894E-2</v>
      </c>
      <c r="L98" s="277">
        <v>3.6197042547400887E-2</v>
      </c>
      <c r="M98" s="277">
        <v>3.6197042547400894E-2</v>
      </c>
      <c r="N98" s="277">
        <v>3.6197042547400887E-2</v>
      </c>
      <c r="O98" s="277">
        <v>3.6197042547400887E-2</v>
      </c>
      <c r="P98" s="277">
        <v>3.6197042547400894E-2</v>
      </c>
      <c r="Q98" s="277">
        <v>3.619704254740088E-2</v>
      </c>
      <c r="R98" s="277">
        <v>3.6197042547400887E-2</v>
      </c>
      <c r="S98" s="277">
        <v>3.6197042547400887E-2</v>
      </c>
      <c r="T98" s="277">
        <v>3.6197042547400887E-2</v>
      </c>
      <c r="U98" s="277">
        <v>3.6197042547400887E-2</v>
      </c>
      <c r="V98" s="277">
        <v>3.6197042547400887E-2</v>
      </c>
      <c r="W98" s="277">
        <v>3.6197042547400894E-2</v>
      </c>
      <c r="X98" s="277">
        <v>3.6197042547400887E-2</v>
      </c>
      <c r="Y98" s="277">
        <v>3.619704254740088E-2</v>
      </c>
      <c r="Z98" s="277">
        <v>3.6197042547400887E-2</v>
      </c>
      <c r="AA98" s="277">
        <v>3.6197042547400894E-2</v>
      </c>
      <c r="AB98" s="277">
        <v>3.6197042547400887E-2</v>
      </c>
      <c r="AC98" s="277">
        <v>3.6197042547400887E-2</v>
      </c>
      <c r="AD98" s="277">
        <v>3.6197042547400887E-2</v>
      </c>
      <c r="AE98" s="277">
        <v>3.619704254740088E-2</v>
      </c>
    </row>
    <row r="99" spans="1:31">
      <c r="A99" s="240" t="s">
        <v>951</v>
      </c>
      <c r="B99" s="240" t="s">
        <v>1005</v>
      </c>
      <c r="C99" s="277">
        <v>4.5359702440351993E-2</v>
      </c>
      <c r="D99" s="277">
        <v>4.5359702440351993E-2</v>
      </c>
      <c r="E99" s="277">
        <v>4.5359702440351993E-2</v>
      </c>
      <c r="F99" s="277">
        <v>4.5359702440352E-2</v>
      </c>
      <c r="G99" s="277">
        <v>4.5359702440351993E-2</v>
      </c>
      <c r="H99" s="277">
        <v>4.5359702440351986E-2</v>
      </c>
      <c r="I99" s="277">
        <v>4.5359702440351986E-2</v>
      </c>
      <c r="J99" s="277">
        <v>4.5359702440351993E-2</v>
      </c>
      <c r="K99" s="277">
        <v>4.5359702440351993E-2</v>
      </c>
      <c r="L99" s="277">
        <v>4.5359702440351993E-2</v>
      </c>
      <c r="M99" s="277">
        <v>4.5359702440351993E-2</v>
      </c>
      <c r="N99" s="277">
        <v>4.5359702440351993E-2</v>
      </c>
      <c r="O99" s="277">
        <v>4.5359702440351993E-2</v>
      </c>
      <c r="P99" s="277">
        <v>4.5359702440351993E-2</v>
      </c>
      <c r="Q99" s="277">
        <v>4.5359702440351993E-2</v>
      </c>
      <c r="R99" s="277">
        <v>4.5359702440351993E-2</v>
      </c>
      <c r="S99" s="277">
        <v>4.5359702440352E-2</v>
      </c>
      <c r="T99" s="277">
        <v>4.5359702440351986E-2</v>
      </c>
      <c r="U99" s="277">
        <v>4.5359702440351993E-2</v>
      </c>
      <c r="V99" s="277">
        <v>4.5359702440352E-2</v>
      </c>
      <c r="W99" s="277">
        <v>4.5359702440351993E-2</v>
      </c>
      <c r="X99" s="277">
        <v>4.5359702440351986E-2</v>
      </c>
      <c r="Y99" s="277">
        <v>4.5359702440351993E-2</v>
      </c>
      <c r="Z99" s="277">
        <v>4.5359702440351993E-2</v>
      </c>
      <c r="AA99" s="277">
        <v>4.5359702440352E-2</v>
      </c>
      <c r="AB99" s="277">
        <v>4.5359702440352E-2</v>
      </c>
      <c r="AC99" s="277">
        <v>4.5359702440351986E-2</v>
      </c>
      <c r="AD99" s="277">
        <v>4.5359702440351993E-2</v>
      </c>
      <c r="AE99" s="277">
        <v>4.5359702440352E-2</v>
      </c>
    </row>
    <row r="100" spans="1:31">
      <c r="A100" s="240" t="s">
        <v>952</v>
      </c>
      <c r="B100" s="240" t="s">
        <v>1005</v>
      </c>
      <c r="C100" s="277">
        <v>2.0537162459395658E-2</v>
      </c>
      <c r="D100" s="277">
        <v>2.0537162459395658E-2</v>
      </c>
      <c r="E100" s="277">
        <v>2.0537162459395658E-2</v>
      </c>
      <c r="F100" s="277">
        <v>2.0537162459395655E-2</v>
      </c>
      <c r="G100" s="277">
        <v>2.0537162459395662E-2</v>
      </c>
      <c r="H100" s="277">
        <v>2.0537162459395655E-2</v>
      </c>
      <c r="I100" s="277">
        <v>2.0537162459395658E-2</v>
      </c>
      <c r="J100" s="277">
        <v>2.0537162459395658E-2</v>
      </c>
      <c r="K100" s="277">
        <v>2.0537162459395658E-2</v>
      </c>
      <c r="L100" s="277">
        <v>2.0537162459395658E-2</v>
      </c>
      <c r="M100" s="277">
        <v>2.0537162459395658E-2</v>
      </c>
      <c r="N100" s="277">
        <v>2.0537162459395658E-2</v>
      </c>
      <c r="O100" s="277">
        <v>2.0537162459395655E-2</v>
      </c>
      <c r="P100" s="277">
        <v>2.0537162459395658E-2</v>
      </c>
      <c r="Q100" s="277">
        <v>2.0537162459395658E-2</v>
      </c>
      <c r="R100" s="277">
        <v>2.0537162459395658E-2</v>
      </c>
      <c r="S100" s="277">
        <v>2.0537162459395658E-2</v>
      </c>
      <c r="T100" s="277">
        <v>2.0537162459395655E-2</v>
      </c>
      <c r="U100" s="277">
        <v>2.0537162459395655E-2</v>
      </c>
      <c r="V100" s="277">
        <v>2.0537162459395658E-2</v>
      </c>
      <c r="W100" s="277">
        <v>1.913438804754811E-2</v>
      </c>
      <c r="X100" s="277">
        <v>1.9895095559185956E-2</v>
      </c>
      <c r="Y100" s="277">
        <v>2.008555945551484E-2</v>
      </c>
      <c r="Z100" s="277">
        <v>2.2950413722941057E-2</v>
      </c>
      <c r="AA100" s="277">
        <v>1.2351682568845718E-2</v>
      </c>
      <c r="AB100" s="277">
        <v>1.3698792427922256E-2</v>
      </c>
      <c r="AC100" s="277">
        <v>8.8802316523459348E-3</v>
      </c>
      <c r="AD100" s="277">
        <v>1.3102698967720689E-2</v>
      </c>
      <c r="AE100" s="277">
        <v>8.2775897053714055E-3</v>
      </c>
    </row>
    <row r="101" spans="1:31">
      <c r="A101" s="240" t="s">
        <v>953</v>
      </c>
      <c r="B101" s="240" t="s">
        <v>1005</v>
      </c>
      <c r="C101" s="239">
        <v>0.26774986991559602</v>
      </c>
      <c r="D101" s="239">
        <v>0.26774986991559602</v>
      </c>
      <c r="E101" s="239">
        <v>0.26774986991559602</v>
      </c>
      <c r="F101" s="239">
        <v>0.26774986991559607</v>
      </c>
      <c r="G101" s="239">
        <v>0.26774986991559602</v>
      </c>
      <c r="H101" s="239">
        <v>0.26774986991559602</v>
      </c>
      <c r="I101" s="239">
        <v>0.26774986991559602</v>
      </c>
      <c r="J101" s="239">
        <v>0.26774986991559607</v>
      </c>
      <c r="K101" s="239">
        <v>0.26774986991559602</v>
      </c>
      <c r="L101" s="239">
        <v>0.26774986991559596</v>
      </c>
      <c r="M101" s="239">
        <v>0.26774986991559602</v>
      </c>
      <c r="N101" s="239">
        <v>0.26774986991559596</v>
      </c>
      <c r="O101" s="239">
        <v>0.26774986991559596</v>
      </c>
      <c r="P101" s="239">
        <v>0.26774986991559602</v>
      </c>
      <c r="Q101" s="239">
        <v>0.26774986991559602</v>
      </c>
      <c r="R101" s="239">
        <v>0.26774986991559602</v>
      </c>
      <c r="S101" s="239">
        <v>0.26774986991559596</v>
      </c>
      <c r="T101" s="239">
        <v>0.26774986991559602</v>
      </c>
      <c r="U101" s="239">
        <v>0.26774986991559602</v>
      </c>
      <c r="V101" s="239">
        <v>0.26774986991559602</v>
      </c>
      <c r="W101" s="239">
        <v>0.27292153803040997</v>
      </c>
      <c r="X101" s="239">
        <v>0.27349428154779837</v>
      </c>
      <c r="Y101" s="239">
        <v>0.26858342338377356</v>
      </c>
      <c r="Z101" s="239">
        <v>0.25640373261363453</v>
      </c>
      <c r="AA101" s="239">
        <v>0.24929813919179358</v>
      </c>
      <c r="AB101" s="239">
        <v>0.24720447487116123</v>
      </c>
      <c r="AC101" s="239">
        <v>0.25637723345590563</v>
      </c>
      <c r="AD101" s="239">
        <v>0.24503731560808226</v>
      </c>
      <c r="AE101" s="239">
        <v>0.23771713536950928</v>
      </c>
    </row>
    <row r="102" spans="1:31">
      <c r="A102" s="240" t="s">
        <v>805</v>
      </c>
      <c r="B102" s="240" t="s">
        <v>1005</v>
      </c>
      <c r="C102" s="239">
        <v>1.9084025534563069</v>
      </c>
      <c r="D102" s="239">
        <v>1.9084025534563072</v>
      </c>
      <c r="E102" s="239">
        <v>1.9084025534563074</v>
      </c>
      <c r="F102" s="239">
        <v>1.9084025534563072</v>
      </c>
      <c r="G102" s="239">
        <v>1.9084025534563074</v>
      </c>
      <c r="H102" s="239">
        <v>1.9084025534563069</v>
      </c>
      <c r="I102" s="239">
        <v>1.9084025534563069</v>
      </c>
      <c r="J102" s="239">
        <v>1.9084025534563072</v>
      </c>
      <c r="K102" s="239">
        <v>1.9084025534563069</v>
      </c>
      <c r="L102" s="239">
        <v>1.9084025534563072</v>
      </c>
      <c r="M102" s="239">
        <v>1.9084025534563072</v>
      </c>
      <c r="N102" s="239">
        <v>1.9084025534563069</v>
      </c>
      <c r="O102" s="239">
        <v>1.9084025534563072</v>
      </c>
      <c r="P102" s="239">
        <v>1.9084025534563074</v>
      </c>
      <c r="Q102" s="239">
        <v>1.9084025534563072</v>
      </c>
      <c r="R102" s="239">
        <v>1.9084025534563072</v>
      </c>
      <c r="S102" s="239">
        <v>1.9084025534563072</v>
      </c>
      <c r="T102" s="239">
        <v>1.9084025534563069</v>
      </c>
      <c r="U102" s="239">
        <v>1.9084025534563072</v>
      </c>
      <c r="V102" s="239">
        <v>1.9084025534563067</v>
      </c>
      <c r="W102" s="239">
        <v>1.9385278709304323</v>
      </c>
      <c r="X102" s="239">
        <v>1.9697256671342536</v>
      </c>
      <c r="Y102" s="239">
        <v>1.729255730377689</v>
      </c>
      <c r="Z102" s="239">
        <v>1.9960964436252178</v>
      </c>
      <c r="AA102" s="239">
        <v>1.8197541176741068</v>
      </c>
      <c r="AB102" s="239">
        <v>2.0477392930583669</v>
      </c>
      <c r="AC102" s="239">
        <v>2.118562317333669</v>
      </c>
      <c r="AD102" s="239">
        <v>1.9152763696771125</v>
      </c>
      <c r="AE102" s="239">
        <v>1.9179822765615848</v>
      </c>
    </row>
    <row r="103" spans="1:31">
      <c r="A103" s="240" t="s">
        <v>954</v>
      </c>
      <c r="B103" s="240" t="s">
        <v>1005</v>
      </c>
      <c r="C103" s="239">
        <v>0.79121830451485398</v>
      </c>
      <c r="D103" s="239">
        <v>0.79121830451485398</v>
      </c>
      <c r="E103" s="239">
        <v>0.79121830451485387</v>
      </c>
      <c r="F103" s="239">
        <v>0.79121830451485398</v>
      </c>
      <c r="G103" s="239">
        <v>0.79121830451485398</v>
      </c>
      <c r="H103" s="239">
        <v>0.79121830451485398</v>
      </c>
      <c r="I103" s="239">
        <v>0.79121830451485398</v>
      </c>
      <c r="J103" s="239">
        <v>0.79121830451485398</v>
      </c>
      <c r="K103" s="239">
        <v>0.79121830451485398</v>
      </c>
      <c r="L103" s="239">
        <v>0.79121830451485398</v>
      </c>
      <c r="M103" s="239">
        <v>0.79121830451485409</v>
      </c>
      <c r="N103" s="239">
        <v>0.79121830451485398</v>
      </c>
      <c r="O103" s="239">
        <v>0.79121830451485398</v>
      </c>
      <c r="P103" s="239">
        <v>0.79121830451485409</v>
      </c>
      <c r="Q103" s="239">
        <v>0.79121830451485398</v>
      </c>
      <c r="R103" s="239">
        <v>0.79121830451485398</v>
      </c>
      <c r="S103" s="239">
        <v>0.79121830451485398</v>
      </c>
      <c r="T103" s="239">
        <v>0.79121830451485398</v>
      </c>
      <c r="U103" s="239">
        <v>0.79121830451485398</v>
      </c>
      <c r="V103" s="239">
        <v>0.79121830451485409</v>
      </c>
      <c r="W103" s="239">
        <v>0.72824064572713831</v>
      </c>
      <c r="X103" s="239">
        <v>0.81782444548242683</v>
      </c>
      <c r="Y103" s="239">
        <v>0.85613990992998701</v>
      </c>
      <c r="Z103" s="239">
        <v>0.76228128931633177</v>
      </c>
      <c r="AA103" s="239">
        <v>0.95190304872054388</v>
      </c>
      <c r="AB103" s="239">
        <v>0.92196175800588998</v>
      </c>
      <c r="AC103" s="239">
        <v>0.97676115984697376</v>
      </c>
      <c r="AD103" s="239">
        <v>0.84913546549493535</v>
      </c>
      <c r="AE103" s="239">
        <v>0.87755366952154978</v>
      </c>
    </row>
    <row r="104" spans="1:31">
      <c r="A104" s="240" t="s">
        <v>955</v>
      </c>
      <c r="B104" s="240" t="s">
        <v>1005</v>
      </c>
      <c r="C104" s="277">
        <v>5.114617250347178E-3</v>
      </c>
      <c r="D104" s="277">
        <v>5.114617250347178E-3</v>
      </c>
      <c r="E104" s="277">
        <v>5.114617250347178E-3</v>
      </c>
      <c r="F104" s="277">
        <v>5.1146172503471771E-3</v>
      </c>
      <c r="G104" s="277">
        <v>5.114617250347178E-3</v>
      </c>
      <c r="H104" s="277">
        <v>5.114617250347178E-3</v>
      </c>
      <c r="I104" s="277">
        <v>5.1146172503471771E-3</v>
      </c>
      <c r="J104" s="277">
        <v>5.114617250347178E-3</v>
      </c>
      <c r="K104" s="277">
        <v>5.114617250347178E-3</v>
      </c>
      <c r="L104" s="277">
        <v>5.114617250347178E-3</v>
      </c>
      <c r="M104" s="277">
        <v>5.1146172503471771E-3</v>
      </c>
      <c r="N104" s="277">
        <v>5.114617250347178E-3</v>
      </c>
      <c r="O104" s="277">
        <v>5.114617250347178E-3</v>
      </c>
      <c r="P104" s="277">
        <v>5.1146172503471771E-3</v>
      </c>
      <c r="Q104" s="277">
        <v>5.114617250347178E-3</v>
      </c>
      <c r="R104" s="277">
        <v>5.1146172503471771E-3</v>
      </c>
      <c r="S104" s="277">
        <v>5.114617250347178E-3</v>
      </c>
      <c r="T104" s="277">
        <v>5.1146172503471771E-3</v>
      </c>
      <c r="U104" s="277">
        <v>5.1146172503471771E-3</v>
      </c>
      <c r="V104" s="277">
        <v>5.114617250347178E-3</v>
      </c>
      <c r="W104" s="277">
        <v>7.260758743706382E-3</v>
      </c>
      <c r="X104" s="279">
        <v>4.8720039627359237E-3</v>
      </c>
      <c r="Y104" s="279">
        <v>4.3901866758380885E-3</v>
      </c>
      <c r="Z104" s="279">
        <v>3.9971329427808816E-3</v>
      </c>
      <c r="AA104" s="279">
        <v>4.2526436836053845E-3</v>
      </c>
      <c r="AB104" s="279">
        <v>2.2086637161401698E-3</v>
      </c>
      <c r="AC104" s="279">
        <v>3.1108661728328378E-3</v>
      </c>
      <c r="AD104" s="279">
        <v>2.4243461160340274E-3</v>
      </c>
      <c r="AE104" s="279">
        <v>2.5573828931750166E-3</v>
      </c>
    </row>
  </sheetData>
  <pageMargins left="0.7" right="0.7" top="0.75" bottom="0.75" header="0.3" footer="0.3"/>
  <pageSetup orientation="portrait" verticalDpi="597"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42EF-7659-4919-97B6-A426DBFBA66F}">
  <sheetPr>
    <tabColor rgb="FF175E54"/>
  </sheetPr>
  <dimension ref="A1:AE192"/>
  <sheetViews>
    <sheetView zoomScale="90" zoomScaleNormal="90" workbookViewId="0">
      <pane xSplit="1" ySplit="6" topLeftCell="G7" activePane="bottomRight" state="frozen"/>
      <selection activeCell="C38" sqref="C38"/>
      <selection pane="topRight" activeCell="C38" sqref="C38"/>
      <selection pane="bottomLeft" activeCell="C38" sqref="C38"/>
      <selection pane="bottomRight" activeCell="C38" sqref="C38"/>
    </sheetView>
  </sheetViews>
  <sheetFormatPr defaultColWidth="9.28515625" defaultRowHeight="12"/>
  <cols>
    <col min="1" max="1" width="26.5703125" style="284" customWidth="1"/>
    <col min="2" max="2" width="15.42578125" style="284" bestFit="1" customWidth="1"/>
    <col min="3" max="22" width="9.7109375" style="153" bestFit="1" customWidth="1"/>
    <col min="23" max="29" width="10.5703125" style="153" bestFit="1" customWidth="1"/>
    <col min="30" max="30" width="9.7109375" style="153" bestFit="1" customWidth="1"/>
    <col min="31" max="31" width="10.5703125" style="153" bestFit="1" customWidth="1"/>
    <col min="32" max="16384" width="9.28515625" style="153"/>
  </cols>
  <sheetData>
    <row r="1" spans="1:31" s="77" customFormat="1" ht="18">
      <c r="A1" s="77" t="s">
        <v>1006</v>
      </c>
      <c r="D1" s="78"/>
    </row>
    <row r="2" spans="1:31" s="155" customFormat="1">
      <c r="A2" s="153"/>
      <c r="B2" s="220"/>
    </row>
    <row r="3" spans="1:31" s="155" customFormat="1">
      <c r="A3" s="156" t="s">
        <v>734</v>
      </c>
      <c r="B3" s="220"/>
    </row>
    <row r="4" spans="1:31">
      <c r="A4" s="157" t="s">
        <v>735</v>
      </c>
    </row>
    <row r="5" spans="1:31">
      <c r="A5" s="157"/>
    </row>
    <row r="6" spans="1:31" s="285" customFormat="1">
      <c r="A6" s="218" t="s">
        <v>738</v>
      </c>
      <c r="B6" s="218" t="s">
        <v>958</v>
      </c>
      <c r="C6" s="219">
        <v>1990</v>
      </c>
      <c r="D6" s="219">
        <v>1991</v>
      </c>
      <c r="E6" s="219">
        <v>1992</v>
      </c>
      <c r="F6" s="219">
        <v>1993</v>
      </c>
      <c r="G6" s="219">
        <v>1994</v>
      </c>
      <c r="H6" s="219">
        <v>1995</v>
      </c>
      <c r="I6" s="219">
        <v>1996</v>
      </c>
      <c r="J6" s="219">
        <v>1997</v>
      </c>
      <c r="K6" s="219">
        <v>1998</v>
      </c>
      <c r="L6" s="219">
        <v>1999</v>
      </c>
      <c r="M6" s="219">
        <v>2000</v>
      </c>
      <c r="N6" s="219">
        <v>2001</v>
      </c>
      <c r="O6" s="219">
        <v>2002</v>
      </c>
      <c r="P6" s="219">
        <v>2003</v>
      </c>
      <c r="Q6" s="219">
        <v>2004</v>
      </c>
      <c r="R6" s="219">
        <v>2005</v>
      </c>
      <c r="S6" s="219">
        <v>2006</v>
      </c>
      <c r="T6" s="219">
        <v>2007</v>
      </c>
      <c r="U6" s="219">
        <v>2008</v>
      </c>
      <c r="V6" s="219">
        <v>2009</v>
      </c>
      <c r="W6" s="219">
        <v>2010</v>
      </c>
      <c r="X6" s="219">
        <v>2011</v>
      </c>
      <c r="Y6" s="219">
        <v>2012</v>
      </c>
      <c r="Z6" s="219">
        <v>2013</v>
      </c>
      <c r="AA6" s="219">
        <v>2014</v>
      </c>
      <c r="AB6" s="219">
        <v>2015</v>
      </c>
      <c r="AC6" s="219">
        <v>2016</v>
      </c>
      <c r="AD6" s="219">
        <v>2017</v>
      </c>
      <c r="AE6" s="219">
        <v>2018</v>
      </c>
    </row>
    <row r="7" spans="1:31" s="196" customFormat="1">
      <c r="A7" s="286" t="s">
        <v>739</v>
      </c>
      <c r="B7" s="287"/>
      <c r="C7" s="288"/>
      <c r="D7" s="288"/>
      <c r="E7" s="288"/>
      <c r="F7" s="288"/>
      <c r="G7" s="288"/>
      <c r="H7" s="288"/>
      <c r="I7" s="288"/>
      <c r="J7" s="288"/>
      <c r="K7" s="288"/>
      <c r="L7" s="288"/>
      <c r="M7" s="288"/>
      <c r="N7" s="288"/>
      <c r="O7" s="288"/>
      <c r="P7" s="288"/>
      <c r="Q7" s="288"/>
      <c r="R7" s="288"/>
      <c r="S7" s="288"/>
      <c r="T7" s="288"/>
      <c r="U7" s="288"/>
      <c r="V7" s="288"/>
      <c r="W7" s="288"/>
      <c r="X7" s="288"/>
      <c r="Y7" s="288"/>
      <c r="Z7" s="288"/>
      <c r="AA7" s="288"/>
      <c r="AB7" s="288"/>
      <c r="AC7" s="288"/>
      <c r="AD7" s="288"/>
      <c r="AE7" s="289"/>
    </row>
    <row r="8" spans="1:31" s="196" customFormat="1">
      <c r="A8" s="290" t="s">
        <v>741</v>
      </c>
      <c r="B8" s="245" t="s">
        <v>1007</v>
      </c>
      <c r="C8" s="291">
        <v>185.84182201395564</v>
      </c>
      <c r="D8" s="291">
        <v>207.4563015408541</v>
      </c>
      <c r="E8" s="291">
        <v>204.34213918844256</v>
      </c>
      <c r="F8" s="291">
        <v>210.65221305940372</v>
      </c>
      <c r="G8" s="291">
        <v>217.77112279768357</v>
      </c>
      <c r="H8" s="291">
        <v>220.05336716527859</v>
      </c>
      <c r="I8" s="291">
        <v>231.03372280996132</v>
      </c>
      <c r="J8" s="291">
        <v>236.54554011745682</v>
      </c>
      <c r="K8" s="291">
        <v>244.99744214123473</v>
      </c>
      <c r="L8" s="291">
        <v>248.60690826495323</v>
      </c>
      <c r="M8" s="291">
        <v>254.75925433301273</v>
      </c>
      <c r="N8" s="291">
        <v>278.45978022877483</v>
      </c>
      <c r="O8" s="291">
        <v>287.24156418179211</v>
      </c>
      <c r="P8" s="291">
        <v>302.77679101270741</v>
      </c>
      <c r="Q8" s="291">
        <v>315.79222001677948</v>
      </c>
      <c r="R8" s="291">
        <v>333.23268329615911</v>
      </c>
      <c r="S8" s="291">
        <v>355.05105486095488</v>
      </c>
      <c r="T8" s="291">
        <v>369.30426241584638</v>
      </c>
      <c r="U8" s="291">
        <v>396.23147598682192</v>
      </c>
      <c r="V8" s="291">
        <v>403.46291104790356</v>
      </c>
      <c r="W8" s="291">
        <v>411.30986924225988</v>
      </c>
      <c r="X8" s="291">
        <v>416.614909247171</v>
      </c>
      <c r="Y8" s="291">
        <v>415.70797438048658</v>
      </c>
      <c r="Z8" s="291">
        <v>411.52722584869753</v>
      </c>
      <c r="AA8" s="291">
        <v>406.53475618490251</v>
      </c>
      <c r="AB8" s="291">
        <v>403.64083570361572</v>
      </c>
      <c r="AC8" s="291">
        <v>388.4108175361593</v>
      </c>
      <c r="AD8" s="291">
        <v>124.48738836591841</v>
      </c>
      <c r="AE8" s="291">
        <v>0</v>
      </c>
    </row>
    <row r="9" spans="1:31" s="196" customFormat="1">
      <c r="A9" s="290" t="s">
        <v>742</v>
      </c>
      <c r="B9" s="245" t="s">
        <v>1007</v>
      </c>
      <c r="C9" s="291">
        <v>12.521257511578574</v>
      </c>
      <c r="D9" s="291">
        <v>13.977552231475986</v>
      </c>
      <c r="E9" s="291">
        <v>13.767732782200031</v>
      </c>
      <c r="F9" s="291">
        <v>14.192879603293159</v>
      </c>
      <c r="G9" s="291">
        <v>14.672522457999959</v>
      </c>
      <c r="H9" s="291">
        <v>14.826290695532956</v>
      </c>
      <c r="I9" s="291">
        <v>15.566101891451297</v>
      </c>
      <c r="J9" s="291">
        <v>15.937465468906669</v>
      </c>
      <c r="K9" s="291">
        <v>16.506919860579647</v>
      </c>
      <c r="L9" s="291">
        <v>16.750110840546498</v>
      </c>
      <c r="M9" s="291">
        <v>17.164630611089514</v>
      </c>
      <c r="N9" s="291">
        <v>18.761474554421007</v>
      </c>
      <c r="O9" s="291">
        <v>19.353155033525002</v>
      </c>
      <c r="P9" s="291">
        <v>20.399854713622133</v>
      </c>
      <c r="Q9" s="291">
        <v>21.276780781272379</v>
      </c>
      <c r="R9" s="291">
        <v>22.451847456124199</v>
      </c>
      <c r="S9" s="291">
        <v>23.921879582830293</v>
      </c>
      <c r="T9" s="291">
        <v>24.882202077663411</v>
      </c>
      <c r="U9" s="291">
        <v>26.696446963651123</v>
      </c>
      <c r="V9" s="291">
        <v>27.183671311738181</v>
      </c>
      <c r="W9" s="291">
        <v>27.712367076606164</v>
      </c>
      <c r="X9" s="291">
        <v>28.069798849986697</v>
      </c>
      <c r="Y9" s="291">
        <v>28.008693309323569</v>
      </c>
      <c r="Z9" s="291">
        <v>27.727011670656928</v>
      </c>
      <c r="AA9" s="291">
        <v>27.390639601110458</v>
      </c>
      <c r="AB9" s="291">
        <v>27.195659143151421</v>
      </c>
      <c r="AC9" s="291">
        <v>10.145058666989236</v>
      </c>
      <c r="AD9" s="291">
        <v>8.7873450611236521</v>
      </c>
      <c r="AE9" s="291">
        <v>8.7225231239703227</v>
      </c>
    </row>
    <row r="10" spans="1:31" s="196" customFormat="1" ht="24">
      <c r="A10" s="245" t="s">
        <v>743</v>
      </c>
      <c r="B10" s="245" t="s">
        <v>1007</v>
      </c>
      <c r="C10" s="291">
        <v>3406.5</v>
      </c>
      <c r="D10" s="291">
        <v>3222</v>
      </c>
      <c r="E10" s="291">
        <v>2342.6999999999998</v>
      </c>
      <c r="F10" s="291">
        <v>3054.6</v>
      </c>
      <c r="G10" s="291">
        <v>2995.2000000000003</v>
      </c>
      <c r="H10" s="291">
        <v>2760.3</v>
      </c>
      <c r="I10" s="291">
        <v>3725.1000000000004</v>
      </c>
      <c r="J10" s="291">
        <v>4918.5000000000009</v>
      </c>
      <c r="K10" s="291">
        <v>4228.2</v>
      </c>
      <c r="L10" s="291">
        <v>3713.4000000000005</v>
      </c>
      <c r="M10" s="291">
        <v>4785.3</v>
      </c>
      <c r="N10" s="291">
        <v>5962.0724070450106</v>
      </c>
      <c r="O10" s="291">
        <v>5153.6199608610568</v>
      </c>
      <c r="P10" s="291">
        <v>6280.8246575342464</v>
      </c>
      <c r="Q10" s="291">
        <v>7067.2158512720152</v>
      </c>
      <c r="R10" s="291">
        <v>8579.7915851272028</v>
      </c>
      <c r="S10" s="291">
        <v>8937.2166340508811</v>
      </c>
      <c r="T10" s="291">
        <v>8744.4150684931501</v>
      </c>
      <c r="U10" s="291">
        <v>8867.6405088062638</v>
      </c>
      <c r="V10" s="291">
        <v>4719.0769080234832</v>
      </c>
      <c r="W10" s="291">
        <v>4401.324266144813</v>
      </c>
      <c r="X10" s="291">
        <v>4536.5419345820519</v>
      </c>
      <c r="Y10" s="291">
        <v>2712.7296724016028</v>
      </c>
      <c r="Z10" s="291">
        <v>1955.9502044743808</v>
      </c>
      <c r="AA10" s="291">
        <v>2137.2487927371062</v>
      </c>
      <c r="AB10" s="291">
        <v>105.0995449374289</v>
      </c>
      <c r="AC10" s="291">
        <v>156</v>
      </c>
      <c r="AD10" s="291">
        <v>109.00000000000003</v>
      </c>
      <c r="AE10" s="291">
        <v>134</v>
      </c>
    </row>
    <row r="11" spans="1:31" s="196" customFormat="1" ht="24">
      <c r="A11" s="245" t="s">
        <v>744</v>
      </c>
      <c r="B11" s="245" t="s">
        <v>1007</v>
      </c>
      <c r="C11" s="291">
        <v>378.5</v>
      </c>
      <c r="D11" s="291">
        <v>358</v>
      </c>
      <c r="E11" s="291">
        <v>260.3</v>
      </c>
      <c r="F11" s="291">
        <v>339.40000000000003</v>
      </c>
      <c r="G11" s="291">
        <v>332.80000000000007</v>
      </c>
      <c r="H11" s="291">
        <v>306.7</v>
      </c>
      <c r="I11" s="291">
        <v>413.90000000000003</v>
      </c>
      <c r="J11" s="291">
        <v>546.50000000000011</v>
      </c>
      <c r="K11" s="291">
        <v>469.8</v>
      </c>
      <c r="L11" s="291">
        <v>412.6</v>
      </c>
      <c r="M11" s="291">
        <v>531.70000000000005</v>
      </c>
      <c r="N11" s="291">
        <v>691.00000000000023</v>
      </c>
      <c r="O11" s="291">
        <v>624.20000000000005</v>
      </c>
      <c r="P11" s="291">
        <v>796.6</v>
      </c>
      <c r="Q11" s="291">
        <v>940.7</v>
      </c>
      <c r="R11" s="291">
        <v>1201.5</v>
      </c>
      <c r="S11" s="291">
        <v>1320.3000000000002</v>
      </c>
      <c r="T11" s="291">
        <v>1366.9</v>
      </c>
      <c r="U11" s="291">
        <v>1471.7000000000003</v>
      </c>
      <c r="V11" s="291">
        <v>834.7</v>
      </c>
      <c r="W11" s="291">
        <v>833.3</v>
      </c>
      <c r="X11" s="291">
        <v>1225.0979871400614</v>
      </c>
      <c r="Y11" s="291">
        <v>918.07141173697846</v>
      </c>
      <c r="Z11" s="291">
        <v>710.60861197979318</v>
      </c>
      <c r="AA11" s="291">
        <v>476.02994011976045</v>
      </c>
      <c r="AB11" s="291">
        <v>326.30906332954117</v>
      </c>
      <c r="AC11" s="291">
        <v>137.99999999999997</v>
      </c>
      <c r="AD11" s="291">
        <v>163</v>
      </c>
      <c r="AE11" s="291">
        <v>143</v>
      </c>
    </row>
    <row r="12" spans="1:31" s="196" customFormat="1" ht="24">
      <c r="A12" s="245" t="s">
        <v>745</v>
      </c>
      <c r="B12" s="245" t="s">
        <v>1007</v>
      </c>
      <c r="C12" s="291">
        <v>0</v>
      </c>
      <c r="D12" s="291">
        <v>0</v>
      </c>
      <c r="E12" s="291">
        <v>0</v>
      </c>
      <c r="F12" s="291">
        <v>0</v>
      </c>
      <c r="G12" s="291">
        <v>0</v>
      </c>
      <c r="H12" s="291">
        <v>0</v>
      </c>
      <c r="I12" s="291">
        <v>0</v>
      </c>
      <c r="J12" s="291">
        <v>0</v>
      </c>
      <c r="K12" s="291">
        <v>0</v>
      </c>
      <c r="L12" s="291">
        <v>0</v>
      </c>
      <c r="M12" s="291">
        <v>0</v>
      </c>
      <c r="N12" s="291">
        <v>185.10026177345159</v>
      </c>
      <c r="O12" s="291">
        <v>334.41268711718811</v>
      </c>
      <c r="P12" s="291">
        <v>640.16296032734397</v>
      </c>
      <c r="Q12" s="291">
        <v>1007.9526266297304</v>
      </c>
      <c r="R12" s="291">
        <v>1609.2472107149215</v>
      </c>
      <c r="S12" s="291">
        <v>2122.0365466236312</v>
      </c>
      <c r="T12" s="291">
        <v>2563.0894858566094</v>
      </c>
      <c r="U12" s="291">
        <v>3153.8298726713606</v>
      </c>
      <c r="V12" s="291">
        <v>2012.3425419981195</v>
      </c>
      <c r="W12" s="291">
        <v>2232.1859353953291</v>
      </c>
      <c r="X12" s="291">
        <v>2872.6435560525583</v>
      </c>
      <c r="Y12" s="291">
        <v>2276.2399245816641</v>
      </c>
      <c r="Z12" s="291">
        <v>2707.4188116430118</v>
      </c>
      <c r="AA12" s="291">
        <v>1629.111261348271</v>
      </c>
      <c r="AB12" s="291">
        <v>3052.8915434205537</v>
      </c>
      <c r="AC12" s="291">
        <v>2010</v>
      </c>
      <c r="AD12" s="291">
        <v>2704.0000000000005</v>
      </c>
      <c r="AE12" s="291">
        <v>3150</v>
      </c>
    </row>
    <row r="13" spans="1:31" s="196" customFormat="1" ht="24">
      <c r="A13" s="245" t="s">
        <v>746</v>
      </c>
      <c r="B13" s="245" t="s">
        <v>1007</v>
      </c>
      <c r="C13" s="291">
        <v>0</v>
      </c>
      <c r="D13" s="291">
        <v>0</v>
      </c>
      <c r="E13" s="291">
        <v>0</v>
      </c>
      <c r="F13" s="291">
        <v>0</v>
      </c>
      <c r="G13" s="291">
        <v>0</v>
      </c>
      <c r="H13" s="291">
        <v>0</v>
      </c>
      <c r="I13" s="291">
        <v>0</v>
      </c>
      <c r="J13" s="291">
        <v>0</v>
      </c>
      <c r="K13" s="291">
        <v>0</v>
      </c>
      <c r="L13" s="291">
        <v>0</v>
      </c>
      <c r="M13" s="291">
        <v>0</v>
      </c>
      <c r="N13" s="291">
        <v>71.827331181538625</v>
      </c>
      <c r="O13" s="291">
        <v>129.76735202175513</v>
      </c>
      <c r="P13" s="291">
        <v>248.41238213840955</v>
      </c>
      <c r="Q13" s="291">
        <v>391.13152209825404</v>
      </c>
      <c r="R13" s="291">
        <v>624.46120415787732</v>
      </c>
      <c r="S13" s="291">
        <v>823.4468193254886</v>
      </c>
      <c r="T13" s="291">
        <v>994.59544565024021</v>
      </c>
      <c r="U13" s="291">
        <v>1223.8296185223778</v>
      </c>
      <c r="V13" s="291">
        <v>780.88054997839731</v>
      </c>
      <c r="W13" s="291">
        <v>866.18979845985723</v>
      </c>
      <c r="X13" s="291">
        <v>1114.7165222253286</v>
      </c>
      <c r="Y13" s="291">
        <v>1745.9589912797551</v>
      </c>
      <c r="Z13" s="291">
        <v>2011.0223719028143</v>
      </c>
      <c r="AA13" s="291">
        <v>2984.6100057948615</v>
      </c>
      <c r="AB13" s="291">
        <v>1794.6998483124762</v>
      </c>
      <c r="AC13" s="291">
        <v>837</v>
      </c>
      <c r="AD13" s="291">
        <v>1021.0000000000002</v>
      </c>
      <c r="AE13" s="291">
        <v>1386</v>
      </c>
    </row>
    <row r="14" spans="1:31" s="196" customFormat="1">
      <c r="A14" s="245" t="s">
        <v>747</v>
      </c>
      <c r="B14" s="245" t="s">
        <v>1007</v>
      </c>
      <c r="C14" s="291">
        <v>353.08602873346183</v>
      </c>
      <c r="D14" s="291">
        <v>394.15197748809788</v>
      </c>
      <c r="E14" s="291">
        <v>388.23529411764707</v>
      </c>
      <c r="F14" s="291">
        <v>400.22397836518496</v>
      </c>
      <c r="G14" s="291">
        <v>413.74939229603012</v>
      </c>
      <c r="H14" s="291">
        <v>418.08549162835874</v>
      </c>
      <c r="I14" s="291">
        <v>438.94737366678891</v>
      </c>
      <c r="J14" s="291">
        <v>449.41942814364285</v>
      </c>
      <c r="K14" s="291">
        <v>465.47743106505169</v>
      </c>
      <c r="L14" s="291">
        <v>472.33515579924006</v>
      </c>
      <c r="M14" s="291">
        <v>484.02416862220912</v>
      </c>
      <c r="N14" s="291">
        <v>529.05345469324652</v>
      </c>
      <c r="O14" s="291">
        <v>545.73820943555233</v>
      </c>
      <c r="P14" s="291">
        <v>575.25401749080004</v>
      </c>
      <c r="Q14" s="291">
        <v>599.98239181208191</v>
      </c>
      <c r="R14" s="291">
        <v>633.11801140434716</v>
      </c>
      <c r="S14" s="291">
        <v>674.57134029318195</v>
      </c>
      <c r="T14" s="291">
        <v>701.65140439141555</v>
      </c>
      <c r="U14" s="291">
        <v>752.81116381262677</v>
      </c>
      <c r="V14" s="291">
        <v>766.55036772319488</v>
      </c>
      <c r="W14" s="291">
        <v>781.45902109549525</v>
      </c>
      <c r="X14" s="291">
        <v>791.53821364379871</v>
      </c>
      <c r="Y14" s="291">
        <v>753.4711981028604</v>
      </c>
      <c r="Z14" s="291">
        <v>785.04112241585653</v>
      </c>
      <c r="AA14" s="291">
        <v>789.43867634950539</v>
      </c>
      <c r="AB14" s="291">
        <v>601.65668552699913</v>
      </c>
      <c r="AC14" s="291">
        <v>277.61795596575422</v>
      </c>
      <c r="AD14" s="291">
        <v>450.53105408814503</v>
      </c>
      <c r="AE14" s="291">
        <v>749.99675661523361</v>
      </c>
    </row>
    <row r="15" spans="1:31" s="196" customFormat="1">
      <c r="A15" s="245" t="s">
        <v>748</v>
      </c>
      <c r="B15" s="245" t="s">
        <v>1007</v>
      </c>
      <c r="C15" s="291">
        <v>10.699576628286721</v>
      </c>
      <c r="D15" s="291">
        <v>11.943999317821149</v>
      </c>
      <c r="E15" s="291">
        <v>11.76470588235294</v>
      </c>
      <c r="F15" s="291">
        <v>12.127999344399546</v>
      </c>
      <c r="G15" s="291">
        <v>12.537860372606975</v>
      </c>
      <c r="H15" s="291">
        <v>12.669257322071473</v>
      </c>
      <c r="I15" s="291">
        <v>13.301435565660269</v>
      </c>
      <c r="J15" s="291">
        <v>13.618770549807364</v>
      </c>
      <c r="K15" s="291">
        <v>14.10537669894096</v>
      </c>
      <c r="L15" s="291">
        <v>14.313186539370912</v>
      </c>
      <c r="M15" s="291">
        <v>14.667399049157854</v>
      </c>
      <c r="N15" s="291">
        <v>16.03192286949232</v>
      </c>
      <c r="O15" s="291">
        <v>16.537521498047042</v>
      </c>
      <c r="P15" s="291">
        <v>17.431939923963636</v>
      </c>
      <c r="Q15" s="291">
        <v>18.181284600366119</v>
      </c>
      <c r="R15" s="291">
        <v>19.185394284980216</v>
      </c>
      <c r="S15" s="291">
        <v>20.441555766460056</v>
      </c>
      <c r="T15" s="291">
        <v>21.262163769436839</v>
      </c>
      <c r="U15" s="291">
        <v>22.812459509473538</v>
      </c>
      <c r="V15" s="291">
        <v>23.228799021914995</v>
      </c>
      <c r="W15" s="291">
        <v>23.680576396833185</v>
      </c>
      <c r="X15" s="291">
        <v>23.986006474054502</v>
      </c>
      <c r="Y15" s="291">
        <v>60.277695848228817</v>
      </c>
      <c r="Z15" s="291">
        <v>20.523950912832852</v>
      </c>
      <c r="AA15" s="291">
        <v>6.3536311979839466</v>
      </c>
      <c r="AB15" s="291">
        <v>188.47076896026482</v>
      </c>
      <c r="AC15" s="291">
        <v>511.85810631185939</v>
      </c>
      <c r="AD15" s="291">
        <v>326.24662537417396</v>
      </c>
      <c r="AE15" s="291">
        <v>12.519951783207476</v>
      </c>
    </row>
    <row r="16" spans="1:31" s="196" customFormat="1">
      <c r="A16" s="246" t="s">
        <v>49</v>
      </c>
      <c r="B16" s="246" t="s">
        <v>10</v>
      </c>
      <c r="C16" s="291">
        <v>17936.180023260218</v>
      </c>
      <c r="D16" s="291">
        <v>9870.8492995404249</v>
      </c>
      <c r="E16" s="291">
        <v>10587.779038175844</v>
      </c>
      <c r="F16" s="291">
        <v>9484.6776126290733</v>
      </c>
      <c r="G16" s="291">
        <v>10193.502151538507</v>
      </c>
      <c r="H16" s="291">
        <v>10216.28824944973</v>
      </c>
      <c r="I16" s="291">
        <v>10914.972635754435</v>
      </c>
      <c r="J16" s="291">
        <v>11833.452449622815</v>
      </c>
      <c r="K16" s="291">
        <v>11286.932539794319</v>
      </c>
      <c r="L16" s="291">
        <v>13298.47004486492</v>
      </c>
      <c r="M16" s="291">
        <v>18156.055303212124</v>
      </c>
      <c r="N16" s="291">
        <v>21685.010682004307</v>
      </c>
      <c r="O16" s="291">
        <v>17906.035368148328</v>
      </c>
      <c r="P16" s="291">
        <v>21122.280161513845</v>
      </c>
      <c r="Q16" s="291">
        <v>25197.664352465777</v>
      </c>
      <c r="R16" s="291">
        <v>27670.902775218383</v>
      </c>
      <c r="S16" s="291">
        <v>31528.55930270446</v>
      </c>
      <c r="T16" s="291">
        <v>30038.655673389781</v>
      </c>
      <c r="U16" s="291">
        <v>29913.772986703552</v>
      </c>
      <c r="V16" s="291">
        <v>14277.409963947295</v>
      </c>
      <c r="W16" s="291">
        <v>14513.451921956887</v>
      </c>
      <c r="X16" s="291">
        <v>11194.037382403461</v>
      </c>
      <c r="Y16" s="291">
        <v>6716.8288039712334</v>
      </c>
      <c r="Z16" s="291">
        <v>5715.3995322303035</v>
      </c>
      <c r="AA16" s="291">
        <v>5889.7277586577584</v>
      </c>
      <c r="AB16" s="291">
        <v>3433.4303865957982</v>
      </c>
      <c r="AC16" s="291">
        <v>2212.7510027007379</v>
      </c>
      <c r="AD16" s="291">
        <v>3638.9538779239956</v>
      </c>
      <c r="AE16" s="291">
        <v>20414.139792751772</v>
      </c>
    </row>
    <row r="17" spans="1:31" s="196" customFormat="1">
      <c r="A17" s="286" t="s">
        <v>749</v>
      </c>
      <c r="B17" s="287"/>
      <c r="C17" s="288"/>
      <c r="D17" s="288"/>
      <c r="E17" s="288"/>
      <c r="F17" s="288"/>
      <c r="G17" s="288"/>
      <c r="H17" s="288"/>
      <c r="I17" s="288"/>
      <c r="J17" s="288"/>
      <c r="K17" s="288"/>
      <c r="L17" s="288"/>
      <c r="M17" s="288"/>
      <c r="N17" s="288"/>
      <c r="O17" s="288"/>
      <c r="P17" s="288"/>
      <c r="Q17" s="288"/>
      <c r="R17" s="288"/>
      <c r="S17" s="288"/>
      <c r="T17" s="288"/>
      <c r="U17" s="288"/>
      <c r="V17" s="288"/>
      <c r="W17" s="288"/>
      <c r="X17" s="288"/>
      <c r="Y17" s="288"/>
      <c r="Z17" s="288"/>
      <c r="AA17" s="288"/>
      <c r="AB17" s="288"/>
      <c r="AC17" s="288"/>
      <c r="AD17" s="288"/>
      <c r="AE17" s="289"/>
    </row>
    <row r="18" spans="1:31" s="196" customFormat="1">
      <c r="A18" s="292" t="s">
        <v>8</v>
      </c>
      <c r="B18" s="174"/>
      <c r="C18" s="174"/>
      <c r="D18" s="174"/>
      <c r="E18" s="174"/>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c r="AD18" s="174"/>
      <c r="AE18" s="175"/>
    </row>
    <row r="19" spans="1:31" s="196" customFormat="1">
      <c r="A19" s="245" t="s">
        <v>1008</v>
      </c>
      <c r="B19" s="245" t="s">
        <v>10</v>
      </c>
      <c r="C19" s="291">
        <v>193232</v>
      </c>
      <c r="D19" s="291">
        <v>215706</v>
      </c>
      <c r="E19" s="291">
        <v>212468</v>
      </c>
      <c r="F19" s="291">
        <v>219029</v>
      </c>
      <c r="G19" s="291">
        <v>226431</v>
      </c>
      <c r="H19" s="291">
        <v>228804</v>
      </c>
      <c r="I19" s="291">
        <v>240221</v>
      </c>
      <c r="J19" s="291">
        <v>245952</v>
      </c>
      <c r="K19" s="291">
        <v>254740</v>
      </c>
      <c r="L19" s="291">
        <v>258493</v>
      </c>
      <c r="M19" s="291">
        <v>264890</v>
      </c>
      <c r="N19" s="291">
        <v>289533</v>
      </c>
      <c r="O19" s="291">
        <v>298664</v>
      </c>
      <c r="P19" s="291">
        <v>314817</v>
      </c>
      <c r="Q19" s="291">
        <v>328350</v>
      </c>
      <c r="R19" s="291">
        <v>346484</v>
      </c>
      <c r="S19" s="291">
        <v>369170</v>
      </c>
      <c r="T19" s="291">
        <v>383990</v>
      </c>
      <c r="U19" s="291">
        <v>411988</v>
      </c>
      <c r="V19" s="291">
        <v>419507</v>
      </c>
      <c r="W19" s="291">
        <v>427666</v>
      </c>
      <c r="X19" s="291">
        <v>433182</v>
      </c>
      <c r="Y19" s="291">
        <v>432239</v>
      </c>
      <c r="Z19" s="291">
        <v>427892</v>
      </c>
      <c r="AA19" s="291">
        <v>422701</v>
      </c>
      <c r="AB19" s="291">
        <v>419692</v>
      </c>
      <c r="AC19" s="291">
        <v>419346</v>
      </c>
      <c r="AD19" s="291">
        <v>412601</v>
      </c>
      <c r="AE19" s="291">
        <v>405026</v>
      </c>
    </row>
    <row r="20" spans="1:31" s="196" customFormat="1" ht="24">
      <c r="A20" s="246" t="s">
        <v>379</v>
      </c>
      <c r="B20" s="246" t="s">
        <v>10</v>
      </c>
      <c r="C20" s="293">
        <v>128957</v>
      </c>
      <c r="D20" s="293">
        <v>134967</v>
      </c>
      <c r="E20" s="293">
        <v>133537</v>
      </c>
      <c r="F20" s="293">
        <v>134709</v>
      </c>
      <c r="G20" s="293">
        <v>136379</v>
      </c>
      <c r="H20" s="293">
        <v>136672</v>
      </c>
      <c r="I20" s="293">
        <v>138915</v>
      </c>
      <c r="J20" s="293">
        <v>139743</v>
      </c>
      <c r="K20" s="293">
        <v>143415</v>
      </c>
      <c r="L20" s="293">
        <v>143327</v>
      </c>
      <c r="M20" s="293">
        <v>142939</v>
      </c>
      <c r="N20" s="293">
        <v>157852</v>
      </c>
      <c r="O20" s="293">
        <v>162581</v>
      </c>
      <c r="P20" s="293">
        <v>168942</v>
      </c>
      <c r="Q20" s="293">
        <v>175401</v>
      </c>
      <c r="R20" s="293">
        <v>178552</v>
      </c>
      <c r="S20" s="293">
        <v>187389</v>
      </c>
      <c r="T20" s="293">
        <v>191733</v>
      </c>
      <c r="U20" s="293">
        <v>200526</v>
      </c>
      <c r="V20" s="293">
        <v>200230</v>
      </c>
      <c r="W20" s="293">
        <v>198079</v>
      </c>
      <c r="X20" s="293">
        <v>196933</v>
      </c>
      <c r="Y20" s="293">
        <v>191546</v>
      </c>
      <c r="Z20" s="293">
        <v>186576</v>
      </c>
      <c r="AA20" s="293">
        <v>179920</v>
      </c>
      <c r="AB20" s="293">
        <v>175910</v>
      </c>
      <c r="AC20" s="293">
        <v>175328</v>
      </c>
      <c r="AD20" s="293">
        <v>170548</v>
      </c>
      <c r="AE20" s="293">
        <v>165719</v>
      </c>
    </row>
    <row r="21" spans="1:31" s="196" customFormat="1" ht="24">
      <c r="A21" s="249" t="s">
        <v>381</v>
      </c>
      <c r="B21" s="249" t="s">
        <v>10</v>
      </c>
      <c r="C21" s="268">
        <v>64275</v>
      </c>
      <c r="D21" s="268">
        <v>80739</v>
      </c>
      <c r="E21" s="268">
        <v>78931</v>
      </c>
      <c r="F21" s="268">
        <v>84320</v>
      </c>
      <c r="G21" s="268">
        <v>90052</v>
      </c>
      <c r="H21" s="268">
        <v>92132</v>
      </c>
      <c r="I21" s="268">
        <v>101306</v>
      </c>
      <c r="J21" s="268">
        <v>106209</v>
      </c>
      <c r="K21" s="268">
        <v>111325</v>
      </c>
      <c r="L21" s="268">
        <v>115166</v>
      </c>
      <c r="M21" s="268">
        <v>121951</v>
      </c>
      <c r="N21" s="268">
        <v>131681</v>
      </c>
      <c r="O21" s="268">
        <v>136083</v>
      </c>
      <c r="P21" s="268">
        <v>145875</v>
      </c>
      <c r="Q21" s="268">
        <v>152949</v>
      </c>
      <c r="R21" s="268">
        <v>167932</v>
      </c>
      <c r="S21" s="268">
        <v>181781</v>
      </c>
      <c r="T21" s="268">
        <v>192257</v>
      </c>
      <c r="U21" s="268">
        <v>211462</v>
      </c>
      <c r="V21" s="268">
        <v>219277</v>
      </c>
      <c r="W21" s="268">
        <v>229587</v>
      </c>
      <c r="X21" s="268">
        <v>236249</v>
      </c>
      <c r="Y21" s="268">
        <v>240693</v>
      </c>
      <c r="Z21" s="268">
        <v>241316</v>
      </c>
      <c r="AA21" s="268">
        <v>242781</v>
      </c>
      <c r="AB21" s="268">
        <v>243782</v>
      </c>
      <c r="AC21" s="268">
        <v>244018</v>
      </c>
      <c r="AD21" s="268">
        <v>242053</v>
      </c>
      <c r="AE21" s="268">
        <v>239307</v>
      </c>
    </row>
    <row r="22" spans="1:31" s="196" customFormat="1">
      <c r="A22" s="292" t="s">
        <v>383</v>
      </c>
      <c r="B22" s="174"/>
      <c r="C22" s="174"/>
      <c r="D22" s="174"/>
      <c r="E22" s="174"/>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c r="AD22" s="174"/>
      <c r="AE22" s="175"/>
    </row>
    <row r="23" spans="1:31" s="196" customFormat="1">
      <c r="A23" s="245" t="s">
        <v>19</v>
      </c>
      <c r="B23" s="245" t="s">
        <v>20</v>
      </c>
      <c r="C23" s="291">
        <v>45415.961000000003</v>
      </c>
      <c r="D23" s="291">
        <v>46507.150999999998</v>
      </c>
      <c r="E23" s="291">
        <v>46615.269</v>
      </c>
      <c r="F23" s="291">
        <v>48051.231557292456</v>
      </c>
      <c r="G23" s="291">
        <v>48904.827546205241</v>
      </c>
      <c r="H23" s="291">
        <v>48668.404828104271</v>
      </c>
      <c r="I23" s="291">
        <v>50949.112149551947</v>
      </c>
      <c r="J23" s="291">
        <v>50705.391855556991</v>
      </c>
      <c r="K23" s="291">
        <v>51967.960628780471</v>
      </c>
      <c r="L23" s="291">
        <v>51410.949493524131</v>
      </c>
      <c r="M23" s="291">
        <v>50239.78734083999</v>
      </c>
      <c r="N23" s="291">
        <v>52808.374192361029</v>
      </c>
      <c r="O23" s="291">
        <v>52555.259223691202</v>
      </c>
      <c r="P23" s="291">
        <v>53638.723749681551</v>
      </c>
      <c r="Q23" s="291">
        <v>52662.117485709765</v>
      </c>
      <c r="R23" s="291">
        <v>53377.682057824924</v>
      </c>
      <c r="S23" s="291">
        <v>54050.602266118076</v>
      </c>
      <c r="T23" s="291">
        <v>52399.88082456484</v>
      </c>
      <c r="U23" s="291">
        <v>54402.557037322098</v>
      </c>
      <c r="V23" s="291">
        <v>54277.016889386628</v>
      </c>
      <c r="W23" s="291">
        <v>56450.962726386329</v>
      </c>
      <c r="X23" s="291">
        <v>56743.630255036682</v>
      </c>
      <c r="Y23" s="291">
        <v>56620.104246729556</v>
      </c>
      <c r="Z23" s="291">
        <v>56050.679476728386</v>
      </c>
      <c r="AA23" s="291">
        <v>55370.696964403549</v>
      </c>
      <c r="AB23" s="291">
        <v>54976.540274057676</v>
      </c>
      <c r="AC23" s="291">
        <v>54931.216839408407</v>
      </c>
      <c r="AD23" s="291">
        <v>54047.671848918901</v>
      </c>
      <c r="AE23" s="291">
        <v>53055.403012305418</v>
      </c>
    </row>
    <row r="24" spans="1:31" s="196" customFormat="1">
      <c r="A24" s="246" t="s">
        <v>22</v>
      </c>
      <c r="B24" s="246" t="s">
        <v>23</v>
      </c>
      <c r="C24" s="293">
        <v>114293.53100000002</v>
      </c>
      <c r="D24" s="293">
        <v>129664.40100000001</v>
      </c>
      <c r="E24" s="293">
        <v>127195.512</v>
      </c>
      <c r="F24" s="293">
        <v>132143.67850599432</v>
      </c>
      <c r="G24" s="293">
        <v>137987.70179332976</v>
      </c>
      <c r="H24" s="293">
        <v>140292.85365934495</v>
      </c>
      <c r="I24" s="293">
        <v>148833.0164172166</v>
      </c>
      <c r="J24" s="293">
        <v>153729.78632228557</v>
      </c>
      <c r="K24" s="293">
        <v>161041.80665061422</v>
      </c>
      <c r="L24" s="293">
        <v>164087.4692585594</v>
      </c>
      <c r="M24" s="293">
        <v>169870.81345040942</v>
      </c>
      <c r="N24" s="293">
        <v>189074.36186117327</v>
      </c>
      <c r="O24" s="293">
        <v>196896.17790493977</v>
      </c>
      <c r="P24" s="293">
        <v>209938.40301152208</v>
      </c>
      <c r="Q24" s="293">
        <v>221965.84847612699</v>
      </c>
      <c r="R24" s="293">
        <v>236621.55653435056</v>
      </c>
      <c r="S24" s="293">
        <v>255248.22278906329</v>
      </c>
      <c r="T24" s="293">
        <v>268405.64500204072</v>
      </c>
      <c r="U24" s="293">
        <v>290858.37424160924</v>
      </c>
      <c r="V24" s="293">
        <v>297431.58120417706</v>
      </c>
      <c r="W24" s="293">
        <v>303332.82467916043</v>
      </c>
      <c r="X24" s="293">
        <v>307689.93185435352</v>
      </c>
      <c r="Y24" s="293">
        <v>307020.11730587581</v>
      </c>
      <c r="Z24" s="293">
        <v>303932.43560679583</v>
      </c>
      <c r="AA24" s="293">
        <v>300245.25923230208</v>
      </c>
      <c r="AB24" s="293">
        <v>298107.96127220738</v>
      </c>
      <c r="AC24" s="293">
        <v>297862.19686735765</v>
      </c>
      <c r="AD24" s="293">
        <v>293071.21157628461</v>
      </c>
      <c r="AE24" s="293">
        <v>287690.67583427147</v>
      </c>
    </row>
    <row r="25" spans="1:31" s="196" customFormat="1">
      <c r="A25" s="246" t="s">
        <v>25</v>
      </c>
      <c r="B25" s="246" t="s">
        <v>26</v>
      </c>
      <c r="C25" s="293">
        <v>26940.143930290673</v>
      </c>
      <c r="D25" s="293">
        <v>30073.438595197902</v>
      </c>
      <c r="E25" s="293">
        <v>29622.001017331495</v>
      </c>
      <c r="F25" s="293">
        <v>29144.678332824478</v>
      </c>
      <c r="G25" s="293">
        <v>28536.670053310809</v>
      </c>
      <c r="H25" s="293">
        <v>28325.854854155983</v>
      </c>
      <c r="I25" s="293">
        <v>27383.124929212983</v>
      </c>
      <c r="J25" s="293">
        <v>26856.00823072355</v>
      </c>
      <c r="K25" s="293">
        <v>26163.061670515093</v>
      </c>
      <c r="L25" s="293">
        <v>25981.321645145752</v>
      </c>
      <c r="M25" s="293">
        <v>25639.051064884883</v>
      </c>
      <c r="N25" s="293">
        <v>23794.965040222673</v>
      </c>
      <c r="O25" s="293">
        <v>23288.526634306952</v>
      </c>
      <c r="P25" s="293">
        <v>22072.139237727875</v>
      </c>
      <c r="Q25" s="293">
        <v>21018.138352358405</v>
      </c>
      <c r="R25" s="293">
        <v>19735.34772910882</v>
      </c>
      <c r="S25" s="293">
        <v>18013.760360476183</v>
      </c>
      <c r="T25" s="293">
        <v>16866.141857053561</v>
      </c>
      <c r="U25" s="293">
        <v>14582.837356450873</v>
      </c>
      <c r="V25" s="293">
        <v>13979.196476099232</v>
      </c>
      <c r="W25" s="293">
        <v>13307.532507393778</v>
      </c>
      <c r="X25" s="293">
        <v>12863.795271922674</v>
      </c>
      <c r="Y25" s="293">
        <v>12835.791894724583</v>
      </c>
      <c r="Z25" s="293">
        <v>12706.703155933388</v>
      </c>
      <c r="AA25" s="293">
        <v>12552.55094910912</v>
      </c>
      <c r="AB25" s="293">
        <v>12463.195528123906</v>
      </c>
      <c r="AC25" s="293">
        <v>12452.920694072434</v>
      </c>
      <c r="AD25" s="293">
        <v>12252.62082217305</v>
      </c>
      <c r="AE25" s="293">
        <v>12027.673226971001</v>
      </c>
    </row>
    <row r="26" spans="1:31" s="196" customFormat="1">
      <c r="A26" s="246" t="s">
        <v>28</v>
      </c>
      <c r="B26" s="246" t="s">
        <v>29</v>
      </c>
      <c r="C26" s="293">
        <v>171247.90668375816</v>
      </c>
      <c r="D26" s="293">
        <v>175495.38197347167</v>
      </c>
      <c r="E26" s="293">
        <v>175062.16466424541</v>
      </c>
      <c r="F26" s="293">
        <v>184254.57584753522</v>
      </c>
      <c r="G26" s="293">
        <v>192170.71180471056</v>
      </c>
      <c r="H26" s="293">
        <v>193226.67025326431</v>
      </c>
      <c r="I26" s="293">
        <v>208970.40698763615</v>
      </c>
      <c r="J26" s="293">
        <v>213151.45920170774</v>
      </c>
      <c r="K26" s="293">
        <v>222206.55809099803</v>
      </c>
      <c r="L26" s="293">
        <v>223824.41841118422</v>
      </c>
      <c r="M26" s="293">
        <v>224707.42277832603</v>
      </c>
      <c r="N26" s="293">
        <v>251575.95984029613</v>
      </c>
      <c r="O26" s="293">
        <v>256440.70300548919</v>
      </c>
      <c r="P26" s="293">
        <v>271213.62065202597</v>
      </c>
      <c r="Q26" s="293">
        <v>277406.8019516794</v>
      </c>
      <c r="R26" s="293">
        <v>292119.94399149582</v>
      </c>
      <c r="S26" s="293">
        <v>310433.45729737426</v>
      </c>
      <c r="T26" s="293">
        <v>315087.13974373892</v>
      </c>
      <c r="U26" s="293">
        <v>342155.36912651948</v>
      </c>
      <c r="V26" s="293">
        <v>346368.812697421</v>
      </c>
      <c r="W26" s="293">
        <v>358213.16111779911</v>
      </c>
      <c r="X26" s="293">
        <v>363176.60956484603</v>
      </c>
      <c r="Y26" s="293">
        <v>362386.0052857679</v>
      </c>
      <c r="Z26" s="293">
        <v>358741.51238952938</v>
      </c>
      <c r="AA26" s="293">
        <v>354389.41608762601</v>
      </c>
      <c r="AB26" s="293">
        <v>351866.69257145812</v>
      </c>
      <c r="AC26" s="293">
        <v>351576.60871084186</v>
      </c>
      <c r="AD26" s="293">
        <v>345921.65021414793</v>
      </c>
      <c r="AE26" s="293">
        <v>339570.82580903952</v>
      </c>
    </row>
    <row r="27" spans="1:31" s="196" customFormat="1">
      <c r="A27" s="249" t="s">
        <v>392</v>
      </c>
      <c r="B27" s="249" t="s">
        <v>33</v>
      </c>
      <c r="C27" s="268">
        <v>16288.521000000001</v>
      </c>
      <c r="D27" s="268">
        <v>16597.577000000001</v>
      </c>
      <c r="E27" s="268">
        <v>16495.365000000002</v>
      </c>
      <c r="F27" s="268">
        <v>17722.347786998056</v>
      </c>
      <c r="G27" s="268">
        <v>18520.684759390966</v>
      </c>
      <c r="H27" s="268">
        <v>18755.416699002744</v>
      </c>
      <c r="I27" s="268">
        <v>20439.915466296334</v>
      </c>
      <c r="J27" s="268">
        <v>20504.693960366727</v>
      </c>
      <c r="K27" s="268">
        <v>22267.435653382949</v>
      </c>
      <c r="L27" s="268">
        <v>21894.406683685807</v>
      </c>
      <c r="M27" s="268">
        <v>21748.700970612957</v>
      </c>
      <c r="N27" s="268">
        <v>24073.68099931478</v>
      </c>
      <c r="O27" s="268">
        <v>24776.803278940428</v>
      </c>
      <c r="P27" s="268">
        <v>26262.824693019396</v>
      </c>
      <c r="Q27" s="268">
        <v>26903.919662563705</v>
      </c>
      <c r="R27" s="268">
        <v>28222.780977544662</v>
      </c>
      <c r="S27" s="268">
        <v>29819.574503182852</v>
      </c>
      <c r="T27" s="268">
        <v>29938.651305986845</v>
      </c>
      <c r="U27" s="268">
        <v>32287.516435408892</v>
      </c>
      <c r="V27" s="268">
        <v>32972.057206820275</v>
      </c>
      <c r="W27" s="268">
        <v>34582.65028500159</v>
      </c>
      <c r="X27" s="268">
        <v>34886.388571872216</v>
      </c>
      <c r="Y27" s="268">
        <v>34810.44390098728</v>
      </c>
      <c r="Z27" s="268">
        <v>34460.357491298215</v>
      </c>
      <c r="AA27" s="268">
        <v>34042.299393139503</v>
      </c>
      <c r="AB27" s="268">
        <v>33799.969048820574</v>
      </c>
      <c r="AC27" s="268">
        <v>33772.103877955051</v>
      </c>
      <c r="AD27" s="268">
        <v>33228.894116429234</v>
      </c>
      <c r="AE27" s="268">
        <v>32618.840158896524</v>
      </c>
    </row>
    <row r="28" spans="1:31" s="196" customFormat="1">
      <c r="A28" s="292" t="s">
        <v>73</v>
      </c>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4"/>
      <c r="AE28" s="175"/>
    </row>
    <row r="29" spans="1:31" s="196" customFormat="1">
      <c r="A29" s="290" t="s">
        <v>753</v>
      </c>
      <c r="B29" s="245" t="s">
        <v>1007</v>
      </c>
      <c r="C29" s="268">
        <v>578.47499999999991</v>
      </c>
      <c r="D29" s="268">
        <v>726.65100000000007</v>
      </c>
      <c r="E29" s="268">
        <v>710.37899999999991</v>
      </c>
      <c r="F29" s="268">
        <v>758.88</v>
      </c>
      <c r="G29" s="268">
        <v>810.46800000000007</v>
      </c>
      <c r="H29" s="268">
        <v>829.1880000000001</v>
      </c>
      <c r="I29" s="268">
        <v>911.75400000000002</v>
      </c>
      <c r="J29" s="268">
        <v>955.8810000000002</v>
      </c>
      <c r="K29" s="268">
        <v>1001.925</v>
      </c>
      <c r="L29" s="268">
        <v>1036.4940000000001</v>
      </c>
      <c r="M29" s="268">
        <v>1097.559</v>
      </c>
      <c r="N29" s="268">
        <v>1162.474946205572</v>
      </c>
      <c r="O29" s="268">
        <v>1177.9242753471317</v>
      </c>
      <c r="P29" s="268">
        <v>1237.5871430442758</v>
      </c>
      <c r="Q29" s="268">
        <v>1271.2892211160597</v>
      </c>
      <c r="R29" s="268">
        <v>1366.9350963234656</v>
      </c>
      <c r="S29" s="268">
        <v>1448.3902418129421</v>
      </c>
      <c r="T29" s="268">
        <v>1498.7852705440573</v>
      </c>
      <c r="U29" s="268">
        <v>1612.1230580735305</v>
      </c>
      <c r="V29" s="268">
        <v>1633.9784414461622</v>
      </c>
      <c r="W29" s="268">
        <v>1671.3075480744042</v>
      </c>
      <c r="X29" s="268">
        <v>1298.1213064361193</v>
      </c>
      <c r="Y29" s="268">
        <v>2198.7356329113923</v>
      </c>
      <c r="Z29" s="268">
        <v>1387.5669999999998</v>
      </c>
      <c r="AA29" s="268">
        <v>1859.8647300771208</v>
      </c>
      <c r="AB29" s="268">
        <v>199.27683923705723</v>
      </c>
      <c r="AC29" s="268">
        <v>1059.3029457364341</v>
      </c>
      <c r="AD29" s="268">
        <v>387.28479999999996</v>
      </c>
      <c r="AE29" s="268">
        <v>177.26444444444445</v>
      </c>
    </row>
    <row r="30" spans="1:31" s="196" customFormat="1" ht="24">
      <c r="A30" s="246" t="s">
        <v>754</v>
      </c>
      <c r="B30" s="245" t="s">
        <v>1007</v>
      </c>
      <c r="C30" s="268">
        <v>64.274999999999991</v>
      </c>
      <c r="D30" s="268">
        <v>80.739000000000004</v>
      </c>
      <c r="E30" s="268">
        <v>78.931000000000012</v>
      </c>
      <c r="F30" s="268">
        <v>84.320000000000007</v>
      </c>
      <c r="G30" s="268">
        <v>90.052000000000021</v>
      </c>
      <c r="H30" s="268">
        <v>92.131999999999991</v>
      </c>
      <c r="I30" s="268">
        <v>101.30600000000003</v>
      </c>
      <c r="J30" s="268">
        <v>106.209</v>
      </c>
      <c r="K30" s="268">
        <v>111.32500000000002</v>
      </c>
      <c r="L30" s="268">
        <v>115.16600000000001</v>
      </c>
      <c r="M30" s="268">
        <v>121.95100000000001</v>
      </c>
      <c r="N30" s="268">
        <v>131.68100000000001</v>
      </c>
      <c r="O30" s="268">
        <v>136.08300000000003</v>
      </c>
      <c r="P30" s="268">
        <v>145.875</v>
      </c>
      <c r="Q30" s="268">
        <v>152.94900000000001</v>
      </c>
      <c r="R30" s="268">
        <v>167.93200000000002</v>
      </c>
      <c r="S30" s="268">
        <v>181.78100000000001</v>
      </c>
      <c r="T30" s="268">
        <v>192.25700000000001</v>
      </c>
      <c r="U30" s="268">
        <v>211.46200000000002</v>
      </c>
      <c r="V30" s="268">
        <v>219.27700000000002</v>
      </c>
      <c r="W30" s="268">
        <v>229.58700000000002</v>
      </c>
      <c r="X30" s="268">
        <v>617.28845341018246</v>
      </c>
      <c r="Y30" s="268">
        <v>73.629715189873423</v>
      </c>
      <c r="Z30" s="268">
        <v>147.47088888888891</v>
      </c>
      <c r="AA30" s="268">
        <v>218.44048843187662</v>
      </c>
      <c r="AB30" s="268">
        <v>66.425613079019072</v>
      </c>
      <c r="AC30" s="268">
        <v>132.41286821705427</v>
      </c>
      <c r="AD30" s="268">
        <v>174.27815999999999</v>
      </c>
      <c r="AE30" s="268">
        <v>265.89666666666665</v>
      </c>
    </row>
    <row r="31" spans="1:31" s="196" customFormat="1">
      <c r="A31" s="246" t="s">
        <v>755</v>
      </c>
      <c r="B31" s="245" t="s">
        <v>1007</v>
      </c>
      <c r="C31" s="268">
        <v>0</v>
      </c>
      <c r="D31" s="268">
        <v>0</v>
      </c>
      <c r="E31" s="268">
        <v>0</v>
      </c>
      <c r="F31" s="268">
        <v>0</v>
      </c>
      <c r="G31" s="268">
        <v>0</v>
      </c>
      <c r="H31" s="268">
        <v>0</v>
      </c>
      <c r="I31" s="268">
        <v>0</v>
      </c>
      <c r="J31" s="268">
        <v>0</v>
      </c>
      <c r="K31" s="268">
        <v>0</v>
      </c>
      <c r="L31" s="268">
        <v>0</v>
      </c>
      <c r="M31" s="268">
        <v>0</v>
      </c>
      <c r="N31" s="268">
        <v>22.424063400576369</v>
      </c>
      <c r="O31" s="268">
        <v>46.347367042179727</v>
      </c>
      <c r="P31" s="268">
        <v>74.523513230285573</v>
      </c>
      <c r="Q31" s="268">
        <v>104.18323290542311</v>
      </c>
      <c r="R31" s="268">
        <v>142.98637673565628</v>
      </c>
      <c r="S31" s="268">
        <v>185.73379617500655</v>
      </c>
      <c r="T31" s="268">
        <v>229.1771941315169</v>
      </c>
      <c r="U31" s="268">
        <v>288.0802724652869</v>
      </c>
      <c r="V31" s="268">
        <v>336.06771024364679</v>
      </c>
      <c r="W31" s="268">
        <v>390.96554886036154</v>
      </c>
      <c r="X31" s="268">
        <v>442.54135446685882</v>
      </c>
      <c r="Y31" s="268">
        <v>109.17509493670887</v>
      </c>
      <c r="Z31" s="268">
        <v>764.16733333333332</v>
      </c>
      <c r="AA31" s="268">
        <v>318.29899742930587</v>
      </c>
      <c r="AB31" s="268">
        <v>1833.3469209809266</v>
      </c>
      <c r="AC31" s="268">
        <v>1021.4706976744188</v>
      </c>
      <c r="AD31" s="268">
        <v>1200.5828799999999</v>
      </c>
      <c r="AE31" s="268">
        <v>1914.4559999999999</v>
      </c>
    </row>
    <row r="32" spans="1:31" s="196" customFormat="1">
      <c r="A32" s="246" t="s">
        <v>756</v>
      </c>
      <c r="B32" s="245" t="s">
        <v>1007</v>
      </c>
      <c r="C32" s="268">
        <v>0</v>
      </c>
      <c r="D32" s="268">
        <v>0</v>
      </c>
      <c r="E32" s="268">
        <v>0</v>
      </c>
      <c r="F32" s="268">
        <v>0</v>
      </c>
      <c r="G32" s="268">
        <v>0</v>
      </c>
      <c r="H32" s="268">
        <v>0</v>
      </c>
      <c r="I32" s="268">
        <v>0</v>
      </c>
      <c r="J32" s="268">
        <v>0</v>
      </c>
      <c r="K32" s="268">
        <v>0</v>
      </c>
      <c r="L32" s="268">
        <v>0</v>
      </c>
      <c r="M32" s="268">
        <v>0</v>
      </c>
      <c r="N32" s="268">
        <v>0.22999039385206532</v>
      </c>
      <c r="O32" s="268">
        <v>0.47535761068902282</v>
      </c>
      <c r="P32" s="268">
        <v>0.76434372543882612</v>
      </c>
      <c r="Q32" s="268">
        <v>1.06854597851716</v>
      </c>
      <c r="R32" s="268">
        <v>1.466526940878526</v>
      </c>
      <c r="S32" s="268">
        <v>1.9049620120513489</v>
      </c>
      <c r="T32" s="268">
        <v>2.3505353244258145</v>
      </c>
      <c r="U32" s="268">
        <v>2.9546694611824291</v>
      </c>
      <c r="V32" s="268">
        <v>3.4468483101912497</v>
      </c>
      <c r="W32" s="268">
        <v>4.0099030652344769</v>
      </c>
      <c r="X32" s="268">
        <v>4.5388856868395777</v>
      </c>
      <c r="Y32" s="268">
        <v>25.389556962025317</v>
      </c>
      <c r="Z32" s="268">
        <v>113.95477777777778</v>
      </c>
      <c r="AA32" s="268">
        <v>31.205784061696658</v>
      </c>
      <c r="AB32" s="268">
        <v>338.77062670299733</v>
      </c>
      <c r="AC32" s="268">
        <v>226.993488372093</v>
      </c>
      <c r="AD32" s="268">
        <v>658.38416000000007</v>
      </c>
      <c r="AE32" s="268">
        <v>35.452888888888893</v>
      </c>
    </row>
    <row r="33" spans="1:31" s="196" customFormat="1">
      <c r="A33" s="246" t="s">
        <v>757</v>
      </c>
      <c r="B33" s="245" t="s">
        <v>1007</v>
      </c>
      <c r="C33" s="268">
        <v>5609.6295</v>
      </c>
      <c r="D33" s="268">
        <v>5871.0644999999995</v>
      </c>
      <c r="E33" s="268">
        <v>5808.8594999999996</v>
      </c>
      <c r="F33" s="268">
        <v>5857.453412911882</v>
      </c>
      <c r="G33" s="268">
        <v>5927.6511151483528</v>
      </c>
      <c r="H33" s="268">
        <v>5937.9633400328003</v>
      </c>
      <c r="I33" s="268">
        <v>6032.9519000298187</v>
      </c>
      <c r="J33" s="268">
        <v>6066.4338571641565</v>
      </c>
      <c r="K33" s="268">
        <v>6223.2979508722228</v>
      </c>
      <c r="L33" s="268">
        <v>6216.9384463098258</v>
      </c>
      <c r="M33" s="268">
        <v>6197.5746084240336</v>
      </c>
      <c r="N33" s="268">
        <v>6841.376756940509</v>
      </c>
      <c r="O33" s="268">
        <v>7043.4515514387949</v>
      </c>
      <c r="P33" s="268">
        <v>7316.0324283882492</v>
      </c>
      <c r="Q33" s="268">
        <v>7592.6299251080954</v>
      </c>
      <c r="R33" s="268">
        <v>7725.8627788280892</v>
      </c>
      <c r="S33" s="268">
        <v>8104.9137127031463</v>
      </c>
      <c r="T33" s="268">
        <v>8289.4005878932458</v>
      </c>
      <c r="U33" s="268">
        <v>8666.0030124645891</v>
      </c>
      <c r="V33" s="268">
        <v>8649.6613442671842</v>
      </c>
      <c r="W33" s="268">
        <v>8553.2296003727442</v>
      </c>
      <c r="X33" s="268">
        <v>8500.2531099150128</v>
      </c>
      <c r="Y33" s="268">
        <v>8217.070451000076</v>
      </c>
      <c r="Z33" s="268">
        <v>8025.4878308840862</v>
      </c>
      <c r="AA33" s="268">
        <v>7103.5011527260394</v>
      </c>
      <c r="AB33" s="268">
        <v>7302.7792529499748</v>
      </c>
      <c r="AC33" s="268">
        <v>7305.2493864243725</v>
      </c>
      <c r="AD33" s="268">
        <v>7179.4075385861861</v>
      </c>
      <c r="AE33" s="268">
        <v>6691.7676276631828</v>
      </c>
    </row>
    <row r="34" spans="1:31" s="196" customFormat="1">
      <c r="A34" s="246" t="s">
        <v>758</v>
      </c>
      <c r="B34" s="245" t="s">
        <v>1007</v>
      </c>
      <c r="C34" s="268">
        <v>0</v>
      </c>
      <c r="D34" s="268">
        <v>0</v>
      </c>
      <c r="E34" s="268">
        <v>0</v>
      </c>
      <c r="F34" s="268">
        <v>2.3880870881172043</v>
      </c>
      <c r="G34" s="268">
        <v>4.835384851647504</v>
      </c>
      <c r="H34" s="268">
        <v>7.2686599671987366</v>
      </c>
      <c r="I34" s="268">
        <v>9.8505999701803511</v>
      </c>
      <c r="J34" s="268">
        <v>12.386642835843414</v>
      </c>
      <c r="K34" s="268">
        <v>15.25454912777686</v>
      </c>
      <c r="L34" s="268">
        <v>17.786053690174686</v>
      </c>
      <c r="M34" s="268">
        <v>20.271891575965292</v>
      </c>
      <c r="N34" s="268">
        <v>25.185243059490315</v>
      </c>
      <c r="O34" s="268">
        <v>28.821948561204547</v>
      </c>
      <c r="P34" s="268">
        <v>32.94457161174914</v>
      </c>
      <c r="Q34" s="268">
        <v>37.313574891903762</v>
      </c>
      <c r="R34" s="268">
        <v>41.149221171910135</v>
      </c>
      <c r="S34" s="268">
        <v>46.507787296853756</v>
      </c>
      <c r="T34" s="268">
        <v>50.984912106754301</v>
      </c>
      <c r="U34" s="268">
        <v>56.877987535410426</v>
      </c>
      <c r="V34" s="268">
        <v>60.343655732816586</v>
      </c>
      <c r="W34" s="268">
        <v>63.206899627254742</v>
      </c>
      <c r="X34" s="268">
        <v>66.332390084985818</v>
      </c>
      <c r="Y34" s="268">
        <v>115.18054899992278</v>
      </c>
      <c r="Z34" s="268">
        <v>90.568169115913548</v>
      </c>
      <c r="AA34" s="268">
        <v>723.0188472739585</v>
      </c>
      <c r="AB34" s="268">
        <v>349.30574705002493</v>
      </c>
      <c r="AC34" s="268">
        <v>321.51861357562797</v>
      </c>
      <c r="AD34" s="268">
        <v>239.43046141381399</v>
      </c>
      <c r="AE34" s="268">
        <v>517.00887233681635</v>
      </c>
    </row>
    <row r="35" spans="1:31" s="196" customFormat="1">
      <c r="A35" s="292" t="s">
        <v>325</v>
      </c>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c r="AB35" s="174"/>
      <c r="AC35" s="174"/>
      <c r="AD35" s="174"/>
      <c r="AE35" s="175"/>
    </row>
    <row r="36" spans="1:31" s="196" customFormat="1" ht="24">
      <c r="A36" s="181" t="s">
        <v>464</v>
      </c>
      <c r="B36" s="246" t="s">
        <v>1009</v>
      </c>
      <c r="C36" s="293">
        <v>24.83334</v>
      </c>
      <c r="D36" s="293">
        <v>76.253309999999999</v>
      </c>
      <c r="E36" s="293">
        <v>253.63758000000001</v>
      </c>
      <c r="F36" s="293">
        <v>258.41352599999999</v>
      </c>
      <c r="G36" s="293">
        <v>395.44159200000001</v>
      </c>
      <c r="H36" s="293">
        <v>731.19421199999999</v>
      </c>
      <c r="I36" s="293">
        <v>850.45295999999996</v>
      </c>
      <c r="J36" s="293">
        <v>1895.6933939999999</v>
      </c>
      <c r="K36" s="293">
        <v>3032.900388</v>
      </c>
      <c r="L36" s="293">
        <v>6429.8568599999999</v>
      </c>
      <c r="M36" s="293">
        <v>15783.545946</v>
      </c>
      <c r="N36" s="293">
        <v>21506.423610000002</v>
      </c>
      <c r="O36" s="293">
        <v>24318.956382</v>
      </c>
      <c r="P36" s="293">
        <v>23791.158888000002</v>
      </c>
      <c r="Q36" s="293">
        <v>22599.925655999999</v>
      </c>
      <c r="R36" s="293">
        <v>23421.598325999999</v>
      </c>
      <c r="S36" s="293">
        <v>28423.070466000001</v>
      </c>
      <c r="T36" s="293">
        <v>27554.638355999999</v>
      </c>
      <c r="U36" s="293">
        <v>28802.976384000001</v>
      </c>
      <c r="V36" s="293">
        <v>23883.321966</v>
      </c>
      <c r="W36" s="293">
        <v>22368.432828000001</v>
      </c>
      <c r="X36" s="293">
        <v>20596.530149999999</v>
      </c>
      <c r="Y36" s="293">
        <v>20596.530149999999</v>
      </c>
      <c r="Z36" s="293">
        <v>20596.530149999999</v>
      </c>
      <c r="AA36" s="293">
        <v>20596.530149999999</v>
      </c>
      <c r="AB36" s="293">
        <v>20596.530149999999</v>
      </c>
      <c r="AC36" s="293">
        <v>20596.530149999999</v>
      </c>
      <c r="AD36" s="293">
        <v>20596.530149999999</v>
      </c>
      <c r="AE36" s="293">
        <v>20596.530149999999</v>
      </c>
    </row>
    <row r="37" spans="1:31" s="196" customFormat="1">
      <c r="A37" s="186" t="s">
        <v>461</v>
      </c>
      <c r="B37" s="246" t="s">
        <v>10</v>
      </c>
      <c r="C37" s="293">
        <v>1300</v>
      </c>
      <c r="D37" s="293">
        <v>1703.7777777777778</v>
      </c>
      <c r="E37" s="293">
        <v>2229.9444444444443</v>
      </c>
      <c r="F37" s="293">
        <v>2580.7222222222222</v>
      </c>
      <c r="G37" s="293">
        <v>2706</v>
      </c>
      <c r="H37" s="293">
        <v>2731.0555555555557</v>
      </c>
      <c r="I37" s="293">
        <v>2768.3333333333335</v>
      </c>
      <c r="J37" s="293">
        <v>2773.6666666666665</v>
      </c>
      <c r="K37" s="293">
        <v>2837.6666666666665</v>
      </c>
      <c r="L37" s="293">
        <v>2872.5</v>
      </c>
      <c r="M37" s="293">
        <v>2927.5833333333335</v>
      </c>
      <c r="N37" s="293">
        <v>3143.1666666666665</v>
      </c>
      <c r="O37" s="293">
        <v>3357.1666666666665</v>
      </c>
      <c r="P37" s="293">
        <v>3669.0833333333335</v>
      </c>
      <c r="Q37" s="293">
        <v>3963</v>
      </c>
      <c r="R37" s="293">
        <v>4246.166666666667</v>
      </c>
      <c r="S37" s="293">
        <v>4492.916666666667</v>
      </c>
      <c r="T37" s="293">
        <v>4763.916666666667</v>
      </c>
      <c r="U37" s="293">
        <v>5026.1000000000004</v>
      </c>
      <c r="V37" s="293">
        <v>5191.166666666667</v>
      </c>
      <c r="W37" s="293">
        <v>5295.666666666667</v>
      </c>
      <c r="X37" s="293">
        <v>5461.75</v>
      </c>
      <c r="Y37" s="293">
        <v>5517.181818181818</v>
      </c>
      <c r="Z37" s="293">
        <v>5479.75</v>
      </c>
      <c r="AA37" s="293">
        <v>5479.75</v>
      </c>
      <c r="AB37" s="293">
        <v>5479.75</v>
      </c>
      <c r="AC37" s="293">
        <v>5479.75</v>
      </c>
      <c r="AD37" s="293">
        <v>5479.75</v>
      </c>
      <c r="AE37" s="293">
        <v>5479.75</v>
      </c>
    </row>
    <row r="38" spans="1:31" s="196" customFormat="1">
      <c r="A38" s="187" t="s">
        <v>51</v>
      </c>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c r="AB38" s="174"/>
      <c r="AC38" s="174"/>
      <c r="AD38" s="174"/>
      <c r="AE38" s="175"/>
    </row>
    <row r="39" spans="1:31" s="196" customFormat="1">
      <c r="A39" s="181" t="s">
        <v>52</v>
      </c>
      <c r="B39" s="245" t="s">
        <v>55</v>
      </c>
      <c r="C39" s="291">
        <v>194116.72699999998</v>
      </c>
      <c r="D39" s="291">
        <v>207471.54700000002</v>
      </c>
      <c r="E39" s="291">
        <v>206514.99400000004</v>
      </c>
      <c r="F39" s="291">
        <v>227739.7934573089</v>
      </c>
      <c r="G39" s="291">
        <v>251048.73605539344</v>
      </c>
      <c r="H39" s="291">
        <v>257187.9846666611</v>
      </c>
      <c r="I39" s="291">
        <v>295577.28533727216</v>
      </c>
      <c r="J39" s="291">
        <v>312799.16400802659</v>
      </c>
      <c r="K39" s="291">
        <v>339321.0134786272</v>
      </c>
      <c r="L39" s="291">
        <v>348691.24307727139</v>
      </c>
      <c r="M39" s="291">
        <v>363143.77187757962</v>
      </c>
      <c r="N39" s="291">
        <v>439527.20137589314</v>
      </c>
      <c r="O39" s="291">
        <v>462471.75842197536</v>
      </c>
      <c r="P39" s="291">
        <v>510801.23597419501</v>
      </c>
      <c r="Q39" s="291">
        <v>547319.15504065074</v>
      </c>
      <c r="R39" s="291">
        <v>600205.07215883653</v>
      </c>
      <c r="S39" s="291">
        <v>666863.79576633114</v>
      </c>
      <c r="T39" s="291">
        <v>706308.0489386043</v>
      </c>
      <c r="U39" s="291">
        <v>793183.86667160643</v>
      </c>
      <c r="V39" s="291">
        <v>814390.62293270626</v>
      </c>
      <c r="W39" s="291">
        <v>842819.37077184371</v>
      </c>
      <c r="X39" s="291">
        <v>860003.97452372673</v>
      </c>
      <c r="Y39" s="291">
        <v>858131.81975280854</v>
      </c>
      <c r="Z39" s="291">
        <v>849501.64288199064</v>
      </c>
      <c r="AA39" s="291">
        <v>839195.85771143262</v>
      </c>
      <c r="AB39" s="291">
        <v>833222.03617835429</v>
      </c>
      <c r="AC39" s="291">
        <v>808859.73034267046</v>
      </c>
      <c r="AD39" s="291">
        <v>839327.65718575625</v>
      </c>
      <c r="AE39" s="291">
        <v>814074.53691400425</v>
      </c>
    </row>
    <row r="40" spans="1:31" s="196" customFormat="1">
      <c r="A40" s="188" t="s">
        <v>759</v>
      </c>
      <c r="B40" s="246" t="s">
        <v>55</v>
      </c>
      <c r="C40" s="293">
        <v>0</v>
      </c>
      <c r="D40" s="293">
        <v>0</v>
      </c>
      <c r="E40" s="293">
        <v>0</v>
      </c>
      <c r="F40" s="293">
        <v>4209.9288673994342</v>
      </c>
      <c r="G40" s="293">
        <v>9281.6218456952574</v>
      </c>
      <c r="H40" s="293">
        <v>14262.897641550193</v>
      </c>
      <c r="I40" s="293">
        <v>21855.808810544189</v>
      </c>
      <c r="J40" s="293">
        <v>28911.55318674368</v>
      </c>
      <c r="K40" s="293">
        <v>37635.513098680902</v>
      </c>
      <c r="L40" s="293">
        <v>45120.605205998108</v>
      </c>
      <c r="M40" s="293">
        <v>53703.726521744524</v>
      </c>
      <c r="N40" s="293">
        <v>73124.700891759974</v>
      </c>
      <c r="O40" s="293">
        <v>85491.129002126836</v>
      </c>
      <c r="P40" s="293">
        <v>103867.68688088779</v>
      </c>
      <c r="Q40" s="293">
        <v>121410.91421082189</v>
      </c>
      <c r="R40" s="293">
        <v>144237.72006050966</v>
      </c>
      <c r="S40" s="293">
        <v>172584.19104191885</v>
      </c>
      <c r="T40" s="293">
        <v>195848.95107893847</v>
      </c>
      <c r="U40" s="293">
        <v>234600.90881884538</v>
      </c>
      <c r="V40" s="293">
        <v>255927.8341004141</v>
      </c>
      <c r="W40" s="293">
        <v>280441.86662642675</v>
      </c>
      <c r="X40" s="293">
        <v>302057.68858301523</v>
      </c>
      <c r="Y40" s="293">
        <v>258460.04477118532</v>
      </c>
      <c r="Z40" s="293">
        <v>172592.17598976233</v>
      </c>
      <c r="AA40" s="293">
        <v>202246.85383749212</v>
      </c>
      <c r="AB40" s="293">
        <v>197879.90997701339</v>
      </c>
      <c r="AC40" s="293">
        <v>197917.05094610239</v>
      </c>
      <c r="AD40" s="293">
        <v>215650.23514503558</v>
      </c>
      <c r="AE40" s="293">
        <v>210845.19021417262</v>
      </c>
    </row>
    <row r="41" spans="1:31" s="196" customFormat="1">
      <c r="A41" s="188" t="s">
        <v>760</v>
      </c>
      <c r="B41" s="246" t="s">
        <v>55</v>
      </c>
      <c r="C41" s="293">
        <v>67940.854449999984</v>
      </c>
      <c r="D41" s="293">
        <v>72615.04144999999</v>
      </c>
      <c r="E41" s="293">
        <v>72280.247899999988</v>
      </c>
      <c r="F41" s="293">
        <v>76673.427850331456</v>
      </c>
      <c r="G41" s="293">
        <v>81174.697083603227</v>
      </c>
      <c r="H41" s="293">
        <v>79731.767241446854</v>
      </c>
      <c r="I41" s="293">
        <v>87693.278955699367</v>
      </c>
      <c r="J41" s="293">
        <v>88633.508237203932</v>
      </c>
      <c r="K41" s="293">
        <v>91625.887967107061</v>
      </c>
      <c r="L41" s="293">
        <v>89508.465964491013</v>
      </c>
      <c r="M41" s="293">
        <v>88378.132809542556</v>
      </c>
      <c r="N41" s="293">
        <v>101109.15948594884</v>
      </c>
      <c r="O41" s="293">
        <v>100223.14517513123</v>
      </c>
      <c r="P41" s="293">
        <v>103888.34797676244</v>
      </c>
      <c r="Q41" s="293">
        <v>104020.36457316291</v>
      </c>
      <c r="R41" s="293">
        <v>106071.54323233114</v>
      </c>
      <c r="S41" s="293">
        <v>108963.34054491243</v>
      </c>
      <c r="T41" s="293">
        <v>105994.15717065008</v>
      </c>
      <c r="U41" s="293">
        <v>108459.23260941263</v>
      </c>
      <c r="V41" s="293">
        <v>100504.16914472694</v>
      </c>
      <c r="W41" s="293">
        <v>92778.791554930562</v>
      </c>
      <c r="X41" s="293">
        <v>83207.670523487992</v>
      </c>
      <c r="Y41" s="293">
        <v>71020.512666135182</v>
      </c>
      <c r="Z41" s="293">
        <v>40923.486483435809</v>
      </c>
      <c r="AA41" s="293">
        <v>29821.286748137885</v>
      </c>
      <c r="AB41" s="293">
        <v>23225.09290825131</v>
      </c>
      <c r="AC41" s="293">
        <v>23875.670925711522</v>
      </c>
      <c r="AD41" s="293">
        <v>24777.383957348327</v>
      </c>
      <c r="AE41" s="293">
        <v>19990.569246285984</v>
      </c>
    </row>
    <row r="42" spans="1:31" s="196" customFormat="1">
      <c r="A42" s="188" t="s">
        <v>761</v>
      </c>
      <c r="B42" s="246" t="s">
        <v>55</v>
      </c>
      <c r="C42" s="293">
        <v>126175.87254999999</v>
      </c>
      <c r="D42" s="293">
        <v>134856.50555</v>
      </c>
      <c r="E42" s="293">
        <v>134234.74609999999</v>
      </c>
      <c r="F42" s="293">
        <v>146856.43673957803</v>
      </c>
      <c r="G42" s="293">
        <v>160592.41712609492</v>
      </c>
      <c r="H42" s="293">
        <v>163193.31978366408</v>
      </c>
      <c r="I42" s="293">
        <v>186028.19757102864</v>
      </c>
      <c r="J42" s="293">
        <v>195254.10258407894</v>
      </c>
      <c r="K42" s="293">
        <v>210059.61241283928</v>
      </c>
      <c r="L42" s="293">
        <v>214062.17190678229</v>
      </c>
      <c r="M42" s="293">
        <v>221061.91254629265</v>
      </c>
      <c r="N42" s="293">
        <v>265293.3409981844</v>
      </c>
      <c r="O42" s="293">
        <v>276757.48424471746</v>
      </c>
      <c r="P42" s="293">
        <v>303045.20111654495</v>
      </c>
      <c r="Q42" s="293">
        <v>321887.87625666615</v>
      </c>
      <c r="R42" s="293">
        <v>349895.80886599608</v>
      </c>
      <c r="S42" s="293">
        <v>385316.26417950023</v>
      </c>
      <c r="T42" s="293">
        <v>404464.94068901619</v>
      </c>
      <c r="U42" s="293">
        <v>450123.72524334904</v>
      </c>
      <c r="V42" s="293">
        <v>457958.61968756572</v>
      </c>
      <c r="W42" s="293">
        <v>469598.71259048709</v>
      </c>
      <c r="X42" s="293">
        <v>474738.6154172236</v>
      </c>
      <c r="Y42" s="293">
        <v>528651.26231548807</v>
      </c>
      <c r="Z42" s="293">
        <v>635985.9804087925</v>
      </c>
      <c r="AA42" s="293">
        <v>607127.71712580253</v>
      </c>
      <c r="AB42" s="293">
        <v>612117.03329308971</v>
      </c>
      <c r="AC42" s="293">
        <v>587067.00847085658</v>
      </c>
      <c r="AD42" s="293">
        <v>598900.0380833724</v>
      </c>
      <c r="AE42" s="293">
        <v>583238.77745354571</v>
      </c>
    </row>
    <row r="43" spans="1:31" s="196" customFormat="1">
      <c r="A43" s="246" t="s">
        <v>56</v>
      </c>
      <c r="B43" s="246" t="s">
        <v>57</v>
      </c>
      <c r="C43" s="293">
        <v>15098.373</v>
      </c>
      <c r="D43" s="293">
        <v>15514.638999999999</v>
      </c>
      <c r="E43" s="293">
        <v>15558.193999999998</v>
      </c>
      <c r="F43" s="293">
        <v>17805.26006348103</v>
      </c>
      <c r="G43" s="293">
        <v>20109.932403544779</v>
      </c>
      <c r="H43" s="293">
        <v>20705.78828137042</v>
      </c>
      <c r="I43" s="293">
        <v>24582.395452128541</v>
      </c>
      <c r="J43" s="293">
        <v>25989.796674452718</v>
      </c>
      <c r="K43" s="293">
        <v>29022.020365360371</v>
      </c>
      <c r="L43" s="293">
        <v>29510.891349078414</v>
      </c>
      <c r="M43" s="293">
        <v>30533.178276125876</v>
      </c>
      <c r="N43" s="293">
        <v>37677.577941476258</v>
      </c>
      <c r="O43" s="293">
        <v>39828.526831133095</v>
      </c>
      <c r="P43" s="293">
        <v>44436.106298273327</v>
      </c>
      <c r="Q43" s="293">
        <v>47710.870618318419</v>
      </c>
      <c r="R43" s="293">
        <v>52588.884802740991</v>
      </c>
      <c r="S43" s="293">
        <v>58717.786730277163</v>
      </c>
      <c r="T43" s="293">
        <v>62049.030615127456</v>
      </c>
      <c r="U43" s="293">
        <v>70167.370746766654</v>
      </c>
      <c r="V43" s="293">
        <v>72248.979807504162</v>
      </c>
      <c r="W43" s="293">
        <v>75363.727181126902</v>
      </c>
      <c r="X43" s="293">
        <v>76901.11336904623</v>
      </c>
      <c r="Y43" s="293">
        <v>76733.706251698313</v>
      </c>
      <c r="Z43" s="293">
        <v>75962.000271728582</v>
      </c>
      <c r="AA43" s="293">
        <v>75040.462258840897</v>
      </c>
      <c r="AB43" s="293">
        <v>74506.286207833546</v>
      </c>
      <c r="AC43" s="293">
        <v>74444.862175381393</v>
      </c>
      <c r="AD43" s="293">
        <v>73247.448594775051</v>
      </c>
      <c r="AE43" s="293">
        <v>71902.68834672567</v>
      </c>
    </row>
    <row r="44" spans="1:31" s="196" customFormat="1">
      <c r="A44" s="246" t="s">
        <v>59</v>
      </c>
      <c r="B44" s="246" t="s">
        <v>1010</v>
      </c>
      <c r="C44" s="293">
        <v>7885205.0174605343</v>
      </c>
      <c r="D44" s="293">
        <v>8802299.9994635582</v>
      </c>
      <c r="E44" s="293">
        <v>8670167.1547663156</v>
      </c>
      <c r="F44" s="293">
        <v>8530457.9076085594</v>
      </c>
      <c r="G44" s="293">
        <v>8352497.8362487257</v>
      </c>
      <c r="H44" s="293">
        <v>8290793.5977549031</v>
      </c>
      <c r="I44" s="293">
        <v>8014862.6764685996</v>
      </c>
      <c r="J44" s="293">
        <v>7860579.0450792843</v>
      </c>
      <c r="K44" s="293">
        <v>7657758.091058909</v>
      </c>
      <c r="L44" s="293">
        <v>7604563.9669434698</v>
      </c>
      <c r="M44" s="293">
        <v>7504383.5928598847</v>
      </c>
      <c r="N44" s="293">
        <v>6964631.600000415</v>
      </c>
      <c r="O44" s="293">
        <v>6816400.3704385227</v>
      </c>
      <c r="P44" s="293">
        <v>6460371.6859779041</v>
      </c>
      <c r="Q44" s="293">
        <v>6151872.4778360138</v>
      </c>
      <c r="R44" s="293">
        <v>5776408.0005499134</v>
      </c>
      <c r="S44" s="293">
        <v>5272510.5680690352</v>
      </c>
      <c r="T44" s="293">
        <v>4936610.0916375071</v>
      </c>
      <c r="U44" s="293">
        <v>4268301.7057903539</v>
      </c>
      <c r="V44" s="293">
        <v>4091619.9437771505</v>
      </c>
      <c r="W44" s="293">
        <v>3895028.2659528609</v>
      </c>
      <c r="X44" s="293">
        <v>3765149.2614224991</v>
      </c>
      <c r="Y44" s="293">
        <v>3756952.8549385704</v>
      </c>
      <c r="Z44" s="293">
        <v>3719169.4201711891</v>
      </c>
      <c r="AA44" s="293">
        <v>3674050.0712230699</v>
      </c>
      <c r="AB44" s="293">
        <v>3647896.3203109349</v>
      </c>
      <c r="AC44" s="293">
        <v>3644888.9431704907</v>
      </c>
      <c r="AD44" s="293">
        <v>3586262.4726147079</v>
      </c>
      <c r="AE44" s="293">
        <v>3520421.7736584367</v>
      </c>
    </row>
    <row r="45" spans="1:31" s="196" customFormat="1">
      <c r="A45" s="246" t="s">
        <v>62</v>
      </c>
      <c r="B45" s="246" t="s">
        <v>1010</v>
      </c>
      <c r="C45" s="293">
        <v>8849837.2811004873</v>
      </c>
      <c r="D45" s="293">
        <v>9879124.5785225108</v>
      </c>
      <c r="E45" s="293">
        <v>9730827.3341933973</v>
      </c>
      <c r="F45" s="293">
        <v>9574026.8323328402</v>
      </c>
      <c r="G45" s="293">
        <v>9374296.1125125997</v>
      </c>
      <c r="H45" s="293">
        <v>9305043.3195902389</v>
      </c>
      <c r="I45" s="293">
        <v>8995356.5392464641</v>
      </c>
      <c r="J45" s="293">
        <v>8822198.7037926875</v>
      </c>
      <c r="K45" s="293">
        <v>8594565.7587642074</v>
      </c>
      <c r="L45" s="293">
        <v>8534864.1604303792</v>
      </c>
      <c r="M45" s="293">
        <v>8422428.2748146839</v>
      </c>
      <c r="N45" s="293">
        <v>7816646.0157131469</v>
      </c>
      <c r="O45" s="293">
        <v>7650280.9993698336</v>
      </c>
      <c r="P45" s="293">
        <v>7250697.7395936064</v>
      </c>
      <c r="Q45" s="293">
        <v>6904458.448749736</v>
      </c>
      <c r="R45" s="293">
        <v>6483061.7290122481</v>
      </c>
      <c r="S45" s="293">
        <v>5917520.2784164259</v>
      </c>
      <c r="T45" s="293">
        <v>5540527.6000420954</v>
      </c>
      <c r="U45" s="293">
        <v>4790462.0715941126</v>
      </c>
      <c r="V45" s="293">
        <v>4592166.042398598</v>
      </c>
      <c r="W45" s="293">
        <v>4371524.4286788562</v>
      </c>
      <c r="X45" s="293">
        <v>4225756.7468265984</v>
      </c>
      <c r="Y45" s="293">
        <v>4216557.6374170249</v>
      </c>
      <c r="Z45" s="293">
        <v>4174151.9867241182</v>
      </c>
      <c r="AA45" s="293">
        <v>4123512.9867823455</v>
      </c>
      <c r="AB45" s="293">
        <v>4094159.7309887041</v>
      </c>
      <c r="AC45" s="293">
        <v>4090784.4480027952</v>
      </c>
      <c r="AD45" s="293">
        <v>4024985.9400838469</v>
      </c>
      <c r="AE45" s="293">
        <v>3951090.6550599746</v>
      </c>
    </row>
    <row r="46" spans="1:31" s="196" customFormat="1" ht="36">
      <c r="A46" s="249" t="s">
        <v>762</v>
      </c>
      <c r="B46" s="246" t="s">
        <v>1010</v>
      </c>
      <c r="C46" s="293">
        <v>3210530.7519999892</v>
      </c>
      <c r="D46" s="293">
        <v>3178128.1049999991</v>
      </c>
      <c r="E46" s="293">
        <v>3203232.8209999991</v>
      </c>
      <c r="F46" s="293">
        <v>3304314.19199999</v>
      </c>
      <c r="G46" s="293">
        <v>3319582.98999999</v>
      </c>
      <c r="H46" s="293">
        <v>3421427.8939999901</v>
      </c>
      <c r="I46" s="293">
        <v>3592315.4609999899</v>
      </c>
      <c r="J46" s="293">
        <v>3535206.3149999902</v>
      </c>
      <c r="K46" s="293">
        <v>3536519.9849999896</v>
      </c>
      <c r="L46" s="293">
        <v>3443402.6909999992</v>
      </c>
      <c r="M46" s="293">
        <v>3546048.2799999989</v>
      </c>
      <c r="N46" s="293">
        <v>3509232.0750000002</v>
      </c>
      <c r="O46" s="293">
        <v>3260399.8480000002</v>
      </c>
      <c r="P46" s="293">
        <v>3142965.834999999</v>
      </c>
      <c r="Q46" s="293">
        <v>3083735.7230000002</v>
      </c>
      <c r="R46" s="293">
        <v>2940558.6469999989</v>
      </c>
      <c r="S46" s="293">
        <v>2879834.0509999963</v>
      </c>
      <c r="T46" s="293">
        <v>2796698.6389999934</v>
      </c>
      <c r="U46" s="293">
        <v>2724635.4429999902</v>
      </c>
      <c r="V46" s="293">
        <v>2382908.2619999992</v>
      </c>
      <c r="W46" s="293">
        <v>2188014.3990000002</v>
      </c>
      <c r="X46" s="293">
        <v>2249368.3489999999</v>
      </c>
      <c r="Y46" s="293">
        <v>2556967.1150000002</v>
      </c>
      <c r="Z46" s="293">
        <v>2925513.0989999999</v>
      </c>
      <c r="AA46" s="293">
        <v>3308665.926</v>
      </c>
      <c r="AB46" s="293">
        <v>3536031.3730000001</v>
      </c>
      <c r="AC46" s="293">
        <v>3112300.1359999902</v>
      </c>
      <c r="AD46" s="293">
        <v>2920389.9360000002</v>
      </c>
      <c r="AE46" s="293">
        <v>2998973.8499999898</v>
      </c>
    </row>
    <row r="47" spans="1:31" s="196" customFormat="1" ht="24">
      <c r="A47" s="252" t="s">
        <v>763</v>
      </c>
      <c r="B47" s="246" t="s">
        <v>1010</v>
      </c>
      <c r="C47" s="293">
        <v>85312.63</v>
      </c>
      <c r="D47" s="293">
        <v>85345.616999999998</v>
      </c>
      <c r="E47" s="293">
        <v>84914.274999999994</v>
      </c>
      <c r="F47" s="293">
        <v>89965.255999999994</v>
      </c>
      <c r="G47" s="293">
        <v>84753.619000000006</v>
      </c>
      <c r="H47" s="293">
        <v>81799.543000000005</v>
      </c>
      <c r="I47" s="293">
        <v>82721.983999999997</v>
      </c>
      <c r="J47" s="293">
        <v>87556.846999999994</v>
      </c>
      <c r="K47" s="293">
        <v>90410.896999999997</v>
      </c>
      <c r="L47" s="293">
        <v>90142.986000000004</v>
      </c>
      <c r="M47" s="293">
        <v>93074.687000000005</v>
      </c>
      <c r="N47" s="293">
        <v>98489.214999999997</v>
      </c>
      <c r="O47" s="293">
        <v>104160.51300000001</v>
      </c>
      <c r="P47" s="293">
        <v>108059.488</v>
      </c>
      <c r="Q47" s="293">
        <v>116155.253</v>
      </c>
      <c r="R47" s="293">
        <v>126564.81</v>
      </c>
      <c r="S47" s="293">
        <v>134838.274</v>
      </c>
      <c r="T47" s="293">
        <v>149406.573</v>
      </c>
      <c r="U47" s="293">
        <v>168359.785</v>
      </c>
      <c r="V47" s="293">
        <v>167243.348</v>
      </c>
      <c r="W47" s="293">
        <v>182699.43900000001</v>
      </c>
      <c r="X47" s="293">
        <v>216768.799</v>
      </c>
      <c r="Y47" s="293">
        <v>316089.46299999999</v>
      </c>
      <c r="Z47" s="293">
        <v>407767.63500000001</v>
      </c>
      <c r="AA47" s="293">
        <v>520836.63900000002</v>
      </c>
      <c r="AB47" s="293">
        <v>641933.44900000002</v>
      </c>
      <c r="AC47" s="293">
        <v>657525.18900000001</v>
      </c>
      <c r="AD47" s="293">
        <v>731850.16799999995</v>
      </c>
      <c r="AE47" s="293">
        <v>894497.63199999998</v>
      </c>
    </row>
    <row r="48" spans="1:31" s="196" customFormat="1" ht="24">
      <c r="A48" s="252" t="s">
        <v>764</v>
      </c>
      <c r="B48" s="246" t="s">
        <v>1010</v>
      </c>
      <c r="C48" s="293">
        <v>1966860.9219999991</v>
      </c>
      <c r="D48" s="293">
        <v>1976050.236999999</v>
      </c>
      <c r="E48" s="293">
        <v>1969254.3389999999</v>
      </c>
      <c r="F48" s="293">
        <v>1962582.4899999991</v>
      </c>
      <c r="G48" s="293">
        <v>1941040.125999999</v>
      </c>
      <c r="H48" s="293">
        <v>1912750.1040000001</v>
      </c>
      <c r="I48" s="293">
        <v>1950266.578</v>
      </c>
      <c r="J48" s="293">
        <v>1944506.186999999</v>
      </c>
      <c r="K48" s="293">
        <v>1948279.9569999981</v>
      </c>
      <c r="L48" s="293">
        <v>1888052.8979999982</v>
      </c>
      <c r="M48" s="293">
        <v>1897406.378</v>
      </c>
      <c r="N48" s="293">
        <v>1943000.102999999</v>
      </c>
      <c r="O48" s="293">
        <v>1896708.7819999999</v>
      </c>
      <c r="P48" s="293">
        <v>1890466.398999999</v>
      </c>
      <c r="Q48" s="293">
        <v>1928887.8160000001</v>
      </c>
      <c r="R48" s="293">
        <v>1675201.318999999</v>
      </c>
      <c r="S48" s="293">
        <v>1698352.986999999</v>
      </c>
      <c r="T48" s="293">
        <v>1718788.2079999989</v>
      </c>
      <c r="U48" s="293">
        <v>1722299.3399999992</v>
      </c>
      <c r="V48" s="293">
        <v>1674817.9990000001</v>
      </c>
      <c r="W48" s="293">
        <v>1593357.335</v>
      </c>
      <c r="X48" s="293">
        <v>1539109.5529999991</v>
      </c>
      <c r="Y48" s="293">
        <v>1610104.3389999999</v>
      </c>
      <c r="Z48" s="293">
        <v>1755013.459999999</v>
      </c>
      <c r="AA48" s="293">
        <v>2071551.7249999959</v>
      </c>
      <c r="AB48" s="293">
        <v>2384678.50699999</v>
      </c>
      <c r="AC48" s="293">
        <v>2593716.7529999935</v>
      </c>
      <c r="AD48" s="293">
        <v>3093485.6189999902</v>
      </c>
      <c r="AE48" s="293">
        <v>4081885.45299999</v>
      </c>
    </row>
    <row r="49" spans="1:31" s="196" customFormat="1" ht="24">
      <c r="A49" s="252" t="s">
        <v>765</v>
      </c>
      <c r="B49" s="246" t="s">
        <v>1010</v>
      </c>
      <c r="C49" s="293">
        <v>10517771.357999995</v>
      </c>
      <c r="D49" s="293">
        <v>11060817.550999995</v>
      </c>
      <c r="E49" s="293">
        <v>11496718.879999997</v>
      </c>
      <c r="F49" s="293">
        <v>11762830.868999999</v>
      </c>
      <c r="G49" s="293">
        <v>12394063.461000001</v>
      </c>
      <c r="H49" s="293">
        <v>12525122.405999998</v>
      </c>
      <c r="I49" s="293">
        <v>12787506.309999999</v>
      </c>
      <c r="J49" s="293">
        <v>12908986.256999997</v>
      </c>
      <c r="K49" s="293">
        <v>12826781.924999997</v>
      </c>
      <c r="L49" s="293">
        <v>12901848.736999996</v>
      </c>
      <c r="M49" s="293">
        <v>13430314.392999995</v>
      </c>
      <c r="N49" s="293">
        <v>13543931.336999996</v>
      </c>
      <c r="O49" s="293">
        <v>13732176.777000001</v>
      </c>
      <c r="P49" s="293">
        <v>14193317.921999997</v>
      </c>
      <c r="Q49" s="293">
        <v>14767402.342</v>
      </c>
      <c r="R49" s="293">
        <v>15313423.756999988</v>
      </c>
      <c r="S49" s="293">
        <v>15745385.990137501</v>
      </c>
      <c r="T49" s="293">
        <v>16986166.395002898</v>
      </c>
      <c r="U49" s="293">
        <v>18606481.904049698</v>
      </c>
      <c r="V49" s="293">
        <v>19368004.097876396</v>
      </c>
      <c r="W49" s="293">
        <v>20502459.871558495</v>
      </c>
      <c r="X49" s="293">
        <v>22686868.190636195</v>
      </c>
      <c r="Y49" s="293">
        <v>23542547.188133098</v>
      </c>
      <c r="Z49" s="293">
        <v>23582549.592273995</v>
      </c>
      <c r="AA49" s="293">
        <v>24417277.482062396</v>
      </c>
      <c r="AB49" s="293">
        <v>25244597.849759996</v>
      </c>
      <c r="AC49" s="293">
        <v>25159590.63603</v>
      </c>
      <c r="AD49" s="293">
        <v>25789515.908119999</v>
      </c>
      <c r="AE49" s="293">
        <v>28125134.708796363</v>
      </c>
    </row>
    <row r="50" spans="1:31" s="196" customFormat="1">
      <c r="A50" s="292" t="s">
        <v>63</v>
      </c>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5"/>
    </row>
    <row r="51" spans="1:31" s="196" customFormat="1">
      <c r="A51" s="245" t="s">
        <v>766</v>
      </c>
      <c r="B51" s="245" t="s">
        <v>1011</v>
      </c>
      <c r="C51" s="291">
        <v>34510209.239179686</v>
      </c>
      <c r="D51" s="291">
        <v>33859127.482401133</v>
      </c>
      <c r="E51" s="291">
        <v>32846083.142966606</v>
      </c>
      <c r="F51" s="291">
        <v>34373423.749416381</v>
      </c>
      <c r="G51" s="291">
        <v>35933065.784535564</v>
      </c>
      <c r="H51" s="291">
        <v>32164293.6414207</v>
      </c>
      <c r="I51" s="291">
        <v>34723686.281389378</v>
      </c>
      <c r="J51" s="291">
        <v>35964434.305411801</v>
      </c>
      <c r="K51" s="291">
        <v>37226716.615213819</v>
      </c>
      <c r="L51" s="291">
        <v>39936849.255639717</v>
      </c>
      <c r="M51" s="291">
        <v>36920183.430908918</v>
      </c>
      <c r="N51" s="291">
        <v>41510115.413398378</v>
      </c>
      <c r="O51" s="291">
        <v>43236648.163309485</v>
      </c>
      <c r="P51" s="291">
        <v>42348689.262955293</v>
      </c>
      <c r="Q51" s="291">
        <v>41034164.922606319</v>
      </c>
      <c r="R51" s="291">
        <v>43554609.266613066</v>
      </c>
      <c r="S51" s="291">
        <v>48888737.404346466</v>
      </c>
      <c r="T51" s="291">
        <v>49156652.680743888</v>
      </c>
      <c r="U51" s="291">
        <v>53059081.202188104</v>
      </c>
      <c r="V51" s="291">
        <v>52943499.610149965</v>
      </c>
      <c r="W51" s="291">
        <v>72764701.993371159</v>
      </c>
      <c r="X51" s="291">
        <v>80024555.024477005</v>
      </c>
      <c r="Y51" s="291">
        <v>98135375.372121811</v>
      </c>
      <c r="Z51" s="291">
        <v>117930923.19396612</v>
      </c>
      <c r="AA51" s="291">
        <v>123406287.48511454</v>
      </c>
      <c r="AB51" s="291">
        <v>124669833.09076418</v>
      </c>
      <c r="AC51" s="291">
        <v>108349457.34074691</v>
      </c>
      <c r="AD51" s="291">
        <v>47911200.429221489</v>
      </c>
      <c r="AE51" s="291">
        <v>128694626.03202349</v>
      </c>
    </row>
    <row r="52" spans="1:31" s="196" customFormat="1">
      <c r="A52" s="246" t="s">
        <v>767</v>
      </c>
      <c r="B52" s="246" t="s">
        <v>1011</v>
      </c>
      <c r="C52" s="293">
        <v>0</v>
      </c>
      <c r="D52" s="293">
        <v>438192.01194803498</v>
      </c>
      <c r="E52" s="293">
        <v>835810.68945643725</v>
      </c>
      <c r="F52" s="293">
        <v>1290232.0351803254</v>
      </c>
      <c r="G52" s="293">
        <v>1768997.3815679932</v>
      </c>
      <c r="H52" s="293">
        <v>1947520.0531023776</v>
      </c>
      <c r="I52" s="293">
        <v>2483088.0677055316</v>
      </c>
      <c r="J52" s="293">
        <v>2953738.7472052723</v>
      </c>
      <c r="K52" s="293">
        <v>3440618.7604808677</v>
      </c>
      <c r="L52" s="293">
        <v>4089792.1115149935</v>
      </c>
      <c r="M52" s="293">
        <v>4138480.1128425528</v>
      </c>
      <c r="N52" s="293">
        <v>5043265.4708463661</v>
      </c>
      <c r="O52" s="293">
        <v>5647808.1539968969</v>
      </c>
      <c r="P52" s="293">
        <v>5907477.4944105465</v>
      </c>
      <c r="Q52" s="293">
        <v>6077885.4990570042</v>
      </c>
      <c r="R52" s="293">
        <v>6816320.1858583223</v>
      </c>
      <c r="S52" s="293">
        <v>8049749.5528231617</v>
      </c>
      <c r="T52" s="293">
        <v>8483884.231327232</v>
      </c>
      <c r="U52" s="293">
        <v>9567192.2608654294</v>
      </c>
      <c r="V52" s="293">
        <v>9944524.2711540163</v>
      </c>
      <c r="W52" s="293">
        <v>14200667.053871503</v>
      </c>
      <c r="X52" s="293">
        <v>16188760.441413514</v>
      </c>
      <c r="Y52" s="293">
        <v>19852532.541312359</v>
      </c>
      <c r="Z52" s="293">
        <v>23857120.650504127</v>
      </c>
      <c r="AA52" s="293">
        <v>24964772.680706106</v>
      </c>
      <c r="AB52" s="293">
        <v>25220384.687675789</v>
      </c>
      <c r="AC52" s="293">
        <v>21038798.904097542</v>
      </c>
      <c r="AD52" s="293">
        <v>9024731.4933009855</v>
      </c>
      <c r="AE52" s="293">
        <v>15801742.105707448</v>
      </c>
    </row>
    <row r="53" spans="1:31" s="196" customFormat="1">
      <c r="A53" s="246" t="s">
        <v>768</v>
      </c>
      <c r="B53" s="246" t="s">
        <v>1011</v>
      </c>
      <c r="C53" s="293">
        <v>34510209.239179686</v>
      </c>
      <c r="D53" s="293">
        <v>32258084.03835452</v>
      </c>
      <c r="E53" s="293">
        <v>29792241.018211026</v>
      </c>
      <c r="F53" s="293">
        <v>29659240.275279135</v>
      </c>
      <c r="G53" s="293">
        <v>29469594.103014052</v>
      </c>
      <c r="H53" s="293">
        <v>25048545.001213528</v>
      </c>
      <c r="I53" s="293">
        <v>25651106.765125237</v>
      </c>
      <c r="J53" s="293">
        <v>25172215.534430925</v>
      </c>
      <c r="K53" s="293">
        <v>24655560.684181157</v>
      </c>
      <c r="L53" s="293">
        <v>24993777.111204665</v>
      </c>
      <c r="M53" s="293">
        <v>21799217.570468683</v>
      </c>
      <c r="N53" s="293">
        <v>23083291.330528565</v>
      </c>
      <c r="O53" s="293">
        <v>22600977.106708691</v>
      </c>
      <c r="P53" s="293">
        <v>20764251.720993541</v>
      </c>
      <c r="Q53" s="293">
        <v>18827099.374626435</v>
      </c>
      <c r="R53" s="293">
        <v>18649489.025887974</v>
      </c>
      <c r="S53" s="293">
        <v>19476976.358156819</v>
      </c>
      <c r="T53" s="293">
        <v>18158672.666841395</v>
      </c>
      <c r="U53" s="293">
        <v>18102966.007170364</v>
      </c>
      <c r="V53" s="293">
        <v>16608708.116092078</v>
      </c>
      <c r="W53" s="293">
        <v>20879034.825193845</v>
      </c>
      <c r="X53" s="293">
        <v>20874894.452754833</v>
      </c>
      <c r="Y53" s="293">
        <v>25599212.671009876</v>
      </c>
      <c r="Z53" s="293">
        <v>30763002.351428177</v>
      </c>
      <c r="AA53" s="293">
        <v>32191284.60345877</v>
      </c>
      <c r="AB53" s="293">
        <v>32520888.200081214</v>
      </c>
      <c r="AC53" s="293">
        <v>34078824.315484554</v>
      </c>
      <c r="AD53" s="293">
        <v>11883939.121440962</v>
      </c>
      <c r="AE53" s="293">
        <v>37370308.781197935</v>
      </c>
    </row>
    <row r="54" spans="1:31" s="196" customFormat="1">
      <c r="A54" s="246" t="s">
        <v>769</v>
      </c>
      <c r="B54" s="246" t="s">
        <v>1011</v>
      </c>
      <c r="C54" s="293">
        <v>0</v>
      </c>
      <c r="D54" s="293">
        <v>304024.38991238503</v>
      </c>
      <c r="E54" s="293">
        <v>579898.37335140118</v>
      </c>
      <c r="F54" s="293">
        <v>895182.92585313367</v>
      </c>
      <c r="G54" s="293">
        <v>1227357.7222388878</v>
      </c>
      <c r="H54" s="293">
        <v>1351219.5107217112</v>
      </c>
      <c r="I54" s="293">
        <v>1722804.8761701819</v>
      </c>
      <c r="J54" s="293">
        <v>2049349.5912612623</v>
      </c>
      <c r="K54" s="293">
        <v>2387154.4689416899</v>
      </c>
      <c r="L54" s="293">
        <v>2837560.9725155937</v>
      </c>
      <c r="M54" s="293">
        <v>2871341.4602836361</v>
      </c>
      <c r="N54" s="293">
        <v>3499095.5246397648</v>
      </c>
      <c r="O54" s="293">
        <v>3918536.581092963</v>
      </c>
      <c r="P54" s="293">
        <v>4098699.1825225251</v>
      </c>
      <c r="Q54" s="293">
        <v>4216930.8897106741</v>
      </c>
      <c r="R54" s="293">
        <v>4729268.28752599</v>
      </c>
      <c r="S54" s="293">
        <v>5585040.6443164069</v>
      </c>
      <c r="T54" s="293">
        <v>5886249.9935814552</v>
      </c>
      <c r="U54" s="293">
        <v>6637865.8464204073</v>
      </c>
      <c r="V54" s="293">
        <v>6899664.6266227383</v>
      </c>
      <c r="W54" s="293">
        <v>9852642.2656791452</v>
      </c>
      <c r="X54" s="293">
        <v>11232012.182874225</v>
      </c>
      <c r="Y54" s="293">
        <v>13773993.887419444</v>
      </c>
      <c r="Z54" s="293">
        <v>16552439.006340962</v>
      </c>
      <c r="AA54" s="293">
        <v>17320945.103063937</v>
      </c>
      <c r="AB54" s="293">
        <v>17498292.663846157</v>
      </c>
      <c r="AC54" s="293">
        <v>6849883.7100008829</v>
      </c>
      <c r="AD54" s="293">
        <v>51361633.149166673</v>
      </c>
      <c r="AE54" s="293">
        <v>8495905.0023409892</v>
      </c>
    </row>
    <row r="55" spans="1:31" s="196" customFormat="1">
      <c r="A55" s="246" t="s">
        <v>770</v>
      </c>
      <c r="B55" s="246" t="s">
        <v>1011</v>
      </c>
      <c r="C55" s="293">
        <v>19933439.120860912</v>
      </c>
      <c r="D55" s="293">
        <v>18917506.190917779</v>
      </c>
      <c r="E55" s="293">
        <v>17751746.532440327</v>
      </c>
      <c r="F55" s="293">
        <v>17970393.384961657</v>
      </c>
      <c r="G55" s="293">
        <v>18172149.993598964</v>
      </c>
      <c r="H55" s="293">
        <v>15734585.45001621</v>
      </c>
      <c r="I55" s="293">
        <v>16430862.89461386</v>
      </c>
      <c r="J55" s="293">
        <v>16460272.449538155</v>
      </c>
      <c r="K55" s="293">
        <v>16478421.841873098</v>
      </c>
      <c r="L55" s="293">
        <v>17095878.148345314</v>
      </c>
      <c r="M55" s="293">
        <v>15282326.310500406</v>
      </c>
      <c r="N55" s="293">
        <v>16612320.73122883</v>
      </c>
      <c r="O55" s="293">
        <v>16726811.079798693</v>
      </c>
      <c r="P55" s="293">
        <v>15834739.938338384</v>
      </c>
      <c r="Q55" s="293">
        <v>14826622.556111801</v>
      </c>
      <c r="R55" s="293">
        <v>15204170.833334919</v>
      </c>
      <c r="S55" s="293">
        <v>16484124.096636742</v>
      </c>
      <c r="T55" s="293">
        <v>16004937.612364007</v>
      </c>
      <c r="U55" s="293">
        <v>16677138.83958655</v>
      </c>
      <c r="V55" s="293">
        <v>16059385.789368842</v>
      </c>
      <c r="W55" s="293">
        <v>21293356.360666025</v>
      </c>
      <c r="X55" s="293">
        <v>22583643.468586247</v>
      </c>
      <c r="Y55" s="293">
        <v>27694678.569371551</v>
      </c>
      <c r="Z55" s="293">
        <v>33281158.79581131</v>
      </c>
      <c r="AA55" s="293">
        <v>34826355.454188265</v>
      </c>
      <c r="AB55" s="293">
        <v>35182939.298429102</v>
      </c>
      <c r="AC55" s="293">
        <v>27446522.713650905</v>
      </c>
      <c r="AD55" s="293">
        <v>59314672.748153664</v>
      </c>
      <c r="AE55" s="293">
        <v>25668215.105407998</v>
      </c>
    </row>
    <row r="56" spans="1:31" s="196" customFormat="1" ht="24">
      <c r="A56" s="249" t="s">
        <v>771</v>
      </c>
      <c r="B56" s="249" t="s">
        <v>1011</v>
      </c>
      <c r="C56" s="268">
        <v>69020418.478359371</v>
      </c>
      <c r="D56" s="268">
        <v>66555403.532703683</v>
      </c>
      <c r="E56" s="268">
        <v>63474134.850634068</v>
      </c>
      <c r="F56" s="268">
        <v>65322896.059875838</v>
      </c>
      <c r="G56" s="268">
        <v>67171657.269117609</v>
      </c>
      <c r="H56" s="268">
        <v>59160358.695736602</v>
      </c>
      <c r="I56" s="268">
        <v>62857881.11422015</v>
      </c>
      <c r="J56" s="268">
        <v>64090388.587047994</v>
      </c>
      <c r="K56" s="268">
        <v>65322896.059875846</v>
      </c>
      <c r="L56" s="268">
        <v>69020418.478359371</v>
      </c>
      <c r="M56" s="268">
        <v>62857881.114220157</v>
      </c>
      <c r="N56" s="268">
        <v>69636672.214773297</v>
      </c>
      <c r="O56" s="268">
        <v>71485433.424015075</v>
      </c>
      <c r="P56" s="268">
        <v>69020418.478359371</v>
      </c>
      <c r="Q56" s="268">
        <v>65939149.796289757</v>
      </c>
      <c r="R56" s="268">
        <v>69020418.478359371</v>
      </c>
      <c r="S56" s="268">
        <v>76415463.315326452</v>
      </c>
      <c r="T56" s="268">
        <v>75799209.578912526</v>
      </c>
      <c r="U56" s="268">
        <v>80729239.470223904</v>
      </c>
      <c r="V56" s="268">
        <v>79496731.997396052</v>
      </c>
      <c r="W56" s="268">
        <v>107844403.87243649</v>
      </c>
      <c r="X56" s="268">
        <v>117088209.91864535</v>
      </c>
      <c r="Y56" s="268">
        <v>143587120.58444405</v>
      </c>
      <c r="Z56" s="268">
        <v>172551046.19589844</v>
      </c>
      <c r="AA56" s="268">
        <v>180562344.76927942</v>
      </c>
      <c r="AB56" s="268">
        <v>182411105.97852117</v>
      </c>
      <c r="AC56" s="268">
        <v>163467080.56032902</v>
      </c>
      <c r="AD56" s="268">
        <v>68819871.043963432</v>
      </c>
      <c r="AE56" s="268">
        <v>181866676.91892886</v>
      </c>
    </row>
    <row r="57" spans="1:31" s="196" customFormat="1">
      <c r="A57" s="292" t="s">
        <v>68</v>
      </c>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c r="AB57" s="174"/>
      <c r="AC57" s="174"/>
      <c r="AD57" s="174"/>
      <c r="AE57" s="175"/>
    </row>
    <row r="58" spans="1:31" s="196" customFormat="1">
      <c r="A58" s="294" t="s">
        <v>69</v>
      </c>
      <c r="B58" s="294" t="s">
        <v>70</v>
      </c>
      <c r="C58" s="295">
        <v>26829.870581921339</v>
      </c>
      <c r="D58" s="295">
        <v>27472.000460016861</v>
      </c>
      <c r="E58" s="295">
        <v>27459.999999999996</v>
      </c>
      <c r="F58" s="295">
        <v>27802.328912060111</v>
      </c>
      <c r="G58" s="295">
        <v>28504.882159012494</v>
      </c>
      <c r="H58" s="295">
        <v>28955.004676838151</v>
      </c>
      <c r="I58" s="295">
        <v>29486.604002146742</v>
      </c>
      <c r="J58" s="295">
        <v>30286.845204324156</v>
      </c>
      <c r="K58" s="295">
        <v>31226.460170206239</v>
      </c>
      <c r="L58" s="295">
        <v>32059.544736640342</v>
      </c>
      <c r="M58" s="295">
        <v>33765.715402898109</v>
      </c>
      <c r="N58" s="295">
        <v>36181.808019627388</v>
      </c>
      <c r="O58" s="295">
        <v>38038.300237675379</v>
      </c>
      <c r="P58" s="295">
        <v>40073.115080886295</v>
      </c>
      <c r="Q58" s="295">
        <v>42735.322395154486</v>
      </c>
      <c r="R58" s="295">
        <v>45390.582074676073</v>
      </c>
      <c r="S58" s="295">
        <v>48622.916506938585</v>
      </c>
      <c r="T58" s="295">
        <v>51875.672774668405</v>
      </c>
      <c r="U58" s="295">
        <v>55026.319865061727</v>
      </c>
      <c r="V58" s="295">
        <v>56380.266503105115</v>
      </c>
      <c r="W58" s="295">
        <v>56686.172966342114</v>
      </c>
      <c r="X58" s="295">
        <v>57371.041324848578</v>
      </c>
      <c r="Y58" s="295">
        <v>57000.079736256987</v>
      </c>
      <c r="Z58" s="295">
        <v>55837.719389710954</v>
      </c>
      <c r="AA58" s="295">
        <v>55313.699302307745</v>
      </c>
      <c r="AB58" s="295">
        <v>54822.522579161232</v>
      </c>
      <c r="AC58" s="295">
        <v>53633.63489994633</v>
      </c>
      <c r="AD58" s="295">
        <v>52702.02024074216</v>
      </c>
      <c r="AE58" s="295">
        <v>51855.040404814834</v>
      </c>
    </row>
    <row r="59" spans="1:31" s="196" customFormat="1">
      <c r="A59" s="292" t="s">
        <v>441</v>
      </c>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c r="AB59" s="174"/>
      <c r="AC59" s="174"/>
      <c r="AD59" s="174"/>
      <c r="AE59" s="175"/>
    </row>
    <row r="60" spans="1:31" s="196" customFormat="1" ht="24">
      <c r="A60" s="245" t="s">
        <v>772</v>
      </c>
      <c r="B60" s="245" t="s">
        <v>1012</v>
      </c>
      <c r="C60" s="291">
        <v>0</v>
      </c>
      <c r="D60" s="291">
        <v>1106.4002126355533</v>
      </c>
      <c r="E60" s="291">
        <v>2179.5836961257523</v>
      </c>
      <c r="F60" s="291">
        <v>3370.3336788038255</v>
      </c>
      <c r="G60" s="291">
        <v>4645.6437289140031</v>
      </c>
      <c r="H60" s="291">
        <v>5867.9126740068705</v>
      </c>
      <c r="I60" s="291">
        <v>7392.8559839649861</v>
      </c>
      <c r="J60" s="291">
        <v>8830.766949862209</v>
      </c>
      <c r="K60" s="291">
        <v>10452.908687446095</v>
      </c>
      <c r="L60" s="291">
        <v>11932.771417963428</v>
      </c>
      <c r="M60" s="291">
        <v>13586.750128648797</v>
      </c>
      <c r="N60" s="291">
        <v>16335.814026569064</v>
      </c>
      <c r="O60" s="291">
        <v>18382.905238050957</v>
      </c>
      <c r="P60" s="291">
        <v>20991.890557688384</v>
      </c>
      <c r="Q60" s="291">
        <v>23578.440736300225</v>
      </c>
      <c r="R60" s="291">
        <v>26657.810024395509</v>
      </c>
      <c r="S60" s="291">
        <v>30296.775536974757</v>
      </c>
      <c r="T60" s="291">
        <v>33482.575821019105</v>
      </c>
      <c r="U60" s="291">
        <v>38037.073583763726</v>
      </c>
      <c r="V60" s="291">
        <v>40883.007640213822</v>
      </c>
      <c r="W60" s="291">
        <v>43871.728494988245</v>
      </c>
      <c r="X60" s="291">
        <v>46659.461466569221</v>
      </c>
      <c r="Y60" s="291">
        <v>43420.29295090185</v>
      </c>
      <c r="Z60" s="291">
        <v>39446.367018703932</v>
      </c>
      <c r="AA60" s="291">
        <v>39776.13883843839</v>
      </c>
      <c r="AB60" s="291">
        <v>43472.976815568145</v>
      </c>
      <c r="AC60" s="291">
        <v>36600.473082306584</v>
      </c>
      <c r="AD60" s="291">
        <v>27141.179778790589</v>
      </c>
      <c r="AE60" s="291">
        <v>33959.690029324454</v>
      </c>
    </row>
    <row r="61" spans="1:31" s="196" customFormat="1" ht="24">
      <c r="A61" s="249" t="s">
        <v>773</v>
      </c>
      <c r="B61" s="249" t="s">
        <v>1012</v>
      </c>
      <c r="C61" s="268">
        <v>108693.14303543142</v>
      </c>
      <c r="D61" s="268">
        <v>116246.42532679552</v>
      </c>
      <c r="E61" s="268">
        <v>109489.45306634804</v>
      </c>
      <c r="F61" s="268">
        <v>107703.73459790887</v>
      </c>
      <c r="G61" s="268">
        <v>106002.18560901769</v>
      </c>
      <c r="H61" s="268">
        <v>101715.75762681826</v>
      </c>
      <c r="I61" s="268">
        <v>101124.58015989899</v>
      </c>
      <c r="J61" s="268">
        <v>97735.287182592059</v>
      </c>
      <c r="K61" s="268">
        <v>95218.277525197002</v>
      </c>
      <c r="L61" s="268">
        <v>90523.420979151444</v>
      </c>
      <c r="M61" s="268">
        <v>86515.053099916287</v>
      </c>
      <c r="N61" s="268">
        <v>87733.752437470364</v>
      </c>
      <c r="O61" s="268">
        <v>83455.328391097079</v>
      </c>
      <c r="P61" s="268">
        <v>80542.62096128588</v>
      </c>
      <c r="Q61" s="268">
        <v>76259.341307864859</v>
      </c>
      <c r="R61" s="268">
        <v>72297.641444042427</v>
      </c>
      <c r="S61" s="268">
        <v>68322.849386866146</v>
      </c>
      <c r="T61" s="268">
        <v>62007.543537124562</v>
      </c>
      <c r="U61" s="268">
        <v>56810.202099492635</v>
      </c>
      <c r="V61" s="268">
        <v>47951.130733909442</v>
      </c>
      <c r="W61" s="268">
        <v>38795.380160320266</v>
      </c>
      <c r="X61" s="268">
        <v>29077.287904197525</v>
      </c>
      <c r="Y61" s="268">
        <v>32151.584022912491</v>
      </c>
      <c r="Z61" s="268">
        <v>35365.488417939618</v>
      </c>
      <c r="AA61" s="268">
        <v>34128.131643189357</v>
      </c>
      <c r="AB61" s="268">
        <v>29905.205604098031</v>
      </c>
      <c r="AC61" s="268">
        <v>23175.661877689265</v>
      </c>
      <c r="AD61" s="268">
        <v>25698.590631256124</v>
      </c>
      <c r="AE61" s="268">
        <v>25673.293061552653</v>
      </c>
    </row>
    <row r="62" spans="1:31" s="196" customFormat="1">
      <c r="A62" s="292" t="s">
        <v>80</v>
      </c>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4"/>
      <c r="AC62" s="174"/>
      <c r="AD62" s="174"/>
      <c r="AE62" s="175"/>
    </row>
    <row r="63" spans="1:31" s="196" customFormat="1">
      <c r="A63" s="245" t="s">
        <v>448</v>
      </c>
      <c r="B63" s="245" t="s">
        <v>82</v>
      </c>
      <c r="C63" s="291">
        <v>186649.63593029068</v>
      </c>
      <c r="D63" s="291">
        <v>206244.99059519792</v>
      </c>
      <c r="E63" s="291">
        <v>203432.78201733151</v>
      </c>
      <c r="F63" s="291">
        <v>209339.58839611124</v>
      </c>
      <c r="G63" s="291">
        <v>215429.19939284577</v>
      </c>
      <c r="H63" s="291">
        <v>217287.1133416052</v>
      </c>
      <c r="I63" s="291">
        <v>227165.25349598157</v>
      </c>
      <c r="J63" s="291">
        <v>231291.18640856608</v>
      </c>
      <c r="K63" s="291">
        <v>239172.82894990983</v>
      </c>
      <c r="L63" s="291">
        <v>241479.7403972293</v>
      </c>
      <c r="M63" s="291">
        <v>245749.6518561343</v>
      </c>
      <c r="N63" s="291">
        <v>265677.701093757</v>
      </c>
      <c r="O63" s="291">
        <v>272739.96376293793</v>
      </c>
      <c r="P63" s="291">
        <v>285649.26599893154</v>
      </c>
      <c r="Q63" s="291">
        <v>295646.10431419517</v>
      </c>
      <c r="R63" s="291">
        <v>309734.5863212843</v>
      </c>
      <c r="S63" s="291">
        <v>327312.58541565755</v>
      </c>
      <c r="T63" s="291">
        <v>337671.66768365912</v>
      </c>
      <c r="U63" s="291">
        <v>359843.76863538218</v>
      </c>
      <c r="V63" s="291">
        <v>365687.79456966289</v>
      </c>
      <c r="W63" s="291">
        <v>373091.31991294055</v>
      </c>
      <c r="X63" s="291">
        <v>377297.35738131288</v>
      </c>
      <c r="Y63" s="291">
        <v>376476.01344732993</v>
      </c>
      <c r="Z63" s="291">
        <v>372689.81823945756</v>
      </c>
      <c r="AA63" s="291">
        <v>368168.50714581471</v>
      </c>
      <c r="AB63" s="291">
        <v>365547.69707438897</v>
      </c>
      <c r="AC63" s="291">
        <v>365246.33440083847</v>
      </c>
      <c r="AD63" s="291">
        <v>359371.50424737652</v>
      </c>
      <c r="AE63" s="291">
        <v>352773.75207354786</v>
      </c>
    </row>
    <row r="64" spans="1:31" s="196" customFormat="1">
      <c r="A64" s="246" t="s">
        <v>454</v>
      </c>
      <c r="B64" s="246" t="s">
        <v>33</v>
      </c>
      <c r="C64" s="293">
        <v>16288.521000000001</v>
      </c>
      <c r="D64" s="293">
        <v>16597.577000000001</v>
      </c>
      <c r="E64" s="293">
        <v>16495.365000000002</v>
      </c>
      <c r="F64" s="293">
        <v>17722.347786998056</v>
      </c>
      <c r="G64" s="293">
        <v>18520.684759390966</v>
      </c>
      <c r="H64" s="293">
        <v>18755.416699002744</v>
      </c>
      <c r="I64" s="293">
        <v>20439.915466296334</v>
      </c>
      <c r="J64" s="293">
        <v>20504.693960366727</v>
      </c>
      <c r="K64" s="293">
        <v>22267.435653382949</v>
      </c>
      <c r="L64" s="293">
        <v>21894.406683685807</v>
      </c>
      <c r="M64" s="293">
        <v>21748.700970612957</v>
      </c>
      <c r="N64" s="293">
        <v>24073.68099931478</v>
      </c>
      <c r="O64" s="293">
        <v>24776.803278940428</v>
      </c>
      <c r="P64" s="293">
        <v>26262.824693019396</v>
      </c>
      <c r="Q64" s="293">
        <v>26903.919662563705</v>
      </c>
      <c r="R64" s="293">
        <v>28222.780977544662</v>
      </c>
      <c r="S64" s="293">
        <v>29819.574503182852</v>
      </c>
      <c r="T64" s="293">
        <v>29938.651305986845</v>
      </c>
      <c r="U64" s="293">
        <v>32287.516435408892</v>
      </c>
      <c r="V64" s="293">
        <v>32972.057206820275</v>
      </c>
      <c r="W64" s="293">
        <v>34582.65028500159</v>
      </c>
      <c r="X64" s="293">
        <v>34886.388571872216</v>
      </c>
      <c r="Y64" s="293">
        <v>34810.44390098728</v>
      </c>
      <c r="Z64" s="293">
        <v>34460.357491298215</v>
      </c>
      <c r="AA64" s="293">
        <v>34042.299393139503</v>
      </c>
      <c r="AB64" s="293">
        <v>33799.969048820574</v>
      </c>
      <c r="AC64" s="293">
        <v>33772.103877955051</v>
      </c>
      <c r="AD64" s="293">
        <v>33228.894116429234</v>
      </c>
      <c r="AE64" s="293">
        <v>32618.840158896524</v>
      </c>
    </row>
    <row r="65" spans="1:31" s="196" customFormat="1">
      <c r="A65" s="246" t="s">
        <v>88</v>
      </c>
      <c r="B65" s="246" t="s">
        <v>33</v>
      </c>
      <c r="C65" s="293">
        <v>16288.521000000001</v>
      </c>
      <c r="D65" s="293">
        <v>16597.577000000001</v>
      </c>
      <c r="E65" s="293">
        <v>16495.365000000002</v>
      </c>
      <c r="F65" s="293">
        <v>17722.347786998056</v>
      </c>
      <c r="G65" s="293">
        <v>18520.684759390966</v>
      </c>
      <c r="H65" s="293">
        <v>18755.416699002744</v>
      </c>
      <c r="I65" s="293">
        <v>20439.915466296334</v>
      </c>
      <c r="J65" s="293">
        <v>20504.693960366727</v>
      </c>
      <c r="K65" s="293">
        <v>22267.435653382949</v>
      </c>
      <c r="L65" s="293">
        <v>21894.406683685807</v>
      </c>
      <c r="M65" s="293">
        <v>21748.700970612957</v>
      </c>
      <c r="N65" s="293">
        <v>24073.68099931478</v>
      </c>
      <c r="O65" s="293">
        <v>24776.803278940428</v>
      </c>
      <c r="P65" s="293">
        <v>26262.824693019396</v>
      </c>
      <c r="Q65" s="293">
        <v>26903.919662563705</v>
      </c>
      <c r="R65" s="293">
        <v>28222.780977544662</v>
      </c>
      <c r="S65" s="293">
        <v>29819.574503182852</v>
      </c>
      <c r="T65" s="293">
        <v>29938.651305986845</v>
      </c>
      <c r="U65" s="293">
        <v>32287.516435408892</v>
      </c>
      <c r="V65" s="293">
        <v>32972.057206820275</v>
      </c>
      <c r="W65" s="293">
        <v>34582.65028500159</v>
      </c>
      <c r="X65" s="293">
        <v>34886.388571872216</v>
      </c>
      <c r="Y65" s="293">
        <v>34810.44390098728</v>
      </c>
      <c r="Z65" s="293">
        <v>34460.357491298215</v>
      </c>
      <c r="AA65" s="293">
        <v>34042.299393139503</v>
      </c>
      <c r="AB65" s="293">
        <v>33799.969048820574</v>
      </c>
      <c r="AC65" s="293">
        <v>33772.103877955051</v>
      </c>
      <c r="AD65" s="293">
        <v>33228.894116429234</v>
      </c>
      <c r="AE65" s="293">
        <v>32618.840158896524</v>
      </c>
    </row>
    <row r="66" spans="1:31" s="196" customFormat="1">
      <c r="A66" s="292" t="s">
        <v>89</v>
      </c>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c r="AB66" s="174"/>
      <c r="AC66" s="174"/>
      <c r="AD66" s="174"/>
      <c r="AE66" s="175"/>
    </row>
    <row r="67" spans="1:31" s="196" customFormat="1">
      <c r="A67" s="245" t="s">
        <v>90</v>
      </c>
      <c r="B67" s="245" t="s">
        <v>91</v>
      </c>
      <c r="C67" s="291">
        <v>481506.62725681043</v>
      </c>
      <c r="D67" s="291">
        <v>537508.63490031438</v>
      </c>
      <c r="E67" s="291">
        <v>529440.00000000012</v>
      </c>
      <c r="F67" s="291">
        <v>545789.07769640605</v>
      </c>
      <c r="G67" s="291">
        <v>564233.8076322081</v>
      </c>
      <c r="H67" s="291">
        <v>570146.98571078945</v>
      </c>
      <c r="I67" s="291">
        <v>598596.52390006965</v>
      </c>
      <c r="J67" s="291">
        <v>612877.35979065089</v>
      </c>
      <c r="K67" s="291">
        <v>634775.80435642065</v>
      </c>
      <c r="L67" s="291">
        <v>644127.74591938546</v>
      </c>
      <c r="M67" s="291">
        <v>660068.15896982129</v>
      </c>
      <c r="N67" s="291">
        <v>721475.00574204116</v>
      </c>
      <c r="O67" s="291">
        <v>744228.15746371215</v>
      </c>
      <c r="P67" s="291">
        <v>784479.13323418109</v>
      </c>
      <c r="Q67" s="291">
        <v>818201.44209951628</v>
      </c>
      <c r="R67" s="291">
        <v>863388.78777039365</v>
      </c>
      <c r="S67" s="291">
        <v>919919.06922454212</v>
      </c>
      <c r="T67" s="291">
        <v>956848.39881770429</v>
      </c>
      <c r="U67" s="291">
        <v>1026615.4278291319</v>
      </c>
      <c r="V67" s="291">
        <v>1045351.7051038272</v>
      </c>
      <c r="W67" s="291">
        <v>1065682.7712408458</v>
      </c>
      <c r="X67" s="291">
        <v>1079427.8577479904</v>
      </c>
      <c r="Y67" s="291">
        <v>1077078.0360336616</v>
      </c>
      <c r="Z67" s="291">
        <v>1066245.9310578534</v>
      </c>
      <c r="AA67" s="291">
        <v>1053310.6982698571</v>
      </c>
      <c r="AB67" s="291">
        <v>1045812.6987593425</v>
      </c>
      <c r="AC67" s="291">
        <v>1044950.5160306492</v>
      </c>
      <c r="AD67" s="291">
        <v>1028142.9365363255</v>
      </c>
      <c r="AE67" s="291">
        <v>1009267.1152361766</v>
      </c>
    </row>
    <row r="68" spans="1:31" s="196" customFormat="1">
      <c r="A68" s="292" t="s">
        <v>774</v>
      </c>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4"/>
      <c r="AE68" s="175"/>
    </row>
    <row r="69" spans="1:31" s="196" customFormat="1" ht="24">
      <c r="A69" s="246" t="s">
        <v>1013</v>
      </c>
      <c r="B69" s="296" t="s">
        <v>1014</v>
      </c>
      <c r="C69" s="291">
        <v>512.15754150476857</v>
      </c>
      <c r="D69" s="291">
        <v>532.86602700781805</v>
      </c>
      <c r="E69" s="291">
        <v>520.45794392523362</v>
      </c>
      <c r="F69" s="291">
        <v>534.17278232988963</v>
      </c>
      <c r="G69" s="291">
        <v>535.32402234636879</v>
      </c>
      <c r="H69" s="291">
        <v>550.15156855833629</v>
      </c>
      <c r="I69" s="291">
        <v>544.32987551867211</v>
      </c>
      <c r="J69" s="291">
        <v>562.48603929679427</v>
      </c>
      <c r="K69" s="291">
        <v>545.32700276243099</v>
      </c>
      <c r="L69" s="291">
        <v>512.94929285960677</v>
      </c>
      <c r="M69" s="291">
        <v>543.55442176870747</v>
      </c>
      <c r="N69" s="291">
        <v>535.47775496235454</v>
      </c>
      <c r="O69" s="291">
        <v>536.74787535410758</v>
      </c>
      <c r="P69" s="291">
        <v>519.86446104589118</v>
      </c>
      <c r="Q69" s="291">
        <v>518.51020408163276</v>
      </c>
      <c r="R69" s="291">
        <v>485.9350743561842</v>
      </c>
      <c r="S69" s="291">
        <v>503.8071539657854</v>
      </c>
      <c r="T69" s="291">
        <v>453.45001944768569</v>
      </c>
      <c r="U69" s="291">
        <v>411.18757662443812</v>
      </c>
      <c r="V69" s="291">
        <v>389.47715736040607</v>
      </c>
      <c r="W69" s="291">
        <v>330.12462908011878</v>
      </c>
      <c r="X69" s="291">
        <v>281.84210526315786</v>
      </c>
      <c r="Y69" s="291">
        <v>244.18933493109648</v>
      </c>
      <c r="Z69" s="291">
        <v>201.25000000000003</v>
      </c>
      <c r="AA69" s="291">
        <v>146.41894736842107</v>
      </c>
      <c r="AB69" s="291">
        <v>119.95548961424335</v>
      </c>
      <c r="AC69" s="291">
        <v>110.19825535289456</v>
      </c>
      <c r="AD69" s="291">
        <v>90.945634266886344</v>
      </c>
      <c r="AE69" s="291">
        <v>93.650902837489298</v>
      </c>
    </row>
    <row r="70" spans="1:31" s="196" customFormat="1" ht="24">
      <c r="A70" s="246" t="s">
        <v>1015</v>
      </c>
      <c r="B70" s="296" t="s">
        <v>1014</v>
      </c>
      <c r="C70" s="291">
        <v>550.27481455316138</v>
      </c>
      <c r="D70" s="291">
        <v>553.18265813788196</v>
      </c>
      <c r="E70" s="291">
        <v>539.77318475916604</v>
      </c>
      <c r="F70" s="291">
        <v>554.98004987531181</v>
      </c>
      <c r="G70" s="291">
        <v>556.08938547486036</v>
      </c>
      <c r="H70" s="291">
        <v>564.0148043708142</v>
      </c>
      <c r="I70" s="291">
        <v>552.03596127247579</v>
      </c>
      <c r="J70" s="291">
        <v>567.88417786970012</v>
      </c>
      <c r="K70" s="291">
        <v>558.61912983425418</v>
      </c>
      <c r="L70" s="291">
        <v>531.49361848913418</v>
      </c>
      <c r="M70" s="291">
        <v>574.06360544217694</v>
      </c>
      <c r="N70" s="291">
        <v>574.49760438056126</v>
      </c>
      <c r="O70" s="291">
        <v>554.3116147308782</v>
      </c>
      <c r="P70" s="291">
        <v>534.50373532550691</v>
      </c>
      <c r="Q70" s="291">
        <v>528.6176154672396</v>
      </c>
      <c r="R70" s="291">
        <v>503.34747914399702</v>
      </c>
      <c r="S70" s="291">
        <v>527.53965785381024</v>
      </c>
      <c r="T70" s="291">
        <v>476.44185141968103</v>
      </c>
      <c r="U70" s="291">
        <v>440.3825091949326</v>
      </c>
      <c r="V70" s="291">
        <v>403.89063221042915</v>
      </c>
      <c r="W70" s="291">
        <v>334.45697329376861</v>
      </c>
      <c r="X70" s="291">
        <v>269.83771929824559</v>
      </c>
      <c r="Y70" s="291">
        <v>222.01198322348714</v>
      </c>
      <c r="Z70" s="291">
        <v>182.99226804123714</v>
      </c>
      <c r="AA70" s="291">
        <v>138.87157894736842</v>
      </c>
      <c r="AB70" s="291">
        <v>113.70326409495551</v>
      </c>
      <c r="AC70" s="291">
        <v>103.06106264869155</v>
      </c>
      <c r="AD70" s="291">
        <v>83.509060955518962</v>
      </c>
      <c r="AE70" s="291">
        <v>86.244196044711984</v>
      </c>
    </row>
    <row r="71" spans="1:31" s="196" customFormat="1" ht="24">
      <c r="A71" s="246" t="s">
        <v>929</v>
      </c>
      <c r="B71" s="296" t="s">
        <v>1016</v>
      </c>
      <c r="C71" s="291">
        <v>830000.40837722737</v>
      </c>
      <c r="D71" s="291">
        <v>795976.06354910054</v>
      </c>
      <c r="E71" s="291">
        <v>587743.30510318303</v>
      </c>
      <c r="F71" s="291">
        <v>587526.77328700479</v>
      </c>
      <c r="G71" s="291">
        <v>601948.39895884006</v>
      </c>
      <c r="H71" s="291">
        <v>710565.06571034784</v>
      </c>
      <c r="I71" s="291">
        <v>877826.90145312343</v>
      </c>
      <c r="J71" s="291">
        <v>1111733.1466056772</v>
      </c>
      <c r="K71" s="291">
        <v>1138722.0350752498</v>
      </c>
      <c r="L71" s="291">
        <v>858799.38170863828</v>
      </c>
      <c r="M71" s="291">
        <v>736089.74604780087</v>
      </c>
      <c r="N71" s="291">
        <v>738329.12569909333</v>
      </c>
      <c r="O71" s="291">
        <v>758199.56240366027</v>
      </c>
      <c r="P71" s="291">
        <v>558504.90109490149</v>
      </c>
      <c r="Q71" s="291">
        <v>593183.34971530619</v>
      </c>
      <c r="R71" s="291">
        <v>650904.67473655834</v>
      </c>
      <c r="S71" s="291">
        <v>527760.72312779771</v>
      </c>
      <c r="T71" s="291">
        <v>575610.34538702772</v>
      </c>
      <c r="U71" s="291">
        <v>1297046.5594728149</v>
      </c>
      <c r="V71" s="291">
        <v>1238278.0007882575</v>
      </c>
      <c r="W71" s="291">
        <v>1656806.8087007697</v>
      </c>
      <c r="X71" s="291">
        <v>1580950.54</v>
      </c>
      <c r="Y71" s="291">
        <v>1142232.2690000001</v>
      </c>
      <c r="Z71" s="291">
        <v>816990.44400000002</v>
      </c>
      <c r="AA71" s="291">
        <v>921995.67599999998</v>
      </c>
      <c r="AB71" s="291">
        <v>656831.88</v>
      </c>
      <c r="AC71" s="291">
        <v>537225.79200000002</v>
      </c>
      <c r="AD71" s="291">
        <v>438505.85800000001</v>
      </c>
      <c r="AE71" s="291">
        <v>432136.78200000001</v>
      </c>
    </row>
    <row r="72" spans="1:31" s="196" customFormat="1">
      <c r="A72" s="246" t="s">
        <v>1017</v>
      </c>
      <c r="B72" s="296" t="s">
        <v>1018</v>
      </c>
      <c r="C72" s="291">
        <v>175429.90900000001</v>
      </c>
      <c r="D72" s="291">
        <v>123242.133</v>
      </c>
      <c r="E72" s="291">
        <v>176163.51799999998</v>
      </c>
      <c r="F72" s="291">
        <v>308353.826</v>
      </c>
      <c r="G72" s="291">
        <v>402959.43099999998</v>
      </c>
      <c r="H72" s="291">
        <v>396519.23699999996</v>
      </c>
      <c r="I72" s="291">
        <v>426235.33</v>
      </c>
      <c r="J72" s="291">
        <v>428988.36899999995</v>
      </c>
      <c r="K72" s="291">
        <v>413256.10699999996</v>
      </c>
      <c r="L72" s="291">
        <v>361846.66199999995</v>
      </c>
      <c r="M72" s="291">
        <v>350659.24000000005</v>
      </c>
      <c r="N72" s="291">
        <v>348993.87599999999</v>
      </c>
      <c r="O72" s="291">
        <v>341700.88899999997</v>
      </c>
      <c r="P72" s="291">
        <v>328996.44699999999</v>
      </c>
      <c r="Q72" s="291">
        <v>284669.701</v>
      </c>
      <c r="R72" s="291">
        <v>242015.78900000002</v>
      </c>
      <c r="S72" s="291">
        <v>240516.80300000001</v>
      </c>
      <c r="T72" s="291">
        <v>231164.60800000004</v>
      </c>
      <c r="U72" s="291">
        <v>264164.11499999999</v>
      </c>
      <c r="V72" s="291">
        <v>226219.93999999997</v>
      </c>
      <c r="W72" s="291">
        <v>194160.761</v>
      </c>
      <c r="X72" s="291">
        <v>182779.54800000001</v>
      </c>
      <c r="Y72" s="291">
        <v>171552.49800000002</v>
      </c>
      <c r="Z72" s="291">
        <v>154975.28899999999</v>
      </c>
      <c r="AA72" s="291">
        <v>128574.367</v>
      </c>
      <c r="AB72" s="291">
        <v>107768.68799999999</v>
      </c>
      <c r="AC72" s="291">
        <v>103364.262</v>
      </c>
      <c r="AD72" s="291">
        <v>89263.562999999995</v>
      </c>
      <c r="AE72" s="291">
        <v>76916.911999999997</v>
      </c>
    </row>
    <row r="73" spans="1:31" s="196" customFormat="1">
      <c r="A73" s="246" t="s">
        <v>1019</v>
      </c>
      <c r="B73" s="296" t="s">
        <v>1018</v>
      </c>
      <c r="C73" s="291">
        <v>95158.864000000001</v>
      </c>
      <c r="D73" s="291">
        <v>101283.231</v>
      </c>
      <c r="E73" s="291">
        <v>111099.55899999999</v>
      </c>
      <c r="F73" s="291">
        <v>105947.537</v>
      </c>
      <c r="G73" s="291">
        <v>100347.565</v>
      </c>
      <c r="H73" s="291">
        <v>105336.655</v>
      </c>
      <c r="I73" s="291">
        <v>119645.864</v>
      </c>
      <c r="J73" s="291">
        <v>116567.55899999999</v>
      </c>
      <c r="K73" s="291">
        <v>125915.07799999999</v>
      </c>
      <c r="L73" s="291">
        <v>119552.702</v>
      </c>
      <c r="M73" s="291">
        <v>115534.97500000001</v>
      </c>
      <c r="N73" s="291">
        <v>114983.65399999999</v>
      </c>
      <c r="O73" s="291">
        <v>103534.295</v>
      </c>
      <c r="P73" s="291">
        <v>85616.623999999996</v>
      </c>
      <c r="Q73" s="291">
        <v>73858.426000000007</v>
      </c>
      <c r="R73" s="291">
        <v>75337.058999999994</v>
      </c>
      <c r="S73" s="291">
        <v>62368.32</v>
      </c>
      <c r="T73" s="291">
        <v>49151.784</v>
      </c>
      <c r="U73" s="291">
        <v>45139.659</v>
      </c>
      <c r="V73" s="291">
        <v>44524.845000000001</v>
      </c>
      <c r="W73" s="291">
        <v>41979.915000000001</v>
      </c>
      <c r="X73" s="291">
        <v>37101.697999999997</v>
      </c>
      <c r="Y73" s="291">
        <v>33103.021000000001</v>
      </c>
      <c r="Z73" s="291">
        <v>27297.083999999999</v>
      </c>
      <c r="AA73" s="291">
        <v>22776.456999999999</v>
      </c>
      <c r="AB73" s="291">
        <v>16551.542000000001</v>
      </c>
      <c r="AC73" s="291">
        <v>17062.404999999999</v>
      </c>
      <c r="AD73" s="291">
        <v>19718.86</v>
      </c>
      <c r="AE73" s="291">
        <v>20875.585999999999</v>
      </c>
    </row>
    <row r="74" spans="1:31" s="196" customFormat="1">
      <c r="A74" s="292" t="s">
        <v>395</v>
      </c>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c r="AB74" s="174"/>
      <c r="AC74" s="174"/>
      <c r="AD74" s="174"/>
      <c r="AE74" s="175"/>
    </row>
    <row r="75" spans="1:31" s="196" customFormat="1">
      <c r="A75" s="297" t="s">
        <v>782</v>
      </c>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c r="AB75" s="174"/>
      <c r="AC75" s="174"/>
      <c r="AD75" s="174"/>
      <c r="AE75" s="175"/>
    </row>
    <row r="76" spans="1:31" s="196" customFormat="1">
      <c r="A76" s="202" t="s">
        <v>392</v>
      </c>
      <c r="B76" s="249" t="s">
        <v>33</v>
      </c>
      <c r="C76" s="293">
        <v>7958.6240978536143</v>
      </c>
      <c r="D76" s="293">
        <v>8220.8099124109704</v>
      </c>
      <c r="E76" s="293">
        <v>8449.6658106691411</v>
      </c>
      <c r="F76" s="293">
        <v>8634.0363015631265</v>
      </c>
      <c r="G76" s="293">
        <v>8946.5957332508897</v>
      </c>
      <c r="H76" s="293">
        <v>9048.2995214161911</v>
      </c>
      <c r="I76" s="293">
        <v>9286.198918470971</v>
      </c>
      <c r="J76" s="293">
        <v>9318.1965013960926</v>
      </c>
      <c r="K76" s="293">
        <v>9280.743254955647</v>
      </c>
      <c r="L76" s="293">
        <v>9241.1301443971843</v>
      </c>
      <c r="M76" s="293">
        <v>9565.6165800479812</v>
      </c>
      <c r="N76" s="293">
        <v>9630.0749490756643</v>
      </c>
      <c r="O76" s="293">
        <v>9579.0329542597246</v>
      </c>
      <c r="P76" s="293">
        <v>9751.1941500405064</v>
      </c>
      <c r="Q76" s="293">
        <v>10034.312654441519</v>
      </c>
      <c r="R76" s="293">
        <v>10114.787855196791</v>
      </c>
      <c r="S76" s="293">
        <v>10317.86421907872</v>
      </c>
      <c r="T76" s="293">
        <v>10919.356936919699</v>
      </c>
      <c r="U76" s="293">
        <v>11711.522122901702</v>
      </c>
      <c r="V76" s="293">
        <v>11898.729360593681</v>
      </c>
      <c r="W76" s="293">
        <v>12339.293677376289</v>
      </c>
      <c r="X76" s="293">
        <v>13461.730390725743</v>
      </c>
      <c r="Y76" s="293">
        <v>14134.306256815027</v>
      </c>
      <c r="Z76" s="293">
        <v>14459.669857272076</v>
      </c>
      <c r="AA76" s="293">
        <v>15290.553403843072</v>
      </c>
      <c r="AB76" s="293">
        <v>16041.460444763192</v>
      </c>
      <c r="AC76" s="293">
        <v>15898.174999999999</v>
      </c>
      <c r="AD76" s="293">
        <v>17030.149999999998</v>
      </c>
      <c r="AE76" s="293">
        <v>17509.599999999999</v>
      </c>
    </row>
    <row r="77" spans="1:31" s="196" customFormat="1">
      <c r="A77" s="202" t="s">
        <v>725</v>
      </c>
      <c r="B77" s="249" t="s">
        <v>1020</v>
      </c>
      <c r="C77" s="293">
        <v>23955.51773047222</v>
      </c>
      <c r="D77" s="293">
        <v>24744.698982417631</v>
      </c>
      <c r="E77" s="293">
        <v>25433.55693839589</v>
      </c>
      <c r="F77" s="293">
        <v>25988.513487327244</v>
      </c>
      <c r="G77" s="293">
        <v>26929.319701512162</v>
      </c>
      <c r="H77" s="293">
        <v>27235.448860358494</v>
      </c>
      <c r="I77" s="293">
        <v>27951.527814979734</v>
      </c>
      <c r="J77" s="293">
        <v>28047.84077758111</v>
      </c>
      <c r="K77" s="293">
        <v>27935.1062272196</v>
      </c>
      <c r="L77" s="293">
        <v>27815.870469797868</v>
      </c>
      <c r="M77" s="293">
        <v>28792.577054624107</v>
      </c>
      <c r="N77" s="293">
        <v>28986.597224836245</v>
      </c>
      <c r="O77" s="293">
        <v>28832.960440791918</v>
      </c>
      <c r="P77" s="293">
        <v>29351.166920620268</v>
      </c>
      <c r="Q77" s="293">
        <v>30203.35572469161</v>
      </c>
      <c r="R77" s="293">
        <v>30445.586677536357</v>
      </c>
      <c r="S77" s="293">
        <v>31056.848043294965</v>
      </c>
      <c r="T77" s="293">
        <v>32867.345597875479</v>
      </c>
      <c r="U77" s="293">
        <v>35251.768699774788</v>
      </c>
      <c r="V77" s="293">
        <v>35815.263877667705</v>
      </c>
      <c r="W77" s="293">
        <v>37141.365748083408</v>
      </c>
      <c r="X77" s="293">
        <v>40519.908603905365</v>
      </c>
      <c r="Y77" s="293">
        <v>42544.366963426932</v>
      </c>
      <c r="Z77" s="293">
        <v>43523.713820844307</v>
      </c>
      <c r="AA77" s="293">
        <v>46024.67947610213</v>
      </c>
      <c r="AB77" s="293">
        <v>48284.915254488711</v>
      </c>
      <c r="AC77" s="293">
        <v>47853.625</v>
      </c>
      <c r="AD77" s="293">
        <v>36208.15</v>
      </c>
      <c r="AE77" s="293">
        <v>31918.899999999998</v>
      </c>
    </row>
    <row r="78" spans="1:31" s="196" customFormat="1">
      <c r="A78" s="202" t="s">
        <v>783</v>
      </c>
      <c r="B78" s="249" t="s">
        <v>1021</v>
      </c>
      <c r="C78" s="293">
        <v>168597.55075481441</v>
      </c>
      <c r="D78" s="293">
        <v>174151.7628439301</v>
      </c>
      <c r="E78" s="293">
        <v>178999.90536802879</v>
      </c>
      <c r="F78" s="293">
        <v>182905.65751990792</v>
      </c>
      <c r="G78" s="293">
        <v>189526.99733944854</v>
      </c>
      <c r="H78" s="293">
        <v>191681.51668554766</v>
      </c>
      <c r="I78" s="293">
        <v>196721.23902653626</v>
      </c>
      <c r="J78" s="293">
        <v>197399.0840968549</v>
      </c>
      <c r="K78" s="293">
        <v>196605.66483995365</v>
      </c>
      <c r="L78" s="293">
        <v>195766.49046309903</v>
      </c>
      <c r="M78" s="293">
        <v>202640.49501856463</v>
      </c>
      <c r="N78" s="293">
        <v>204005.99777508358</v>
      </c>
      <c r="O78" s="293">
        <v>202924.71095894559</v>
      </c>
      <c r="P78" s="293">
        <v>206571.81824618232</v>
      </c>
      <c r="Q78" s="293">
        <v>212569.47384952338</v>
      </c>
      <c r="R78" s="293">
        <v>214274.28131084071</v>
      </c>
      <c r="S78" s="293">
        <v>218576.30351288448</v>
      </c>
      <c r="T78" s="293">
        <v>231318.48077593619</v>
      </c>
      <c r="U78" s="293">
        <v>248099.91290637408</v>
      </c>
      <c r="V78" s="293">
        <v>252065.75943592106</v>
      </c>
      <c r="W78" s="293">
        <v>261398.78783960556</v>
      </c>
      <c r="X78" s="293">
        <v>285176.77740428905</v>
      </c>
      <c r="Y78" s="293">
        <v>299424.79845984228</v>
      </c>
      <c r="Z78" s="293">
        <v>306317.38510137249</v>
      </c>
      <c r="AA78" s="293">
        <v>323919.03699395573</v>
      </c>
      <c r="AB78" s="293">
        <v>339826.44591126102</v>
      </c>
      <c r="AC78" s="293">
        <v>336791.05</v>
      </c>
      <c r="AD78" s="293">
        <v>515210.94999999995</v>
      </c>
      <c r="AE78" s="293">
        <v>362985.57500000001</v>
      </c>
    </row>
    <row r="79" spans="1:31" s="196" customFormat="1">
      <c r="A79" s="202" t="s">
        <v>784</v>
      </c>
      <c r="B79" s="249" t="s">
        <v>26</v>
      </c>
      <c r="C79" s="293">
        <v>1450.8384994126272</v>
      </c>
      <c r="D79" s="293">
        <v>1498.6343582297636</v>
      </c>
      <c r="E79" s="293">
        <v>1540.3542515088245</v>
      </c>
      <c r="F79" s="293">
        <v>1573.9645594032179</v>
      </c>
      <c r="G79" s="293">
        <v>1630.9434104296706</v>
      </c>
      <c r="H79" s="293">
        <v>1649.4837723806918</v>
      </c>
      <c r="I79" s="293">
        <v>1692.8522742712651</v>
      </c>
      <c r="J79" s="293">
        <v>1698.685358561354</v>
      </c>
      <c r="K79" s="293">
        <v>1691.8577196132546</v>
      </c>
      <c r="L79" s="293">
        <v>1684.6363425042132</v>
      </c>
      <c r="M79" s="293">
        <v>1743.7894583683385</v>
      </c>
      <c r="N79" s="293">
        <v>1755.5400678009325</v>
      </c>
      <c r="O79" s="293">
        <v>1746.2352319077841</v>
      </c>
      <c r="P79" s="293">
        <v>1777.6198139501794</v>
      </c>
      <c r="Q79" s="293">
        <v>1829.2316530106386</v>
      </c>
      <c r="R79" s="293">
        <v>1843.9020932862634</v>
      </c>
      <c r="S79" s="293">
        <v>1880.9224379360489</v>
      </c>
      <c r="T79" s="293">
        <v>1990.5731490929413</v>
      </c>
      <c r="U79" s="293">
        <v>2134.9830038097903</v>
      </c>
      <c r="V79" s="293">
        <v>2169.1104439894898</v>
      </c>
      <c r="W79" s="293">
        <v>2249.4242852259431</v>
      </c>
      <c r="X79" s="293">
        <v>2454.0418644530801</v>
      </c>
      <c r="Y79" s="293">
        <v>2576.6508667505113</v>
      </c>
      <c r="Z79" s="293">
        <v>2635.9638877006905</v>
      </c>
      <c r="AA79" s="293">
        <v>2787.4320087065335</v>
      </c>
      <c r="AB79" s="293">
        <v>2924.3206003841751</v>
      </c>
      <c r="AC79" s="293">
        <v>2898.2</v>
      </c>
      <c r="AD79" s="293">
        <v>3180.9249999999997</v>
      </c>
      <c r="AE79" s="293">
        <v>3312.0749999999998</v>
      </c>
    </row>
    <row r="80" spans="1:31" s="196" customFormat="1">
      <c r="A80" s="202" t="s">
        <v>785</v>
      </c>
      <c r="B80" s="249" t="s">
        <v>26</v>
      </c>
      <c r="C80" s="293">
        <v>258.30952511797517</v>
      </c>
      <c r="D80" s="293">
        <v>266.81917357206476</v>
      </c>
      <c r="E80" s="293">
        <v>274.24704774637826</v>
      </c>
      <c r="F80" s="293">
        <v>280.23107882549874</v>
      </c>
      <c r="G80" s="293">
        <v>290.3756813821372</v>
      </c>
      <c r="H80" s="293">
        <v>293.67663603217068</v>
      </c>
      <c r="I80" s="293">
        <v>301.39803102752495</v>
      </c>
      <c r="J80" s="293">
        <v>302.4365623551372</v>
      </c>
      <c r="K80" s="293">
        <v>301.22095898158841</v>
      </c>
      <c r="L80" s="293">
        <v>299.93525385831691</v>
      </c>
      <c r="M80" s="293">
        <v>310.4669658816033</v>
      </c>
      <c r="N80" s="293">
        <v>312.55906251648651</v>
      </c>
      <c r="O80" s="293">
        <v>310.90241517646007</v>
      </c>
      <c r="P80" s="293">
        <v>316.49017459053641</v>
      </c>
      <c r="Q80" s="293">
        <v>325.67922605530657</v>
      </c>
      <c r="R80" s="293">
        <v>328.29117387885992</v>
      </c>
      <c r="S80" s="293">
        <v>334.88233316368826</v>
      </c>
      <c r="T80" s="293">
        <v>354.40471497203703</v>
      </c>
      <c r="U80" s="293">
        <v>380.11566833408733</v>
      </c>
      <c r="V80" s="293">
        <v>386.1917704432326</v>
      </c>
      <c r="W80" s="293">
        <v>400.49097066337265</v>
      </c>
      <c r="X80" s="293">
        <v>436.92140019936147</v>
      </c>
      <c r="Y80" s="293">
        <v>458.75089615736107</v>
      </c>
      <c r="Z80" s="293">
        <v>469.31107792890634</v>
      </c>
      <c r="AA80" s="293">
        <v>496.27869591214244</v>
      </c>
      <c r="AB80" s="293">
        <v>520.65055199718245</v>
      </c>
      <c r="AC80" s="293">
        <v>516</v>
      </c>
      <c r="AD80" s="293">
        <v>540.72500000000002</v>
      </c>
      <c r="AE80" s="293">
        <v>469.77499999999998</v>
      </c>
    </row>
    <row r="81" spans="1:31" s="196" customFormat="1">
      <c r="A81" s="202" t="s">
        <v>786</v>
      </c>
      <c r="B81" s="249" t="s">
        <v>1022</v>
      </c>
      <c r="C81" s="293">
        <v>3332.7310188658748</v>
      </c>
      <c r="D81" s="293">
        <v>3442.5232123579099</v>
      </c>
      <c r="E81" s="293">
        <v>3538.3582639444171</v>
      </c>
      <c r="F81" s="293">
        <v>3615.5647315964866</v>
      </c>
      <c r="G81" s="293">
        <v>3746.4512391657822</v>
      </c>
      <c r="H81" s="293">
        <v>3789.040431140068</v>
      </c>
      <c r="I81" s="293">
        <v>3888.662512819712</v>
      </c>
      <c r="J81" s="293">
        <v>3902.0617305528426</v>
      </c>
      <c r="K81" s="293">
        <v>3886.3779145270346</v>
      </c>
      <c r="L81" s="293">
        <v>3869.7896398844923</v>
      </c>
      <c r="M81" s="293">
        <v>4005.670666051602</v>
      </c>
      <c r="N81" s="293">
        <v>4032.6630711762514</v>
      </c>
      <c r="O81" s="293">
        <v>4011.2888691412854</v>
      </c>
      <c r="P81" s="293">
        <v>4083.382606748316</v>
      </c>
      <c r="Q81" s="293">
        <v>4201.9405145010696</v>
      </c>
      <c r="R81" s="293">
        <v>4235.6400829828735</v>
      </c>
      <c r="S81" s="293">
        <v>4320.6797693390026</v>
      </c>
      <c r="T81" s="293">
        <v>4572.5591662954694</v>
      </c>
      <c r="U81" s="293">
        <v>4904.2840291520888</v>
      </c>
      <c r="V81" s="293">
        <v>4982.6784049061234</v>
      </c>
      <c r="W81" s="293">
        <v>5167.1678777463885</v>
      </c>
      <c r="X81" s="293">
        <v>5637.1963154888444</v>
      </c>
      <c r="Y81" s="293">
        <v>5918.8422914636185</v>
      </c>
      <c r="Z81" s="293">
        <v>6055.0906366952431</v>
      </c>
      <c r="AA81" s="293">
        <v>6403.0290912164537</v>
      </c>
      <c r="AB81" s="293">
        <v>6717.476809413648</v>
      </c>
      <c r="AC81" s="293">
        <v>6657.4749999999995</v>
      </c>
      <c r="AD81" s="293">
        <v>6683.2749999999996</v>
      </c>
      <c r="AE81" s="293">
        <v>4682.7</v>
      </c>
    </row>
    <row r="82" spans="1:31" s="196" customFormat="1" ht="24">
      <c r="A82" s="202" t="s">
        <v>787</v>
      </c>
      <c r="B82" s="249" t="s">
        <v>1022</v>
      </c>
      <c r="C82" s="293">
        <v>50558.169948559684</v>
      </c>
      <c r="D82" s="293">
        <v>52223.738620670643</v>
      </c>
      <c r="E82" s="293">
        <v>53677.574768176019</v>
      </c>
      <c r="F82" s="293">
        <v>54848.811717868295</v>
      </c>
      <c r="G82" s="293">
        <v>56834.385187855012</v>
      </c>
      <c r="H82" s="293">
        <v>57480.471413721665</v>
      </c>
      <c r="I82" s="293">
        <v>58991.757535426957</v>
      </c>
      <c r="J82" s="293">
        <v>59195.0262431308</v>
      </c>
      <c r="K82" s="293">
        <v>58957.099740335929</v>
      </c>
      <c r="L82" s="293">
        <v>58705.452426531279</v>
      </c>
      <c r="M82" s="293">
        <v>60766.793703355717</v>
      </c>
      <c r="N82" s="293">
        <v>61176.273675752891</v>
      </c>
      <c r="O82" s="293">
        <v>60852.022923777593</v>
      </c>
      <c r="P82" s="293">
        <v>61945.698776263132</v>
      </c>
      <c r="Q82" s="293">
        <v>63744.245018062495</v>
      </c>
      <c r="R82" s="293">
        <v>64255.473947385442</v>
      </c>
      <c r="S82" s="293">
        <v>65545.542329990305</v>
      </c>
      <c r="T82" s="293">
        <v>69366.60118105814</v>
      </c>
      <c r="U82" s="293">
        <v>74398.931092331608</v>
      </c>
      <c r="V82" s="293">
        <v>75588.188836190122</v>
      </c>
      <c r="W82" s="293">
        <v>78386.929589277497</v>
      </c>
      <c r="X82" s="293">
        <v>85517.351306937111</v>
      </c>
      <c r="Y82" s="293">
        <v>89789.974881433154</v>
      </c>
      <c r="Z82" s="293">
        <v>91856.88845904755</v>
      </c>
      <c r="AA82" s="293">
        <v>97135.181671353886</v>
      </c>
      <c r="AB82" s="293">
        <v>101905.41397829853</v>
      </c>
      <c r="AC82" s="293">
        <v>100995.175</v>
      </c>
      <c r="AD82" s="293">
        <v>109547.875</v>
      </c>
      <c r="AE82" s="293">
        <v>96019</v>
      </c>
    </row>
    <row r="83" spans="1:31" s="196" customFormat="1">
      <c r="A83" s="202" t="s">
        <v>788</v>
      </c>
      <c r="B83" s="249" t="s">
        <v>1022</v>
      </c>
      <c r="C83" s="293">
        <v>15809.081082064075</v>
      </c>
      <c r="D83" s="293">
        <v>16329.889295888637</v>
      </c>
      <c r="E83" s="293">
        <v>16784.490670094485</v>
      </c>
      <c r="F83" s="293">
        <v>17150.725838868075</v>
      </c>
      <c r="G83" s="293">
        <v>17771.596649923009</v>
      </c>
      <c r="H83" s="293">
        <v>17973.621951493911</v>
      </c>
      <c r="I83" s="293">
        <v>18446.187411449166</v>
      </c>
      <c r="J83" s="293">
        <v>18509.747692305969</v>
      </c>
      <c r="K83" s="293">
        <v>18435.350233337755</v>
      </c>
      <c r="L83" s="293">
        <v>18356.662401241199</v>
      </c>
      <c r="M83" s="293">
        <v>19001.225118133039</v>
      </c>
      <c r="N83" s="293">
        <v>19129.265790722548</v>
      </c>
      <c r="O83" s="293">
        <v>19027.875522164308</v>
      </c>
      <c r="P83" s="293">
        <v>19369.858039471223</v>
      </c>
      <c r="Q83" s="293">
        <v>19932.247132972378</v>
      </c>
      <c r="R83" s="293">
        <v>20092.103781331807</v>
      </c>
      <c r="S83" s="293">
        <v>20495.496461145143</v>
      </c>
      <c r="T83" s="293">
        <v>21690.306899444859</v>
      </c>
      <c r="U83" s="293">
        <v>23263.870809688506</v>
      </c>
      <c r="V83" s="293">
        <v>23635.740917314255</v>
      </c>
      <c r="W83" s="293">
        <v>24510.881760787288</v>
      </c>
      <c r="X83" s="293">
        <v>26740.499945118005</v>
      </c>
      <c r="Y83" s="293">
        <v>28076.510575864158</v>
      </c>
      <c r="Z83" s="293">
        <v>28722.81570066142</v>
      </c>
      <c r="AA83" s="293">
        <v>30373.290103772932</v>
      </c>
      <c r="AB83" s="293">
        <v>31864.898470877561</v>
      </c>
      <c r="AC83" s="293">
        <v>31580.274999999998</v>
      </c>
      <c r="AD83" s="293">
        <v>37855.049999999996</v>
      </c>
      <c r="AE83" s="293">
        <v>32895</v>
      </c>
    </row>
    <row r="84" spans="1:31" s="196" customFormat="1">
      <c r="A84" s="202" t="s">
        <v>789</v>
      </c>
      <c r="B84" s="249" t="s">
        <v>1023</v>
      </c>
      <c r="C84" s="293">
        <v>2030.420496396084</v>
      </c>
      <c r="D84" s="293">
        <v>2097.3098789320838</v>
      </c>
      <c r="E84" s="293">
        <v>2155.6960648897607</v>
      </c>
      <c r="F84" s="293">
        <v>2202.7330425179307</v>
      </c>
      <c r="G84" s="293">
        <v>2282.4738455308411</v>
      </c>
      <c r="H84" s="293">
        <v>2308.420724477875</v>
      </c>
      <c r="I84" s="293">
        <v>2369.1141063892742</v>
      </c>
      <c r="J84" s="293">
        <v>2377.2773953456931</v>
      </c>
      <c r="K84" s="293">
        <v>2367.7222463281937</v>
      </c>
      <c r="L84" s="293">
        <v>2357.616068348812</v>
      </c>
      <c r="M84" s="293">
        <v>2440.399713065186</v>
      </c>
      <c r="N84" s="293">
        <v>2456.8444643222992</v>
      </c>
      <c r="O84" s="293">
        <v>2443.8225259599662</v>
      </c>
      <c r="P84" s="293">
        <v>2487.7446431876956</v>
      </c>
      <c r="Q84" s="293">
        <v>2559.9744164722329</v>
      </c>
      <c r="R84" s="293">
        <v>2580.5054146769553</v>
      </c>
      <c r="S84" s="293">
        <v>2632.3146729720743</v>
      </c>
      <c r="T84" s="293">
        <v>2785.7687283114496</v>
      </c>
      <c r="U84" s="293">
        <v>2987.8675346343989</v>
      </c>
      <c r="V84" s="293">
        <v>3035.6282289214928</v>
      </c>
      <c r="W84" s="293">
        <v>3148.0259006518854</v>
      </c>
      <c r="X84" s="293">
        <v>3434.3842561503975</v>
      </c>
      <c r="Y84" s="293">
        <v>3605.9731900035904</v>
      </c>
      <c r="Z84" s="293">
        <v>3688.9806188036746</v>
      </c>
      <c r="AA84" s="293">
        <v>3900.9573326594027</v>
      </c>
      <c r="AB84" s="293">
        <v>4092.5302764278531</v>
      </c>
      <c r="AC84" s="293">
        <v>4055.9749999999999</v>
      </c>
      <c r="AD84" s="293">
        <v>4722.4749999999995</v>
      </c>
      <c r="AE84" s="293">
        <v>4573.05</v>
      </c>
    </row>
    <row r="85" spans="1:31" s="196" customFormat="1">
      <c r="A85" s="202" t="s">
        <v>790</v>
      </c>
      <c r="B85" s="249" t="s">
        <v>1024</v>
      </c>
      <c r="C85" s="293">
        <v>76.954712691396765</v>
      </c>
      <c r="D85" s="293">
        <v>79.489878793344289</v>
      </c>
      <c r="E85" s="293">
        <v>81.702766307775178</v>
      </c>
      <c r="F85" s="293">
        <v>83.485508900096505</v>
      </c>
      <c r="G85" s="293">
        <v>86.507755078428374</v>
      </c>
      <c r="H85" s="293">
        <v>87.491164484584175</v>
      </c>
      <c r="I85" s="293">
        <v>89.791496743616804</v>
      </c>
      <c r="J85" s="293">
        <v>90.100892534967954</v>
      </c>
      <c r="K85" s="293">
        <v>89.738744029931539</v>
      </c>
      <c r="L85" s="293">
        <v>89.355711045290249</v>
      </c>
      <c r="M85" s="293">
        <v>92.493283585560974</v>
      </c>
      <c r="N85" s="293">
        <v>93.116554041369938</v>
      </c>
      <c r="O85" s="293">
        <v>92.623011187987061</v>
      </c>
      <c r="P85" s="293">
        <v>94.287697846763976</v>
      </c>
      <c r="Q85" s="293">
        <v>97.025269428976756</v>
      </c>
      <c r="R85" s="293">
        <v>97.803412218077028</v>
      </c>
      <c r="S85" s="293">
        <v>99.767028421682127</v>
      </c>
      <c r="T85" s="293">
        <v>105.58307133541938</v>
      </c>
      <c r="U85" s="293">
        <v>113.24279285786352</v>
      </c>
      <c r="V85" s="293">
        <v>115.05296494454637</v>
      </c>
      <c r="W85" s="293">
        <v>119.31293501012978</v>
      </c>
      <c r="X85" s="293">
        <v>130.16616714272644</v>
      </c>
      <c r="Y85" s="293">
        <v>136.66953781354715</v>
      </c>
      <c r="Z85" s="293">
        <v>139.81559196632003</v>
      </c>
      <c r="AA85" s="293">
        <v>147.84969482382576</v>
      </c>
      <c r="AB85" s="293">
        <v>155.11047694916061</v>
      </c>
      <c r="AC85" s="293">
        <v>153.72499999999999</v>
      </c>
      <c r="AD85" s="293">
        <v>149.42499999999998</v>
      </c>
      <c r="AE85" s="293">
        <v>145.125</v>
      </c>
    </row>
    <row r="86" spans="1:31" s="196" customFormat="1">
      <c r="A86" s="202" t="s">
        <v>791</v>
      </c>
      <c r="B86" s="249" t="s">
        <v>1022</v>
      </c>
      <c r="C86" s="293">
        <v>8942.3528726779023</v>
      </c>
      <c r="D86" s="293">
        <v>9236.9462650979167</v>
      </c>
      <c r="E86" s="293">
        <v>9494.089984169932</v>
      </c>
      <c r="F86" s="293">
        <v>9701.2496600902341</v>
      </c>
      <c r="G86" s="293">
        <v>10052.443119847861</v>
      </c>
      <c r="H86" s="293">
        <v>10166.718043638708</v>
      </c>
      <c r="I86" s="293">
        <v>10434.023086634128</v>
      </c>
      <c r="J86" s="293">
        <v>10469.975743031906</v>
      </c>
      <c r="K86" s="293">
        <v>10427.893073743862</v>
      </c>
      <c r="L86" s="293">
        <v>10383.383569507607</v>
      </c>
      <c r="M86" s="293">
        <v>10747.978275113754</v>
      </c>
      <c r="N86" s="293">
        <v>10820.404045492616</v>
      </c>
      <c r="O86" s="293">
        <v>10763.052985390077</v>
      </c>
      <c r="P86" s="293">
        <v>10956.494231606132</v>
      </c>
      <c r="Q86" s="293">
        <v>11274.607707002144</v>
      </c>
      <c r="R86" s="293">
        <v>11365.030075718782</v>
      </c>
      <c r="S86" s="293">
        <v>11593.207771210431</v>
      </c>
      <c r="T86" s="293">
        <v>12269.048226438206</v>
      </c>
      <c r="U86" s="293">
        <v>13159.129293140684</v>
      </c>
      <c r="V86" s="293">
        <v>13369.476353031658</v>
      </c>
      <c r="W86" s="293">
        <v>13864.496790652631</v>
      </c>
      <c r="X86" s="293">
        <v>15125.672723151645</v>
      </c>
      <c r="Y86" s="293">
        <v>15881.382586347643</v>
      </c>
      <c r="Z86" s="293">
        <v>16246.962879051327</v>
      </c>
      <c r="AA86" s="293">
        <v>17180.548104108479</v>
      </c>
      <c r="AB86" s="293">
        <v>18024.271296952462</v>
      </c>
      <c r="AC86" s="293">
        <v>17863.274999999998</v>
      </c>
      <c r="AD86" s="293">
        <v>13840.625</v>
      </c>
      <c r="AE86" s="293">
        <v>14380.275</v>
      </c>
    </row>
    <row r="87" spans="1:31" s="196" customFormat="1">
      <c r="A87" s="202" t="s">
        <v>792</v>
      </c>
      <c r="B87" s="249" t="s">
        <v>1025</v>
      </c>
      <c r="C87" s="293">
        <v>8321.8718675507662</v>
      </c>
      <c r="D87" s="293">
        <v>8596.0243752466868</v>
      </c>
      <c r="E87" s="293">
        <v>8835.3257215624853</v>
      </c>
      <c r="F87" s="293">
        <v>9028.1112561614846</v>
      </c>
      <c r="G87" s="293">
        <v>9354.9365351945198</v>
      </c>
      <c r="H87" s="293">
        <v>9461.2822908364324</v>
      </c>
      <c r="I87" s="293">
        <v>9710.0398996034291</v>
      </c>
      <c r="J87" s="293">
        <v>9743.4979172080039</v>
      </c>
      <c r="K87" s="293">
        <v>9704.3352285235069</v>
      </c>
      <c r="L87" s="293">
        <v>9662.914095135442</v>
      </c>
      <c r="M87" s="293">
        <v>10002.210750818986</v>
      </c>
      <c r="N87" s="293">
        <v>10069.611130739473</v>
      </c>
      <c r="O87" s="293">
        <v>10016.239475601622</v>
      </c>
      <c r="P87" s="293">
        <v>10196.258458058448</v>
      </c>
      <c r="Q87" s="293">
        <v>10492.299066081794</v>
      </c>
      <c r="R87" s="293">
        <v>10576.447318463937</v>
      </c>
      <c r="S87" s="293">
        <v>10788.792500090156</v>
      </c>
      <c r="T87" s="293">
        <v>11417.738567349126</v>
      </c>
      <c r="U87" s="293">
        <v>12246.059781496513</v>
      </c>
      <c r="V87" s="293">
        <v>12441.811537779477</v>
      </c>
      <c r="W87" s="293">
        <v>12902.484104871655</v>
      </c>
      <c r="X87" s="293">
        <v>14076.151109756096</v>
      </c>
      <c r="Y87" s="293">
        <v>14779.424704536315</v>
      </c>
      <c r="Z87" s="293">
        <v>15119.638560609601</v>
      </c>
      <c r="AA87" s="293">
        <v>15988.445319969522</v>
      </c>
      <c r="AB87" s="293">
        <v>16773.625283509231</v>
      </c>
      <c r="AC87" s="293">
        <v>16623.8</v>
      </c>
      <c r="AD87" s="293">
        <v>17820.274999999998</v>
      </c>
      <c r="AE87" s="293">
        <v>18321.224999999999</v>
      </c>
    </row>
    <row r="88" spans="1:31" s="196" customFormat="1">
      <c r="A88" s="202" t="s">
        <v>793</v>
      </c>
      <c r="B88" s="249" t="s">
        <v>26</v>
      </c>
      <c r="C88" s="293">
        <v>1709.1480245306022</v>
      </c>
      <c r="D88" s="293">
        <v>1765.4535318018284</v>
      </c>
      <c r="E88" s="293">
        <v>1814.6012992552028</v>
      </c>
      <c r="F88" s="293">
        <v>1854.1956382287167</v>
      </c>
      <c r="G88" s="293">
        <v>1921.3190918118078</v>
      </c>
      <c r="H88" s="293">
        <v>1943.1604084128626</v>
      </c>
      <c r="I88" s="293">
        <v>1994.25030529879</v>
      </c>
      <c r="J88" s="293">
        <v>2001.1219209164913</v>
      </c>
      <c r="K88" s="293">
        <v>1993.0786785948433</v>
      </c>
      <c r="L88" s="293">
        <v>1984.57159636253</v>
      </c>
      <c r="M88" s="293">
        <v>2054.2564242499416</v>
      </c>
      <c r="N88" s="293">
        <v>2068.0991303174192</v>
      </c>
      <c r="O88" s="293">
        <v>2057.1376470842442</v>
      </c>
      <c r="P88" s="293">
        <v>2094.1099885407157</v>
      </c>
      <c r="Q88" s="293">
        <v>2154.9108790659452</v>
      </c>
      <c r="R88" s="293">
        <v>2172.1932671651234</v>
      </c>
      <c r="S88" s="293">
        <v>2215.8047710997371</v>
      </c>
      <c r="T88" s="293">
        <v>2344.9778640649783</v>
      </c>
      <c r="U88" s="293">
        <v>2515.098672143878</v>
      </c>
      <c r="V88" s="293">
        <v>2555.3022144327224</v>
      </c>
      <c r="W88" s="293">
        <v>2649.9152558893156</v>
      </c>
      <c r="X88" s="293">
        <v>2890.9632646524419</v>
      </c>
      <c r="Y88" s="293">
        <v>3035.4017629078726</v>
      </c>
      <c r="Z88" s="293">
        <v>3105.2749656295973</v>
      </c>
      <c r="AA88" s="293">
        <v>3283.7107046186757</v>
      </c>
      <c r="AB88" s="293">
        <v>3444.9711523813576</v>
      </c>
      <c r="AC88" s="293">
        <v>3414.2</v>
      </c>
      <c r="AD88" s="293">
        <v>3721.6499999999996</v>
      </c>
      <c r="AE88" s="293">
        <v>3781.85</v>
      </c>
    </row>
    <row r="89" spans="1:31" s="196" customFormat="1">
      <c r="A89" s="202" t="s">
        <v>794</v>
      </c>
      <c r="B89" s="249" t="s">
        <v>39</v>
      </c>
      <c r="C89" s="293">
        <v>2964.0009397760928</v>
      </c>
      <c r="D89" s="293">
        <v>3061.6458330628038</v>
      </c>
      <c r="E89" s="293">
        <v>3146.8777888845975</v>
      </c>
      <c r="F89" s="293">
        <v>3215.5422089599388</v>
      </c>
      <c r="G89" s="293">
        <v>3331.9475621802599</v>
      </c>
      <c r="H89" s="293">
        <v>3369.8247278805525</v>
      </c>
      <c r="I89" s="293">
        <v>3458.4247205140409</v>
      </c>
      <c r="J89" s="293">
        <v>3470.3414619877585</v>
      </c>
      <c r="K89" s="293">
        <v>3456.3928879274404</v>
      </c>
      <c r="L89" s="293">
        <v>3441.6399236613679</v>
      </c>
      <c r="M89" s="293">
        <v>3562.4872068585905</v>
      </c>
      <c r="N89" s="293">
        <v>3586.493198852359</v>
      </c>
      <c r="O89" s="293">
        <v>3567.4838174891543</v>
      </c>
      <c r="P89" s="293">
        <v>3631.6011749385193</v>
      </c>
      <c r="Q89" s="293">
        <v>3737.0419524893678</v>
      </c>
      <c r="R89" s="293">
        <v>3767.0130338891822</v>
      </c>
      <c r="S89" s="293">
        <v>3842.6440130624142</v>
      </c>
      <c r="T89" s="293">
        <v>4066.6557214970362</v>
      </c>
      <c r="U89" s="293">
        <v>4361.6788720868217</v>
      </c>
      <c r="V89" s="293">
        <v>4431.3997712811379</v>
      </c>
      <c r="W89" s="293">
        <v>4595.4775104631699</v>
      </c>
      <c r="X89" s="293">
        <v>5013.5024645634921</v>
      </c>
      <c r="Y89" s="293">
        <v>5263.9874070169235</v>
      </c>
      <c r="Z89" s="293">
        <v>5385.1613694589632</v>
      </c>
      <c r="AA89" s="293">
        <v>5694.6042558927011</v>
      </c>
      <c r="AB89" s="293">
        <v>5974.2617881000551</v>
      </c>
      <c r="AC89" s="293">
        <v>5920.8985198124028</v>
      </c>
      <c r="AD89" s="293">
        <v>6111</v>
      </c>
      <c r="AE89" s="293">
        <v>6780.6505615199021</v>
      </c>
    </row>
    <row r="90" spans="1:31" s="196" customFormat="1">
      <c r="A90" s="202" t="s">
        <v>22</v>
      </c>
      <c r="B90" s="249" t="s">
        <v>23</v>
      </c>
      <c r="C90" s="293">
        <v>6076.2019265409899</v>
      </c>
      <c r="D90" s="293">
        <v>6276.3739577787474</v>
      </c>
      <c r="E90" s="293">
        <v>6451.0994672134248</v>
      </c>
      <c r="F90" s="293">
        <v>6591.8615283678737</v>
      </c>
      <c r="G90" s="293">
        <v>6830.4925024695322</v>
      </c>
      <c r="H90" s="293">
        <v>6908.1406921551315</v>
      </c>
      <c r="I90" s="293">
        <v>7089.7706770537834</v>
      </c>
      <c r="J90" s="293">
        <v>7114.1999970749048</v>
      </c>
      <c r="K90" s="293">
        <v>7085.6054202512523</v>
      </c>
      <c r="L90" s="293">
        <v>7055.3618435058033</v>
      </c>
      <c r="M90" s="293">
        <v>7303.0987740601104</v>
      </c>
      <c r="N90" s="293">
        <v>7352.3110576473355</v>
      </c>
      <c r="O90" s="293">
        <v>7313.3418258527654</v>
      </c>
      <c r="P90" s="293">
        <v>7444.7824086239643</v>
      </c>
      <c r="Q90" s="293">
        <v>7660.9360026032036</v>
      </c>
      <c r="R90" s="293">
        <v>7722.3767194728225</v>
      </c>
      <c r="S90" s="293">
        <v>7877.4202267779483</v>
      </c>
      <c r="T90" s="293">
        <v>8336.6442290689229</v>
      </c>
      <c r="U90" s="293">
        <v>8941.441687777984</v>
      </c>
      <c r="V90" s="293">
        <v>9084.3695311263327</v>
      </c>
      <c r="W90" s="293">
        <v>9420.7288964494983</v>
      </c>
      <c r="X90" s="293">
        <v>10277.680052355157</v>
      </c>
      <c r="Y90" s="293">
        <v>10791.174184384692</v>
      </c>
      <c r="Z90" s="293">
        <v>11039.580807390874</v>
      </c>
      <c r="AA90" s="293">
        <v>11673.938724580035</v>
      </c>
      <c r="AB90" s="293">
        <v>12247.236665605113</v>
      </c>
      <c r="AC90" s="293">
        <v>12137.841965615426</v>
      </c>
      <c r="AD90" s="293">
        <v>12527.55</v>
      </c>
      <c r="AE90" s="293">
        <v>13900.333651115798</v>
      </c>
    </row>
    <row r="91" spans="1:31" s="196" customFormat="1" ht="24">
      <c r="A91" s="202" t="s">
        <v>795</v>
      </c>
      <c r="B91" s="249" t="s">
        <v>1026</v>
      </c>
      <c r="C91" s="293">
        <v>23.67837313581439</v>
      </c>
      <c r="D91" s="293">
        <v>24.458424244105935</v>
      </c>
      <c r="E91" s="293">
        <v>25.13931271008467</v>
      </c>
      <c r="F91" s="293">
        <v>25.687848892337385</v>
      </c>
      <c r="G91" s="293">
        <v>26.617770793362574</v>
      </c>
      <c r="H91" s="293">
        <v>26.920358302948976</v>
      </c>
      <c r="I91" s="293">
        <v>27.628152844189785</v>
      </c>
      <c r="J91" s="293">
        <v>27.723351549220908</v>
      </c>
      <c r="K91" s="293">
        <v>27.611921239978933</v>
      </c>
      <c r="L91" s="293">
        <v>27.494064937012382</v>
      </c>
      <c r="M91" s="293">
        <v>28.4594718724803</v>
      </c>
      <c r="N91" s="293">
        <v>28.651247397344594</v>
      </c>
      <c r="O91" s="293">
        <v>28.499388057842172</v>
      </c>
      <c r="P91" s="293">
        <v>29.011599337465835</v>
      </c>
      <c r="Q91" s="293">
        <v>29.85392905506977</v>
      </c>
      <c r="R91" s="293">
        <v>30.093357605562161</v>
      </c>
      <c r="S91" s="293">
        <v>30.69754720667142</v>
      </c>
      <c r="T91" s="293">
        <v>32.487098872436725</v>
      </c>
      <c r="U91" s="293">
        <v>34.843936263958007</v>
      </c>
      <c r="V91" s="293">
        <v>35.400912290629655</v>
      </c>
      <c r="W91" s="293">
        <v>36.711672310809156</v>
      </c>
      <c r="X91" s="293">
        <v>40.051128351608135</v>
      </c>
      <c r="Y91" s="293">
        <v>42.052165481091428</v>
      </c>
      <c r="Z91" s="293">
        <v>43.020182143483083</v>
      </c>
      <c r="AA91" s="293">
        <v>45.492213791946391</v>
      </c>
      <c r="AB91" s="293">
        <v>47.726300599741727</v>
      </c>
      <c r="AC91" s="293">
        <v>47.3</v>
      </c>
      <c r="AD91" s="293">
        <v>83.85</v>
      </c>
      <c r="AE91" s="293">
        <v>52.674999999999997</v>
      </c>
    </row>
    <row r="92" spans="1:31" s="196" customFormat="1">
      <c r="A92" s="178" t="s">
        <v>796</v>
      </c>
      <c r="B92" s="249" t="s">
        <v>43</v>
      </c>
      <c r="C92" s="268">
        <v>231539</v>
      </c>
      <c r="D92" s="268">
        <v>242044</v>
      </c>
      <c r="E92" s="268">
        <v>240500</v>
      </c>
      <c r="F92" s="268">
        <v>244087</v>
      </c>
      <c r="G92" s="268">
        <v>249145</v>
      </c>
      <c r="H92" s="268">
        <v>251028</v>
      </c>
      <c r="I92" s="268">
        <v>257129</v>
      </c>
      <c r="J92" s="268">
        <v>261465</v>
      </c>
      <c r="K92" s="268">
        <v>267304</v>
      </c>
      <c r="L92" s="268">
        <v>271584</v>
      </c>
      <c r="M92" s="268">
        <v>279234</v>
      </c>
      <c r="N92" s="268">
        <v>296441</v>
      </c>
      <c r="O92" s="268">
        <v>305748</v>
      </c>
      <c r="P92" s="268">
        <v>318232</v>
      </c>
      <c r="Q92" s="268">
        <v>330913</v>
      </c>
      <c r="R92" s="268">
        <v>346326</v>
      </c>
      <c r="S92" s="268">
        <v>364855</v>
      </c>
      <c r="T92" s="268">
        <v>380137</v>
      </c>
      <c r="U92" s="268">
        <v>400323</v>
      </c>
      <c r="V92" s="268">
        <v>406980</v>
      </c>
      <c r="W92" s="268">
        <v>411286</v>
      </c>
      <c r="X92" s="268">
        <v>415591</v>
      </c>
      <c r="Y92" s="268">
        <v>414597</v>
      </c>
      <c r="Z92" s="268">
        <v>409492</v>
      </c>
      <c r="AA92" s="268">
        <v>405683</v>
      </c>
      <c r="AB92" s="268">
        <v>403388</v>
      </c>
      <c r="AC92" s="268">
        <v>406618.44249530003</v>
      </c>
      <c r="AD92" s="268">
        <v>407919.14188239997</v>
      </c>
      <c r="AE92" s="268">
        <v>381415.83729900018</v>
      </c>
    </row>
    <row r="93" spans="1:31" s="196" customFormat="1">
      <c r="A93" s="164" t="s">
        <v>797</v>
      </c>
      <c r="B93" s="246" t="s">
        <v>43</v>
      </c>
      <c r="C93" s="293">
        <v>231539</v>
      </c>
      <c r="D93" s="293">
        <v>242044</v>
      </c>
      <c r="E93" s="293">
        <v>240500</v>
      </c>
      <c r="F93" s="293">
        <v>244087</v>
      </c>
      <c r="G93" s="293">
        <v>249145</v>
      </c>
      <c r="H93" s="293">
        <v>251028</v>
      </c>
      <c r="I93" s="293">
        <v>257129</v>
      </c>
      <c r="J93" s="293">
        <v>261465</v>
      </c>
      <c r="K93" s="293">
        <v>267304</v>
      </c>
      <c r="L93" s="293">
        <v>271584</v>
      </c>
      <c r="M93" s="293">
        <v>279234</v>
      </c>
      <c r="N93" s="293">
        <v>296441</v>
      </c>
      <c r="O93" s="293">
        <v>305748</v>
      </c>
      <c r="P93" s="293">
        <v>318232</v>
      </c>
      <c r="Q93" s="293">
        <v>330913</v>
      </c>
      <c r="R93" s="293">
        <v>346326</v>
      </c>
      <c r="S93" s="293">
        <v>364855</v>
      </c>
      <c r="T93" s="293">
        <v>380137</v>
      </c>
      <c r="U93" s="293">
        <v>400323</v>
      </c>
      <c r="V93" s="293">
        <v>406980</v>
      </c>
      <c r="W93" s="293">
        <v>411286</v>
      </c>
      <c r="X93" s="293">
        <v>415591</v>
      </c>
      <c r="Y93" s="293">
        <v>414597</v>
      </c>
      <c r="Z93" s="293">
        <v>409492</v>
      </c>
      <c r="AA93" s="293">
        <v>405683</v>
      </c>
      <c r="AB93" s="293">
        <v>403388</v>
      </c>
      <c r="AC93" s="293">
        <v>406618.44249530003</v>
      </c>
      <c r="AD93" s="293">
        <v>407919.14188239997</v>
      </c>
      <c r="AE93" s="293">
        <v>381415.83729900018</v>
      </c>
    </row>
    <row r="94" spans="1:31" s="196" customFormat="1">
      <c r="A94" s="298" t="s">
        <v>798</v>
      </c>
      <c r="B94" s="299"/>
      <c r="C94" s="300"/>
      <c r="D94" s="300"/>
      <c r="E94" s="300"/>
      <c r="F94" s="300"/>
      <c r="G94" s="300"/>
      <c r="H94" s="300"/>
      <c r="I94" s="300"/>
      <c r="J94" s="300"/>
      <c r="K94" s="300"/>
      <c r="L94" s="300"/>
      <c r="M94" s="300"/>
      <c r="N94" s="300"/>
      <c r="O94" s="300"/>
      <c r="P94" s="300"/>
      <c r="Q94" s="300"/>
      <c r="R94" s="300"/>
      <c r="S94" s="300"/>
      <c r="T94" s="300"/>
      <c r="U94" s="300"/>
      <c r="V94" s="300"/>
      <c r="W94" s="300"/>
      <c r="X94" s="300"/>
      <c r="Y94" s="300"/>
      <c r="Z94" s="300"/>
      <c r="AA94" s="300"/>
      <c r="AB94" s="300"/>
      <c r="AC94" s="300"/>
      <c r="AD94" s="288"/>
      <c r="AE94" s="289"/>
    </row>
    <row r="95" spans="1:31" s="196" customFormat="1">
      <c r="A95" s="245" t="s">
        <v>800</v>
      </c>
      <c r="B95" s="301" t="s">
        <v>1027</v>
      </c>
      <c r="C95" s="291">
        <v>761</v>
      </c>
      <c r="D95" s="291">
        <v>734</v>
      </c>
      <c r="E95" s="291">
        <v>732</v>
      </c>
      <c r="F95" s="291">
        <v>726</v>
      </c>
      <c r="G95" s="291">
        <v>725</v>
      </c>
      <c r="H95" s="291">
        <v>675</v>
      </c>
      <c r="I95" s="291">
        <v>623</v>
      </c>
      <c r="J95" s="291">
        <v>615</v>
      </c>
      <c r="K95" s="291">
        <v>558</v>
      </c>
      <c r="L95" s="291">
        <v>581</v>
      </c>
      <c r="M95" s="291">
        <v>585</v>
      </c>
      <c r="N95" s="291">
        <v>570</v>
      </c>
      <c r="O95" s="291">
        <v>590</v>
      </c>
      <c r="P95" s="291">
        <v>574</v>
      </c>
      <c r="Q95" s="291">
        <v>572</v>
      </c>
      <c r="R95" s="291">
        <v>566</v>
      </c>
      <c r="S95" s="291">
        <v>571</v>
      </c>
      <c r="T95" s="291">
        <v>574</v>
      </c>
      <c r="U95" s="291">
        <v>577</v>
      </c>
      <c r="V95" s="291">
        <v>579</v>
      </c>
      <c r="W95" s="291">
        <v>585</v>
      </c>
      <c r="X95" s="291">
        <v>606</v>
      </c>
      <c r="Y95" s="291">
        <v>606</v>
      </c>
      <c r="Z95" s="291">
        <v>650</v>
      </c>
      <c r="AA95" s="291">
        <v>667</v>
      </c>
      <c r="AB95" s="291">
        <v>667</v>
      </c>
      <c r="AC95" s="291">
        <v>667</v>
      </c>
      <c r="AD95" s="291">
        <v>667</v>
      </c>
      <c r="AE95" s="291">
        <v>667</v>
      </c>
    </row>
    <row r="96" spans="1:31" s="196" customFormat="1">
      <c r="A96" s="302" t="s">
        <v>1028</v>
      </c>
      <c r="B96" s="302" t="s">
        <v>33</v>
      </c>
      <c r="C96" s="293">
        <v>4128.4811063912066</v>
      </c>
      <c r="D96" s="293">
        <v>4093.6666370435196</v>
      </c>
      <c r="E96" s="293">
        <v>4126</v>
      </c>
      <c r="F96" s="293">
        <v>4096.5743081331657</v>
      </c>
      <c r="G96" s="293">
        <v>4095.3195717467929</v>
      </c>
      <c r="H96" s="293">
        <v>3816.9690514417475</v>
      </c>
      <c r="I96" s="293">
        <v>3526.6916571363117</v>
      </c>
      <c r="J96" s="293">
        <v>3485.1272602646086</v>
      </c>
      <c r="K96" s="293">
        <v>3165.4926568536343</v>
      </c>
      <c r="L96" s="293">
        <v>3299.4863474197837</v>
      </c>
      <c r="M96" s="293">
        <v>3325.7428642427849</v>
      </c>
      <c r="N96" s="293">
        <v>3243.91722540106</v>
      </c>
      <c r="O96" s="293">
        <v>3361.309747936732</v>
      </c>
      <c r="P96" s="293">
        <v>3273.6296137542581</v>
      </c>
      <c r="Q96" s="293">
        <v>3265.6851626380517</v>
      </c>
      <c r="R96" s="293">
        <v>3234.8553338272491</v>
      </c>
      <c r="S96" s="293">
        <v>3266.8876659036223</v>
      </c>
      <c r="T96" s="293">
        <v>3287.525727648007</v>
      </c>
      <c r="U96" s="293">
        <v>3308.2001032788735</v>
      </c>
      <c r="V96" s="293">
        <v>3323.1712914293316</v>
      </c>
      <c r="W96" s="293">
        <v>3361.1489035626591</v>
      </c>
      <c r="X96" s="293">
        <v>3485.4732334047108</v>
      </c>
      <c r="Y96" s="293">
        <v>3485.4732334047108</v>
      </c>
      <c r="Z96" s="293">
        <v>3738.5438972162742</v>
      </c>
      <c r="AA96" s="293">
        <v>3836.3211991434687</v>
      </c>
      <c r="AB96" s="293">
        <v>3836.3211991434687</v>
      </c>
      <c r="AC96" s="293">
        <v>4140.4620535714284</v>
      </c>
      <c r="AD96" s="293">
        <v>4175.42</v>
      </c>
      <c r="AE96" s="293">
        <v>4309.8461538461543</v>
      </c>
    </row>
    <row r="97" spans="1:31" s="196" customFormat="1" ht="24">
      <c r="A97" s="302" t="s">
        <v>803</v>
      </c>
      <c r="B97" s="302" t="s">
        <v>33</v>
      </c>
      <c r="C97" s="293">
        <v>665.39988748185954</v>
      </c>
      <c r="D97" s="293">
        <v>659.78873330924387</v>
      </c>
      <c r="E97" s="293">
        <v>665</v>
      </c>
      <c r="F97" s="293">
        <v>648.30852169763102</v>
      </c>
      <c r="G97" s="293">
        <v>635.97360632327786</v>
      </c>
      <c r="H97" s="293">
        <v>581.25872336236955</v>
      </c>
      <c r="I97" s="293">
        <v>526.27559025056735</v>
      </c>
      <c r="J97" s="293">
        <v>509.26012703707795</v>
      </c>
      <c r="K97" s="293">
        <v>452.58676889125303</v>
      </c>
      <c r="L97" s="293">
        <v>461.20394831550061</v>
      </c>
      <c r="M97" s="293">
        <v>454.09735552577945</v>
      </c>
      <c r="N97" s="293">
        <v>432.26522272162924</v>
      </c>
      <c r="O97" s="293">
        <v>436.70992559892949</v>
      </c>
      <c r="P97" s="293">
        <v>414.26361782627987</v>
      </c>
      <c r="Q97" s="293">
        <v>402.08279875098788</v>
      </c>
      <c r="R97" s="293">
        <v>387.07116849556951</v>
      </c>
      <c r="S97" s="293">
        <v>379.43048190433564</v>
      </c>
      <c r="T97" s="293">
        <v>370.13422662727595</v>
      </c>
      <c r="U97" s="293">
        <v>360.54745458483097</v>
      </c>
      <c r="V97" s="293">
        <v>350.06287595766253</v>
      </c>
      <c r="W97" s="293">
        <v>341.65966453528597</v>
      </c>
      <c r="X97" s="293">
        <v>341.28051391862954</v>
      </c>
      <c r="Y97" s="293">
        <v>341.28051391862954</v>
      </c>
      <c r="Z97" s="293">
        <v>366.05995717344757</v>
      </c>
      <c r="AA97" s="293">
        <v>375.63383297644543</v>
      </c>
      <c r="AB97" s="293">
        <v>375.63383297644543</v>
      </c>
      <c r="AC97" s="293">
        <v>337.96651785714289</v>
      </c>
      <c r="AD97" s="293">
        <v>342.39333333333332</v>
      </c>
      <c r="AE97" s="293">
        <v>347.42637362637367</v>
      </c>
    </row>
    <row r="98" spans="1:31" s="196" customFormat="1" ht="24">
      <c r="A98" s="302" t="s">
        <v>804</v>
      </c>
      <c r="B98" s="302" t="s">
        <v>33</v>
      </c>
      <c r="C98" s="293">
        <v>0</v>
      </c>
      <c r="D98" s="293">
        <v>0</v>
      </c>
      <c r="E98" s="293">
        <v>0</v>
      </c>
      <c r="F98" s="293">
        <v>15.801746513353468</v>
      </c>
      <c r="G98" s="293">
        <v>31.776714845072824</v>
      </c>
      <c r="H98" s="293">
        <v>44.68053240157073</v>
      </c>
      <c r="I98" s="293">
        <v>55.357151276962234</v>
      </c>
      <c r="J98" s="293">
        <v>68.767546712536358</v>
      </c>
      <c r="K98" s="293">
        <v>75.373237796931605</v>
      </c>
      <c r="L98" s="293">
        <v>92.167977567589176</v>
      </c>
      <c r="M98" s="293">
        <v>106.75961662957111</v>
      </c>
      <c r="N98" s="293">
        <v>117.79182084210154</v>
      </c>
      <c r="O98" s="293">
        <v>136.35403432369452</v>
      </c>
      <c r="P98" s="293">
        <v>146.86577391227237</v>
      </c>
      <c r="Q98" s="293">
        <v>160.68502270527503</v>
      </c>
      <c r="R98" s="293">
        <v>173.34938344594403</v>
      </c>
      <c r="S98" s="293">
        <v>189.52808352932777</v>
      </c>
      <c r="T98" s="293">
        <v>205.41976260388458</v>
      </c>
      <c r="U98" s="293">
        <v>221.63965338500935</v>
      </c>
      <c r="V98" s="293">
        <v>237.779773413334</v>
      </c>
      <c r="W98" s="293">
        <v>255.94987527326941</v>
      </c>
      <c r="X98" s="293">
        <v>281.58886509635971</v>
      </c>
      <c r="Y98" s="293">
        <v>281.58886509635971</v>
      </c>
      <c r="Z98" s="293">
        <v>302.03426124197</v>
      </c>
      <c r="AA98" s="293">
        <v>309.93361884368301</v>
      </c>
      <c r="AB98" s="293">
        <v>309.93361884368301</v>
      </c>
      <c r="AC98" s="293">
        <v>337.96651785714289</v>
      </c>
      <c r="AD98" s="293">
        <v>336.46444444444444</v>
      </c>
      <c r="AE98" s="293">
        <v>319.57362637362633</v>
      </c>
    </row>
    <row r="99" spans="1:31" s="196" customFormat="1">
      <c r="A99" s="246" t="s">
        <v>1029</v>
      </c>
      <c r="B99" s="302" t="s">
        <v>1027</v>
      </c>
      <c r="C99" s="293">
        <v>761</v>
      </c>
      <c r="D99" s="293">
        <v>734</v>
      </c>
      <c r="E99" s="293">
        <v>732</v>
      </c>
      <c r="F99" s="293">
        <v>726</v>
      </c>
      <c r="G99" s="293">
        <v>725</v>
      </c>
      <c r="H99" s="293">
        <v>675</v>
      </c>
      <c r="I99" s="293">
        <v>623</v>
      </c>
      <c r="J99" s="293">
        <v>615</v>
      </c>
      <c r="K99" s="293">
        <v>558</v>
      </c>
      <c r="L99" s="293">
        <v>581</v>
      </c>
      <c r="M99" s="293">
        <v>585</v>
      </c>
      <c r="N99" s="293">
        <v>570</v>
      </c>
      <c r="O99" s="293">
        <v>590</v>
      </c>
      <c r="P99" s="293">
        <v>574</v>
      </c>
      <c r="Q99" s="293">
        <v>572</v>
      </c>
      <c r="R99" s="293">
        <v>566</v>
      </c>
      <c r="S99" s="293">
        <v>571</v>
      </c>
      <c r="T99" s="293">
        <v>574</v>
      </c>
      <c r="U99" s="293">
        <v>577</v>
      </c>
      <c r="V99" s="293">
        <v>579</v>
      </c>
      <c r="W99" s="293">
        <v>585</v>
      </c>
      <c r="X99" s="293">
        <v>606</v>
      </c>
      <c r="Y99" s="293">
        <v>606</v>
      </c>
      <c r="Z99" s="293">
        <v>650</v>
      </c>
      <c r="AA99" s="293">
        <v>667</v>
      </c>
      <c r="AB99" s="293">
        <v>667</v>
      </c>
      <c r="AC99" s="293">
        <v>667</v>
      </c>
      <c r="AD99" s="293">
        <v>667</v>
      </c>
      <c r="AE99" s="293">
        <v>667</v>
      </c>
    </row>
    <row r="100" spans="1:31" s="196" customFormat="1">
      <c r="A100" s="249" t="s">
        <v>805</v>
      </c>
      <c r="B100" s="303" t="s">
        <v>1027</v>
      </c>
      <c r="C100" s="268">
        <v>761</v>
      </c>
      <c r="D100" s="268">
        <v>734</v>
      </c>
      <c r="E100" s="268">
        <v>732</v>
      </c>
      <c r="F100" s="268">
        <v>726</v>
      </c>
      <c r="G100" s="268">
        <v>725</v>
      </c>
      <c r="H100" s="268">
        <v>675</v>
      </c>
      <c r="I100" s="268">
        <v>623</v>
      </c>
      <c r="J100" s="268">
        <v>615</v>
      </c>
      <c r="K100" s="268">
        <v>558</v>
      </c>
      <c r="L100" s="268">
        <v>581</v>
      </c>
      <c r="M100" s="268">
        <v>585</v>
      </c>
      <c r="N100" s="268">
        <v>570</v>
      </c>
      <c r="O100" s="268">
        <v>590</v>
      </c>
      <c r="P100" s="268">
        <v>574</v>
      </c>
      <c r="Q100" s="268">
        <v>572</v>
      </c>
      <c r="R100" s="268">
        <v>566</v>
      </c>
      <c r="S100" s="268">
        <v>571</v>
      </c>
      <c r="T100" s="268">
        <v>574</v>
      </c>
      <c r="U100" s="268">
        <v>577</v>
      </c>
      <c r="V100" s="268">
        <v>579</v>
      </c>
      <c r="W100" s="268">
        <v>585</v>
      </c>
      <c r="X100" s="268">
        <v>606</v>
      </c>
      <c r="Y100" s="268">
        <v>606</v>
      </c>
      <c r="Z100" s="268">
        <v>650</v>
      </c>
      <c r="AA100" s="268">
        <v>667</v>
      </c>
      <c r="AB100" s="268">
        <v>667</v>
      </c>
      <c r="AC100" s="268">
        <v>667</v>
      </c>
      <c r="AD100" s="268">
        <v>667</v>
      </c>
      <c r="AE100" s="268">
        <v>667</v>
      </c>
    </row>
    <row r="101" spans="1:31" s="196" customFormat="1">
      <c r="A101" s="187" t="s">
        <v>51</v>
      </c>
      <c r="B101" s="208"/>
      <c r="C101" s="208"/>
      <c r="D101" s="208"/>
      <c r="E101" s="208"/>
      <c r="F101" s="208"/>
      <c r="G101" s="208"/>
      <c r="H101" s="208"/>
      <c r="I101" s="208"/>
      <c r="J101" s="208"/>
      <c r="K101" s="208"/>
      <c r="L101" s="208"/>
      <c r="M101" s="208"/>
      <c r="N101" s="208"/>
      <c r="O101" s="208"/>
      <c r="P101" s="208"/>
      <c r="Q101" s="208"/>
      <c r="R101" s="208"/>
      <c r="S101" s="208"/>
      <c r="T101" s="208"/>
      <c r="U101" s="208"/>
      <c r="V101" s="208"/>
      <c r="W101" s="208"/>
      <c r="X101" s="208"/>
      <c r="Y101" s="208"/>
      <c r="Z101" s="208"/>
      <c r="AA101" s="208"/>
      <c r="AB101" s="208"/>
      <c r="AC101" s="208"/>
      <c r="AD101" s="208"/>
      <c r="AE101" s="266"/>
    </row>
    <row r="102" spans="1:31" s="196" customFormat="1">
      <c r="A102" s="304" t="s">
        <v>806</v>
      </c>
      <c r="B102" s="305"/>
      <c r="C102" s="243"/>
      <c r="D102" s="243"/>
      <c r="E102" s="243"/>
      <c r="F102" s="243"/>
      <c r="G102" s="243"/>
      <c r="H102" s="243"/>
      <c r="I102" s="243"/>
      <c r="J102" s="243"/>
      <c r="K102" s="243"/>
      <c r="L102" s="243"/>
      <c r="M102" s="243"/>
      <c r="N102" s="243"/>
      <c r="O102" s="243"/>
      <c r="P102" s="243"/>
      <c r="Q102" s="243"/>
      <c r="R102" s="243"/>
      <c r="S102" s="243"/>
      <c r="T102" s="243"/>
      <c r="U102" s="243"/>
      <c r="V102" s="243"/>
      <c r="W102" s="243"/>
      <c r="X102" s="243"/>
      <c r="Y102" s="243"/>
      <c r="Z102" s="243"/>
      <c r="AA102" s="243"/>
      <c r="AB102" s="208"/>
      <c r="AC102" s="208"/>
      <c r="AD102" s="208"/>
      <c r="AE102" s="266"/>
    </row>
    <row r="103" spans="1:31" s="196" customFormat="1">
      <c r="A103" s="207" t="s">
        <v>69</v>
      </c>
      <c r="B103" s="302" t="s">
        <v>70</v>
      </c>
      <c r="C103" s="293">
        <v>29660.301648253466</v>
      </c>
      <c r="D103" s="293">
        <v>29410.183593703641</v>
      </c>
      <c r="E103" s="293">
        <v>29642.47660265239</v>
      </c>
      <c r="F103" s="293">
        <v>30752.814646446899</v>
      </c>
      <c r="G103" s="293">
        <v>32061.900498902316</v>
      </c>
      <c r="H103" s="293">
        <v>31108.976938100514</v>
      </c>
      <c r="I103" s="293">
        <v>29873.74428553196</v>
      </c>
      <c r="J103" s="293">
        <v>30636.531060256559</v>
      </c>
      <c r="K103" s="293">
        <v>28837.194406129416</v>
      </c>
      <c r="L103" s="293">
        <v>31108.844426317006</v>
      </c>
      <c r="M103" s="293">
        <v>32413.495306689201</v>
      </c>
      <c r="N103" s="293">
        <v>32644.895501352275</v>
      </c>
      <c r="O103" s="293">
        <v>34890.127134334682</v>
      </c>
      <c r="P103" s="293">
        <v>35013.925902870287</v>
      </c>
      <c r="Q103" s="293">
        <v>35958.16974440292</v>
      </c>
      <c r="R103" s="293">
        <v>36636.045355787915</v>
      </c>
      <c r="S103" s="293">
        <v>38024.064853574979</v>
      </c>
      <c r="T103" s="293">
        <v>39293.812733957508</v>
      </c>
      <c r="U103" s="293">
        <v>40574.744987592014</v>
      </c>
      <c r="V103" s="293">
        <v>41794.677370315592</v>
      </c>
      <c r="W103" s="293">
        <v>43318.259227360031</v>
      </c>
      <c r="X103" s="293">
        <v>46002.895359611684</v>
      </c>
      <c r="Y103" s="293">
        <v>46002.895359611684</v>
      </c>
      <c r="Z103" s="293">
        <v>49343.039577141251</v>
      </c>
      <c r="AA103" s="293">
        <v>50633.549843004941</v>
      </c>
      <c r="AB103" s="293">
        <v>50633.549843004941</v>
      </c>
      <c r="AC103" s="293">
        <v>54228.780394465626</v>
      </c>
      <c r="AD103" s="293">
        <v>55351.188213684989</v>
      </c>
      <c r="AE103" s="293">
        <v>60612.046213412803</v>
      </c>
    </row>
    <row r="104" spans="1:31" s="196" customFormat="1">
      <c r="A104" s="207" t="s">
        <v>807</v>
      </c>
      <c r="B104" s="302" t="s">
        <v>70</v>
      </c>
      <c r="C104" s="293">
        <v>35168.538982273531</v>
      </c>
      <c r="D104" s="293">
        <v>34871.971312263871</v>
      </c>
      <c r="E104" s="293">
        <v>35147.403633802816</v>
      </c>
      <c r="F104" s="293">
        <v>35258.524832136522</v>
      </c>
      <c r="G104" s="293">
        <v>35608.624159210573</v>
      </c>
      <c r="H104" s="293">
        <v>33524.027640762746</v>
      </c>
      <c r="I104" s="293">
        <v>31284.01265845415</v>
      </c>
      <c r="J104" s="293">
        <v>31220.469506596553</v>
      </c>
      <c r="K104" s="293">
        <v>28633.699432096626</v>
      </c>
      <c r="L104" s="293">
        <v>30133.423236470622</v>
      </c>
      <c r="M104" s="293">
        <v>30662.563503427064</v>
      </c>
      <c r="N104" s="293">
        <v>30189.776932370518</v>
      </c>
      <c r="O104" s="293">
        <v>31573.498006336325</v>
      </c>
      <c r="P104" s="293">
        <v>31032.900087747952</v>
      </c>
      <c r="Q104" s="293">
        <v>31239.304286901221</v>
      </c>
      <c r="R104" s="293">
        <v>31222.852752986819</v>
      </c>
      <c r="S104" s="293">
        <v>31812.655895409458</v>
      </c>
      <c r="T104" s="293">
        <v>32295.430231030958</v>
      </c>
      <c r="U104" s="293">
        <v>32781.50386145198</v>
      </c>
      <c r="V104" s="293">
        <v>33213.513206005846</v>
      </c>
      <c r="W104" s="293">
        <v>33879.375932959112</v>
      </c>
      <c r="X104" s="293">
        <v>35428.787433509162</v>
      </c>
      <c r="Y104" s="293">
        <v>35428.787433509162</v>
      </c>
      <c r="Z104" s="293">
        <v>38001.174639902572</v>
      </c>
      <c r="AA104" s="293">
        <v>38995.051515100022</v>
      </c>
      <c r="AB104" s="293">
        <v>38995.051515100022</v>
      </c>
      <c r="AC104" s="293">
        <v>38749.878692771752</v>
      </c>
      <c r="AD104" s="293">
        <v>37411.667716166987</v>
      </c>
      <c r="AE104" s="293">
        <v>35986.494632016336</v>
      </c>
    </row>
    <row r="105" spans="1:31" s="196" customFormat="1">
      <c r="A105" s="246" t="s">
        <v>808</v>
      </c>
      <c r="B105" s="302" t="s">
        <v>1030</v>
      </c>
      <c r="C105" s="293">
        <v>385.69808743169398</v>
      </c>
      <c r="D105" s="293">
        <v>372.01366120218574</v>
      </c>
      <c r="E105" s="293">
        <v>370.99999999999994</v>
      </c>
      <c r="F105" s="293">
        <v>367.9590163934426</v>
      </c>
      <c r="G105" s="293">
        <v>367.45218579234967</v>
      </c>
      <c r="H105" s="293">
        <v>342.11065573770486</v>
      </c>
      <c r="I105" s="293">
        <v>315.75546448087431</v>
      </c>
      <c r="J105" s="293">
        <v>311.7008196721311</v>
      </c>
      <c r="K105" s="293">
        <v>282.81147540983602</v>
      </c>
      <c r="L105" s="293">
        <v>294.46857923497265</v>
      </c>
      <c r="M105" s="293">
        <v>296.49590163934425</v>
      </c>
      <c r="N105" s="293">
        <v>288.89344262295077</v>
      </c>
      <c r="O105" s="293">
        <v>299.03005464480873</v>
      </c>
      <c r="P105" s="293">
        <v>290.92076502732237</v>
      </c>
      <c r="Q105" s="293">
        <v>289.90710382513657</v>
      </c>
      <c r="R105" s="293">
        <v>286.86612021857923</v>
      </c>
      <c r="S105" s="293">
        <v>289.4002732240437</v>
      </c>
      <c r="T105" s="293">
        <v>290.92076502732237</v>
      </c>
      <c r="U105" s="293">
        <v>292.44125683060105</v>
      </c>
      <c r="V105" s="293">
        <v>293.45491803278685</v>
      </c>
      <c r="W105" s="293">
        <v>296.49590163934425</v>
      </c>
      <c r="X105" s="293">
        <v>307.13934426229503</v>
      </c>
      <c r="Y105" s="293">
        <v>307.13934426229503</v>
      </c>
      <c r="Z105" s="293">
        <v>329.43989071038249</v>
      </c>
      <c r="AA105" s="293">
        <v>338.05601092896171</v>
      </c>
      <c r="AB105" s="293">
        <v>338.05601092896171</v>
      </c>
      <c r="AC105" s="293">
        <v>338.05601092896171</v>
      </c>
      <c r="AD105" s="293">
        <v>338.05601092896171</v>
      </c>
      <c r="AE105" s="293">
        <v>338.05601092896171</v>
      </c>
    </row>
    <row r="106" spans="1:31" s="196" customFormat="1">
      <c r="A106" s="246" t="s">
        <v>809</v>
      </c>
      <c r="B106" s="302" t="s">
        <v>1031</v>
      </c>
      <c r="C106" s="293">
        <v>761</v>
      </c>
      <c r="D106" s="293">
        <v>734</v>
      </c>
      <c r="E106" s="293">
        <v>732</v>
      </c>
      <c r="F106" s="293">
        <v>726</v>
      </c>
      <c r="G106" s="293">
        <v>725</v>
      </c>
      <c r="H106" s="293">
        <v>675</v>
      </c>
      <c r="I106" s="293">
        <v>623</v>
      </c>
      <c r="J106" s="293">
        <v>615</v>
      </c>
      <c r="K106" s="293">
        <v>558</v>
      </c>
      <c r="L106" s="293">
        <v>581</v>
      </c>
      <c r="M106" s="293">
        <v>585</v>
      </c>
      <c r="N106" s="293">
        <v>570</v>
      </c>
      <c r="O106" s="293">
        <v>590</v>
      </c>
      <c r="P106" s="293">
        <v>574</v>
      </c>
      <c r="Q106" s="293">
        <v>572</v>
      </c>
      <c r="R106" s="293">
        <v>566</v>
      </c>
      <c r="S106" s="293">
        <v>571</v>
      </c>
      <c r="T106" s="293">
        <v>574</v>
      </c>
      <c r="U106" s="293">
        <v>577</v>
      </c>
      <c r="V106" s="293">
        <v>579</v>
      </c>
      <c r="W106" s="293">
        <v>585</v>
      </c>
      <c r="X106" s="293">
        <v>606</v>
      </c>
      <c r="Y106" s="293">
        <v>606</v>
      </c>
      <c r="Z106" s="293">
        <v>650</v>
      </c>
      <c r="AA106" s="293">
        <v>667</v>
      </c>
      <c r="AB106" s="293">
        <v>667</v>
      </c>
      <c r="AC106" s="293">
        <v>667</v>
      </c>
      <c r="AD106" s="293">
        <v>667</v>
      </c>
      <c r="AE106" s="293">
        <v>667</v>
      </c>
    </row>
    <row r="107" spans="1:31" s="196" customFormat="1">
      <c r="A107" s="302" t="s">
        <v>810</v>
      </c>
      <c r="B107" s="302" t="s">
        <v>1031</v>
      </c>
      <c r="C107" s="293">
        <v>761</v>
      </c>
      <c r="D107" s="293">
        <v>734</v>
      </c>
      <c r="E107" s="293">
        <v>732</v>
      </c>
      <c r="F107" s="293">
        <v>726</v>
      </c>
      <c r="G107" s="293">
        <v>725</v>
      </c>
      <c r="H107" s="293">
        <v>675</v>
      </c>
      <c r="I107" s="293">
        <v>623</v>
      </c>
      <c r="J107" s="293">
        <v>615</v>
      </c>
      <c r="K107" s="293">
        <v>558</v>
      </c>
      <c r="L107" s="293">
        <v>581</v>
      </c>
      <c r="M107" s="293">
        <v>585</v>
      </c>
      <c r="N107" s="293">
        <v>570</v>
      </c>
      <c r="O107" s="293">
        <v>590</v>
      </c>
      <c r="P107" s="293">
        <v>574</v>
      </c>
      <c r="Q107" s="293">
        <v>572</v>
      </c>
      <c r="R107" s="293">
        <v>566</v>
      </c>
      <c r="S107" s="293">
        <v>571</v>
      </c>
      <c r="T107" s="293">
        <v>574</v>
      </c>
      <c r="U107" s="293">
        <v>577</v>
      </c>
      <c r="V107" s="293">
        <v>579</v>
      </c>
      <c r="W107" s="293">
        <v>585</v>
      </c>
      <c r="X107" s="293">
        <v>606</v>
      </c>
      <c r="Y107" s="293">
        <v>606</v>
      </c>
      <c r="Z107" s="293">
        <v>650</v>
      </c>
      <c r="AA107" s="293">
        <v>667</v>
      </c>
      <c r="AB107" s="293">
        <v>667</v>
      </c>
      <c r="AC107" s="293">
        <v>667</v>
      </c>
      <c r="AD107" s="293">
        <v>667</v>
      </c>
      <c r="AE107" s="293">
        <v>667</v>
      </c>
    </row>
    <row r="108" spans="1:31" s="196" customFormat="1">
      <c r="A108" s="298" t="s">
        <v>811</v>
      </c>
      <c r="B108" s="299"/>
      <c r="C108" s="300"/>
      <c r="D108" s="300"/>
      <c r="E108" s="300"/>
      <c r="F108" s="300"/>
      <c r="G108" s="300"/>
      <c r="H108" s="300"/>
      <c r="I108" s="300"/>
      <c r="J108" s="300"/>
      <c r="K108" s="300"/>
      <c r="L108" s="300"/>
      <c r="M108" s="300"/>
      <c r="N108" s="300"/>
      <c r="O108" s="300"/>
      <c r="P108" s="300"/>
      <c r="Q108" s="300"/>
      <c r="R108" s="300"/>
      <c r="S108" s="300"/>
      <c r="T108" s="300"/>
      <c r="U108" s="300"/>
      <c r="V108" s="300"/>
      <c r="W108" s="300"/>
      <c r="X108" s="300"/>
      <c r="Y108" s="300"/>
      <c r="Z108" s="300"/>
      <c r="AA108" s="300"/>
      <c r="AB108" s="300"/>
      <c r="AC108" s="300"/>
      <c r="AD108" s="300"/>
      <c r="AE108" s="306"/>
    </row>
    <row r="109" spans="1:31" s="196" customFormat="1">
      <c r="A109" s="307" t="s">
        <v>40</v>
      </c>
      <c r="B109" s="307" t="s">
        <v>43</v>
      </c>
      <c r="C109" s="295">
        <v>291925</v>
      </c>
      <c r="D109" s="295">
        <v>293862</v>
      </c>
      <c r="E109" s="295">
        <v>291468</v>
      </c>
      <c r="F109" s="295">
        <v>293263</v>
      </c>
      <c r="G109" s="295">
        <v>301545</v>
      </c>
      <c r="H109" s="295">
        <v>296947</v>
      </c>
      <c r="I109" s="295">
        <v>284672</v>
      </c>
      <c r="J109" s="295">
        <v>294370</v>
      </c>
      <c r="K109" s="295">
        <v>302709</v>
      </c>
      <c r="L109" s="295">
        <v>296059</v>
      </c>
      <c r="M109" s="295">
        <v>298957</v>
      </c>
      <c r="N109" s="295">
        <v>289994</v>
      </c>
      <c r="O109" s="295">
        <v>302999</v>
      </c>
      <c r="P109" s="295">
        <v>301493</v>
      </c>
      <c r="Q109" s="295">
        <v>303001</v>
      </c>
      <c r="R109" s="295">
        <v>300468</v>
      </c>
      <c r="S109" s="295">
        <v>300324</v>
      </c>
      <c r="T109" s="295">
        <v>301066</v>
      </c>
      <c r="U109" s="295">
        <v>303181</v>
      </c>
      <c r="V109" s="295">
        <v>304560</v>
      </c>
      <c r="W109" s="295">
        <v>304803</v>
      </c>
      <c r="X109" s="295">
        <v>305063</v>
      </c>
      <c r="Y109" s="295">
        <v>303391</v>
      </c>
      <c r="Z109" s="295">
        <v>302878</v>
      </c>
      <c r="AA109" s="295">
        <v>301822</v>
      </c>
      <c r="AB109" s="295">
        <v>301164</v>
      </c>
      <c r="AC109" s="295">
        <v>300344</v>
      </c>
      <c r="AD109" s="295">
        <v>300693</v>
      </c>
      <c r="AE109" s="295">
        <v>301523</v>
      </c>
    </row>
    <row r="110" spans="1:31" s="196" customFormat="1" ht="24">
      <c r="A110" s="308" t="s">
        <v>812</v>
      </c>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5"/>
    </row>
    <row r="111" spans="1:31" s="196" customFormat="1" ht="24">
      <c r="A111" s="182" t="s">
        <v>814</v>
      </c>
      <c r="B111" s="301" t="s">
        <v>39</v>
      </c>
      <c r="C111" s="291">
        <v>1732.8914637503442</v>
      </c>
      <c r="D111" s="291">
        <v>1744.3896594008859</v>
      </c>
      <c r="E111" s="291">
        <v>1730.1786731399684</v>
      </c>
      <c r="F111" s="291">
        <v>1717.1124271852332</v>
      </c>
      <c r="G111" s="291">
        <v>1704.046181230498</v>
      </c>
      <c r="H111" s="291">
        <v>1690.9799352757627</v>
      </c>
      <c r="I111" s="291">
        <v>1677.9136893210275</v>
      </c>
      <c r="J111" s="291">
        <v>1664.8474433662923</v>
      </c>
      <c r="K111" s="291">
        <v>1651.7811974115571</v>
      </c>
      <c r="L111" s="291">
        <v>1638.7149514568218</v>
      </c>
      <c r="M111" s="291">
        <v>1625.6487055020866</v>
      </c>
      <c r="N111" s="291">
        <v>1612.5824595473514</v>
      </c>
      <c r="O111" s="291">
        <v>1599.5162135926162</v>
      </c>
      <c r="P111" s="291">
        <v>1586.4499676378809</v>
      </c>
      <c r="Q111" s="291">
        <v>1573.3837216831457</v>
      </c>
      <c r="R111" s="291">
        <v>1560.3174757284105</v>
      </c>
      <c r="S111" s="291">
        <v>1547.2512297736753</v>
      </c>
      <c r="T111" s="291">
        <v>1534.1849838189401</v>
      </c>
      <c r="U111" s="291">
        <v>1521.1187378642048</v>
      </c>
      <c r="V111" s="291">
        <v>1508.0524919094696</v>
      </c>
      <c r="W111" s="291">
        <v>1494.9862459547344</v>
      </c>
      <c r="X111" s="291">
        <v>1481.92</v>
      </c>
      <c r="Y111" s="291">
        <v>1587</v>
      </c>
      <c r="Z111" s="291">
        <v>1714.24</v>
      </c>
      <c r="AA111" s="291">
        <v>1840.96</v>
      </c>
      <c r="AB111" s="291">
        <v>1844.48</v>
      </c>
      <c r="AC111" s="291">
        <v>1865.6</v>
      </c>
      <c r="AD111" s="291">
        <v>1872.64</v>
      </c>
      <c r="AE111" s="291">
        <v>1999.36</v>
      </c>
    </row>
    <row r="112" spans="1:31" s="196" customFormat="1">
      <c r="A112" s="182" t="s">
        <v>815</v>
      </c>
      <c r="B112" s="302" t="s">
        <v>33</v>
      </c>
      <c r="C112" s="293">
        <v>6967.1853584357004</v>
      </c>
      <c r="D112" s="293">
        <v>7013.4144859146418</v>
      </c>
      <c r="E112" s="293">
        <v>6956.278434709383</v>
      </c>
      <c r="F112" s="293">
        <v>6834.3645129739134</v>
      </c>
      <c r="G112" s="293">
        <v>6712.4505912384438</v>
      </c>
      <c r="H112" s="293">
        <v>6590.5366695029743</v>
      </c>
      <c r="I112" s="293">
        <v>6468.6227477675047</v>
      </c>
      <c r="J112" s="293">
        <v>6346.7088260320352</v>
      </c>
      <c r="K112" s="293">
        <v>6224.7949042965656</v>
      </c>
      <c r="L112" s="293">
        <v>6102.8809825610961</v>
      </c>
      <c r="M112" s="293">
        <v>5980.9670608256265</v>
      </c>
      <c r="N112" s="293">
        <v>5859.0531390901569</v>
      </c>
      <c r="O112" s="293">
        <v>5737.1392173546874</v>
      </c>
      <c r="P112" s="293">
        <v>5615.2252956192178</v>
      </c>
      <c r="Q112" s="293">
        <v>5493.3113738837483</v>
      </c>
      <c r="R112" s="293">
        <v>5371.3974521482787</v>
      </c>
      <c r="S112" s="293">
        <v>5249.4835304128092</v>
      </c>
      <c r="T112" s="293">
        <v>5127.5696086773396</v>
      </c>
      <c r="U112" s="293">
        <v>5005.65568694187</v>
      </c>
      <c r="V112" s="293">
        <v>4883.7417652064005</v>
      </c>
      <c r="W112" s="293">
        <v>4761.8278434709309</v>
      </c>
      <c r="X112" s="293">
        <v>4639.9139217354614</v>
      </c>
      <c r="Y112" s="293">
        <v>4518</v>
      </c>
      <c r="Z112" s="293">
        <v>4880.237126654064</v>
      </c>
      <c r="AA112" s="293">
        <v>5240.993875236295</v>
      </c>
      <c r="AB112" s="293">
        <v>5251.0148960302458</v>
      </c>
      <c r="AC112" s="293">
        <v>5311.1410207939507</v>
      </c>
      <c r="AD112" s="293">
        <v>5331.1830623818532</v>
      </c>
      <c r="AE112" s="293">
        <v>5691.9398109640833</v>
      </c>
    </row>
    <row r="113" spans="1:31" s="196" customFormat="1">
      <c r="A113" s="309" t="s">
        <v>1032</v>
      </c>
      <c r="B113" s="302" t="s">
        <v>33</v>
      </c>
      <c r="C113" s="293">
        <v>698.77302284710015</v>
      </c>
      <c r="D113" s="293">
        <v>703.40956766256591</v>
      </c>
      <c r="E113" s="293">
        <v>697.67911423550083</v>
      </c>
      <c r="F113" s="293">
        <v>756.79515852372583</v>
      </c>
      <c r="G113" s="293">
        <v>815.91120281195083</v>
      </c>
      <c r="H113" s="293">
        <v>875.02724710017583</v>
      </c>
      <c r="I113" s="293">
        <v>934.14329138840083</v>
      </c>
      <c r="J113" s="293">
        <v>993.25933567662582</v>
      </c>
      <c r="K113" s="293">
        <v>1052.3753799648507</v>
      </c>
      <c r="L113" s="293">
        <v>1111.4914242530756</v>
      </c>
      <c r="M113" s="293">
        <v>1170.6074685413005</v>
      </c>
      <c r="N113" s="293">
        <v>1229.7235128295254</v>
      </c>
      <c r="O113" s="293">
        <v>1288.8395571177502</v>
      </c>
      <c r="P113" s="293">
        <v>1347.9556014059751</v>
      </c>
      <c r="Q113" s="293">
        <v>1407.0716456942</v>
      </c>
      <c r="R113" s="293">
        <v>1466.1876899824249</v>
      </c>
      <c r="S113" s="293">
        <v>1525.3037342706498</v>
      </c>
      <c r="T113" s="293">
        <v>1584.4197785588747</v>
      </c>
      <c r="U113" s="293">
        <v>1643.5358228470996</v>
      </c>
      <c r="V113" s="293">
        <v>1702.6518671353244</v>
      </c>
      <c r="W113" s="293">
        <v>1761.7679114235493</v>
      </c>
      <c r="X113" s="293">
        <v>1820.8839557117742</v>
      </c>
      <c r="Y113" s="293">
        <v>1880</v>
      </c>
      <c r="Z113" s="293">
        <v>2030.7316950220541</v>
      </c>
      <c r="AA113" s="293">
        <v>2180.8473850031505</v>
      </c>
      <c r="AB113" s="293">
        <v>2185.0172652804031</v>
      </c>
      <c r="AC113" s="293">
        <v>2210.0365469439189</v>
      </c>
      <c r="AD113" s="293">
        <v>2218.3763074984245</v>
      </c>
      <c r="AE113" s="293">
        <v>2368.4919974795207</v>
      </c>
    </row>
    <row r="114" spans="1:31" s="196" customFormat="1" ht="24">
      <c r="A114" s="182" t="s">
        <v>816</v>
      </c>
      <c r="B114" s="302" t="s">
        <v>33</v>
      </c>
      <c r="C114" s="293">
        <v>698.77302284710015</v>
      </c>
      <c r="D114" s="293">
        <v>703.40956766256591</v>
      </c>
      <c r="E114" s="293">
        <v>697.67911423550083</v>
      </c>
      <c r="F114" s="293">
        <v>697.39521108668453</v>
      </c>
      <c r="G114" s="293">
        <v>697.11130793786822</v>
      </c>
      <c r="H114" s="293">
        <v>696.82740478905191</v>
      </c>
      <c r="I114" s="293">
        <v>696.5435016402356</v>
      </c>
      <c r="J114" s="293">
        <v>696.2595984914193</v>
      </c>
      <c r="K114" s="293">
        <v>695.97569534260299</v>
      </c>
      <c r="L114" s="293">
        <v>695.69179219378668</v>
      </c>
      <c r="M114" s="293">
        <v>695.40788904497037</v>
      </c>
      <c r="N114" s="293">
        <v>695.12398589615407</v>
      </c>
      <c r="O114" s="293">
        <v>694.84008274733776</v>
      </c>
      <c r="P114" s="293">
        <v>694.55617959852145</v>
      </c>
      <c r="Q114" s="293">
        <v>694.27227644970515</v>
      </c>
      <c r="R114" s="293">
        <v>693.98837330088884</v>
      </c>
      <c r="S114" s="293">
        <v>693.70447015207253</v>
      </c>
      <c r="T114" s="293">
        <v>693.42056700325622</v>
      </c>
      <c r="U114" s="293">
        <v>693.13666385443992</v>
      </c>
      <c r="V114" s="293">
        <v>692.85276070562361</v>
      </c>
      <c r="W114" s="293">
        <v>692.5688575568073</v>
      </c>
      <c r="X114" s="293">
        <v>692.28495440799088</v>
      </c>
      <c r="Y114" s="293">
        <v>750.96418732782365</v>
      </c>
      <c r="Z114" s="293">
        <v>822.08554658887726</v>
      </c>
      <c r="AA114" s="293">
        <v>871.30169008449298</v>
      </c>
      <c r="AB114" s="293">
        <v>839.34987885616476</v>
      </c>
      <c r="AC114" s="293">
        <v>805.79717329190396</v>
      </c>
      <c r="AD114" s="293">
        <v>721.60976439316562</v>
      </c>
      <c r="AE114" s="293">
        <v>794.5744857567953</v>
      </c>
    </row>
    <row r="115" spans="1:31" s="196" customFormat="1" ht="24">
      <c r="A115" s="186" t="s">
        <v>817</v>
      </c>
      <c r="B115" s="303" t="s">
        <v>33</v>
      </c>
      <c r="C115" s="268">
        <v>0</v>
      </c>
      <c r="D115" s="268">
        <v>0</v>
      </c>
      <c r="E115" s="268">
        <v>0</v>
      </c>
      <c r="F115" s="268">
        <v>59.399947437041227</v>
      </c>
      <c r="G115" s="268">
        <v>118.79989487408245</v>
      </c>
      <c r="H115" s="268">
        <v>178.19984231112369</v>
      </c>
      <c r="I115" s="268">
        <v>237.59978974816491</v>
      </c>
      <c r="J115" s="268">
        <v>296.99973718520613</v>
      </c>
      <c r="K115" s="268">
        <v>356.39968462224738</v>
      </c>
      <c r="L115" s="268">
        <v>415.79963205928863</v>
      </c>
      <c r="M115" s="268">
        <v>475.19957949632987</v>
      </c>
      <c r="N115" s="268">
        <v>534.59952693337107</v>
      </c>
      <c r="O115" s="268">
        <v>593.99947437041226</v>
      </c>
      <c r="P115" s="268">
        <v>653.39942180745345</v>
      </c>
      <c r="Q115" s="268">
        <v>712.79936924449464</v>
      </c>
      <c r="R115" s="268">
        <v>772.19931668153583</v>
      </c>
      <c r="S115" s="268">
        <v>831.59926411857703</v>
      </c>
      <c r="T115" s="268">
        <v>890.99921155561822</v>
      </c>
      <c r="U115" s="268">
        <v>950.39915899265941</v>
      </c>
      <c r="V115" s="268">
        <v>1009.7991064297006</v>
      </c>
      <c r="W115" s="268">
        <v>1069.1990538667419</v>
      </c>
      <c r="X115" s="268">
        <v>1128.5990013037833</v>
      </c>
      <c r="Y115" s="268">
        <v>1129.0358126721762</v>
      </c>
      <c r="Z115" s="268">
        <v>1208.6461484331769</v>
      </c>
      <c r="AA115" s="268">
        <v>1309.5456949186575</v>
      </c>
      <c r="AB115" s="268">
        <v>1345.6673864242382</v>
      </c>
      <c r="AC115" s="268">
        <v>1404.239373652015</v>
      </c>
      <c r="AD115" s="268">
        <v>1496.766543105259</v>
      </c>
      <c r="AE115" s="268">
        <v>1573.9175117227253</v>
      </c>
    </row>
    <row r="116" spans="1:31" s="196" customFormat="1">
      <c r="A116" s="308" t="s">
        <v>818</v>
      </c>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5"/>
    </row>
    <row r="117" spans="1:31" s="196" customFormat="1" ht="24">
      <c r="A117" s="182" t="s">
        <v>814</v>
      </c>
      <c r="B117" s="301" t="s">
        <v>39</v>
      </c>
      <c r="C117" s="291">
        <v>361.41312838947863</v>
      </c>
      <c r="D117" s="291">
        <v>374.93816695504222</v>
      </c>
      <c r="E117" s="291">
        <v>386</v>
      </c>
      <c r="F117" s="291">
        <v>382.6653846153846</v>
      </c>
      <c r="G117" s="291">
        <v>379.33076923076919</v>
      </c>
      <c r="H117" s="291">
        <v>375.99615384615379</v>
      </c>
      <c r="I117" s="291">
        <v>372.66153846153838</v>
      </c>
      <c r="J117" s="291">
        <v>369.32692307692298</v>
      </c>
      <c r="K117" s="291">
        <v>365.99230769230758</v>
      </c>
      <c r="L117" s="291">
        <v>362.65769230769217</v>
      </c>
      <c r="M117" s="291">
        <v>359.32307692307677</v>
      </c>
      <c r="N117" s="291">
        <v>355.98846153846137</v>
      </c>
      <c r="O117" s="291">
        <v>352.65384615384596</v>
      </c>
      <c r="P117" s="291">
        <v>349.31923076923056</v>
      </c>
      <c r="Q117" s="291">
        <v>345.98461538461515</v>
      </c>
      <c r="R117" s="291">
        <v>342.65</v>
      </c>
      <c r="S117" s="291">
        <v>345.32</v>
      </c>
      <c r="T117" s="291">
        <v>342.65</v>
      </c>
      <c r="U117" s="291">
        <v>349.77</v>
      </c>
      <c r="V117" s="291">
        <v>350.66</v>
      </c>
      <c r="W117" s="291">
        <v>351.55</v>
      </c>
      <c r="X117" s="291">
        <v>354.22</v>
      </c>
      <c r="Y117" s="291">
        <v>354.22</v>
      </c>
      <c r="Z117" s="291">
        <v>356</v>
      </c>
      <c r="AA117" s="291">
        <v>355.11</v>
      </c>
      <c r="AB117" s="291">
        <v>349.77</v>
      </c>
      <c r="AC117" s="291">
        <v>18.690000000000001</v>
      </c>
      <c r="AD117" s="291">
        <v>345.32</v>
      </c>
      <c r="AE117" s="291">
        <v>342.65</v>
      </c>
    </row>
    <row r="118" spans="1:31" s="196" customFormat="1">
      <c r="A118" s="182" t="s">
        <v>815</v>
      </c>
      <c r="B118" s="302" t="s">
        <v>33</v>
      </c>
      <c r="C118" s="293" t="s">
        <v>533</v>
      </c>
      <c r="D118" s="293" t="s">
        <v>533</v>
      </c>
      <c r="E118" s="293" t="s">
        <v>533</v>
      </c>
      <c r="F118" s="293" t="s">
        <v>533</v>
      </c>
      <c r="G118" s="293" t="s">
        <v>533</v>
      </c>
      <c r="H118" s="293" t="s">
        <v>533</v>
      </c>
      <c r="I118" s="293" t="s">
        <v>533</v>
      </c>
      <c r="J118" s="293" t="s">
        <v>533</v>
      </c>
      <c r="K118" s="293" t="s">
        <v>533</v>
      </c>
      <c r="L118" s="293" t="s">
        <v>533</v>
      </c>
      <c r="M118" s="293" t="s">
        <v>533</v>
      </c>
      <c r="N118" s="293" t="s">
        <v>533</v>
      </c>
      <c r="O118" s="293" t="s">
        <v>533</v>
      </c>
      <c r="P118" s="293" t="s">
        <v>533</v>
      </c>
      <c r="Q118" s="293" t="s">
        <v>533</v>
      </c>
      <c r="R118" s="293" t="s">
        <v>533</v>
      </c>
      <c r="S118" s="293" t="s">
        <v>533</v>
      </c>
      <c r="T118" s="293" t="s">
        <v>533</v>
      </c>
      <c r="U118" s="293" t="s">
        <v>533</v>
      </c>
      <c r="V118" s="293" t="s">
        <v>533</v>
      </c>
      <c r="W118" s="293" t="s">
        <v>533</v>
      </c>
      <c r="X118" s="293" t="s">
        <v>533</v>
      </c>
      <c r="Y118" s="293">
        <v>1512</v>
      </c>
      <c r="Z118" s="293">
        <v>1519.5979899497486</v>
      </c>
      <c r="AA118" s="293">
        <v>1515.7989949748744</v>
      </c>
      <c r="AB118" s="293">
        <v>1493.005025125628</v>
      </c>
      <c r="AC118" s="293">
        <v>79.778894472361813</v>
      </c>
      <c r="AD118" s="293">
        <v>1474.0100502512562</v>
      </c>
      <c r="AE118" s="293">
        <v>1462.613065326633</v>
      </c>
    </row>
    <row r="119" spans="1:31" s="196" customFormat="1">
      <c r="A119" s="302" t="s">
        <v>819</v>
      </c>
      <c r="B119" s="302" t="s">
        <v>10</v>
      </c>
      <c r="C119" s="293">
        <v>16852.525642181932</v>
      </c>
      <c r="D119" s="293">
        <v>17483.191883481359</v>
      </c>
      <c r="E119" s="293">
        <v>17999</v>
      </c>
      <c r="F119" s="293">
        <v>19021.282979020543</v>
      </c>
      <c r="G119" s="293">
        <v>18603.961415886559</v>
      </c>
      <c r="H119" s="293">
        <v>18614.000804253246</v>
      </c>
      <c r="I119" s="293">
        <v>20114.904715819506</v>
      </c>
      <c r="J119" s="293">
        <v>19126.155443048232</v>
      </c>
      <c r="K119" s="293">
        <v>17347.403015523239</v>
      </c>
      <c r="L119" s="293">
        <v>18135.648509775452</v>
      </c>
      <c r="M119" s="293">
        <v>19173.76962174298</v>
      </c>
      <c r="N119" s="293">
        <v>18310.907985283789</v>
      </c>
      <c r="O119" s="293">
        <v>18761.751741606993</v>
      </c>
      <c r="P119" s="293">
        <v>19492.957698667291</v>
      </c>
      <c r="Q119" s="293">
        <v>18684.917416496359</v>
      </c>
      <c r="R119" s="293">
        <v>18523.650146639757</v>
      </c>
      <c r="S119" s="293">
        <v>16764.803799947338</v>
      </c>
      <c r="T119" s="293">
        <v>18121.556524269923</v>
      </c>
      <c r="U119" s="293">
        <v>18773.963260637116</v>
      </c>
      <c r="V119" s="293">
        <v>18340.304665287156</v>
      </c>
      <c r="W119" s="293">
        <v>18351.817725340694</v>
      </c>
      <c r="X119" s="293">
        <v>18090.85503079382</v>
      </c>
      <c r="Y119" s="293">
        <v>15926.399740728542</v>
      </c>
      <c r="Z119" s="293">
        <v>18793.151694059681</v>
      </c>
      <c r="AA119" s="293">
        <v>19522.312164117127</v>
      </c>
      <c r="AB119" s="293">
        <v>17703.248675658015</v>
      </c>
      <c r="AC119" s="293">
        <v>16682.424017577585</v>
      </c>
      <c r="AD119" s="293">
        <v>16931.873652070921</v>
      </c>
      <c r="AE119" s="293">
        <v>19088.653568767175</v>
      </c>
    </row>
    <row r="120" spans="1:31" s="196" customFormat="1">
      <c r="A120" s="302" t="s">
        <v>820</v>
      </c>
      <c r="B120" s="302" t="s">
        <v>39</v>
      </c>
      <c r="C120" s="293">
        <v>2598.6601871196294</v>
      </c>
      <c r="D120" s="293">
        <v>2615.902988463984</v>
      </c>
      <c r="E120" s="293">
        <v>2594.5920610409662</v>
      </c>
      <c r="F120" s="293">
        <v>2610.570805704423</v>
      </c>
      <c r="G120" s="293">
        <v>2684.2955763466252</v>
      </c>
      <c r="H120" s="293">
        <v>2643.3650649468614</v>
      </c>
      <c r="I120" s="293">
        <v>2534.0953765101281</v>
      </c>
      <c r="J120" s="293">
        <v>2620.4251067308564</v>
      </c>
      <c r="K120" s="293">
        <v>2694.6572804069392</v>
      </c>
      <c r="L120" s="293">
        <v>2635.4602597874464</v>
      </c>
      <c r="M120" s="293">
        <v>2661.2576982468886</v>
      </c>
      <c r="N120" s="293">
        <v>2581.4707966209462</v>
      </c>
      <c r="O120" s="293">
        <v>2697.238804614406</v>
      </c>
      <c r="P120" s="293">
        <v>2683.8326823508032</v>
      </c>
      <c r="Q120" s="293">
        <v>2697.2566082296303</v>
      </c>
      <c r="R120" s="293">
        <v>2674.7083295485509</v>
      </c>
      <c r="S120" s="293">
        <v>2673.4264692524293</v>
      </c>
      <c r="T120" s="293">
        <v>2680.0316105004995</v>
      </c>
      <c r="U120" s="293">
        <v>2698.8589335997817</v>
      </c>
      <c r="V120" s="293">
        <v>2711.1345262966661</v>
      </c>
      <c r="W120" s="293">
        <v>2713.2976655463713</v>
      </c>
      <c r="X120" s="293">
        <v>2715.6121355254791</v>
      </c>
      <c r="Y120" s="293">
        <v>2700.7283131982917</v>
      </c>
      <c r="Z120" s="293">
        <v>2696.1616858933598</v>
      </c>
      <c r="AA120" s="293">
        <v>2686.7613770551366</v>
      </c>
      <c r="AB120" s="293">
        <v>2680.9039876464708</v>
      </c>
      <c r="AC120" s="293">
        <v>2673.604505404669</v>
      </c>
      <c r="AD120" s="293">
        <v>2676.7112362612406</v>
      </c>
      <c r="AE120" s="293">
        <v>2684.0997365791623</v>
      </c>
    </row>
    <row r="121" spans="1:31" s="196" customFormat="1">
      <c r="A121" s="303" t="s">
        <v>821</v>
      </c>
      <c r="B121" s="303" t="s">
        <v>39</v>
      </c>
      <c r="C121" s="268">
        <v>77052.9262421655</v>
      </c>
      <c r="D121" s="268">
        <v>77564.192896720866</v>
      </c>
      <c r="E121" s="268">
        <v>76932.302152784076</v>
      </c>
      <c r="F121" s="268">
        <v>77406.088236897063</v>
      </c>
      <c r="G121" s="268">
        <v>79592.10291579616</v>
      </c>
      <c r="H121" s="268">
        <v>78378.471486965209</v>
      </c>
      <c r="I121" s="268">
        <v>75138.513725133977</v>
      </c>
      <c r="J121" s="268">
        <v>77698.278317740027</v>
      </c>
      <c r="K121" s="268">
        <v>79899.338014351873</v>
      </c>
      <c r="L121" s="268">
        <v>78144.085947860833</v>
      </c>
      <c r="M121" s="268">
        <v>78909.006322100089</v>
      </c>
      <c r="N121" s="268">
        <v>76543.243273685162</v>
      </c>
      <c r="O121" s="268">
        <v>79975.882841311643</v>
      </c>
      <c r="P121" s="268">
        <v>79578.377636479228</v>
      </c>
      <c r="Q121" s="268">
        <v>79976.41073666999</v>
      </c>
      <c r="R121" s="268">
        <v>79307.83126532835</v>
      </c>
      <c r="S121" s="268">
        <v>79269.822799527639</v>
      </c>
      <c r="T121" s="268">
        <v>79465.671977472972</v>
      </c>
      <c r="U121" s="268">
        <v>80023.921318920868</v>
      </c>
      <c r="V121" s="268">
        <v>80387.905168498488</v>
      </c>
      <c r="W121" s="268">
        <v>80452.044454537187</v>
      </c>
      <c r="X121" s="268">
        <v>80520.670851121802</v>
      </c>
      <c r="Y121" s="268">
        <v>80079.350331546899</v>
      </c>
      <c r="Z121" s="268">
        <v>79943.945172131876</v>
      </c>
      <c r="AA121" s="268">
        <v>79665.216422926693</v>
      </c>
      <c r="AB121" s="268">
        <v>79491.538850031779</v>
      </c>
      <c r="AC121" s="268">
        <v>79275.101753111085</v>
      </c>
      <c r="AD121" s="268">
        <v>79367.219493141965</v>
      </c>
      <c r="AE121" s="268">
        <v>79586.296066854382</v>
      </c>
    </row>
    <row r="122" spans="1:31" s="196" customFormat="1">
      <c r="A122" s="308" t="s">
        <v>822</v>
      </c>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5"/>
    </row>
    <row r="123" spans="1:31" s="196" customFormat="1" ht="24">
      <c r="A123" s="181" t="s">
        <v>823</v>
      </c>
      <c r="B123" s="301" t="s">
        <v>1010</v>
      </c>
      <c r="C123" s="291">
        <v>1104607.4030871643</v>
      </c>
      <c r="D123" s="291">
        <v>1111936.766929863</v>
      </c>
      <c r="E123" s="291">
        <v>1102878.1726916488</v>
      </c>
      <c r="F123" s="291">
        <v>1094549.2771352462</v>
      </c>
      <c r="G123" s="291">
        <v>1086220.3815788438</v>
      </c>
      <c r="H123" s="291">
        <v>1077891.4860224412</v>
      </c>
      <c r="I123" s="291">
        <v>1069562.5904660386</v>
      </c>
      <c r="J123" s="291">
        <v>1061233.6949096359</v>
      </c>
      <c r="K123" s="291">
        <v>1052904.7993532333</v>
      </c>
      <c r="L123" s="291">
        <v>1044575.9037968307</v>
      </c>
      <c r="M123" s="291">
        <v>1036247.0082404281</v>
      </c>
      <c r="N123" s="291">
        <v>1027918.1126840254</v>
      </c>
      <c r="O123" s="291">
        <v>1019589.2171276229</v>
      </c>
      <c r="P123" s="291">
        <v>1011260.3215712203</v>
      </c>
      <c r="Q123" s="291">
        <v>1002931.4260148177</v>
      </c>
      <c r="R123" s="291">
        <v>994602.53045841504</v>
      </c>
      <c r="S123" s="291">
        <v>986273.63490201253</v>
      </c>
      <c r="T123" s="291">
        <v>977944.73934560991</v>
      </c>
      <c r="U123" s="291">
        <v>969615.84378920717</v>
      </c>
      <c r="V123" s="291">
        <v>961286.94823280454</v>
      </c>
      <c r="W123" s="291">
        <v>952958.05267640215</v>
      </c>
      <c r="X123" s="291">
        <v>944629.15711999999</v>
      </c>
      <c r="Y123" s="291">
        <v>1011610.9320000001</v>
      </c>
      <c r="Z123" s="291">
        <v>1092718.2886399999</v>
      </c>
      <c r="AA123" s="291">
        <v>1173494.1785600001</v>
      </c>
      <c r="AB123" s="291">
        <v>1175737.9532799998</v>
      </c>
      <c r="AC123" s="291">
        <v>1189200.6015999999</v>
      </c>
      <c r="AD123" s="291">
        <v>1193688.1510400001</v>
      </c>
      <c r="AE123" s="291">
        <v>1274464.0409599999</v>
      </c>
    </row>
    <row r="124" spans="1:31" s="196" customFormat="1">
      <c r="A124" s="186" t="s">
        <v>824</v>
      </c>
      <c r="B124" s="302" t="s">
        <v>1010</v>
      </c>
      <c r="C124" s="293">
        <v>1872607.8326444861</v>
      </c>
      <c r="D124" s="293">
        <v>1942685.7882172544</v>
      </c>
      <c r="E124" s="293">
        <v>2000001.0144120001</v>
      </c>
      <c r="F124" s="293">
        <v>2113594.3804355129</v>
      </c>
      <c r="G124" s="293">
        <v>2067222.718142943</v>
      </c>
      <c r="H124" s="293">
        <v>2068338.2682800309</v>
      </c>
      <c r="I124" s="293">
        <v>2235114.7195088468</v>
      </c>
      <c r="J124" s="293">
        <v>2125247.529745989</v>
      </c>
      <c r="K124" s="293">
        <v>1927597.2903194772</v>
      </c>
      <c r="L124" s="293">
        <v>2015185.0334224338</v>
      </c>
      <c r="M124" s="293">
        <v>2130538.2906599231</v>
      </c>
      <c r="N124" s="293">
        <v>2034659.4002651465</v>
      </c>
      <c r="O124" s="293">
        <v>2084755.9595177562</v>
      </c>
      <c r="P124" s="293">
        <v>2166005.6209358736</v>
      </c>
      <c r="Q124" s="293">
        <v>2076218.3336406006</v>
      </c>
      <c r="R124" s="293">
        <v>2058298.7434797771</v>
      </c>
      <c r="S124" s="293">
        <v>1862860.4148182024</v>
      </c>
      <c r="T124" s="293">
        <v>2013619.1694685395</v>
      </c>
      <c r="U124" s="293">
        <v>2086112.871037716</v>
      </c>
      <c r="V124" s="293">
        <v>2037925.8811711455</v>
      </c>
      <c r="W124" s="293">
        <v>2039205.1817870722</v>
      </c>
      <c r="X124" s="293">
        <v>2010207.701159402</v>
      </c>
      <c r="Y124" s="293">
        <v>1769699.1853651926</v>
      </c>
      <c r="Z124" s="293">
        <v>2088245.0387309273</v>
      </c>
      <c r="AA124" s="293">
        <v>2169267.4110729476</v>
      </c>
      <c r="AB124" s="293">
        <v>1967137.9137565379</v>
      </c>
      <c r="AC124" s="293">
        <v>1853706.5924777091</v>
      </c>
      <c r="AD124" s="293">
        <v>1881424.7724894525</v>
      </c>
      <c r="AE124" s="293">
        <v>2121080.4212063779</v>
      </c>
    </row>
    <row r="125" spans="1:31" s="196" customFormat="1">
      <c r="A125" s="189" t="s">
        <v>825</v>
      </c>
      <c r="B125" s="301" t="s">
        <v>39</v>
      </c>
      <c r="C125" s="293">
        <v>1732.8914637503442</v>
      </c>
      <c r="D125" s="293">
        <v>1744.3896594008859</v>
      </c>
      <c r="E125" s="293">
        <v>1730.1786731399684</v>
      </c>
      <c r="F125" s="293">
        <v>1717.1124271852332</v>
      </c>
      <c r="G125" s="293">
        <v>1704.046181230498</v>
      </c>
      <c r="H125" s="293">
        <v>1690.9799352757627</v>
      </c>
      <c r="I125" s="293">
        <v>1677.9136893210275</v>
      </c>
      <c r="J125" s="293">
        <v>1664.8474433662923</v>
      </c>
      <c r="K125" s="293">
        <v>1651.7811974115571</v>
      </c>
      <c r="L125" s="293">
        <v>1638.7149514568218</v>
      </c>
      <c r="M125" s="293">
        <v>1625.6487055020866</v>
      </c>
      <c r="N125" s="293">
        <v>1612.5824595473514</v>
      </c>
      <c r="O125" s="293">
        <v>1599.5162135926162</v>
      </c>
      <c r="P125" s="293">
        <v>1586.4499676378809</v>
      </c>
      <c r="Q125" s="293">
        <v>1573.3837216831457</v>
      </c>
      <c r="R125" s="293">
        <v>1560.3174757284105</v>
      </c>
      <c r="S125" s="293">
        <v>1547.2512297736753</v>
      </c>
      <c r="T125" s="293">
        <v>1534.1849838189401</v>
      </c>
      <c r="U125" s="293">
        <v>1521.1187378642048</v>
      </c>
      <c r="V125" s="293">
        <v>1508.0524919094696</v>
      </c>
      <c r="W125" s="293">
        <v>1494.9862459547344</v>
      </c>
      <c r="X125" s="293">
        <v>1481.92</v>
      </c>
      <c r="Y125" s="293">
        <v>1587</v>
      </c>
      <c r="Z125" s="293">
        <v>1714.24</v>
      </c>
      <c r="AA125" s="293">
        <v>1840.96</v>
      </c>
      <c r="AB125" s="293">
        <v>1844.48</v>
      </c>
      <c r="AC125" s="293">
        <v>1865.6</v>
      </c>
      <c r="AD125" s="293">
        <v>1872.64</v>
      </c>
      <c r="AE125" s="293">
        <v>1999.36</v>
      </c>
    </row>
    <row r="126" spans="1:31" s="196" customFormat="1">
      <c r="A126" s="189" t="s">
        <v>826</v>
      </c>
      <c r="B126" s="301" t="s">
        <v>39</v>
      </c>
      <c r="C126" s="293">
        <v>361.41312838947863</v>
      </c>
      <c r="D126" s="293">
        <v>374.93816695504222</v>
      </c>
      <c r="E126" s="293">
        <v>386</v>
      </c>
      <c r="F126" s="293">
        <v>382.6653846153846</v>
      </c>
      <c r="G126" s="293">
        <v>379.33076923076919</v>
      </c>
      <c r="H126" s="293">
        <v>375.99615384615379</v>
      </c>
      <c r="I126" s="293">
        <v>372.66153846153838</v>
      </c>
      <c r="J126" s="293">
        <v>369.32692307692298</v>
      </c>
      <c r="K126" s="293">
        <v>365.99230769230758</v>
      </c>
      <c r="L126" s="293">
        <v>362.65769230769217</v>
      </c>
      <c r="M126" s="293">
        <v>359.32307692307677</v>
      </c>
      <c r="N126" s="293">
        <v>355.98846153846137</v>
      </c>
      <c r="O126" s="293">
        <v>352.65384615384596</v>
      </c>
      <c r="P126" s="293">
        <v>349.31923076923056</v>
      </c>
      <c r="Q126" s="293">
        <v>345.98461538461515</v>
      </c>
      <c r="R126" s="293">
        <v>342.65</v>
      </c>
      <c r="S126" s="293">
        <v>345.32</v>
      </c>
      <c r="T126" s="293">
        <v>342.65</v>
      </c>
      <c r="U126" s="293">
        <v>349.77</v>
      </c>
      <c r="V126" s="293">
        <v>350.66</v>
      </c>
      <c r="W126" s="293">
        <v>351.55</v>
      </c>
      <c r="X126" s="293">
        <v>354.22</v>
      </c>
      <c r="Y126" s="293">
        <v>354.22</v>
      </c>
      <c r="Z126" s="293">
        <v>356</v>
      </c>
      <c r="AA126" s="293">
        <v>355.11</v>
      </c>
      <c r="AB126" s="293">
        <v>349.77</v>
      </c>
      <c r="AC126" s="293">
        <v>18.690000000000001</v>
      </c>
      <c r="AD126" s="293">
        <v>345.32</v>
      </c>
      <c r="AE126" s="293">
        <v>342.65</v>
      </c>
    </row>
    <row r="127" spans="1:31" s="196" customFormat="1">
      <c r="A127" s="187" t="s">
        <v>806</v>
      </c>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5"/>
    </row>
    <row r="128" spans="1:31" s="196" customFormat="1">
      <c r="A128" s="181" t="s">
        <v>827</v>
      </c>
      <c r="B128" s="301" t="s">
        <v>70</v>
      </c>
      <c r="C128" s="291">
        <v>38274.642310735275</v>
      </c>
      <c r="D128" s="291">
        <v>39050.195867873343</v>
      </c>
      <c r="E128" s="291">
        <v>40380</v>
      </c>
      <c r="F128" s="291">
        <v>41501.105285149046</v>
      </c>
      <c r="G128" s="291">
        <v>42413.889008963117</v>
      </c>
      <c r="H128" s="291">
        <v>44329.843316972692</v>
      </c>
      <c r="I128" s="291">
        <v>45132.705168243097</v>
      </c>
      <c r="J128" s="291">
        <v>45388.744380377764</v>
      </c>
      <c r="K128" s="291">
        <v>44407.829656656024</v>
      </c>
      <c r="L128" s="291">
        <v>44725.61795229913</v>
      </c>
      <c r="M128" s="291">
        <v>46578.050533146052</v>
      </c>
      <c r="N128" s="291">
        <v>44393.193369186862</v>
      </c>
      <c r="O128" s="291">
        <v>45927.075098224122</v>
      </c>
      <c r="P128" s="291">
        <v>44468.806202896267</v>
      </c>
      <c r="Q128" s="291">
        <v>44693.327092219835</v>
      </c>
      <c r="R128" s="291">
        <v>43937.999239478602</v>
      </c>
      <c r="S128" s="291">
        <v>43287.321241386046</v>
      </c>
      <c r="T128" s="291">
        <v>46120.674534615675</v>
      </c>
      <c r="U128" s="291">
        <v>46466.020651932529</v>
      </c>
      <c r="V128" s="291">
        <v>45733.407790341298</v>
      </c>
      <c r="W128" s="291">
        <v>48082.959120294661</v>
      </c>
      <c r="X128" s="291">
        <v>48861.48504950606</v>
      </c>
      <c r="Y128" s="291">
        <v>50979.474821027325</v>
      </c>
      <c r="Z128" s="291">
        <v>52211.142765446384</v>
      </c>
      <c r="AA128" s="291">
        <v>53085.487270560719</v>
      </c>
      <c r="AB128" s="291">
        <v>54385.02670624436</v>
      </c>
      <c r="AC128" s="291">
        <v>54784.270772506614</v>
      </c>
      <c r="AD128" s="291">
        <v>54117.533181848645</v>
      </c>
      <c r="AE128" s="291">
        <v>59798.776244760535</v>
      </c>
    </row>
    <row r="129" spans="1:31" s="196" customFormat="1">
      <c r="A129" s="182" t="s">
        <v>828</v>
      </c>
      <c r="B129" s="302" t="s">
        <v>70</v>
      </c>
      <c r="C129" s="293">
        <v>9132.6443453178399</v>
      </c>
      <c r="D129" s="293">
        <v>9317.6978005685905</v>
      </c>
      <c r="E129" s="293">
        <v>9635</v>
      </c>
      <c r="F129" s="293">
        <v>9902.5049386431674</v>
      </c>
      <c r="G129" s="293">
        <v>10120.302639954423</v>
      </c>
      <c r="H129" s="293">
        <v>10577.465090614956</v>
      </c>
      <c r="I129" s="293">
        <v>10769.034529371527</v>
      </c>
      <c r="J129" s="293">
        <v>10830.127590513614</v>
      </c>
      <c r="K129" s="293">
        <v>10596.073272458663</v>
      </c>
      <c r="L129" s="293">
        <v>10671.900172620162</v>
      </c>
      <c r="M129" s="293">
        <v>11113.905816910901</v>
      </c>
      <c r="N129" s="293">
        <v>10592.580933930545</v>
      </c>
      <c r="O129" s="293">
        <v>10958.577725888792</v>
      </c>
      <c r="P129" s="293">
        <v>10610.622777734163</v>
      </c>
      <c r="Q129" s="293">
        <v>10664.195307913276</v>
      </c>
      <c r="R129" s="293">
        <v>10483.96787202517</v>
      </c>
      <c r="S129" s="293">
        <v>10328.710751876042</v>
      </c>
      <c r="T129" s="293">
        <v>11004.772143165479</v>
      </c>
      <c r="U129" s="293">
        <v>11087.174566155769</v>
      </c>
      <c r="V129" s="293">
        <v>10912.367113916256</v>
      </c>
      <c r="W129" s="293">
        <v>11472.989379000473</v>
      </c>
      <c r="X129" s="293">
        <v>11658.752066666442</v>
      </c>
      <c r="Y129" s="293">
        <v>12164.121840034628</v>
      </c>
      <c r="Z129" s="293">
        <v>12458.007938213867</v>
      </c>
      <c r="AA129" s="293">
        <v>12666.633725900261</v>
      </c>
      <c r="AB129" s="293">
        <v>12976.7145199273</v>
      </c>
      <c r="AC129" s="293">
        <v>13071.977436679079</v>
      </c>
      <c r="AD129" s="293">
        <v>12912.888365703608</v>
      </c>
      <c r="AE129" s="293">
        <v>14268.479671081421</v>
      </c>
    </row>
    <row r="130" spans="1:31" s="196" customFormat="1">
      <c r="A130" s="182" t="s">
        <v>829</v>
      </c>
      <c r="B130" s="302" t="s">
        <v>70</v>
      </c>
      <c r="C130" s="293">
        <v>4608.4855386865638</v>
      </c>
      <c r="D130" s="293">
        <v>4780.9472998775072</v>
      </c>
      <c r="E130" s="293">
        <v>4922</v>
      </c>
      <c r="F130" s="293">
        <v>5201.5531319928396</v>
      </c>
      <c r="G130" s="293">
        <v>5087.4325289734788</v>
      </c>
      <c r="H130" s="293">
        <v>5090.1778964683863</v>
      </c>
      <c r="I130" s="293">
        <v>5500.6145347665761</v>
      </c>
      <c r="J130" s="293">
        <v>5230.2315179000716</v>
      </c>
      <c r="K130" s="293">
        <v>4743.8145253850435</v>
      </c>
      <c r="L130" s="293">
        <v>4959.3678518314782</v>
      </c>
      <c r="M130" s="293">
        <v>5243.2520739051588</v>
      </c>
      <c r="N130" s="293">
        <v>5007.2942443228412</v>
      </c>
      <c r="O130" s="293">
        <v>5130.5818141113186</v>
      </c>
      <c r="P130" s="293">
        <v>5330.5371294427696</v>
      </c>
      <c r="Q130" s="293">
        <v>5109.5707274845872</v>
      </c>
      <c r="R130" s="293">
        <v>5065.4706384666306</v>
      </c>
      <c r="S130" s="293">
        <v>4584.4971555831316</v>
      </c>
      <c r="T130" s="293">
        <v>4955.5142625955086</v>
      </c>
      <c r="U130" s="293">
        <v>5133.9211716681966</v>
      </c>
      <c r="V130" s="293">
        <v>5015.3330497551742</v>
      </c>
      <c r="W130" s="293">
        <v>5018.4814069741042</v>
      </c>
      <c r="X130" s="293">
        <v>4947.1186433450293</v>
      </c>
      <c r="Y130" s="293">
        <v>4355.2274861862261</v>
      </c>
      <c r="Z130" s="293">
        <v>5139.1684336997469</v>
      </c>
      <c r="AA130" s="293">
        <v>5338.564390898634</v>
      </c>
      <c r="AB130" s="293">
        <v>4841.1239503077259</v>
      </c>
      <c r="AC130" s="293">
        <v>4561.9696102292837</v>
      </c>
      <c r="AD130" s="293">
        <v>4630.1840166394286</v>
      </c>
      <c r="AE130" s="293">
        <v>5219.9762689856116</v>
      </c>
    </row>
    <row r="131" spans="1:31" s="196" customFormat="1">
      <c r="A131" s="182" t="s">
        <v>830</v>
      </c>
      <c r="B131" s="302" t="s">
        <v>70</v>
      </c>
      <c r="C131" s="293">
        <v>1618.8686502212656</v>
      </c>
      <c r="D131" s="293">
        <v>1679.4510120861864</v>
      </c>
      <c r="E131" s="293">
        <v>1729</v>
      </c>
      <c r="F131" s="293">
        <v>1827.2014151189801</v>
      </c>
      <c r="G131" s="293">
        <v>1787.1131334000702</v>
      </c>
      <c r="H131" s="293">
        <v>1788.077526004437</v>
      </c>
      <c r="I131" s="293">
        <v>1932.255694963716</v>
      </c>
      <c r="J131" s="293">
        <v>1837.2755575882211</v>
      </c>
      <c r="K131" s="293">
        <v>1666.407012269553</v>
      </c>
      <c r="L131" s="293">
        <v>1742.1265777766409</v>
      </c>
      <c r="M131" s="293">
        <v>1841.8494180784276</v>
      </c>
      <c r="N131" s="293">
        <v>1758.9621593730581</v>
      </c>
      <c r="O131" s="293">
        <v>1802.2706128806317</v>
      </c>
      <c r="P131" s="293">
        <v>1872.5109095502944</v>
      </c>
      <c r="Q131" s="293">
        <v>1794.8898390534034</v>
      </c>
      <c r="R131" s="293">
        <v>1779.3983612167419</v>
      </c>
      <c r="S131" s="293">
        <v>1610.442011784485</v>
      </c>
      <c r="T131" s="293">
        <v>1740.7728890750984</v>
      </c>
      <c r="U131" s="293">
        <v>1803.4436622946591</v>
      </c>
      <c r="V131" s="293">
        <v>1761.7860306840098</v>
      </c>
      <c r="W131" s="293">
        <v>1762.8919855055315</v>
      </c>
      <c r="X131" s="293">
        <v>1737.8236762177073</v>
      </c>
      <c r="Y131" s="293">
        <v>1529.9041697716345</v>
      </c>
      <c r="Z131" s="293">
        <v>1805.2869203305288</v>
      </c>
      <c r="AA131" s="293">
        <v>1875.3307256935673</v>
      </c>
      <c r="AB131" s="293">
        <v>1700.5898638931446</v>
      </c>
      <c r="AC131" s="293">
        <v>1602.5285363848905</v>
      </c>
      <c r="AD131" s="293">
        <v>1626.4908908511929</v>
      </c>
      <c r="AE131" s="293">
        <v>1833.6730940829182</v>
      </c>
    </row>
    <row r="132" spans="1:31" s="196" customFormat="1">
      <c r="A132" s="182" t="s">
        <v>831</v>
      </c>
      <c r="B132" s="302" t="s">
        <v>70</v>
      </c>
      <c r="C132" s="293">
        <v>1872.9761806765439</v>
      </c>
      <c r="D132" s="293">
        <v>1910.9280269032333</v>
      </c>
      <c r="E132" s="293">
        <v>1976.0022200000001</v>
      </c>
      <c r="F132" s="293">
        <v>2030.8636992547858</v>
      </c>
      <c r="G132" s="293">
        <v>2075.5309272051686</v>
      </c>
      <c r="H132" s="293">
        <v>2169.2884796084745</v>
      </c>
      <c r="I132" s="293">
        <v>2208.5766618884063</v>
      </c>
      <c r="J132" s="293">
        <v>2221.1059846121589</v>
      </c>
      <c r="K132" s="293">
        <v>2173.1047545055512</v>
      </c>
      <c r="L132" s="293">
        <v>2188.6557792128515</v>
      </c>
      <c r="M132" s="293">
        <v>2279.3048850116093</v>
      </c>
      <c r="N132" s="293">
        <v>2172.3885252699979</v>
      </c>
      <c r="O132" s="293">
        <v>2247.4492905447646</v>
      </c>
      <c r="P132" s="293">
        <v>2176.088652245488</v>
      </c>
      <c r="Q132" s="293">
        <v>2187.0756204411227</v>
      </c>
      <c r="R132" s="293">
        <v>2150.1135225252115</v>
      </c>
      <c r="S132" s="293">
        <v>2118.272483180584</v>
      </c>
      <c r="T132" s="293">
        <v>2256.9231121421012</v>
      </c>
      <c r="U132" s="293">
        <v>2273.822683575645</v>
      </c>
      <c r="V132" s="293">
        <v>2237.972147644371</v>
      </c>
      <c r="W132" s="293">
        <v>2352.9478446228704</v>
      </c>
      <c r="X132" s="293">
        <v>2391.0451443863494</v>
      </c>
      <c r="Y132" s="293">
        <v>2494.6893368198143</v>
      </c>
      <c r="Z132" s="293">
        <v>2554.9612187533185</v>
      </c>
      <c r="AA132" s="293">
        <v>2597.7474169492257</v>
      </c>
      <c r="AB132" s="293">
        <v>2661.3406019390327</v>
      </c>
      <c r="AC132" s="293">
        <v>2680.8776787408169</v>
      </c>
      <c r="AD132" s="293">
        <v>2648.2507604818375</v>
      </c>
      <c r="AE132" s="293">
        <v>2926.2633633712253</v>
      </c>
    </row>
    <row r="133" spans="1:31" s="196" customFormat="1">
      <c r="A133" s="186" t="s">
        <v>832</v>
      </c>
      <c r="B133" s="303" t="s">
        <v>70</v>
      </c>
      <c r="C133" s="268">
        <v>22.085170030711538</v>
      </c>
      <c r="D133" s="268">
        <v>22.532678645900173</v>
      </c>
      <c r="E133" s="268">
        <v>23.3</v>
      </c>
      <c r="F133" s="268">
        <v>23.946898294798732</v>
      </c>
      <c r="G133" s="268">
        <v>24.473591231026266</v>
      </c>
      <c r="H133" s="268">
        <v>25.579131978342343</v>
      </c>
      <c r="I133" s="268">
        <v>26.04239797969451</v>
      </c>
      <c r="J133" s="268">
        <v>26.190137297246206</v>
      </c>
      <c r="K133" s="268">
        <v>25.624131525509792</v>
      </c>
      <c r="L133" s="268">
        <v>25.807501195853636</v>
      </c>
      <c r="M133" s="268">
        <v>26.876388742503789</v>
      </c>
      <c r="N133" s="268">
        <v>25.615686119416885</v>
      </c>
      <c r="O133" s="268">
        <v>26.500763986840568</v>
      </c>
      <c r="P133" s="268">
        <v>25.65931611014074</v>
      </c>
      <c r="Q133" s="268">
        <v>25.788868777828682</v>
      </c>
      <c r="R133" s="268">
        <v>25.35303076473134</v>
      </c>
      <c r="S133" s="268">
        <v>24.977577635569464</v>
      </c>
      <c r="T133" s="268">
        <v>26.612474409523163</v>
      </c>
      <c r="U133" s="268">
        <v>26.811745447994753</v>
      </c>
      <c r="V133" s="268">
        <v>26.389014401063701</v>
      </c>
      <c r="W133" s="268">
        <v>27.744748576098704</v>
      </c>
      <c r="X133" s="268">
        <v>28.193972304445055</v>
      </c>
      <c r="Y133" s="268">
        <v>29.416091216689864</v>
      </c>
      <c r="Z133" s="268">
        <v>30.126786192048066</v>
      </c>
      <c r="AA133" s="268">
        <v>30.631298994652422</v>
      </c>
      <c r="AB133" s="268">
        <v>31.38115706427671</v>
      </c>
      <c r="AC133" s="268">
        <v>31.611528207018427</v>
      </c>
      <c r="AD133" s="268">
        <v>31.226808398639758</v>
      </c>
      <c r="AE133" s="268">
        <v>34.504989759854396</v>
      </c>
    </row>
    <row r="134" spans="1:31" s="196" customFormat="1">
      <c r="A134" s="187" t="s">
        <v>833</v>
      </c>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5"/>
    </row>
    <row r="135" spans="1:31" s="196" customFormat="1" ht="24">
      <c r="A135" s="181" t="s">
        <v>834</v>
      </c>
      <c r="B135" s="301" t="s">
        <v>1022</v>
      </c>
      <c r="C135" s="291">
        <v>68209.656098505104</v>
      </c>
      <c r="D135" s="291">
        <v>68662.245304166849</v>
      </c>
      <c r="E135" s="291">
        <v>68102.875888392853</v>
      </c>
      <c r="F135" s="291">
        <v>66591.608736372174</v>
      </c>
      <c r="G135" s="291">
        <v>65080.341584351496</v>
      </c>
      <c r="H135" s="291">
        <v>63569.074432330817</v>
      </c>
      <c r="I135" s="291">
        <v>62057.807280310139</v>
      </c>
      <c r="J135" s="291">
        <v>60546.54012828946</v>
      </c>
      <c r="K135" s="291">
        <v>59035.272976268781</v>
      </c>
      <c r="L135" s="291">
        <v>57524.005824248103</v>
      </c>
      <c r="M135" s="291">
        <v>56012.738672227424</v>
      </c>
      <c r="N135" s="291">
        <v>54501.471520206745</v>
      </c>
      <c r="O135" s="291">
        <v>52990.204368186067</v>
      </c>
      <c r="P135" s="291">
        <v>51478.937216165388</v>
      </c>
      <c r="Q135" s="291">
        <v>49967.67006414471</v>
      </c>
      <c r="R135" s="291">
        <v>48456.402912124031</v>
      </c>
      <c r="S135" s="291">
        <v>46945.135760103352</v>
      </c>
      <c r="T135" s="291">
        <v>45433.868608082674</v>
      </c>
      <c r="U135" s="291">
        <v>43922.601456061995</v>
      </c>
      <c r="V135" s="291">
        <v>42411.334304041316</v>
      </c>
      <c r="W135" s="291">
        <v>40900.067152020638</v>
      </c>
      <c r="X135" s="291">
        <v>39388.800000000003</v>
      </c>
      <c r="Y135" s="291">
        <v>38489.947598253275</v>
      </c>
      <c r="Z135" s="291">
        <v>41951.360000000001</v>
      </c>
      <c r="AA135" s="291">
        <v>47340.480000000003</v>
      </c>
      <c r="AB135" s="291">
        <v>47280.639999999999</v>
      </c>
      <c r="AC135" s="291">
        <v>46291.519999999997</v>
      </c>
      <c r="AD135" s="291">
        <v>51849.600000000006</v>
      </c>
      <c r="AE135" s="291">
        <v>68178.87999999999</v>
      </c>
    </row>
    <row r="136" spans="1:31" s="196" customFormat="1">
      <c r="A136" s="207" t="s">
        <v>760</v>
      </c>
      <c r="B136" s="302" t="s">
        <v>1022</v>
      </c>
      <c r="C136" s="293" t="s">
        <v>533</v>
      </c>
      <c r="D136" s="293" t="s">
        <v>533</v>
      </c>
      <c r="E136" s="293" t="s">
        <v>533</v>
      </c>
      <c r="F136" s="293" t="s">
        <v>533</v>
      </c>
      <c r="G136" s="293" t="s">
        <v>533</v>
      </c>
      <c r="H136" s="293" t="s">
        <v>533</v>
      </c>
      <c r="I136" s="293" t="s">
        <v>533</v>
      </c>
      <c r="J136" s="293" t="s">
        <v>533</v>
      </c>
      <c r="K136" s="293" t="s">
        <v>533</v>
      </c>
      <c r="L136" s="293" t="s">
        <v>533</v>
      </c>
      <c r="M136" s="293" t="s">
        <v>533</v>
      </c>
      <c r="N136" s="293" t="s">
        <v>533</v>
      </c>
      <c r="O136" s="293" t="s">
        <v>533</v>
      </c>
      <c r="P136" s="293" t="s">
        <v>533</v>
      </c>
      <c r="Q136" s="293" t="s">
        <v>533</v>
      </c>
      <c r="R136" s="293" t="s">
        <v>533</v>
      </c>
      <c r="S136" s="293" t="s">
        <v>533</v>
      </c>
      <c r="T136" s="293" t="s">
        <v>533</v>
      </c>
      <c r="U136" s="293" t="s">
        <v>533</v>
      </c>
      <c r="V136" s="293" t="s">
        <v>533</v>
      </c>
      <c r="W136" s="293" t="s">
        <v>533</v>
      </c>
      <c r="X136" s="293">
        <v>7754.56</v>
      </c>
      <c r="Y136" s="293">
        <v>3860.0829694323147</v>
      </c>
      <c r="Z136" s="293">
        <v>4076.1600000000003</v>
      </c>
      <c r="AA136" s="293">
        <v>4128.96</v>
      </c>
      <c r="AB136" s="293">
        <v>5308.16</v>
      </c>
      <c r="AC136" s="293">
        <v>3519.9999999999995</v>
      </c>
      <c r="AD136" s="293">
        <v>3460.1600000000003</v>
      </c>
      <c r="AE136" s="293">
        <v>3734.7199999999993</v>
      </c>
    </row>
    <row r="137" spans="1:31" s="196" customFormat="1">
      <c r="A137" s="207" t="s">
        <v>761</v>
      </c>
      <c r="B137" s="302" t="s">
        <v>1022</v>
      </c>
      <c r="C137" s="293" t="s">
        <v>533</v>
      </c>
      <c r="D137" s="293" t="s">
        <v>533</v>
      </c>
      <c r="E137" s="293" t="s">
        <v>533</v>
      </c>
      <c r="F137" s="293" t="s">
        <v>533</v>
      </c>
      <c r="G137" s="293" t="s">
        <v>533</v>
      </c>
      <c r="H137" s="293" t="s">
        <v>533</v>
      </c>
      <c r="I137" s="293" t="s">
        <v>533</v>
      </c>
      <c r="J137" s="293" t="s">
        <v>533</v>
      </c>
      <c r="K137" s="293" t="s">
        <v>533</v>
      </c>
      <c r="L137" s="293" t="s">
        <v>533</v>
      </c>
      <c r="M137" s="293" t="s">
        <v>533</v>
      </c>
      <c r="N137" s="293" t="s">
        <v>533</v>
      </c>
      <c r="O137" s="293" t="s">
        <v>533</v>
      </c>
      <c r="P137" s="293" t="s">
        <v>533</v>
      </c>
      <c r="Q137" s="293" t="s">
        <v>533</v>
      </c>
      <c r="R137" s="293" t="s">
        <v>533</v>
      </c>
      <c r="S137" s="293" t="s">
        <v>533</v>
      </c>
      <c r="T137" s="293" t="s">
        <v>533</v>
      </c>
      <c r="U137" s="293" t="s">
        <v>533</v>
      </c>
      <c r="V137" s="293" t="s">
        <v>533</v>
      </c>
      <c r="W137" s="293" t="s">
        <v>533</v>
      </c>
      <c r="X137" s="293">
        <v>29367.360000000001</v>
      </c>
      <c r="Y137" s="293">
        <v>31580.606986899562</v>
      </c>
      <c r="Z137" s="293">
        <v>34858.559999999998</v>
      </c>
      <c r="AA137" s="293">
        <v>39416.959999999999</v>
      </c>
      <c r="AB137" s="293">
        <v>38336.32</v>
      </c>
      <c r="AC137" s="293">
        <v>39452.159999999996</v>
      </c>
      <c r="AD137" s="293">
        <v>44475.200000000004</v>
      </c>
      <c r="AE137" s="293">
        <v>60283.51999999999</v>
      </c>
    </row>
    <row r="138" spans="1:31" s="196" customFormat="1">
      <c r="A138" s="207" t="s">
        <v>759</v>
      </c>
      <c r="B138" s="302" t="s">
        <v>1022</v>
      </c>
      <c r="C138" s="293" t="s">
        <v>533</v>
      </c>
      <c r="D138" s="293" t="s">
        <v>533</v>
      </c>
      <c r="E138" s="293" t="s">
        <v>533</v>
      </c>
      <c r="F138" s="293" t="s">
        <v>533</v>
      </c>
      <c r="G138" s="293" t="s">
        <v>533</v>
      </c>
      <c r="H138" s="293" t="s">
        <v>533</v>
      </c>
      <c r="I138" s="293" t="s">
        <v>533</v>
      </c>
      <c r="J138" s="293" t="s">
        <v>533</v>
      </c>
      <c r="K138" s="293" t="s">
        <v>533</v>
      </c>
      <c r="L138" s="293" t="s">
        <v>533</v>
      </c>
      <c r="M138" s="293" t="s">
        <v>533</v>
      </c>
      <c r="N138" s="293" t="s">
        <v>533</v>
      </c>
      <c r="O138" s="293" t="s">
        <v>533</v>
      </c>
      <c r="P138" s="293" t="s">
        <v>533</v>
      </c>
      <c r="Q138" s="293" t="s">
        <v>533</v>
      </c>
      <c r="R138" s="293" t="s">
        <v>533</v>
      </c>
      <c r="S138" s="293" t="s">
        <v>533</v>
      </c>
      <c r="T138" s="293" t="s">
        <v>533</v>
      </c>
      <c r="U138" s="293" t="s">
        <v>533</v>
      </c>
      <c r="V138" s="293" t="s">
        <v>533</v>
      </c>
      <c r="W138" s="293" t="s">
        <v>533</v>
      </c>
      <c r="X138" s="293">
        <v>2266.88</v>
      </c>
      <c r="Y138" s="293">
        <v>3049.257641921397</v>
      </c>
      <c r="Z138" s="293">
        <v>3016.6400000000003</v>
      </c>
      <c r="AA138" s="293">
        <v>3794.5600000000004</v>
      </c>
      <c r="AB138" s="293">
        <v>3636.16</v>
      </c>
      <c r="AC138" s="293">
        <v>3319.3599999999997</v>
      </c>
      <c r="AD138" s="293">
        <v>3914.2400000000002</v>
      </c>
      <c r="AE138" s="293">
        <v>4160.6399999999994</v>
      </c>
    </row>
    <row r="139" spans="1:31" s="196" customFormat="1">
      <c r="A139" s="182" t="s">
        <v>835</v>
      </c>
      <c r="B139" s="302" t="s">
        <v>1022</v>
      </c>
      <c r="C139" s="293">
        <v>14226</v>
      </c>
      <c r="D139" s="293">
        <v>14759</v>
      </c>
      <c r="E139" s="293">
        <v>15194</v>
      </c>
      <c r="F139" s="293">
        <v>15495.403523093448</v>
      </c>
      <c r="G139" s="293">
        <v>15796.807046186896</v>
      </c>
      <c r="H139" s="293">
        <v>16098.210569280343</v>
      </c>
      <c r="I139" s="293">
        <v>16399.614092373791</v>
      </c>
      <c r="J139" s="293">
        <v>16701.017615467241</v>
      </c>
      <c r="K139" s="293">
        <v>17002.42113856069</v>
      </c>
      <c r="L139" s="293">
        <v>17303.82466165414</v>
      </c>
      <c r="M139" s="293">
        <v>17605.22818474759</v>
      </c>
      <c r="N139" s="293">
        <v>17906.631707841039</v>
      </c>
      <c r="O139" s="293">
        <v>18208.035230934489</v>
      </c>
      <c r="P139" s="293">
        <v>18509.438754027939</v>
      </c>
      <c r="Q139" s="293">
        <v>18810.842277121388</v>
      </c>
      <c r="R139" s="293">
        <v>19112.245800214838</v>
      </c>
      <c r="S139" s="293">
        <v>19413.649323308287</v>
      </c>
      <c r="T139" s="293">
        <v>19715.052846401737</v>
      </c>
      <c r="U139" s="293">
        <v>20016.456369495187</v>
      </c>
      <c r="V139" s="293">
        <v>20317.859892588636</v>
      </c>
      <c r="W139" s="293">
        <v>20619.263415682086</v>
      </c>
      <c r="X139" s="293">
        <v>20920.666938775514</v>
      </c>
      <c r="Y139" s="293">
        <v>20149.668461538466</v>
      </c>
      <c r="Z139" s="293">
        <v>21332.078431372549</v>
      </c>
      <c r="AA139" s="293">
        <v>23904.163888888888</v>
      </c>
      <c r="AB139" s="293">
        <v>22715.251698113203</v>
      </c>
      <c r="AC139" s="293">
        <v>1279.3833962264152</v>
      </c>
      <c r="AD139" s="293">
        <v>26431.368333333336</v>
      </c>
      <c r="AE139" s="293">
        <v>26027.122916666664</v>
      </c>
    </row>
    <row r="140" spans="1:31" s="196" customFormat="1">
      <c r="A140" s="207" t="s">
        <v>760</v>
      </c>
      <c r="B140" s="302" t="s">
        <v>1022</v>
      </c>
      <c r="C140" s="293" t="s">
        <v>533</v>
      </c>
      <c r="D140" s="293" t="s">
        <v>533</v>
      </c>
      <c r="E140" s="293" t="s">
        <v>533</v>
      </c>
      <c r="F140" s="293" t="s">
        <v>533</v>
      </c>
      <c r="G140" s="293" t="s">
        <v>533</v>
      </c>
      <c r="H140" s="293" t="s">
        <v>533</v>
      </c>
      <c r="I140" s="293" t="s">
        <v>533</v>
      </c>
      <c r="J140" s="293" t="s">
        <v>533</v>
      </c>
      <c r="K140" s="293" t="s">
        <v>533</v>
      </c>
      <c r="L140" s="293" t="s">
        <v>533</v>
      </c>
      <c r="M140" s="293" t="s">
        <v>533</v>
      </c>
      <c r="N140" s="293" t="s">
        <v>533</v>
      </c>
      <c r="O140" s="293" t="s">
        <v>533</v>
      </c>
      <c r="P140" s="293" t="s">
        <v>533</v>
      </c>
      <c r="Q140" s="293" t="s">
        <v>533</v>
      </c>
      <c r="R140" s="293" t="s">
        <v>533</v>
      </c>
      <c r="S140" s="293" t="s">
        <v>533</v>
      </c>
      <c r="T140" s="293" t="s">
        <v>533</v>
      </c>
      <c r="U140" s="293" t="s">
        <v>533</v>
      </c>
      <c r="V140" s="293" t="s">
        <v>533</v>
      </c>
      <c r="W140" s="293" t="s">
        <v>533</v>
      </c>
      <c r="X140" s="293">
        <v>9057.9114285714295</v>
      </c>
      <c r="Y140" s="293">
        <v>7493.1153846153866</v>
      </c>
      <c r="Z140" s="293">
        <v>7601.6470588235297</v>
      </c>
      <c r="AA140" s="293">
        <v>8358.237222222222</v>
      </c>
      <c r="AB140" s="293">
        <v>6757.8203773584892</v>
      </c>
      <c r="AC140" s="293">
        <v>370.62622641509444</v>
      </c>
      <c r="AD140" s="293">
        <v>7143.8075000000008</v>
      </c>
      <c r="AE140" s="293">
        <v>6189.1156249999995</v>
      </c>
    </row>
    <row r="141" spans="1:31" s="196" customFormat="1">
      <c r="A141" s="207" t="s">
        <v>761</v>
      </c>
      <c r="B141" s="302" t="s">
        <v>1022</v>
      </c>
      <c r="C141" s="293" t="s">
        <v>533</v>
      </c>
      <c r="D141" s="293" t="s">
        <v>533</v>
      </c>
      <c r="E141" s="293" t="s">
        <v>533</v>
      </c>
      <c r="F141" s="293" t="s">
        <v>533</v>
      </c>
      <c r="G141" s="293" t="s">
        <v>533</v>
      </c>
      <c r="H141" s="293" t="s">
        <v>533</v>
      </c>
      <c r="I141" s="293" t="s">
        <v>533</v>
      </c>
      <c r="J141" s="293" t="s">
        <v>533</v>
      </c>
      <c r="K141" s="293" t="s">
        <v>533</v>
      </c>
      <c r="L141" s="293" t="s">
        <v>533</v>
      </c>
      <c r="M141" s="293" t="s">
        <v>533</v>
      </c>
      <c r="N141" s="293" t="s">
        <v>533</v>
      </c>
      <c r="O141" s="293" t="s">
        <v>533</v>
      </c>
      <c r="P141" s="293" t="s">
        <v>533</v>
      </c>
      <c r="Q141" s="293" t="s">
        <v>533</v>
      </c>
      <c r="R141" s="293" t="s">
        <v>533</v>
      </c>
      <c r="S141" s="293" t="s">
        <v>533</v>
      </c>
      <c r="T141" s="293" t="s">
        <v>533</v>
      </c>
      <c r="U141" s="293" t="s">
        <v>533</v>
      </c>
      <c r="V141" s="293" t="s">
        <v>533</v>
      </c>
      <c r="W141" s="293" t="s">
        <v>533</v>
      </c>
      <c r="X141" s="293">
        <v>10055.5106122449</v>
      </c>
      <c r="Y141" s="293">
        <v>10483.549615384618</v>
      </c>
      <c r="Z141" s="293">
        <v>11175.607843137253</v>
      </c>
      <c r="AA141" s="293">
        <v>13448.147222222224</v>
      </c>
      <c r="AB141" s="293">
        <v>13845.612452830186</v>
      </c>
      <c r="AC141" s="293">
        <v>806.84377358490576</v>
      </c>
      <c r="AD141" s="293">
        <v>17100.534166666668</v>
      </c>
      <c r="AE141" s="293">
        <v>17646.474999999999</v>
      </c>
    </row>
    <row r="142" spans="1:31" s="196" customFormat="1">
      <c r="A142" s="207" t="s">
        <v>759</v>
      </c>
      <c r="B142" s="303" t="s">
        <v>1022</v>
      </c>
      <c r="C142" s="268" t="s">
        <v>533</v>
      </c>
      <c r="D142" s="268" t="s">
        <v>533</v>
      </c>
      <c r="E142" s="268" t="s">
        <v>533</v>
      </c>
      <c r="F142" s="268" t="s">
        <v>533</v>
      </c>
      <c r="G142" s="268" t="s">
        <v>533</v>
      </c>
      <c r="H142" s="268" t="s">
        <v>533</v>
      </c>
      <c r="I142" s="268" t="s">
        <v>533</v>
      </c>
      <c r="J142" s="268" t="s">
        <v>533</v>
      </c>
      <c r="K142" s="268" t="s">
        <v>533</v>
      </c>
      <c r="L142" s="268" t="s">
        <v>533</v>
      </c>
      <c r="M142" s="268" t="s">
        <v>533</v>
      </c>
      <c r="N142" s="268" t="s">
        <v>533</v>
      </c>
      <c r="O142" s="268" t="s">
        <v>533</v>
      </c>
      <c r="P142" s="268" t="s">
        <v>533</v>
      </c>
      <c r="Q142" s="268" t="s">
        <v>533</v>
      </c>
      <c r="R142" s="268" t="s">
        <v>533</v>
      </c>
      <c r="S142" s="268" t="s">
        <v>533</v>
      </c>
      <c r="T142" s="268" t="s">
        <v>533</v>
      </c>
      <c r="U142" s="268" t="s">
        <v>533</v>
      </c>
      <c r="V142" s="268" t="s">
        <v>533</v>
      </c>
      <c r="W142" s="268" t="s">
        <v>533</v>
      </c>
      <c r="X142" s="268">
        <v>1807.2448979591838</v>
      </c>
      <c r="Y142" s="268">
        <v>2173.003461538462</v>
      </c>
      <c r="Z142" s="268">
        <v>2554.8235294117644</v>
      </c>
      <c r="AA142" s="268">
        <v>2097.7794444444444</v>
      </c>
      <c r="AB142" s="268">
        <v>2111.8188679245277</v>
      </c>
      <c r="AC142" s="268">
        <v>101.9133962264151</v>
      </c>
      <c r="AD142" s="268">
        <v>2187.0266666666671</v>
      </c>
      <c r="AE142" s="268">
        <v>2191.5322916666664</v>
      </c>
    </row>
    <row r="143" spans="1:31" s="196" customFormat="1">
      <c r="A143" s="308" t="s">
        <v>836</v>
      </c>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5"/>
    </row>
    <row r="144" spans="1:31" s="196" customFormat="1">
      <c r="A144" s="192" t="s">
        <v>837</v>
      </c>
      <c r="B144" s="307" t="s">
        <v>43</v>
      </c>
      <c r="C144" s="295">
        <v>291925</v>
      </c>
      <c r="D144" s="295">
        <v>293862</v>
      </c>
      <c r="E144" s="295">
        <v>291468</v>
      </c>
      <c r="F144" s="295">
        <v>293263</v>
      </c>
      <c r="G144" s="295">
        <v>301545</v>
      </c>
      <c r="H144" s="295">
        <v>296947</v>
      </c>
      <c r="I144" s="295">
        <v>284672</v>
      </c>
      <c r="J144" s="295">
        <v>294370</v>
      </c>
      <c r="K144" s="295">
        <v>302709</v>
      </c>
      <c r="L144" s="295">
        <v>296059</v>
      </c>
      <c r="M144" s="295">
        <v>298957</v>
      </c>
      <c r="N144" s="295">
        <v>289994</v>
      </c>
      <c r="O144" s="295">
        <v>302999</v>
      </c>
      <c r="P144" s="295">
        <v>301493</v>
      </c>
      <c r="Q144" s="295">
        <v>303001</v>
      </c>
      <c r="R144" s="295">
        <v>300468</v>
      </c>
      <c r="S144" s="295">
        <v>300324</v>
      </c>
      <c r="T144" s="295">
        <v>301066</v>
      </c>
      <c r="U144" s="295">
        <v>303181</v>
      </c>
      <c r="V144" s="295">
        <v>304560</v>
      </c>
      <c r="W144" s="295">
        <v>304803</v>
      </c>
      <c r="X144" s="295">
        <v>305063</v>
      </c>
      <c r="Y144" s="295">
        <v>303391</v>
      </c>
      <c r="Z144" s="295">
        <v>302878</v>
      </c>
      <c r="AA144" s="295">
        <v>301822</v>
      </c>
      <c r="AB144" s="295">
        <v>301164</v>
      </c>
      <c r="AC144" s="295">
        <v>300344</v>
      </c>
      <c r="AD144" s="295">
        <v>300693</v>
      </c>
      <c r="AE144" s="295">
        <v>301523</v>
      </c>
    </row>
    <row r="145" spans="1:31" s="196" customFormat="1">
      <c r="A145" s="308" t="s">
        <v>838</v>
      </c>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5"/>
    </row>
    <row r="146" spans="1:31" s="196" customFormat="1">
      <c r="A146" s="181" t="s">
        <v>839</v>
      </c>
      <c r="B146" s="301" t="s">
        <v>39</v>
      </c>
      <c r="C146" s="291">
        <v>1732.8914637503442</v>
      </c>
      <c r="D146" s="291">
        <v>1744.3896594008859</v>
      </c>
      <c r="E146" s="291">
        <v>1730.1786731399684</v>
      </c>
      <c r="F146" s="291">
        <v>1717.1124271852332</v>
      </c>
      <c r="G146" s="291">
        <v>1704.046181230498</v>
      </c>
      <c r="H146" s="291">
        <v>1690.9799352757627</v>
      </c>
      <c r="I146" s="291">
        <v>1677.9136893210275</v>
      </c>
      <c r="J146" s="291">
        <v>1664.8474433662923</v>
      </c>
      <c r="K146" s="291">
        <v>1651.7811974115571</v>
      </c>
      <c r="L146" s="291">
        <v>1638.7149514568218</v>
      </c>
      <c r="M146" s="291">
        <v>1625.6487055020866</v>
      </c>
      <c r="N146" s="291">
        <v>1612.5824595473514</v>
      </c>
      <c r="O146" s="291">
        <v>1599.5162135926162</v>
      </c>
      <c r="P146" s="291">
        <v>1586.4499676378809</v>
      </c>
      <c r="Q146" s="291">
        <v>1573.3837216831457</v>
      </c>
      <c r="R146" s="291">
        <v>1560.3174757284105</v>
      </c>
      <c r="S146" s="291">
        <v>1547.2512297736753</v>
      </c>
      <c r="T146" s="291">
        <v>1534.1849838189401</v>
      </c>
      <c r="U146" s="291">
        <v>1521.1187378642048</v>
      </c>
      <c r="V146" s="291">
        <v>1508.0524919094696</v>
      </c>
      <c r="W146" s="291">
        <v>1494.9862459547344</v>
      </c>
      <c r="X146" s="291">
        <v>1481.92</v>
      </c>
      <c r="Y146" s="291">
        <v>1587</v>
      </c>
      <c r="Z146" s="291">
        <v>1714.24</v>
      </c>
      <c r="AA146" s="291">
        <v>1840.96</v>
      </c>
      <c r="AB146" s="291">
        <v>1844.48</v>
      </c>
      <c r="AC146" s="291">
        <v>1865.6</v>
      </c>
      <c r="AD146" s="291">
        <v>1872.64</v>
      </c>
      <c r="AE146" s="291">
        <v>1999.36</v>
      </c>
    </row>
    <row r="147" spans="1:31" s="196" customFormat="1">
      <c r="A147" s="186" t="s">
        <v>840</v>
      </c>
      <c r="B147" s="301" t="s">
        <v>39</v>
      </c>
      <c r="C147" s="268">
        <v>361.41312838947863</v>
      </c>
      <c r="D147" s="268">
        <v>374.93816695504222</v>
      </c>
      <c r="E147" s="268">
        <v>386</v>
      </c>
      <c r="F147" s="268">
        <v>382.6653846153846</v>
      </c>
      <c r="G147" s="268">
        <v>379.33076923076919</v>
      </c>
      <c r="H147" s="268">
        <v>375.99615384615379</v>
      </c>
      <c r="I147" s="268">
        <v>372.66153846153838</v>
      </c>
      <c r="J147" s="268">
        <v>369.32692307692298</v>
      </c>
      <c r="K147" s="268">
        <v>365.99230769230758</v>
      </c>
      <c r="L147" s="268">
        <v>362.65769230769217</v>
      </c>
      <c r="M147" s="268">
        <v>359.32307692307677</v>
      </c>
      <c r="N147" s="268">
        <v>355.98846153846137</v>
      </c>
      <c r="O147" s="268">
        <v>352.65384615384596</v>
      </c>
      <c r="P147" s="268">
        <v>349.31923076923056</v>
      </c>
      <c r="Q147" s="268">
        <v>345.98461538461515</v>
      </c>
      <c r="R147" s="268">
        <v>342.65</v>
      </c>
      <c r="S147" s="268">
        <v>345.32</v>
      </c>
      <c r="T147" s="268">
        <v>342.65</v>
      </c>
      <c r="U147" s="268">
        <v>349.77</v>
      </c>
      <c r="V147" s="268">
        <v>350.66</v>
      </c>
      <c r="W147" s="268">
        <v>351.55</v>
      </c>
      <c r="X147" s="268">
        <v>354.22</v>
      </c>
      <c r="Y147" s="268">
        <v>354.22</v>
      </c>
      <c r="Z147" s="268">
        <v>356</v>
      </c>
      <c r="AA147" s="268">
        <v>355.11</v>
      </c>
      <c r="AB147" s="268">
        <v>349.77</v>
      </c>
      <c r="AC147" s="268">
        <v>18.690000000000001</v>
      </c>
      <c r="AD147" s="268">
        <v>345.32</v>
      </c>
      <c r="AE147" s="268">
        <v>342.65</v>
      </c>
    </row>
    <row r="148" spans="1:31" s="196" customFormat="1">
      <c r="A148" s="310" t="s">
        <v>841</v>
      </c>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5"/>
    </row>
    <row r="149" spans="1:31" s="196" customFormat="1" ht="24">
      <c r="A149" s="181" t="s">
        <v>842</v>
      </c>
      <c r="B149" s="301" t="s">
        <v>39</v>
      </c>
      <c r="C149" s="268">
        <v>78.27272727272728</v>
      </c>
      <c r="D149" s="268">
        <v>79.63636363636364</v>
      </c>
      <c r="E149" s="268">
        <v>81</v>
      </c>
      <c r="F149" s="268">
        <v>82.36363636363636</v>
      </c>
      <c r="G149" s="268">
        <v>83.72727272727272</v>
      </c>
      <c r="H149" s="268">
        <v>85.090909090909093</v>
      </c>
      <c r="I149" s="268">
        <v>86.454545454545453</v>
      </c>
      <c r="J149" s="268">
        <v>87.818181818181813</v>
      </c>
      <c r="K149" s="268">
        <v>89.181818181818187</v>
      </c>
      <c r="L149" s="268">
        <v>90.545454545454547</v>
      </c>
      <c r="M149" s="268">
        <v>91.909090909090907</v>
      </c>
      <c r="N149" s="268">
        <v>93.27272727272728</v>
      </c>
      <c r="O149" s="268">
        <v>94.636363636363626</v>
      </c>
      <c r="P149" s="268">
        <v>96</v>
      </c>
      <c r="Q149" s="268">
        <v>96</v>
      </c>
      <c r="R149" s="268">
        <v>96</v>
      </c>
      <c r="S149" s="268">
        <v>96</v>
      </c>
      <c r="T149" s="268">
        <v>96</v>
      </c>
      <c r="U149" s="268">
        <v>96</v>
      </c>
      <c r="V149" s="268">
        <v>96</v>
      </c>
      <c r="W149" s="268">
        <v>97</v>
      </c>
      <c r="X149" s="268">
        <v>97</v>
      </c>
      <c r="Y149" s="268">
        <v>98</v>
      </c>
      <c r="Z149" s="268">
        <v>97</v>
      </c>
      <c r="AA149" s="268">
        <v>97</v>
      </c>
      <c r="AB149" s="268">
        <v>98</v>
      </c>
      <c r="AC149" s="268">
        <v>94</v>
      </c>
      <c r="AD149" s="268">
        <v>95</v>
      </c>
      <c r="AE149" s="268">
        <v>96</v>
      </c>
    </row>
    <row r="150" spans="1:31" s="196" customFormat="1">
      <c r="A150" s="182" t="s">
        <v>843</v>
      </c>
      <c r="B150" s="301" t="s">
        <v>39</v>
      </c>
      <c r="C150" s="268">
        <v>78.27272727272728</v>
      </c>
      <c r="D150" s="268">
        <v>79.63636363636364</v>
      </c>
      <c r="E150" s="268">
        <v>81</v>
      </c>
      <c r="F150" s="268">
        <v>82.36363636363636</v>
      </c>
      <c r="G150" s="268">
        <v>83.72727272727272</v>
      </c>
      <c r="H150" s="268">
        <v>85.090909090909093</v>
      </c>
      <c r="I150" s="268">
        <v>86.454545454545453</v>
      </c>
      <c r="J150" s="268">
        <v>87.818181818181813</v>
      </c>
      <c r="K150" s="268">
        <v>89.181818181818187</v>
      </c>
      <c r="L150" s="268">
        <v>90.545454545454547</v>
      </c>
      <c r="M150" s="268">
        <v>91.909090909090907</v>
      </c>
      <c r="N150" s="268">
        <v>93.27272727272728</v>
      </c>
      <c r="O150" s="268">
        <v>94.636363636363626</v>
      </c>
      <c r="P150" s="268">
        <v>96</v>
      </c>
      <c r="Q150" s="268">
        <v>96</v>
      </c>
      <c r="R150" s="268">
        <v>96</v>
      </c>
      <c r="S150" s="268">
        <v>96</v>
      </c>
      <c r="T150" s="268">
        <v>96</v>
      </c>
      <c r="U150" s="268">
        <v>96</v>
      </c>
      <c r="V150" s="268">
        <v>96</v>
      </c>
      <c r="W150" s="268">
        <v>97</v>
      </c>
      <c r="X150" s="268">
        <v>97</v>
      </c>
      <c r="Y150" s="268">
        <v>98</v>
      </c>
      <c r="Z150" s="268">
        <v>97</v>
      </c>
      <c r="AA150" s="268">
        <v>97</v>
      </c>
      <c r="AB150" s="268">
        <v>98</v>
      </c>
      <c r="AC150" s="268">
        <v>94</v>
      </c>
      <c r="AD150" s="268">
        <v>95</v>
      </c>
      <c r="AE150" s="268">
        <v>96</v>
      </c>
    </row>
    <row r="151" spans="1:31" s="196" customFormat="1">
      <c r="A151" s="186" t="s">
        <v>844</v>
      </c>
      <c r="B151" s="301" t="s">
        <v>70</v>
      </c>
      <c r="C151" s="268">
        <v>115.18741163101605</v>
      </c>
      <c r="D151" s="268">
        <v>117.19416096256684</v>
      </c>
      <c r="E151" s="268">
        <v>119.20091029411765</v>
      </c>
      <c r="F151" s="268">
        <v>121.20765962566844</v>
      </c>
      <c r="G151" s="268">
        <v>123.21440895721923</v>
      </c>
      <c r="H151" s="268">
        <v>125.22115828877006</v>
      </c>
      <c r="I151" s="268">
        <v>127.22790762032085</v>
      </c>
      <c r="J151" s="268">
        <v>129.23465695187164</v>
      </c>
      <c r="K151" s="268">
        <v>131.24140628342246</v>
      </c>
      <c r="L151" s="268">
        <v>133.24815561497326</v>
      </c>
      <c r="M151" s="268">
        <v>135.25490494652405</v>
      </c>
      <c r="N151" s="268">
        <v>137.26165427807487</v>
      </c>
      <c r="O151" s="268">
        <v>139.26840360962564</v>
      </c>
      <c r="P151" s="268">
        <v>141.27515294117646</v>
      </c>
      <c r="Q151" s="268">
        <v>141.27515294117646</v>
      </c>
      <c r="R151" s="268">
        <v>141.27515294117646</v>
      </c>
      <c r="S151" s="268">
        <v>141.27515294117646</v>
      </c>
      <c r="T151" s="268">
        <v>141.27515294117646</v>
      </c>
      <c r="U151" s="268">
        <v>141.27515294117646</v>
      </c>
      <c r="V151" s="268">
        <v>141.27515294117646</v>
      </c>
      <c r="W151" s="268">
        <v>142.74676911764706</v>
      </c>
      <c r="X151" s="268">
        <v>142.74676911764706</v>
      </c>
      <c r="Y151" s="268">
        <v>144.21838529411764</v>
      </c>
      <c r="Z151" s="268">
        <v>142.74676911764706</v>
      </c>
      <c r="AA151" s="268">
        <v>142.74676911764706</v>
      </c>
      <c r="AB151" s="268">
        <v>144.21838529411764</v>
      </c>
      <c r="AC151" s="268">
        <v>138.33192058823528</v>
      </c>
      <c r="AD151" s="268">
        <v>139.80353676470588</v>
      </c>
      <c r="AE151" s="268">
        <v>113.21199999999999</v>
      </c>
    </row>
    <row r="152" spans="1:31" s="196" customFormat="1">
      <c r="A152" s="186" t="s">
        <v>845</v>
      </c>
      <c r="B152" s="301" t="s">
        <v>70</v>
      </c>
      <c r="C152" s="268">
        <v>268.06443064171128</v>
      </c>
      <c r="D152" s="268">
        <v>272.7345426737968</v>
      </c>
      <c r="E152" s="268">
        <v>277.40465470588236</v>
      </c>
      <c r="F152" s="268">
        <v>282.07476673796793</v>
      </c>
      <c r="G152" s="268">
        <v>286.74487877005345</v>
      </c>
      <c r="H152" s="268">
        <v>291.41499080213907</v>
      </c>
      <c r="I152" s="268">
        <v>296.08510283422459</v>
      </c>
      <c r="J152" s="268">
        <v>300.75521486631015</v>
      </c>
      <c r="K152" s="268">
        <v>305.42532689839572</v>
      </c>
      <c r="L152" s="268">
        <v>310.09543893048129</v>
      </c>
      <c r="M152" s="268">
        <v>314.76555096256686</v>
      </c>
      <c r="N152" s="268">
        <v>319.43566299465243</v>
      </c>
      <c r="O152" s="268">
        <v>324.10577502673794</v>
      </c>
      <c r="P152" s="268">
        <v>328.77588705882351</v>
      </c>
      <c r="Q152" s="268">
        <v>328.77588705882351</v>
      </c>
      <c r="R152" s="268">
        <v>328.77588705882351</v>
      </c>
      <c r="S152" s="268">
        <v>328.77588705882351</v>
      </c>
      <c r="T152" s="268">
        <v>328.77588705882351</v>
      </c>
      <c r="U152" s="268">
        <v>328.77588705882351</v>
      </c>
      <c r="V152" s="268">
        <v>328.77588705882351</v>
      </c>
      <c r="W152" s="268">
        <v>332.20063588235297</v>
      </c>
      <c r="X152" s="268">
        <v>332.20063588235297</v>
      </c>
      <c r="Y152" s="268">
        <v>335.62538470588237</v>
      </c>
      <c r="Z152" s="268">
        <v>332.20063588235297</v>
      </c>
      <c r="AA152" s="268">
        <v>332.20063588235297</v>
      </c>
      <c r="AB152" s="268">
        <v>335.62538470588237</v>
      </c>
      <c r="AC152" s="268">
        <v>321.92638941176472</v>
      </c>
      <c r="AD152" s="268">
        <v>325.35113823529412</v>
      </c>
      <c r="AE152" s="268">
        <v>680.97942399999999</v>
      </c>
    </row>
    <row r="153" spans="1:31" s="196" customFormat="1">
      <c r="A153" s="292" t="s">
        <v>846</v>
      </c>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5"/>
    </row>
    <row r="154" spans="1:31" s="196" customFormat="1" ht="24">
      <c r="A154" s="302" t="s">
        <v>847</v>
      </c>
      <c r="B154" s="302" t="s">
        <v>39</v>
      </c>
      <c r="C154" s="268">
        <v>2</v>
      </c>
      <c r="D154" s="268">
        <v>2</v>
      </c>
      <c r="E154" s="268">
        <v>2</v>
      </c>
      <c r="F154" s="268">
        <v>2</v>
      </c>
      <c r="G154" s="268">
        <v>2</v>
      </c>
      <c r="H154" s="268">
        <v>2</v>
      </c>
      <c r="I154" s="268">
        <v>2</v>
      </c>
      <c r="J154" s="268">
        <v>2</v>
      </c>
      <c r="K154" s="268">
        <v>2</v>
      </c>
      <c r="L154" s="268">
        <v>2</v>
      </c>
      <c r="M154" s="268">
        <v>2</v>
      </c>
      <c r="N154" s="268">
        <v>3</v>
      </c>
      <c r="O154" s="268">
        <v>3</v>
      </c>
      <c r="P154" s="268">
        <v>4</v>
      </c>
      <c r="Q154" s="268">
        <v>4</v>
      </c>
      <c r="R154" s="268">
        <v>5</v>
      </c>
      <c r="S154" s="268">
        <v>5</v>
      </c>
      <c r="T154" s="268">
        <v>5</v>
      </c>
      <c r="U154" s="268">
        <v>8</v>
      </c>
      <c r="V154" s="268">
        <v>9</v>
      </c>
      <c r="W154" s="268">
        <v>11</v>
      </c>
      <c r="X154" s="268">
        <v>12</v>
      </c>
      <c r="Y154" s="268">
        <v>12</v>
      </c>
      <c r="Z154" s="268">
        <v>11</v>
      </c>
      <c r="AA154" s="268">
        <v>11</v>
      </c>
      <c r="AB154" s="268">
        <v>11</v>
      </c>
      <c r="AC154" s="268">
        <v>11</v>
      </c>
      <c r="AD154" s="268">
        <v>11</v>
      </c>
      <c r="AE154" s="268">
        <v>10</v>
      </c>
    </row>
    <row r="155" spans="1:31" s="196" customFormat="1" ht="24">
      <c r="A155" s="302" t="s">
        <v>848</v>
      </c>
      <c r="B155" s="302" t="s">
        <v>39</v>
      </c>
      <c r="C155" s="268">
        <v>2</v>
      </c>
      <c r="D155" s="268">
        <v>2</v>
      </c>
      <c r="E155" s="268">
        <v>2</v>
      </c>
      <c r="F155" s="268">
        <v>2</v>
      </c>
      <c r="G155" s="268">
        <v>2</v>
      </c>
      <c r="H155" s="268">
        <v>2</v>
      </c>
      <c r="I155" s="268">
        <v>2</v>
      </c>
      <c r="J155" s="268">
        <v>2</v>
      </c>
      <c r="K155" s="268">
        <v>2</v>
      </c>
      <c r="L155" s="268">
        <v>2</v>
      </c>
      <c r="M155" s="268">
        <v>2</v>
      </c>
      <c r="N155" s="268">
        <v>3</v>
      </c>
      <c r="O155" s="268">
        <v>3</v>
      </c>
      <c r="P155" s="268">
        <v>4</v>
      </c>
      <c r="Q155" s="268">
        <v>4</v>
      </c>
      <c r="R155" s="268">
        <v>5</v>
      </c>
      <c r="S155" s="268">
        <v>5</v>
      </c>
      <c r="T155" s="268">
        <v>5</v>
      </c>
      <c r="U155" s="268">
        <v>8</v>
      </c>
      <c r="V155" s="268">
        <v>9</v>
      </c>
      <c r="W155" s="268">
        <v>11</v>
      </c>
      <c r="X155" s="268">
        <v>12</v>
      </c>
      <c r="Y155" s="268">
        <v>12</v>
      </c>
      <c r="Z155" s="268">
        <v>11</v>
      </c>
      <c r="AA155" s="268">
        <v>11</v>
      </c>
      <c r="AB155" s="268">
        <v>11</v>
      </c>
      <c r="AC155" s="268">
        <v>11</v>
      </c>
      <c r="AD155" s="268">
        <v>11</v>
      </c>
      <c r="AE155" s="268">
        <v>10</v>
      </c>
    </row>
    <row r="156" spans="1:31" s="196" customFormat="1" ht="24">
      <c r="A156" s="302" t="s">
        <v>849</v>
      </c>
      <c r="B156" s="302" t="s">
        <v>70</v>
      </c>
      <c r="C156" s="268">
        <v>42.858417500000002</v>
      </c>
      <c r="D156" s="268">
        <v>42.858417500000002</v>
      </c>
      <c r="E156" s="268">
        <v>42.858417500000002</v>
      </c>
      <c r="F156" s="268">
        <v>42.858417500000002</v>
      </c>
      <c r="G156" s="268">
        <v>42.858417500000002</v>
      </c>
      <c r="H156" s="268">
        <v>42.858417500000002</v>
      </c>
      <c r="I156" s="268">
        <v>42.858417500000002</v>
      </c>
      <c r="J156" s="268">
        <v>42.858417500000002</v>
      </c>
      <c r="K156" s="268">
        <v>42.858417500000002</v>
      </c>
      <c r="L156" s="268">
        <v>42.858417500000002</v>
      </c>
      <c r="M156" s="268">
        <v>42.858417500000002</v>
      </c>
      <c r="N156" s="268">
        <v>64.287626250000002</v>
      </c>
      <c r="O156" s="268">
        <v>64.287626250000002</v>
      </c>
      <c r="P156" s="268">
        <v>85.716835000000003</v>
      </c>
      <c r="Q156" s="268">
        <v>85.716835000000003</v>
      </c>
      <c r="R156" s="268">
        <v>107.14604375</v>
      </c>
      <c r="S156" s="268">
        <v>107.14604375</v>
      </c>
      <c r="T156" s="268">
        <v>107.14604375</v>
      </c>
      <c r="U156" s="268">
        <v>171.43367000000001</v>
      </c>
      <c r="V156" s="268">
        <v>192.86287874999999</v>
      </c>
      <c r="W156" s="268">
        <v>235.72129625000002</v>
      </c>
      <c r="X156" s="268">
        <v>257.15050500000001</v>
      </c>
      <c r="Y156" s="268">
        <v>257.15050500000001</v>
      </c>
      <c r="Z156" s="268">
        <v>235.72129625000002</v>
      </c>
      <c r="AA156" s="268">
        <v>235.72129625000002</v>
      </c>
      <c r="AB156" s="268">
        <v>235.72129625000002</v>
      </c>
      <c r="AC156" s="268">
        <v>235.72129625000002</v>
      </c>
      <c r="AD156" s="268">
        <v>235.72129625000002</v>
      </c>
      <c r="AE156" s="268">
        <v>169.97098</v>
      </c>
    </row>
    <row r="157" spans="1:31" s="196" customFormat="1">
      <c r="A157" s="311" t="s">
        <v>850</v>
      </c>
      <c r="B157" s="302" t="s">
        <v>70</v>
      </c>
      <c r="C157" s="312">
        <v>3.4509999999999999E-2</v>
      </c>
      <c r="D157" s="312">
        <v>3.4509999999999999E-2</v>
      </c>
      <c r="E157" s="312">
        <v>3.4509999999999999E-2</v>
      </c>
      <c r="F157" s="312">
        <v>3.4509999999999999E-2</v>
      </c>
      <c r="G157" s="312">
        <v>3.4509999999999999E-2</v>
      </c>
      <c r="H157" s="312">
        <v>3.4509999999999999E-2</v>
      </c>
      <c r="I157" s="312">
        <v>3.4509999999999999E-2</v>
      </c>
      <c r="J157" s="312">
        <v>3.4509999999999999E-2</v>
      </c>
      <c r="K157" s="312">
        <v>3.4509999999999999E-2</v>
      </c>
      <c r="L157" s="312">
        <v>3.4509999999999999E-2</v>
      </c>
      <c r="M157" s="312">
        <v>3.4509999999999999E-2</v>
      </c>
      <c r="N157" s="312">
        <v>5.1764999999999999E-2</v>
      </c>
      <c r="O157" s="312">
        <v>5.1764999999999999E-2</v>
      </c>
      <c r="P157" s="312">
        <v>6.9019999999999998E-2</v>
      </c>
      <c r="Q157" s="312">
        <v>6.9019999999999998E-2</v>
      </c>
      <c r="R157" s="312">
        <v>8.6274999999999991E-2</v>
      </c>
      <c r="S157" s="312">
        <v>8.6274999999999991E-2</v>
      </c>
      <c r="T157" s="312">
        <v>8.6274999999999991E-2</v>
      </c>
      <c r="U157" s="312">
        <v>0.13804</v>
      </c>
      <c r="V157" s="312">
        <v>0.15529499999999999</v>
      </c>
      <c r="W157" s="312">
        <v>0.189805</v>
      </c>
      <c r="X157" s="312">
        <v>0.20705999999999999</v>
      </c>
      <c r="Y157" s="312">
        <v>0.20705999999999999</v>
      </c>
      <c r="Z157" s="312">
        <v>0.189805</v>
      </c>
      <c r="AA157" s="312">
        <v>0.189805</v>
      </c>
      <c r="AB157" s="312">
        <v>0.189805</v>
      </c>
      <c r="AC157" s="312">
        <v>0.189805</v>
      </c>
      <c r="AD157" s="312">
        <v>0.189805</v>
      </c>
      <c r="AE157" s="312">
        <v>0.23342666666666664</v>
      </c>
    </row>
    <row r="158" spans="1:31" s="196" customFormat="1" ht="24">
      <c r="A158" s="302" t="s">
        <v>851</v>
      </c>
      <c r="B158" s="302" t="s">
        <v>39</v>
      </c>
      <c r="C158" s="268">
        <v>1</v>
      </c>
      <c r="D158" s="268">
        <v>1</v>
      </c>
      <c r="E158" s="268">
        <v>1</v>
      </c>
      <c r="F158" s="268">
        <v>1</v>
      </c>
      <c r="G158" s="268">
        <v>1</v>
      </c>
      <c r="H158" s="268">
        <v>1</v>
      </c>
      <c r="I158" s="268">
        <v>1</v>
      </c>
      <c r="J158" s="268">
        <v>1</v>
      </c>
      <c r="K158" s="268">
        <v>1</v>
      </c>
      <c r="L158" s="268">
        <v>1</v>
      </c>
      <c r="M158" s="268">
        <v>1</v>
      </c>
      <c r="N158" s="268">
        <v>1</v>
      </c>
      <c r="O158" s="268">
        <v>1</v>
      </c>
      <c r="P158" s="268">
        <v>1</v>
      </c>
      <c r="Q158" s="268">
        <v>1</v>
      </c>
      <c r="R158" s="268">
        <v>1</v>
      </c>
      <c r="S158" s="268">
        <v>1</v>
      </c>
      <c r="T158" s="268">
        <v>1</v>
      </c>
      <c r="U158" s="268">
        <v>1</v>
      </c>
      <c r="V158" s="268">
        <v>1</v>
      </c>
      <c r="W158" s="268">
        <v>1</v>
      </c>
      <c r="X158" s="268">
        <v>1</v>
      </c>
      <c r="Y158" s="268">
        <v>1</v>
      </c>
      <c r="Z158" s="268">
        <v>1</v>
      </c>
      <c r="AA158" s="268">
        <v>1</v>
      </c>
      <c r="AB158" s="268">
        <v>1</v>
      </c>
      <c r="AC158" s="268">
        <v>2</v>
      </c>
      <c r="AD158" s="268">
        <v>2</v>
      </c>
      <c r="AE158" s="268">
        <v>4</v>
      </c>
    </row>
    <row r="159" spans="1:31" s="196" customFormat="1">
      <c r="A159" s="302" t="s">
        <v>852</v>
      </c>
      <c r="B159" s="302" t="s">
        <v>39</v>
      </c>
      <c r="C159" s="268">
        <v>1</v>
      </c>
      <c r="D159" s="268">
        <v>1</v>
      </c>
      <c r="E159" s="268">
        <v>1</v>
      </c>
      <c r="F159" s="268">
        <v>1</v>
      </c>
      <c r="G159" s="268">
        <v>1</v>
      </c>
      <c r="H159" s="268">
        <v>1</v>
      </c>
      <c r="I159" s="268">
        <v>1</v>
      </c>
      <c r="J159" s="268">
        <v>1</v>
      </c>
      <c r="K159" s="268">
        <v>1</v>
      </c>
      <c r="L159" s="268">
        <v>1</v>
      </c>
      <c r="M159" s="268">
        <v>1</v>
      </c>
      <c r="N159" s="268">
        <v>1</v>
      </c>
      <c r="O159" s="268">
        <v>1</v>
      </c>
      <c r="P159" s="268">
        <v>1</v>
      </c>
      <c r="Q159" s="268">
        <v>1</v>
      </c>
      <c r="R159" s="268">
        <v>1</v>
      </c>
      <c r="S159" s="268">
        <v>1</v>
      </c>
      <c r="T159" s="268">
        <v>1</v>
      </c>
      <c r="U159" s="268">
        <v>1</v>
      </c>
      <c r="V159" s="268">
        <v>1</v>
      </c>
      <c r="W159" s="268">
        <v>1</v>
      </c>
      <c r="X159" s="268">
        <v>1</v>
      </c>
      <c r="Y159" s="268">
        <v>1</v>
      </c>
      <c r="Z159" s="268">
        <v>1</v>
      </c>
      <c r="AA159" s="268">
        <v>1</v>
      </c>
      <c r="AB159" s="268">
        <v>1</v>
      </c>
      <c r="AC159" s="268">
        <v>2</v>
      </c>
      <c r="AD159" s="268">
        <v>2</v>
      </c>
      <c r="AE159" s="268">
        <v>4</v>
      </c>
    </row>
    <row r="160" spans="1:31" s="196" customFormat="1" ht="24">
      <c r="A160" s="302" t="s">
        <v>853</v>
      </c>
      <c r="B160" s="302" t="s">
        <v>70</v>
      </c>
      <c r="C160" s="268">
        <v>0</v>
      </c>
      <c r="D160" s="268">
        <v>0</v>
      </c>
      <c r="E160" s="268">
        <v>0</v>
      </c>
      <c r="F160" s="268">
        <v>0</v>
      </c>
      <c r="G160" s="268">
        <v>0</v>
      </c>
      <c r="H160" s="268">
        <v>0</v>
      </c>
      <c r="I160" s="268">
        <v>0</v>
      </c>
      <c r="J160" s="268">
        <v>0</v>
      </c>
      <c r="K160" s="268">
        <v>0</v>
      </c>
      <c r="L160" s="268">
        <v>0</v>
      </c>
      <c r="M160" s="268">
        <v>0</v>
      </c>
      <c r="N160" s="268">
        <v>0</v>
      </c>
      <c r="O160" s="268">
        <v>0</v>
      </c>
      <c r="P160" s="268">
        <v>0</v>
      </c>
      <c r="Q160" s="268">
        <v>0</v>
      </c>
      <c r="R160" s="268">
        <v>0</v>
      </c>
      <c r="S160" s="268">
        <v>0</v>
      </c>
      <c r="T160" s="268">
        <v>0</v>
      </c>
      <c r="U160" s="268">
        <v>0</v>
      </c>
      <c r="V160" s="268">
        <v>0</v>
      </c>
      <c r="W160" s="268">
        <v>0</v>
      </c>
      <c r="X160" s="268">
        <v>0</v>
      </c>
      <c r="Y160" s="268">
        <v>0</v>
      </c>
      <c r="Z160" s="268">
        <v>0</v>
      </c>
      <c r="AA160" s="268">
        <v>0</v>
      </c>
      <c r="AB160" s="268">
        <v>0</v>
      </c>
      <c r="AC160" s="268">
        <v>18.400597794917743</v>
      </c>
      <c r="AD160" s="268">
        <v>0</v>
      </c>
      <c r="AE160" s="268">
        <v>6.1328124999999991</v>
      </c>
    </row>
    <row r="161" spans="1:31" s="196" customFormat="1">
      <c r="A161" s="311" t="s">
        <v>854</v>
      </c>
      <c r="B161" s="302" t="s">
        <v>70</v>
      </c>
      <c r="C161" s="268">
        <v>104.13582</v>
      </c>
      <c r="D161" s="268">
        <v>104.13582</v>
      </c>
      <c r="E161" s="268">
        <v>104.13582</v>
      </c>
      <c r="F161" s="268">
        <v>104.13582</v>
      </c>
      <c r="G161" s="268">
        <v>104.13582</v>
      </c>
      <c r="H161" s="268">
        <v>104.13582</v>
      </c>
      <c r="I161" s="268">
        <v>104.13582</v>
      </c>
      <c r="J161" s="268">
        <v>104.13582</v>
      </c>
      <c r="K161" s="268">
        <v>104.13582</v>
      </c>
      <c r="L161" s="268">
        <v>104.13582</v>
      </c>
      <c r="M161" s="268">
        <v>104.13582</v>
      </c>
      <c r="N161" s="268">
        <v>104.13582</v>
      </c>
      <c r="O161" s="268">
        <v>104.13582</v>
      </c>
      <c r="P161" s="268">
        <v>104.13582</v>
      </c>
      <c r="Q161" s="268">
        <v>104.13582</v>
      </c>
      <c r="R161" s="268">
        <v>104.13582</v>
      </c>
      <c r="S161" s="268">
        <v>104.13582</v>
      </c>
      <c r="T161" s="268">
        <v>104.13582</v>
      </c>
      <c r="U161" s="268">
        <v>104.13582</v>
      </c>
      <c r="V161" s="268">
        <v>104.13582</v>
      </c>
      <c r="W161" s="268">
        <v>104.13582</v>
      </c>
      <c r="X161" s="268">
        <v>104.13582</v>
      </c>
      <c r="Y161" s="268">
        <v>104.13582</v>
      </c>
      <c r="Z161" s="268">
        <v>104.13582</v>
      </c>
      <c r="AA161" s="268">
        <v>104.13582</v>
      </c>
      <c r="AB161" s="268">
        <v>104.13582</v>
      </c>
      <c r="AC161" s="268">
        <v>10.590833999999999</v>
      </c>
      <c r="AD161" s="268">
        <v>9.3624000000000009</v>
      </c>
      <c r="AE161" s="268">
        <v>378.77225760000005</v>
      </c>
    </row>
    <row r="162" spans="1:31" s="196" customFormat="1">
      <c r="A162" s="298" t="s">
        <v>855</v>
      </c>
      <c r="B162" s="299"/>
      <c r="C162" s="300"/>
      <c r="D162" s="300"/>
      <c r="E162" s="300"/>
      <c r="F162" s="300"/>
      <c r="G162" s="300"/>
      <c r="H162" s="300"/>
      <c r="I162" s="300"/>
      <c r="J162" s="300"/>
      <c r="K162" s="300"/>
      <c r="L162" s="300"/>
      <c r="M162" s="300"/>
      <c r="N162" s="300"/>
      <c r="O162" s="300"/>
      <c r="P162" s="300"/>
      <c r="Q162" s="300"/>
      <c r="R162" s="300"/>
      <c r="S162" s="300"/>
      <c r="T162" s="300"/>
      <c r="U162" s="300"/>
      <c r="V162" s="300"/>
      <c r="W162" s="300"/>
      <c r="X162" s="300"/>
      <c r="Y162" s="300"/>
      <c r="Z162" s="300"/>
      <c r="AA162" s="300"/>
      <c r="AB162" s="300"/>
      <c r="AC162" s="300"/>
      <c r="AD162" s="300"/>
      <c r="AE162" s="313"/>
    </row>
    <row r="163" spans="1:31" s="196" customFormat="1">
      <c r="A163" s="314" t="s">
        <v>40</v>
      </c>
      <c r="B163" s="305"/>
      <c r="C163" s="315"/>
      <c r="D163" s="315"/>
      <c r="E163" s="315"/>
      <c r="F163" s="315"/>
      <c r="G163" s="315"/>
      <c r="H163" s="315"/>
      <c r="I163" s="315"/>
      <c r="J163" s="315"/>
      <c r="K163" s="315"/>
      <c r="L163" s="315"/>
      <c r="M163" s="315"/>
      <c r="N163" s="315"/>
      <c r="O163" s="315"/>
      <c r="P163" s="315"/>
      <c r="Q163" s="315"/>
      <c r="R163" s="315"/>
      <c r="S163" s="315"/>
      <c r="T163" s="315"/>
      <c r="U163" s="315"/>
      <c r="V163" s="315"/>
      <c r="W163" s="315"/>
      <c r="X163" s="315"/>
      <c r="Y163" s="315"/>
      <c r="Z163" s="315"/>
      <c r="AA163" s="315"/>
      <c r="AB163" s="315"/>
      <c r="AC163" s="315"/>
      <c r="AD163" s="315"/>
      <c r="AE163" s="316"/>
    </row>
    <row r="164" spans="1:31" s="196" customFormat="1">
      <c r="A164" s="301" t="s">
        <v>1033</v>
      </c>
      <c r="B164" s="301" t="s">
        <v>43</v>
      </c>
      <c r="C164" s="291">
        <v>58292</v>
      </c>
      <c r="D164" s="291">
        <v>56158</v>
      </c>
      <c r="E164" s="291">
        <v>52917</v>
      </c>
      <c r="F164" s="291">
        <v>54190</v>
      </c>
      <c r="G164" s="291">
        <v>58148</v>
      </c>
      <c r="H164" s="291">
        <v>50625</v>
      </c>
      <c r="I164" s="291">
        <v>51542</v>
      </c>
      <c r="J164" s="291">
        <v>48699</v>
      </c>
      <c r="K164" s="291">
        <v>47587</v>
      </c>
      <c r="L164" s="291">
        <v>45865</v>
      </c>
      <c r="M164" s="291">
        <v>44750</v>
      </c>
      <c r="N164" s="291">
        <v>44283</v>
      </c>
      <c r="O164" s="291">
        <v>42025</v>
      </c>
      <c r="P164" s="291">
        <v>41091</v>
      </c>
      <c r="Q164" s="291">
        <v>40605</v>
      </c>
      <c r="R164" s="291">
        <v>39645</v>
      </c>
      <c r="S164" s="291">
        <v>38704</v>
      </c>
      <c r="T164" s="291">
        <v>37720</v>
      </c>
      <c r="U164" s="291">
        <v>36813</v>
      </c>
      <c r="V164" s="291">
        <v>35623</v>
      </c>
      <c r="W164" s="291">
        <v>34592</v>
      </c>
      <c r="X164" s="291">
        <v>33669</v>
      </c>
      <c r="Y164" s="291">
        <v>32406</v>
      </c>
      <c r="Z164" s="291">
        <v>30904</v>
      </c>
      <c r="AA164" s="291">
        <v>29359</v>
      </c>
      <c r="AB164" s="291">
        <v>27770</v>
      </c>
      <c r="AC164" s="291">
        <v>26224</v>
      </c>
      <c r="AD164" s="291">
        <v>24493</v>
      </c>
      <c r="AE164" s="291">
        <v>22868</v>
      </c>
    </row>
    <row r="165" spans="1:31" s="196" customFormat="1">
      <c r="A165" s="302" t="s">
        <v>1034</v>
      </c>
      <c r="B165" s="302" t="s">
        <v>43</v>
      </c>
      <c r="C165" s="293">
        <v>108941</v>
      </c>
      <c r="D165" s="293">
        <v>102816</v>
      </c>
      <c r="E165" s="293">
        <v>99619</v>
      </c>
      <c r="F165" s="293">
        <v>99335</v>
      </c>
      <c r="G165" s="293">
        <v>99224</v>
      </c>
      <c r="H165" s="293">
        <v>94058</v>
      </c>
      <c r="I165" s="293">
        <v>88412</v>
      </c>
      <c r="J165" s="293">
        <v>87650</v>
      </c>
      <c r="K165" s="293">
        <v>86639</v>
      </c>
      <c r="L165" s="293">
        <v>84534</v>
      </c>
      <c r="M165" s="293">
        <v>82800</v>
      </c>
      <c r="N165" s="293">
        <v>81291</v>
      </c>
      <c r="O165" s="293">
        <v>78119</v>
      </c>
      <c r="P165" s="293">
        <v>74042</v>
      </c>
      <c r="Q165" s="293">
        <v>75801</v>
      </c>
      <c r="R165" s="293">
        <v>72458</v>
      </c>
      <c r="S165" s="293">
        <v>72286</v>
      </c>
      <c r="T165" s="293">
        <v>71065</v>
      </c>
      <c r="U165" s="293">
        <v>70434</v>
      </c>
      <c r="V165" s="293">
        <v>67758</v>
      </c>
      <c r="W165" s="293">
        <v>67443</v>
      </c>
      <c r="X165" s="293">
        <v>64981</v>
      </c>
      <c r="Y165" s="293">
        <v>63703</v>
      </c>
      <c r="Z165" s="293">
        <v>60600</v>
      </c>
      <c r="AA165" s="293">
        <v>58520</v>
      </c>
      <c r="AB165" s="293">
        <v>55939</v>
      </c>
      <c r="AC165" s="293">
        <v>57216</v>
      </c>
      <c r="AD165" s="293">
        <v>54847</v>
      </c>
      <c r="AE165" s="293">
        <v>52462</v>
      </c>
    </row>
    <row r="166" spans="1:31" s="196" customFormat="1">
      <c r="A166" s="302" t="s">
        <v>1035</v>
      </c>
      <c r="B166" s="302" t="s">
        <v>43</v>
      </c>
      <c r="C166" s="293">
        <v>465538</v>
      </c>
      <c r="D166" s="293">
        <v>473727</v>
      </c>
      <c r="E166" s="293">
        <v>469106</v>
      </c>
      <c r="F166" s="293">
        <v>481702</v>
      </c>
      <c r="G166" s="293">
        <v>509301</v>
      </c>
      <c r="H166" s="293">
        <v>503288</v>
      </c>
      <c r="I166" s="293">
        <v>484526</v>
      </c>
      <c r="J166" s="293">
        <v>515575</v>
      </c>
      <c r="K166" s="293">
        <v>484963</v>
      </c>
      <c r="L166" s="293">
        <v>459298</v>
      </c>
      <c r="M166" s="293">
        <v>471510</v>
      </c>
      <c r="N166" s="293">
        <v>475329</v>
      </c>
      <c r="O166" s="293">
        <v>480982</v>
      </c>
      <c r="P166" s="293">
        <v>483782</v>
      </c>
      <c r="Q166" s="293">
        <v>498978</v>
      </c>
      <c r="R166" s="293">
        <v>490156</v>
      </c>
      <c r="S166" s="293">
        <v>491331</v>
      </c>
      <c r="T166" s="293">
        <v>489541</v>
      </c>
      <c r="U166" s="293">
        <v>487687</v>
      </c>
      <c r="V166" s="293">
        <v>488352</v>
      </c>
      <c r="W166" s="293">
        <v>488813</v>
      </c>
      <c r="X166" s="293">
        <v>488927</v>
      </c>
      <c r="Y166" s="293">
        <v>487743</v>
      </c>
      <c r="Z166" s="293">
        <v>486938</v>
      </c>
      <c r="AA166" s="293">
        <v>486584</v>
      </c>
      <c r="AB166" s="293">
        <v>484824</v>
      </c>
      <c r="AC166" s="293">
        <v>479959</v>
      </c>
      <c r="AD166" s="293">
        <v>477020</v>
      </c>
      <c r="AE166" s="293">
        <v>475385</v>
      </c>
    </row>
    <row r="167" spans="1:31" s="196" customFormat="1">
      <c r="A167" s="302" t="s">
        <v>1036</v>
      </c>
      <c r="B167" s="302" t="s">
        <v>43</v>
      </c>
      <c r="C167" s="293">
        <v>311386</v>
      </c>
      <c r="D167" s="293">
        <v>255681</v>
      </c>
      <c r="E167" s="293">
        <v>267283</v>
      </c>
      <c r="F167" s="293">
        <v>293547</v>
      </c>
      <c r="G167" s="293">
        <v>333689</v>
      </c>
      <c r="H167" s="293">
        <v>353735</v>
      </c>
      <c r="I167" s="293">
        <v>350699</v>
      </c>
      <c r="J167" s="293">
        <v>416896</v>
      </c>
      <c r="K167" s="293">
        <v>400627</v>
      </c>
      <c r="L167" s="293">
        <v>415210</v>
      </c>
      <c r="M167" s="293">
        <v>449425</v>
      </c>
      <c r="N167" s="293">
        <v>498234</v>
      </c>
      <c r="O167" s="293">
        <v>532499</v>
      </c>
      <c r="P167" s="293">
        <v>505768</v>
      </c>
      <c r="Q167" s="293">
        <v>542841</v>
      </c>
      <c r="R167" s="293">
        <v>560301</v>
      </c>
      <c r="S167" s="293">
        <v>582931</v>
      </c>
      <c r="T167" s="293">
        <v>602770</v>
      </c>
      <c r="U167" s="293">
        <v>612648</v>
      </c>
      <c r="V167" s="293">
        <v>626415</v>
      </c>
      <c r="W167" s="293">
        <v>637472</v>
      </c>
      <c r="X167" s="293">
        <v>649935</v>
      </c>
      <c r="Y167" s="293">
        <v>662128</v>
      </c>
      <c r="Z167" s="293">
        <v>675289</v>
      </c>
      <c r="AA167" s="293">
        <v>690416</v>
      </c>
      <c r="AB167" s="293">
        <v>706646</v>
      </c>
      <c r="AC167" s="293">
        <v>721465</v>
      </c>
      <c r="AD167" s="293">
        <v>738387</v>
      </c>
      <c r="AE167" s="293">
        <v>755066</v>
      </c>
    </row>
    <row r="168" spans="1:31" s="196" customFormat="1">
      <c r="A168" s="302" t="s">
        <v>1037</v>
      </c>
      <c r="B168" s="302" t="s">
        <v>43</v>
      </c>
      <c r="C168" s="293">
        <v>944157</v>
      </c>
      <c r="D168" s="293">
        <v>888382</v>
      </c>
      <c r="E168" s="293">
        <v>888925</v>
      </c>
      <c r="F168" s="293">
        <v>928774</v>
      </c>
      <c r="G168" s="293">
        <v>1000362</v>
      </c>
      <c r="H168" s="293">
        <v>1001706</v>
      </c>
      <c r="I168" s="293">
        <v>975179</v>
      </c>
      <c r="J168" s="293">
        <v>1068820</v>
      </c>
      <c r="K168" s="293">
        <v>1019816</v>
      </c>
      <c r="L168" s="293">
        <v>1004907</v>
      </c>
      <c r="M168" s="293">
        <v>1048485</v>
      </c>
      <c r="N168" s="293">
        <v>1099137</v>
      </c>
      <c r="O168" s="293">
        <v>1133625</v>
      </c>
      <c r="P168" s="293">
        <v>1104683</v>
      </c>
      <c r="Q168" s="293">
        <v>1158225</v>
      </c>
      <c r="R168" s="293">
        <v>1162560</v>
      </c>
      <c r="S168" s="293">
        <v>1185252</v>
      </c>
      <c r="T168" s="293">
        <v>1201096</v>
      </c>
      <c r="U168" s="293">
        <v>1207582</v>
      </c>
      <c r="V168" s="293">
        <v>1218148</v>
      </c>
      <c r="W168" s="293">
        <v>1228320</v>
      </c>
      <c r="X168" s="293">
        <v>1237512</v>
      </c>
      <c r="Y168" s="293">
        <v>1245980</v>
      </c>
      <c r="Z168" s="293">
        <v>1253731</v>
      </c>
      <c r="AA168" s="293">
        <v>1264879</v>
      </c>
      <c r="AB168" s="293">
        <v>1275179</v>
      </c>
      <c r="AC168" s="293">
        <v>1284864</v>
      </c>
      <c r="AD168" s="293">
        <v>1294747</v>
      </c>
      <c r="AE168" s="293">
        <v>1305781</v>
      </c>
    </row>
    <row r="169" spans="1:31" s="196" customFormat="1">
      <c r="A169" s="302" t="s">
        <v>1038</v>
      </c>
      <c r="B169" s="302" t="s">
        <v>1039</v>
      </c>
      <c r="C169" s="293">
        <v>7633526</v>
      </c>
      <c r="D169" s="293">
        <v>7201784</v>
      </c>
      <c r="E169" s="293">
        <v>7138563</v>
      </c>
      <c r="F169" s="293">
        <v>6933064</v>
      </c>
      <c r="G169" s="293">
        <v>6529108</v>
      </c>
      <c r="H169" s="293">
        <v>6151653</v>
      </c>
      <c r="I169" s="293">
        <v>5775613</v>
      </c>
      <c r="J169" s="293">
        <v>5619584</v>
      </c>
      <c r="K169" s="293">
        <v>5463253</v>
      </c>
      <c r="L169" s="293">
        <v>5751250</v>
      </c>
      <c r="M169" s="293">
        <v>5675520</v>
      </c>
      <c r="N169" s="293">
        <v>5449653</v>
      </c>
      <c r="O169" s="293">
        <v>5186134</v>
      </c>
      <c r="P169" s="293">
        <v>4840347</v>
      </c>
      <c r="Q169" s="293">
        <v>4809606</v>
      </c>
      <c r="R169" s="293">
        <v>5507356</v>
      </c>
      <c r="S169" s="293">
        <v>5658533</v>
      </c>
      <c r="T169" s="293">
        <v>5457880</v>
      </c>
      <c r="U169" s="293">
        <v>5415333</v>
      </c>
      <c r="V169" s="293">
        <v>5221143</v>
      </c>
      <c r="W169" s="293">
        <v>4226682</v>
      </c>
      <c r="X169" s="293">
        <v>4142891</v>
      </c>
      <c r="Y169" s="293">
        <v>3917081</v>
      </c>
      <c r="Z169" s="293">
        <v>3668952</v>
      </c>
      <c r="AA169" s="293">
        <v>3432641</v>
      </c>
      <c r="AB169" s="293">
        <v>3296221</v>
      </c>
      <c r="AC169" s="293">
        <v>3208652</v>
      </c>
      <c r="AD169" s="293">
        <v>3095829</v>
      </c>
      <c r="AE169" s="293">
        <v>2922152</v>
      </c>
    </row>
    <row r="170" spans="1:31" s="196" customFormat="1">
      <c r="A170" s="302" t="s">
        <v>1040</v>
      </c>
      <c r="B170" s="302" t="s">
        <v>1039</v>
      </c>
      <c r="C170" s="293">
        <v>19781581</v>
      </c>
      <c r="D170" s="293">
        <v>23276047</v>
      </c>
      <c r="E170" s="293">
        <v>19742086</v>
      </c>
      <c r="F170" s="293">
        <v>19843107</v>
      </c>
      <c r="G170" s="293">
        <v>21520667</v>
      </c>
      <c r="H170" s="293">
        <v>21002455</v>
      </c>
      <c r="I170" s="293">
        <v>18593770</v>
      </c>
      <c r="J170" s="293">
        <v>20557061</v>
      </c>
      <c r="K170" s="293">
        <v>18478344</v>
      </c>
      <c r="L170" s="293">
        <v>18310719</v>
      </c>
      <c r="M170" s="293">
        <v>17855560</v>
      </c>
      <c r="N170" s="293">
        <v>17911402</v>
      </c>
      <c r="O170" s="293">
        <v>17778463</v>
      </c>
      <c r="P170" s="293">
        <v>17258710</v>
      </c>
      <c r="Q170" s="293">
        <v>18283248</v>
      </c>
      <c r="R170" s="293">
        <v>16529118</v>
      </c>
      <c r="S170" s="293">
        <v>16027531</v>
      </c>
      <c r="T170" s="293">
        <v>15781496</v>
      </c>
      <c r="U170" s="293">
        <v>15672810</v>
      </c>
      <c r="V170" s="293">
        <v>15470934</v>
      </c>
      <c r="W170" s="293">
        <v>15326102</v>
      </c>
      <c r="X170" s="293">
        <v>15278333</v>
      </c>
      <c r="Y170" s="293">
        <v>14956308</v>
      </c>
      <c r="Z170" s="293">
        <v>14758885</v>
      </c>
      <c r="AA170" s="293">
        <v>14594491</v>
      </c>
      <c r="AB170" s="293">
        <v>14332597</v>
      </c>
      <c r="AC170" s="293">
        <v>14070243</v>
      </c>
      <c r="AD170" s="293">
        <v>13644727</v>
      </c>
      <c r="AE170" s="293">
        <v>13248831</v>
      </c>
    </row>
    <row r="171" spans="1:31" s="196" customFormat="1">
      <c r="A171" s="302" t="s">
        <v>1041</v>
      </c>
      <c r="B171" s="302" t="s">
        <v>1039</v>
      </c>
      <c r="C171" s="293">
        <v>18879865</v>
      </c>
      <c r="D171" s="293">
        <v>19509092</v>
      </c>
      <c r="E171" s="293">
        <v>20692674</v>
      </c>
      <c r="F171" s="293">
        <v>22630182</v>
      </c>
      <c r="G171" s="293">
        <v>25112436</v>
      </c>
      <c r="H171" s="293">
        <v>26044545</v>
      </c>
      <c r="I171" s="293">
        <v>26187536</v>
      </c>
      <c r="J171" s="293">
        <v>29460189</v>
      </c>
      <c r="K171" s="293">
        <v>28629388</v>
      </c>
      <c r="L171" s="293">
        <v>28796952</v>
      </c>
      <c r="M171" s="293">
        <v>31795871</v>
      </c>
      <c r="N171" s="293">
        <v>32706753</v>
      </c>
      <c r="O171" s="293">
        <v>34547274</v>
      </c>
      <c r="P171" s="293">
        <v>35071961</v>
      </c>
      <c r="Q171" s="293">
        <v>37261819</v>
      </c>
      <c r="R171" s="293">
        <v>38549089</v>
      </c>
      <c r="S171" s="293">
        <v>39944585</v>
      </c>
      <c r="T171" s="293">
        <v>41130155</v>
      </c>
      <c r="U171" s="293">
        <v>42020192</v>
      </c>
      <c r="V171" s="293">
        <v>42719579</v>
      </c>
      <c r="W171" s="293">
        <v>43453271</v>
      </c>
      <c r="X171" s="293">
        <v>44302691</v>
      </c>
      <c r="Y171" s="293">
        <v>45180014</v>
      </c>
      <c r="Z171" s="293">
        <v>46163655</v>
      </c>
      <c r="AA171" s="293">
        <v>46763887</v>
      </c>
      <c r="AB171" s="293">
        <v>47535489</v>
      </c>
      <c r="AC171" s="293">
        <v>48383006</v>
      </c>
      <c r="AD171" s="293">
        <v>49453104</v>
      </c>
      <c r="AE171" s="293">
        <v>50414042</v>
      </c>
    </row>
    <row r="172" spans="1:31" s="196" customFormat="1">
      <c r="A172" s="302" t="s">
        <v>1042</v>
      </c>
      <c r="B172" s="302" t="s">
        <v>1039</v>
      </c>
      <c r="C172" s="293">
        <v>1588111</v>
      </c>
      <c r="D172" s="293">
        <v>1636252</v>
      </c>
      <c r="E172" s="293">
        <v>1568685</v>
      </c>
      <c r="F172" s="293">
        <v>1608674</v>
      </c>
      <c r="G172" s="293">
        <v>1577809</v>
      </c>
      <c r="H172" s="293">
        <v>1445380</v>
      </c>
      <c r="I172" s="293">
        <v>1519625</v>
      </c>
      <c r="J172" s="293">
        <v>1570346</v>
      </c>
      <c r="K172" s="293">
        <v>1464019</v>
      </c>
      <c r="L172" s="293">
        <v>1458518</v>
      </c>
      <c r="M172" s="293">
        <v>1434091</v>
      </c>
      <c r="N172" s="293">
        <v>1393987</v>
      </c>
      <c r="O172" s="293">
        <v>1364545</v>
      </c>
      <c r="P172" s="293">
        <v>1366377</v>
      </c>
      <c r="Q172" s="293">
        <v>1422685</v>
      </c>
      <c r="R172" s="293">
        <v>1247011</v>
      </c>
      <c r="S172" s="293">
        <v>1247236</v>
      </c>
      <c r="T172" s="293">
        <v>1229031</v>
      </c>
      <c r="U172" s="293">
        <v>1146843</v>
      </c>
      <c r="V172" s="293">
        <v>1086696</v>
      </c>
      <c r="W172" s="293">
        <v>1078351</v>
      </c>
      <c r="X172" s="293">
        <v>1056628</v>
      </c>
      <c r="Y172" s="293">
        <v>1009288</v>
      </c>
      <c r="Z172" s="293">
        <v>973107</v>
      </c>
      <c r="AA172" s="293">
        <v>935595</v>
      </c>
      <c r="AB172" s="293">
        <v>895398</v>
      </c>
      <c r="AC172" s="293">
        <v>847766</v>
      </c>
      <c r="AD172" s="293">
        <v>789482</v>
      </c>
      <c r="AE172" s="293">
        <v>731155</v>
      </c>
    </row>
    <row r="173" spans="1:31" s="196" customFormat="1">
      <c r="A173" s="303" t="s">
        <v>1043</v>
      </c>
      <c r="B173" s="303" t="s">
        <v>1039</v>
      </c>
      <c r="C173" s="268">
        <v>47883083</v>
      </c>
      <c r="D173" s="268">
        <v>51623175</v>
      </c>
      <c r="E173" s="268">
        <v>49142008</v>
      </c>
      <c r="F173" s="268">
        <v>51015027</v>
      </c>
      <c r="G173" s="268">
        <v>54740020</v>
      </c>
      <c r="H173" s="268">
        <v>54644033</v>
      </c>
      <c r="I173" s="268">
        <v>52076544</v>
      </c>
      <c r="J173" s="268">
        <v>57207180</v>
      </c>
      <c r="K173" s="268">
        <v>54035004</v>
      </c>
      <c r="L173" s="268">
        <v>54317439</v>
      </c>
      <c r="M173" s="268">
        <v>56761042</v>
      </c>
      <c r="N173" s="268">
        <v>57461795</v>
      </c>
      <c r="O173" s="268">
        <v>58876416</v>
      </c>
      <c r="P173" s="268">
        <v>58537395</v>
      </c>
      <c r="Q173" s="268">
        <v>61777358</v>
      </c>
      <c r="R173" s="268">
        <v>61832574</v>
      </c>
      <c r="S173" s="268">
        <v>62877885</v>
      </c>
      <c r="T173" s="268">
        <v>63598562</v>
      </c>
      <c r="U173" s="268">
        <v>64255178</v>
      </c>
      <c r="V173" s="268">
        <v>64498352</v>
      </c>
      <c r="W173" s="268">
        <v>64084406</v>
      </c>
      <c r="X173" s="268">
        <v>64780543</v>
      </c>
      <c r="Y173" s="268">
        <v>65062691</v>
      </c>
      <c r="Z173" s="268">
        <v>65564599</v>
      </c>
      <c r="AA173" s="268">
        <v>65726614</v>
      </c>
      <c r="AB173" s="268">
        <v>66059705</v>
      </c>
      <c r="AC173" s="268">
        <v>66509667</v>
      </c>
      <c r="AD173" s="268">
        <v>66983142</v>
      </c>
      <c r="AE173" s="268">
        <v>67316180</v>
      </c>
    </row>
    <row r="174" spans="1:31" s="196" customFormat="1">
      <c r="A174" s="314" t="s">
        <v>864</v>
      </c>
      <c r="B174" s="305"/>
      <c r="C174" s="315"/>
      <c r="D174" s="315"/>
      <c r="E174" s="315"/>
      <c r="F174" s="315"/>
      <c r="G174" s="315"/>
      <c r="H174" s="315"/>
      <c r="I174" s="315"/>
      <c r="J174" s="315"/>
      <c r="K174" s="315"/>
      <c r="L174" s="315"/>
      <c r="M174" s="315"/>
      <c r="N174" s="315"/>
      <c r="O174" s="315"/>
      <c r="P174" s="315"/>
      <c r="Q174" s="315"/>
      <c r="R174" s="315"/>
      <c r="S174" s="315"/>
      <c r="T174" s="315"/>
      <c r="U174" s="315"/>
      <c r="V174" s="315"/>
      <c r="W174" s="315"/>
      <c r="X174" s="315"/>
      <c r="Y174" s="315"/>
      <c r="Z174" s="315"/>
      <c r="AA174" s="315"/>
      <c r="AB174" s="315"/>
      <c r="AC174" s="315"/>
      <c r="AD174" s="315"/>
      <c r="AE174" s="316"/>
    </row>
    <row r="175" spans="1:31" s="196" customFormat="1">
      <c r="A175" s="215" t="s">
        <v>865</v>
      </c>
      <c r="B175" s="301" t="s">
        <v>39</v>
      </c>
      <c r="C175" s="291">
        <v>4634.551227610239</v>
      </c>
      <c r="D175" s="291">
        <v>4675.5287879795706</v>
      </c>
      <c r="E175" s="291">
        <v>4602.8756584420162</v>
      </c>
      <c r="F175" s="291">
        <v>4832.3342646478477</v>
      </c>
      <c r="G175" s="291">
        <v>5210.3567837569526</v>
      </c>
      <c r="H175" s="291">
        <v>5094.4060470041095</v>
      </c>
      <c r="I175" s="291">
        <v>5077.8561296161197</v>
      </c>
      <c r="J175" s="291">
        <v>5196.2494164305599</v>
      </c>
      <c r="K175" s="291">
        <v>5447.1323241220625</v>
      </c>
      <c r="L175" s="291">
        <v>5286.9679368048646</v>
      </c>
      <c r="M175" s="291">
        <v>5357.0027307137007</v>
      </c>
      <c r="N175" s="291">
        <v>5507.5726094454631</v>
      </c>
      <c r="O175" s="291">
        <v>5691.7807846955402</v>
      </c>
      <c r="P175" s="291">
        <v>5610.5994423999373</v>
      </c>
      <c r="Q175" s="291">
        <v>5769.3828978613828</v>
      </c>
      <c r="R175" s="291">
        <v>5879.0441329171554</v>
      </c>
      <c r="S175" s="291">
        <v>6059.1670099986504</v>
      </c>
      <c r="T175" s="291">
        <v>3913.8803161251049</v>
      </c>
      <c r="U175" s="291">
        <v>4054.7866383913624</v>
      </c>
      <c r="V175" s="291">
        <v>3961.1253771202614</v>
      </c>
      <c r="W175" s="291">
        <v>3963.6119592779014</v>
      </c>
      <c r="X175" s="291">
        <v>4190.3279048192953</v>
      </c>
      <c r="Y175" s="291">
        <v>4212.6837886372841</v>
      </c>
      <c r="Z175" s="291">
        <v>4300.2463695194592</v>
      </c>
      <c r="AA175" s="291">
        <v>4189.3286208932614</v>
      </c>
      <c r="AB175" s="291">
        <v>3985.7149643457806</v>
      </c>
      <c r="AC175" s="291">
        <v>3986.4131921660119</v>
      </c>
      <c r="AD175" s="291">
        <v>4012.5504611529227</v>
      </c>
      <c r="AE175" s="291">
        <v>4162.6633410595923</v>
      </c>
    </row>
    <row r="176" spans="1:31" s="196" customFormat="1">
      <c r="A176" s="182" t="s">
        <v>866</v>
      </c>
      <c r="B176" s="302" t="s">
        <v>39</v>
      </c>
      <c r="C176" s="293">
        <v>16913.14325260976</v>
      </c>
      <c r="D176" s="293">
        <v>17062.685099194619</v>
      </c>
      <c r="E176" s="293">
        <v>16797.547715385252</v>
      </c>
      <c r="F176" s="293">
        <v>17634.924645039893</v>
      </c>
      <c r="G176" s="293">
        <v>19014.464692049249</v>
      </c>
      <c r="H176" s="293">
        <v>18591.318776806515</v>
      </c>
      <c r="I176" s="293">
        <v>18530.92217962697</v>
      </c>
      <c r="J176" s="293">
        <v>18962.981837984109</v>
      </c>
      <c r="K176" s="293">
        <v>19878.543744418279</v>
      </c>
      <c r="L176" s="293">
        <v>19294.04632630277</v>
      </c>
      <c r="M176" s="293">
        <v>19549.628462279707</v>
      </c>
      <c r="N176" s="293">
        <v>20099.112069958268</v>
      </c>
      <c r="O176" s="293">
        <v>20771.353912436058</v>
      </c>
      <c r="P176" s="293">
        <v>20475.09401492864</v>
      </c>
      <c r="Q176" s="293">
        <v>21054.551916346329</v>
      </c>
      <c r="R176" s="293">
        <v>21454.745179225149</v>
      </c>
      <c r="S176" s="293">
        <v>22112.078300283869</v>
      </c>
      <c r="T176" s="293">
        <v>14283.156061763244</v>
      </c>
      <c r="U176" s="293">
        <v>14797.373878472212</v>
      </c>
      <c r="V176" s="293">
        <v>14455.570270895074</v>
      </c>
      <c r="W176" s="293">
        <v>14464.644702954643</v>
      </c>
      <c r="X176" s="293">
        <v>15292.012678034656</v>
      </c>
      <c r="Y176" s="293">
        <v>15373.597333588739</v>
      </c>
      <c r="Z176" s="293">
        <v>15693.144664343374</v>
      </c>
      <c r="AA176" s="293">
        <v>15288.36593181026</v>
      </c>
      <c r="AB176" s="293">
        <v>14545.306513055935</v>
      </c>
      <c r="AC176" s="293">
        <v>14547.854597339945</v>
      </c>
      <c r="AD176" s="293">
        <v>14643.23888654017</v>
      </c>
      <c r="AE176" s="293">
        <v>15191.054741244283</v>
      </c>
    </row>
    <row r="177" spans="1:31" s="196" customFormat="1">
      <c r="A177" s="182" t="s">
        <v>867</v>
      </c>
      <c r="B177" s="302" t="s">
        <v>39</v>
      </c>
      <c r="C177" s="293">
        <v>9040.1158374409624</v>
      </c>
      <c r="D177" s="293">
        <v>9120.0463149093284</v>
      </c>
      <c r="E177" s="293">
        <v>8978.3297441528612</v>
      </c>
      <c r="F177" s="293">
        <v>9425.9097315399213</v>
      </c>
      <c r="G177" s="293">
        <v>10163.277212030514</v>
      </c>
      <c r="H177" s="293">
        <v>9937.1047003453168</v>
      </c>
      <c r="I177" s="293">
        <v>9904.822573567606</v>
      </c>
      <c r="J177" s="293">
        <v>10135.759502433919</v>
      </c>
      <c r="K177" s="293">
        <v>10625.129548373548</v>
      </c>
      <c r="L177" s="293">
        <v>10312.714269467067</v>
      </c>
      <c r="M177" s="293">
        <v>10449.323537224293</v>
      </c>
      <c r="N177" s="293">
        <v>10743.023850051872</v>
      </c>
      <c r="O177" s="293">
        <v>11102.338735286834</v>
      </c>
      <c r="P177" s="293">
        <v>10943.987105938329</v>
      </c>
      <c r="Q177" s="293">
        <v>11253.708751022134</v>
      </c>
      <c r="R177" s="293">
        <v>11467.613014691738</v>
      </c>
      <c r="S177" s="293">
        <v>11818.959152390918</v>
      </c>
      <c r="T177" s="293">
        <v>7634.38134438215</v>
      </c>
      <c r="U177" s="293">
        <v>7909.2320069287325</v>
      </c>
      <c r="V177" s="293">
        <v>7726.5371547654158</v>
      </c>
      <c r="W177" s="293">
        <v>7731.3874605750616</v>
      </c>
      <c r="X177" s="293">
        <v>8173.6176376155227</v>
      </c>
      <c r="Y177" s="293">
        <v>8217.2248326679764</v>
      </c>
      <c r="Z177" s="293">
        <v>8388.0236512211868</v>
      </c>
      <c r="AA177" s="293">
        <v>8171.6684429681472</v>
      </c>
      <c r="AB177" s="293">
        <v>7774.5013925084895</v>
      </c>
      <c r="AC177" s="293">
        <v>7775.8633497004203</v>
      </c>
      <c r="AD177" s="293">
        <v>7826.846482200579</v>
      </c>
      <c r="AE177" s="293">
        <v>8119.6553770432192</v>
      </c>
    </row>
    <row r="178" spans="1:31" s="196" customFormat="1">
      <c r="A178" s="182" t="s">
        <v>868</v>
      </c>
      <c r="B178" s="302" t="s">
        <v>39</v>
      </c>
      <c r="C178" s="293">
        <v>5066.9885209610411</v>
      </c>
      <c r="D178" s="293">
        <v>5111.7895853599894</v>
      </c>
      <c r="E178" s="293">
        <v>5032.3573911087869</v>
      </c>
      <c r="F178" s="293">
        <v>5283.2261519834374</v>
      </c>
      <c r="G178" s="293">
        <v>5696.5209179533213</v>
      </c>
      <c r="H178" s="293">
        <v>5569.7511352344491</v>
      </c>
      <c r="I178" s="293">
        <v>5551.6569903411491</v>
      </c>
      <c r="J178" s="293">
        <v>5681.0972307842239</v>
      </c>
      <c r="K178" s="293">
        <v>5955.3893360920474</v>
      </c>
      <c r="L178" s="293">
        <v>5780.2804480581417</v>
      </c>
      <c r="M178" s="293">
        <v>5856.8499969477607</v>
      </c>
      <c r="N178" s="293">
        <v>6021.4691390539401</v>
      </c>
      <c r="O178" s="293">
        <v>6222.8652750808178</v>
      </c>
      <c r="P178" s="293">
        <v>6134.1091238751842</v>
      </c>
      <c r="Q178" s="293">
        <v>6307.708229080572</v>
      </c>
      <c r="R178" s="293">
        <v>6427.6016539092207</v>
      </c>
      <c r="S178" s="293">
        <v>6624.5313037741607</v>
      </c>
      <c r="T178" s="293">
        <v>4279.0737787242542</v>
      </c>
      <c r="U178" s="293">
        <v>4433.1276843538863</v>
      </c>
      <c r="V178" s="293">
        <v>4330.7271470824244</v>
      </c>
      <c r="W178" s="293">
        <v>4333.4457454170652</v>
      </c>
      <c r="X178" s="293">
        <v>4581.3159354655245</v>
      </c>
      <c r="Y178" s="293">
        <v>4605.757785629321</v>
      </c>
      <c r="Z178" s="293">
        <v>4701.4905913328157</v>
      </c>
      <c r="AA178" s="293">
        <v>4580.2234110907302</v>
      </c>
      <c r="AB178" s="293">
        <v>4357.6111214065404</v>
      </c>
      <c r="AC178" s="293">
        <v>4358.3744989540901</v>
      </c>
      <c r="AD178" s="293">
        <v>4386.9505649897746</v>
      </c>
      <c r="AE178" s="293">
        <v>4551.0700669609942</v>
      </c>
    </row>
    <row r="179" spans="1:31" s="196" customFormat="1">
      <c r="A179" s="182" t="s">
        <v>869</v>
      </c>
      <c r="B179" s="302" t="s">
        <v>39</v>
      </c>
      <c r="C179" s="293">
        <v>2975.8504011993409</v>
      </c>
      <c r="D179" s="293">
        <v>3002.1621374336441</v>
      </c>
      <c r="E179" s="293">
        <v>2955.511483667065</v>
      </c>
      <c r="F179" s="293">
        <v>3102.8471051331294</v>
      </c>
      <c r="G179" s="293">
        <v>3345.5757772106799</v>
      </c>
      <c r="H179" s="293">
        <v>3271.1236825980091</v>
      </c>
      <c r="I179" s="293">
        <v>3260.4969625813092</v>
      </c>
      <c r="J179" s="293">
        <v>3336.5174212542261</v>
      </c>
      <c r="K179" s="293">
        <v>3497.6096100858053</v>
      </c>
      <c r="L179" s="293">
        <v>3394.7678821928766</v>
      </c>
      <c r="M179" s="293">
        <v>3439.7372997947164</v>
      </c>
      <c r="N179" s="293">
        <v>3536.4183832539011</v>
      </c>
      <c r="O179" s="293">
        <v>3654.6986536188924</v>
      </c>
      <c r="P179" s="293">
        <v>3602.572025133044</v>
      </c>
      <c r="Q179" s="293">
        <v>3704.5270551743038</v>
      </c>
      <c r="R179" s="293">
        <v>3774.9406538831927</v>
      </c>
      <c r="S179" s="293">
        <v>3890.5977498356178</v>
      </c>
      <c r="T179" s="293">
        <v>2513.1068224253549</v>
      </c>
      <c r="U179" s="293">
        <v>2603.5829257316468</v>
      </c>
      <c r="V179" s="293">
        <v>2543.4429276515821</v>
      </c>
      <c r="W179" s="293">
        <v>2545.0395647687524</v>
      </c>
      <c r="X179" s="293">
        <v>1944.0816383589602</v>
      </c>
      <c r="Y179" s="293">
        <v>1993.9738386087081</v>
      </c>
      <c r="Z179" s="293">
        <v>1634.440362225509</v>
      </c>
      <c r="AA179" s="293">
        <v>1508.0415635209392</v>
      </c>
      <c r="AB179" s="293">
        <v>5158.1034765720651</v>
      </c>
      <c r="AC179" s="293">
        <v>4556.7963525316964</v>
      </c>
      <c r="AD179" s="293">
        <v>4332.533749616422</v>
      </c>
      <c r="AE179" s="293">
        <v>4194.9735589581724</v>
      </c>
    </row>
    <row r="180" spans="1:31" s="196" customFormat="1">
      <c r="A180" s="182" t="s">
        <v>870</v>
      </c>
      <c r="B180" s="302" t="s">
        <v>39</v>
      </c>
      <c r="C180" s="293">
        <v>15328.550876818888</v>
      </c>
      <c r="D180" s="293">
        <v>15464.082147934669</v>
      </c>
      <c r="E180" s="293">
        <v>15223.785485370692</v>
      </c>
      <c r="F180" s="293">
        <v>15982.708571255687</v>
      </c>
      <c r="G180" s="293">
        <v>17232.999512528775</v>
      </c>
      <c r="H180" s="293">
        <v>16849.498137696188</v>
      </c>
      <c r="I180" s="293">
        <v>16794.76009765088</v>
      </c>
      <c r="J180" s="293">
        <v>17186.340087013676</v>
      </c>
      <c r="K180" s="293">
        <v>18016.122999275591</v>
      </c>
      <c r="L180" s="293">
        <v>17486.387143726068</v>
      </c>
      <c r="M180" s="293">
        <v>17718.023789618248</v>
      </c>
      <c r="N180" s="293">
        <v>18216.026278598478</v>
      </c>
      <c r="O180" s="293">
        <v>18825.285783472431</v>
      </c>
      <c r="P180" s="293">
        <v>18556.78247549017</v>
      </c>
      <c r="Q180" s="293">
        <v>19081.950966656656</v>
      </c>
      <c r="R180" s="293">
        <v>19444.650123104209</v>
      </c>
      <c r="S180" s="293">
        <v>20040.397704655141</v>
      </c>
      <c r="T180" s="293">
        <v>12944.967183465364</v>
      </c>
      <c r="U180" s="293">
        <v>13411.007933399525</v>
      </c>
      <c r="V180" s="293">
        <v>13101.227905502112</v>
      </c>
      <c r="W180" s="293">
        <v>13109.452154030361</v>
      </c>
      <c r="X180" s="293">
        <v>13859.304024285622</v>
      </c>
      <c r="Y180" s="293">
        <v>13933.245013535836</v>
      </c>
      <c r="Z180" s="293">
        <v>14222.853955165787</v>
      </c>
      <c r="AA180" s="293">
        <v>13855.998941711639</v>
      </c>
      <c r="AB180" s="293">
        <v>13182.556759217403</v>
      </c>
      <c r="AC180" s="293">
        <v>13184.866113487187</v>
      </c>
      <c r="AD180" s="293">
        <v>13271.313848719918</v>
      </c>
      <c r="AE180" s="293">
        <v>13767.804836500341</v>
      </c>
    </row>
    <row r="181" spans="1:31" s="196" customFormat="1">
      <c r="A181" s="182" t="s">
        <v>871</v>
      </c>
      <c r="B181" s="302" t="s">
        <v>39</v>
      </c>
      <c r="C181" s="293">
        <v>6886.7402490055865</v>
      </c>
      <c r="D181" s="293">
        <v>6947.6311099416616</v>
      </c>
      <c r="E181" s="293">
        <v>6839.6717398042229</v>
      </c>
      <c r="F181" s="293">
        <v>7180.6371841873361</v>
      </c>
      <c r="G181" s="293">
        <v>7742.3620998317674</v>
      </c>
      <c r="H181" s="293">
        <v>7570.0643807040824</v>
      </c>
      <c r="I181" s="293">
        <v>7545.4719279301034</v>
      </c>
      <c r="J181" s="293">
        <v>7721.399169527881</v>
      </c>
      <c r="K181" s="293">
        <v>8094.2001880803355</v>
      </c>
      <c r="L181" s="293">
        <v>7856.2029196450439</v>
      </c>
      <c r="M181" s="293">
        <v>7960.2715576545734</v>
      </c>
      <c r="N181" s="293">
        <v>8184.011806326851</v>
      </c>
      <c r="O181" s="293">
        <v>8457.7370911252929</v>
      </c>
      <c r="P181" s="293">
        <v>8337.1051701477554</v>
      </c>
      <c r="Q181" s="293">
        <v>8573.0504342950171</v>
      </c>
      <c r="R181" s="293">
        <v>8736.0022292207304</v>
      </c>
      <c r="S181" s="293">
        <v>9003.656939772598</v>
      </c>
      <c r="T181" s="293">
        <v>5815.8548215569017</v>
      </c>
      <c r="U181" s="293">
        <v>6025.2354483389163</v>
      </c>
      <c r="V181" s="293">
        <v>5886.058914066165</v>
      </c>
      <c r="W181" s="293">
        <v>5889.7538663034957</v>
      </c>
      <c r="X181" s="293">
        <v>4499.0115298952951</v>
      </c>
      <c r="Y181" s="293">
        <v>4614.4725165876735</v>
      </c>
      <c r="Z181" s="293">
        <v>3782.4368532105145</v>
      </c>
      <c r="AA181" s="293">
        <v>3489.9235957853793</v>
      </c>
      <c r="AB181" s="293">
        <v>14373.088707823268</v>
      </c>
      <c r="AC181" s="293">
        <v>13517.492588170644</v>
      </c>
      <c r="AD181" s="293">
        <v>13430.614061137416</v>
      </c>
      <c r="AE181" s="293">
        <v>13238.949695720734</v>
      </c>
    </row>
    <row r="182" spans="1:31" s="196" customFormat="1">
      <c r="A182" s="182" t="s">
        <v>872</v>
      </c>
      <c r="B182" s="302" t="s">
        <v>39</v>
      </c>
      <c r="C182" s="293">
        <v>45998.999771106442</v>
      </c>
      <c r="D182" s="293">
        <v>46405.711596583729</v>
      </c>
      <c r="E182" s="293">
        <v>45684.612373630189</v>
      </c>
      <c r="F182" s="293">
        <v>47962.042453906368</v>
      </c>
      <c r="G182" s="293">
        <v>51714.003952655214</v>
      </c>
      <c r="H182" s="293">
        <v>50563.165899214626</v>
      </c>
      <c r="I182" s="293">
        <v>50398.904116626771</v>
      </c>
      <c r="J182" s="293">
        <v>51573.985048008799</v>
      </c>
      <c r="K182" s="293">
        <v>54064.056307708008</v>
      </c>
      <c r="L182" s="293">
        <v>52474.387480303085</v>
      </c>
      <c r="M182" s="293">
        <v>53169.499112641912</v>
      </c>
      <c r="N182" s="293">
        <v>54663.940208913758</v>
      </c>
      <c r="O182" s="293">
        <v>56492.249228497829</v>
      </c>
      <c r="P182" s="293">
        <v>55686.505508711809</v>
      </c>
      <c r="Q182" s="293">
        <v>57262.4682659932</v>
      </c>
      <c r="R182" s="293">
        <v>58350.881551011691</v>
      </c>
      <c r="S182" s="293">
        <v>60138.643035291381</v>
      </c>
      <c r="T182" s="293">
        <v>38846.173215871386</v>
      </c>
      <c r="U182" s="293">
        <v>40244.701264727402</v>
      </c>
      <c r="V182" s="293">
        <v>39315.09144401722</v>
      </c>
      <c r="W182" s="293">
        <v>39339.771350761745</v>
      </c>
      <c r="X182" s="293">
        <v>41589.97988550314</v>
      </c>
      <c r="Y182" s="293">
        <v>41811.867236429418</v>
      </c>
      <c r="Z182" s="293">
        <v>42680.946234620475</v>
      </c>
      <c r="AA182" s="293">
        <v>41580.061759922595</v>
      </c>
      <c r="AB182" s="293">
        <v>39559.148821227733</v>
      </c>
      <c r="AC182" s="293">
        <v>39566.07889487793</v>
      </c>
      <c r="AD182" s="293">
        <v>39825.497373841688</v>
      </c>
      <c r="AE182" s="293">
        <v>41315.402650393684</v>
      </c>
    </row>
    <row r="183" spans="1:31" s="196" customFormat="1">
      <c r="A183" s="182" t="s">
        <v>873</v>
      </c>
      <c r="B183" s="302" t="s">
        <v>39</v>
      </c>
      <c r="C183" s="293">
        <v>40791.565834754765</v>
      </c>
      <c r="D183" s="293">
        <v>41152.234812064809</v>
      </c>
      <c r="E183" s="293">
        <v>40512.769463407894</v>
      </c>
      <c r="F183" s="293">
        <v>42532.377270445264</v>
      </c>
      <c r="G183" s="293">
        <v>45859.588410845179</v>
      </c>
      <c r="H183" s="293">
        <v>44839.033910624283</v>
      </c>
      <c r="I183" s="293">
        <v>44693.367801536937</v>
      </c>
      <c r="J183" s="293">
        <v>45735.420702951189</v>
      </c>
      <c r="K183" s="293">
        <v>47943.597103061809</v>
      </c>
      <c r="L183" s="293">
        <v>46533.890784419717</v>
      </c>
      <c r="M183" s="293">
        <v>47150.310533852251</v>
      </c>
      <c r="N183" s="293">
        <v>48475.569619225404</v>
      </c>
      <c r="O183" s="293">
        <v>50096.900259233917</v>
      </c>
      <c r="P183" s="293">
        <v>49382.372809612352</v>
      </c>
      <c r="Q183" s="293">
        <v>50779.924688710948</v>
      </c>
      <c r="R183" s="293">
        <v>51745.121375425457</v>
      </c>
      <c r="S183" s="293">
        <v>53330.494767145181</v>
      </c>
      <c r="T183" s="293">
        <v>34448.493229168955</v>
      </c>
      <c r="U183" s="293">
        <v>35688.697347965805</v>
      </c>
      <c r="V183" s="293">
        <v>34864.326374883196</v>
      </c>
      <c r="W183" s="293">
        <v>34886.212329920789</v>
      </c>
      <c r="X183" s="293">
        <v>26648.562073986213</v>
      </c>
      <c r="Y183" s="293">
        <v>27332.461026133857</v>
      </c>
      <c r="Z183" s="293">
        <v>22404.144244560161</v>
      </c>
      <c r="AA183" s="293">
        <v>20671.528614179897</v>
      </c>
      <c r="AB183" s="293">
        <v>9706.0061721818147</v>
      </c>
      <c r="AC183" s="293">
        <v>10348.803552539619</v>
      </c>
      <c r="AD183" s="293">
        <v>10060.331005494658</v>
      </c>
      <c r="AE183" s="293">
        <v>9997.8188278340294</v>
      </c>
    </row>
    <row r="184" spans="1:31" s="196" customFormat="1">
      <c r="A184" s="186" t="s">
        <v>874</v>
      </c>
      <c r="B184" s="303" t="s">
        <v>39</v>
      </c>
      <c r="C184" s="268">
        <v>19504.831092762266</v>
      </c>
      <c r="D184" s="268">
        <v>19677.288004843787</v>
      </c>
      <c r="E184" s="268">
        <v>19371.522257440174</v>
      </c>
      <c r="F184" s="268">
        <v>20337.214756459798</v>
      </c>
      <c r="G184" s="268">
        <v>21928.148812934895</v>
      </c>
      <c r="H184" s="268">
        <v>21440.162074980177</v>
      </c>
      <c r="I184" s="268">
        <v>21370.510596897722</v>
      </c>
      <c r="J184" s="268">
        <v>21868.776976622979</v>
      </c>
      <c r="K184" s="268">
        <v>22924.635138127665</v>
      </c>
      <c r="L184" s="268">
        <v>22250.572177492628</v>
      </c>
      <c r="M184" s="268">
        <v>22545.318477343681</v>
      </c>
      <c r="N184" s="268">
        <v>23179.002281467921</v>
      </c>
      <c r="O184" s="268">
        <v>23954.255195440215</v>
      </c>
      <c r="P184" s="268">
        <v>23612.597871657446</v>
      </c>
      <c r="Q184" s="268">
        <v>24280.849084558071</v>
      </c>
      <c r="R184" s="268">
        <v>24742.366017296663</v>
      </c>
      <c r="S184" s="268">
        <v>25500.425669865985</v>
      </c>
      <c r="T184" s="268">
        <v>16471.837451815351</v>
      </c>
      <c r="U184" s="268">
        <v>17064.851506624458</v>
      </c>
      <c r="V184" s="268">
        <v>16670.671576074874</v>
      </c>
      <c r="W184" s="268">
        <v>16681.136529983272</v>
      </c>
      <c r="X184" s="268">
        <v>17635.286350892897</v>
      </c>
      <c r="Y184" s="268">
        <v>17729.372642398648</v>
      </c>
      <c r="Z184" s="268">
        <v>18097.885852475694</v>
      </c>
      <c r="AA184" s="268">
        <v>17631.08079500759</v>
      </c>
      <c r="AB184" s="268">
        <v>16774.158563685931</v>
      </c>
      <c r="AC184" s="268">
        <v>16777.097104016811</v>
      </c>
      <c r="AD184" s="268">
        <v>16887.097617934676</v>
      </c>
      <c r="AE184" s="268">
        <v>17518.858110727298</v>
      </c>
    </row>
    <row r="185" spans="1:31" s="196" customFormat="1">
      <c r="A185" s="187" t="s">
        <v>875</v>
      </c>
      <c r="B185" s="305"/>
      <c r="C185" s="315"/>
      <c r="D185" s="315"/>
      <c r="E185" s="315"/>
      <c r="F185" s="315"/>
      <c r="G185" s="315"/>
      <c r="H185" s="315"/>
      <c r="I185" s="315"/>
      <c r="J185" s="315"/>
      <c r="K185" s="315"/>
      <c r="L185" s="315"/>
      <c r="M185" s="315"/>
      <c r="N185" s="315"/>
      <c r="O185" s="315"/>
      <c r="P185" s="315"/>
      <c r="Q185" s="315"/>
      <c r="R185" s="315"/>
      <c r="S185" s="315"/>
      <c r="T185" s="315"/>
      <c r="U185" s="315"/>
      <c r="V185" s="315"/>
      <c r="W185" s="315"/>
      <c r="X185" s="315"/>
      <c r="Y185" s="315"/>
      <c r="Z185" s="315"/>
      <c r="AA185" s="315"/>
      <c r="AB185" s="315"/>
      <c r="AC185" s="315"/>
      <c r="AD185" s="315"/>
      <c r="AE185" s="316"/>
    </row>
    <row r="186" spans="1:31" s="196" customFormat="1">
      <c r="A186" s="181" t="s">
        <v>876</v>
      </c>
      <c r="B186" s="301" t="s">
        <v>1044</v>
      </c>
      <c r="C186" s="291">
        <v>39214235.450000003</v>
      </c>
      <c r="D186" s="291">
        <v>40165941.449999996</v>
      </c>
      <c r="E186" s="291">
        <v>40730299.109999999</v>
      </c>
      <c r="F186" s="291">
        <v>41127972.129999995</v>
      </c>
      <c r="G186" s="291">
        <v>41840912.429999992</v>
      </c>
      <c r="H186" s="291">
        <v>42633445.839999996</v>
      </c>
      <c r="I186" s="291">
        <v>43430787.340000004</v>
      </c>
      <c r="J186" s="291">
        <v>44184846.980000004</v>
      </c>
      <c r="K186" s="291">
        <v>45085084.410000004</v>
      </c>
      <c r="L186" s="291">
        <v>45874915.190000005</v>
      </c>
      <c r="M186" s="291">
        <v>46682526.400000006</v>
      </c>
      <c r="N186" s="291">
        <v>47499263.720000006</v>
      </c>
      <c r="O186" s="291">
        <v>48213748.330000006</v>
      </c>
      <c r="P186" s="291">
        <v>48833118.529999994</v>
      </c>
      <c r="Q186" s="291">
        <v>49393447.479999989</v>
      </c>
      <c r="R186" s="291">
        <v>50371424.009999998</v>
      </c>
      <c r="S186" s="291">
        <v>50803342.340000004</v>
      </c>
      <c r="T186" s="291">
        <v>51469798.660000004</v>
      </c>
      <c r="U186" s="291">
        <v>51671972.689999998</v>
      </c>
      <c r="V186" s="291">
        <v>51818178.259999998</v>
      </c>
      <c r="W186" s="291">
        <v>51979220.839999996</v>
      </c>
      <c r="X186" s="291">
        <v>52304182.660000004</v>
      </c>
      <c r="Y186" s="291">
        <v>52645216.579999998</v>
      </c>
      <c r="Z186" s="291">
        <v>52991568.639999993</v>
      </c>
      <c r="AA186" s="291">
        <v>53307292.640000001</v>
      </c>
      <c r="AB186" s="291">
        <v>53898859.530000001</v>
      </c>
      <c r="AC186" s="291">
        <v>54280225.630000003</v>
      </c>
      <c r="AD186" s="291">
        <v>54793428.050000004</v>
      </c>
      <c r="AE186" s="291">
        <v>55300312.759999998</v>
      </c>
    </row>
    <row r="187" spans="1:31" s="196" customFormat="1">
      <c r="A187" s="186" t="s">
        <v>877</v>
      </c>
      <c r="B187" s="303" t="s">
        <v>29</v>
      </c>
      <c r="C187" s="268">
        <v>4454621</v>
      </c>
      <c r="D187" s="268">
        <v>4573781</v>
      </c>
      <c r="E187" s="268">
        <v>4619315</v>
      </c>
      <c r="F187" s="268">
        <v>4674572</v>
      </c>
      <c r="G187" s="268">
        <v>4736845</v>
      </c>
      <c r="H187" s="268">
        <v>4845898</v>
      </c>
      <c r="I187" s="268">
        <v>4926276</v>
      </c>
      <c r="J187" s="268">
        <v>4996264</v>
      </c>
      <c r="K187" s="268">
        <v>5270688</v>
      </c>
      <c r="L187" s="268">
        <v>5238520</v>
      </c>
      <c r="M187" s="268">
        <v>5231069</v>
      </c>
      <c r="N187" s="268">
        <v>5213472</v>
      </c>
      <c r="O187" s="268">
        <v>5270299</v>
      </c>
      <c r="P187" s="268">
        <v>5357691</v>
      </c>
      <c r="Q187" s="268">
        <v>5349007</v>
      </c>
      <c r="R187" s="268">
        <v>5404251</v>
      </c>
      <c r="S187" s="268">
        <v>5467209</v>
      </c>
      <c r="T187" s="268">
        <v>5507074</v>
      </c>
      <c r="U187" s="268">
        <v>5669379</v>
      </c>
      <c r="V187" s="268">
        <v>5529956</v>
      </c>
      <c r="W187" s="268">
        <v>5494306</v>
      </c>
      <c r="X187" s="268">
        <v>5509118</v>
      </c>
      <c r="Y187" s="268">
        <v>5545769</v>
      </c>
      <c r="Z187" s="268">
        <v>5564810</v>
      </c>
      <c r="AA187" s="268">
        <v>5605685</v>
      </c>
      <c r="AB187" s="268">
        <v>5641963</v>
      </c>
      <c r="AC187" s="268">
        <v>5663537</v>
      </c>
      <c r="AD187" s="268">
        <v>5683550</v>
      </c>
      <c r="AE187" s="268">
        <v>5767325</v>
      </c>
    </row>
    <row r="188" spans="1:31" s="196" customFormat="1">
      <c r="A188" s="187" t="s">
        <v>878</v>
      </c>
      <c r="B188" s="305"/>
      <c r="C188" s="315"/>
      <c r="D188" s="315"/>
      <c r="E188" s="315"/>
      <c r="F188" s="315"/>
      <c r="G188" s="315"/>
      <c r="H188" s="315"/>
      <c r="I188" s="315"/>
      <c r="J188" s="315"/>
      <c r="K188" s="315"/>
      <c r="L188" s="315"/>
      <c r="M188" s="315"/>
      <c r="N188" s="315"/>
      <c r="O188" s="315"/>
      <c r="P188" s="315"/>
      <c r="Q188" s="315"/>
      <c r="R188" s="315"/>
      <c r="S188" s="315"/>
      <c r="T188" s="315"/>
      <c r="U188" s="315"/>
      <c r="V188" s="315"/>
      <c r="W188" s="315"/>
      <c r="X188" s="315"/>
      <c r="Y188" s="315"/>
      <c r="Z188" s="315"/>
      <c r="AA188" s="315"/>
      <c r="AB188" s="315"/>
      <c r="AC188" s="315"/>
      <c r="AD188" s="315"/>
      <c r="AE188" s="316"/>
    </row>
    <row r="189" spans="1:31" s="196" customFormat="1">
      <c r="A189" s="181" t="s">
        <v>879</v>
      </c>
      <c r="B189" s="301" t="s">
        <v>1045</v>
      </c>
      <c r="C189" s="291">
        <v>944157</v>
      </c>
      <c r="D189" s="291">
        <v>888382</v>
      </c>
      <c r="E189" s="291">
        <v>888925</v>
      </c>
      <c r="F189" s="291">
        <v>928774</v>
      </c>
      <c r="G189" s="291">
        <v>1000362</v>
      </c>
      <c r="H189" s="291">
        <v>1001706</v>
      </c>
      <c r="I189" s="291">
        <v>975179</v>
      </c>
      <c r="J189" s="291">
        <v>1068820</v>
      </c>
      <c r="K189" s="291">
        <v>1019816</v>
      </c>
      <c r="L189" s="291">
        <v>1004907</v>
      </c>
      <c r="M189" s="291">
        <v>1048485</v>
      </c>
      <c r="N189" s="291">
        <v>1099137</v>
      </c>
      <c r="O189" s="291">
        <v>1133625</v>
      </c>
      <c r="P189" s="291">
        <v>1104683</v>
      </c>
      <c r="Q189" s="291">
        <v>1158225</v>
      </c>
      <c r="R189" s="291">
        <v>1162560</v>
      </c>
      <c r="S189" s="291">
        <v>1185252</v>
      </c>
      <c r="T189" s="291">
        <v>1201096</v>
      </c>
      <c r="U189" s="291">
        <v>1207582</v>
      </c>
      <c r="V189" s="291">
        <v>1218148</v>
      </c>
      <c r="W189" s="291">
        <v>1228320</v>
      </c>
      <c r="X189" s="291">
        <v>1237512</v>
      </c>
      <c r="Y189" s="291">
        <v>1245980</v>
      </c>
      <c r="Z189" s="291">
        <v>1253731</v>
      </c>
      <c r="AA189" s="291">
        <v>1264879</v>
      </c>
      <c r="AB189" s="291">
        <v>1275179</v>
      </c>
      <c r="AC189" s="291">
        <v>1284864</v>
      </c>
      <c r="AD189" s="291">
        <v>1294747</v>
      </c>
      <c r="AE189" s="291">
        <v>1305781</v>
      </c>
    </row>
    <row r="190" spans="1:31" s="196" customFormat="1">
      <c r="A190" s="186" t="s">
        <v>297</v>
      </c>
      <c r="B190" s="303" t="s">
        <v>43</v>
      </c>
      <c r="C190" s="268">
        <v>1546955.1085227272</v>
      </c>
      <c r="D190" s="268">
        <v>1560632.904545455</v>
      </c>
      <c r="E190" s="268">
        <v>1536382.2005681819</v>
      </c>
      <c r="F190" s="268">
        <v>1612972.6071969699</v>
      </c>
      <c r="G190" s="268">
        <v>1739151.7857954549</v>
      </c>
      <c r="H190" s="268">
        <v>1700448.883238636</v>
      </c>
      <c r="I190" s="268">
        <v>1694924.728257576</v>
      </c>
      <c r="J190" s="268">
        <v>1734442.9234090908</v>
      </c>
      <c r="K190" s="268">
        <v>1818184.4933333332</v>
      </c>
      <c r="L190" s="268">
        <v>1764723.6284090909</v>
      </c>
      <c r="M190" s="268">
        <v>1788100.364772727</v>
      </c>
      <c r="N190" s="268">
        <v>1838358.7029924241</v>
      </c>
      <c r="O190" s="268">
        <v>1899845.082954545</v>
      </c>
      <c r="P190" s="268">
        <v>1872747.7684545452</v>
      </c>
      <c r="Q190" s="268">
        <v>1925747.6956344699</v>
      </c>
      <c r="R190" s="268">
        <v>1962351.2413598481</v>
      </c>
      <c r="S190" s="268">
        <v>2022474</v>
      </c>
      <c r="T190" s="268">
        <v>2025731</v>
      </c>
      <c r="U190" s="268">
        <v>2075191</v>
      </c>
      <c r="V190" s="268">
        <v>2086689</v>
      </c>
      <c r="W190" s="268">
        <v>2102483</v>
      </c>
      <c r="X190" s="268">
        <v>2121305</v>
      </c>
      <c r="Y190" s="268">
        <v>2137962</v>
      </c>
      <c r="Z190" s="268">
        <v>2149818</v>
      </c>
      <c r="AA190" s="268">
        <v>2169370</v>
      </c>
      <c r="AB190" s="268">
        <v>2189585</v>
      </c>
      <c r="AC190" s="268">
        <v>2210363</v>
      </c>
      <c r="AD190" s="268">
        <v>2223657</v>
      </c>
      <c r="AE190" s="268">
        <v>2238628</v>
      </c>
    </row>
    <row r="191" spans="1:31" s="196" customFormat="1">
      <c r="A191" s="187" t="s">
        <v>89</v>
      </c>
      <c r="B191" s="305"/>
      <c r="C191" s="315"/>
      <c r="D191" s="315"/>
      <c r="E191" s="315"/>
      <c r="F191" s="315"/>
      <c r="G191" s="315"/>
      <c r="H191" s="315"/>
      <c r="I191" s="315"/>
      <c r="J191" s="315"/>
      <c r="K191" s="315"/>
      <c r="L191" s="315"/>
      <c r="M191" s="315"/>
      <c r="N191" s="315"/>
      <c r="O191" s="315"/>
      <c r="P191" s="315"/>
      <c r="Q191" s="315"/>
      <c r="R191" s="315"/>
      <c r="S191" s="315"/>
      <c r="T191" s="315"/>
      <c r="U191" s="315"/>
      <c r="V191" s="315"/>
      <c r="W191" s="315"/>
      <c r="X191" s="315"/>
      <c r="Y191" s="315"/>
      <c r="Z191" s="315"/>
      <c r="AA191" s="315"/>
      <c r="AB191" s="315"/>
      <c r="AC191" s="315"/>
      <c r="AD191" s="315"/>
      <c r="AE191" s="316"/>
    </row>
    <row r="192" spans="1:31" s="196" customFormat="1">
      <c r="A192" s="181" t="s">
        <v>880</v>
      </c>
      <c r="B192" s="301" t="s">
        <v>43</v>
      </c>
      <c r="C192" s="291">
        <v>1546955.1085227272</v>
      </c>
      <c r="D192" s="291">
        <v>1560632.904545455</v>
      </c>
      <c r="E192" s="291">
        <v>1536382.2005681819</v>
      </c>
      <c r="F192" s="291">
        <v>1612972.6071969699</v>
      </c>
      <c r="G192" s="291">
        <v>1739151.7857954549</v>
      </c>
      <c r="H192" s="291">
        <v>1700448.883238636</v>
      </c>
      <c r="I192" s="291">
        <v>1694924.728257576</v>
      </c>
      <c r="J192" s="291">
        <v>1734442.9234090908</v>
      </c>
      <c r="K192" s="291">
        <v>1818184.4933333332</v>
      </c>
      <c r="L192" s="291">
        <v>1764723.6284090909</v>
      </c>
      <c r="M192" s="291">
        <v>1788100.364772727</v>
      </c>
      <c r="N192" s="291">
        <v>1838358.7029924241</v>
      </c>
      <c r="O192" s="291">
        <v>1899845.082954545</v>
      </c>
      <c r="P192" s="291">
        <v>1872747.7684545452</v>
      </c>
      <c r="Q192" s="291">
        <v>1925747.6956344699</v>
      </c>
      <c r="R192" s="291">
        <v>1962351.2413598481</v>
      </c>
      <c r="S192" s="291">
        <v>2022474</v>
      </c>
      <c r="T192" s="291">
        <v>2025731</v>
      </c>
      <c r="U192" s="291">
        <v>2075191</v>
      </c>
      <c r="V192" s="291">
        <v>2086689</v>
      </c>
      <c r="W192" s="291">
        <v>2102483</v>
      </c>
      <c r="X192" s="291">
        <v>2121305</v>
      </c>
      <c r="Y192" s="291">
        <v>2137962</v>
      </c>
      <c r="Z192" s="291">
        <v>2149818</v>
      </c>
      <c r="AA192" s="291">
        <v>2169370</v>
      </c>
      <c r="AB192" s="291">
        <v>2189585</v>
      </c>
      <c r="AC192" s="291">
        <v>2210363</v>
      </c>
      <c r="AD192" s="291">
        <v>2223657</v>
      </c>
      <c r="AE192" s="291">
        <v>2238628</v>
      </c>
    </row>
  </sheetData>
  <pageMargins left="0.7" right="0.7" top="0.75" bottom="0.75" header="0.3" footer="0.3"/>
  <pageSetup orientation="portrait" verticalDpi="597"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5A4AC-2D4F-4A68-B669-27DA9F8E018A}">
  <sheetPr>
    <tabColor rgb="FF175E54"/>
  </sheetPr>
  <dimension ref="A1:AE112"/>
  <sheetViews>
    <sheetView zoomScale="90" zoomScaleNormal="90" workbookViewId="0">
      <pane xSplit="1" ySplit="7" topLeftCell="W8" activePane="bottomRight" state="frozen"/>
      <selection activeCell="C38" sqref="C38"/>
      <selection pane="topRight" activeCell="C38" sqref="C38"/>
      <selection pane="bottomLeft" activeCell="C38" sqref="C38"/>
      <selection pane="bottomRight" activeCell="C38" sqref="C38"/>
    </sheetView>
  </sheetViews>
  <sheetFormatPr defaultColWidth="9.28515625" defaultRowHeight="12.75"/>
  <cols>
    <col min="1" max="1" width="39.7109375" style="325" customWidth="1"/>
    <col min="2" max="2" width="19.28515625" style="325" customWidth="1"/>
    <col min="3" max="31" width="12" style="324" bestFit="1" customWidth="1"/>
    <col min="32" max="16384" width="9.28515625" style="324"/>
  </cols>
  <sheetData>
    <row r="1" spans="1:31" s="77" customFormat="1" ht="18">
      <c r="A1" s="77" t="s">
        <v>1046</v>
      </c>
      <c r="D1" s="78"/>
    </row>
    <row r="2" spans="1:31" s="155" customFormat="1" ht="12">
      <c r="A2" s="153"/>
      <c r="B2" s="220"/>
    </row>
    <row r="3" spans="1:31" s="155" customFormat="1" ht="12">
      <c r="A3" s="156" t="s">
        <v>734</v>
      </c>
      <c r="B3" s="220"/>
    </row>
    <row r="4" spans="1:31" s="153" customFormat="1" ht="12">
      <c r="A4" s="157" t="s">
        <v>735</v>
      </c>
      <c r="B4" s="284"/>
    </row>
    <row r="5" spans="1:31" s="153" customFormat="1" ht="12">
      <c r="A5" s="317" t="s">
        <v>1047</v>
      </c>
      <c r="B5" s="317"/>
      <c r="C5" s="317"/>
      <c r="D5" s="317"/>
      <c r="E5" s="317"/>
      <c r="F5" s="317"/>
      <c r="G5" s="317"/>
      <c r="H5" s="317"/>
    </row>
    <row r="6" spans="1:31" s="155" customFormat="1" ht="12">
      <c r="A6" s="153"/>
      <c r="B6" s="220"/>
    </row>
    <row r="7" spans="1:31" s="155" customFormat="1" ht="12">
      <c r="A7" s="221" t="s">
        <v>738</v>
      </c>
      <c r="B7" s="219" t="s">
        <v>1048</v>
      </c>
      <c r="C7" s="219">
        <v>1990</v>
      </c>
      <c r="D7" s="219">
        <v>1991</v>
      </c>
      <c r="E7" s="219">
        <v>1992</v>
      </c>
      <c r="F7" s="219">
        <v>1993</v>
      </c>
      <c r="G7" s="219">
        <v>1994</v>
      </c>
      <c r="H7" s="219">
        <v>1995</v>
      </c>
      <c r="I7" s="219">
        <v>1996</v>
      </c>
      <c r="J7" s="219">
        <v>1997</v>
      </c>
      <c r="K7" s="219">
        <v>1998</v>
      </c>
      <c r="L7" s="219">
        <v>1999</v>
      </c>
      <c r="M7" s="219">
        <v>2000</v>
      </c>
      <c r="N7" s="219">
        <v>2001</v>
      </c>
      <c r="O7" s="219">
        <v>2002</v>
      </c>
      <c r="P7" s="219">
        <v>2003</v>
      </c>
      <c r="Q7" s="219">
        <v>2004</v>
      </c>
      <c r="R7" s="219">
        <v>2005</v>
      </c>
      <c r="S7" s="219">
        <v>2006</v>
      </c>
      <c r="T7" s="219">
        <v>2007</v>
      </c>
      <c r="U7" s="219">
        <v>2008</v>
      </c>
      <c r="V7" s="219">
        <v>2009</v>
      </c>
      <c r="W7" s="219">
        <v>2010</v>
      </c>
      <c r="X7" s="219">
        <v>2011</v>
      </c>
      <c r="Y7" s="219">
        <v>2012</v>
      </c>
      <c r="Z7" s="219">
        <v>2013</v>
      </c>
      <c r="AA7" s="219">
        <v>2014</v>
      </c>
      <c r="AB7" s="219">
        <v>2015</v>
      </c>
      <c r="AC7" s="219">
        <v>2016</v>
      </c>
      <c r="AD7" s="219">
        <v>2017</v>
      </c>
      <c r="AE7" s="219">
        <v>2018</v>
      </c>
    </row>
    <row r="8" spans="1:31" s="318" customFormat="1" ht="12">
      <c r="A8" s="221" t="s">
        <v>882</v>
      </c>
      <c r="B8" s="273"/>
      <c r="C8" s="221"/>
      <c r="D8" s="221"/>
      <c r="E8" s="221"/>
      <c r="F8" s="221"/>
      <c r="G8" s="221"/>
      <c r="H8" s="221"/>
      <c r="I8" s="221"/>
      <c r="J8" s="221"/>
      <c r="K8" s="221"/>
      <c r="L8" s="221"/>
      <c r="M8" s="221"/>
      <c r="N8" s="221"/>
      <c r="O8" s="221"/>
      <c r="P8" s="221"/>
      <c r="Q8" s="221"/>
      <c r="R8" s="221"/>
      <c r="S8" s="221"/>
      <c r="T8" s="221"/>
      <c r="U8" s="221"/>
      <c r="V8" s="221"/>
      <c r="W8" s="221"/>
      <c r="X8" s="221"/>
      <c r="Y8" s="221"/>
      <c r="Z8" s="221"/>
      <c r="AA8" s="221"/>
      <c r="AB8" s="221"/>
      <c r="AC8" s="221"/>
      <c r="AD8" s="221"/>
      <c r="AE8" s="221"/>
    </row>
    <row r="9" spans="1:31" s="318" customFormat="1" ht="12">
      <c r="A9" s="319" t="s">
        <v>883</v>
      </c>
      <c r="B9" s="223" t="s">
        <v>1049</v>
      </c>
      <c r="C9" s="320">
        <v>19399.45720970324</v>
      </c>
      <c r="D9" s="320">
        <v>19434.367925862076</v>
      </c>
      <c r="E9" s="320">
        <v>18885.835023054085</v>
      </c>
      <c r="F9" s="320">
        <v>18621.348401720279</v>
      </c>
      <c r="G9" s="320">
        <v>18017.241226449943</v>
      </c>
      <c r="H9" s="320">
        <v>17632.809387641551</v>
      </c>
      <c r="I9" s="320">
        <v>17533.044771899102</v>
      </c>
      <c r="J9" s="320">
        <v>17557.089010202173</v>
      </c>
      <c r="K9" s="320">
        <v>16988.168525131463</v>
      </c>
      <c r="L9" s="320">
        <v>16328.625064419179</v>
      </c>
      <c r="M9" s="320">
        <v>16473.131971523304</v>
      </c>
      <c r="N9" s="320">
        <v>16492.346664112702</v>
      </c>
      <c r="O9" s="320">
        <v>16321.311752338474</v>
      </c>
      <c r="P9" s="320">
        <v>16257.596245673083</v>
      </c>
      <c r="Q9" s="320">
        <v>16420.938381060532</v>
      </c>
      <c r="R9" s="320">
        <v>16658.034578846793</v>
      </c>
      <c r="S9" s="320">
        <v>16969.747257909308</v>
      </c>
      <c r="T9" s="320">
        <v>16938.734675076506</v>
      </c>
      <c r="U9" s="320">
        <v>17876.28748512088</v>
      </c>
      <c r="V9" s="320">
        <v>17754.099978564947</v>
      </c>
      <c r="W9" s="320">
        <v>18169.095942389871</v>
      </c>
      <c r="X9" s="320">
        <v>18782.206770740697</v>
      </c>
      <c r="Y9" s="320">
        <v>19545.826941582636</v>
      </c>
      <c r="Z9" s="320">
        <v>20238.93574500495</v>
      </c>
      <c r="AA9" s="320">
        <v>21047.194716943271</v>
      </c>
      <c r="AB9" s="320">
        <v>20715.956874495478</v>
      </c>
      <c r="AC9" s="320">
        <v>20115.389250690638</v>
      </c>
      <c r="AD9" s="320">
        <v>17976.820620007842</v>
      </c>
      <c r="AE9" s="320">
        <v>12225.763134189776</v>
      </c>
    </row>
    <row r="10" spans="1:31" s="318" customFormat="1" ht="12">
      <c r="A10" s="319" t="s">
        <v>884</v>
      </c>
      <c r="B10" s="223" t="s">
        <v>1049</v>
      </c>
      <c r="C10" s="320">
        <v>1582.4253170791776</v>
      </c>
      <c r="D10" s="320">
        <v>1585.2730050577607</v>
      </c>
      <c r="E10" s="320">
        <v>1540.5288483903187</v>
      </c>
      <c r="F10" s="320">
        <v>1518.9545166395308</v>
      </c>
      <c r="G10" s="320">
        <v>1469.6771333579609</v>
      </c>
      <c r="H10" s="320">
        <v>1438.3187985424163</v>
      </c>
      <c r="I10" s="320">
        <v>1430.1809392202201</v>
      </c>
      <c r="J10" s="320">
        <v>1432.1422421066554</v>
      </c>
      <c r="K10" s="320">
        <v>1385.7350581710882</v>
      </c>
      <c r="L10" s="320">
        <v>1331.9357039591002</v>
      </c>
      <c r="M10" s="320">
        <v>1343.7232187242039</v>
      </c>
      <c r="N10" s="320">
        <v>1345.2905726807955</v>
      </c>
      <c r="O10" s="320">
        <v>1331.3391527224799</v>
      </c>
      <c r="P10" s="320">
        <v>1326.141840769473</v>
      </c>
      <c r="Q10" s="320">
        <v>1339.4657563609665</v>
      </c>
      <c r="R10" s="320">
        <v>1358.8058348953559</v>
      </c>
      <c r="S10" s="320">
        <v>1384.232424395828</v>
      </c>
      <c r="T10" s="320">
        <v>1381.7027094820471</v>
      </c>
      <c r="U10" s="320">
        <v>1458.1794524483848</v>
      </c>
      <c r="V10" s="320">
        <v>1448.2125445233437</v>
      </c>
      <c r="W10" s="320">
        <v>1482.0640132806122</v>
      </c>
      <c r="X10" s="320">
        <v>1532.0758299242477</v>
      </c>
      <c r="Y10" s="320">
        <v>1594.3647835743636</v>
      </c>
      <c r="Z10" s="320">
        <v>1650.9020828487644</v>
      </c>
      <c r="AA10" s="320">
        <v>1716.8322501790055</v>
      </c>
      <c r="AB10" s="320">
        <v>1689.8129814335948</v>
      </c>
      <c r="AC10" s="320">
        <v>1174.6615244406048</v>
      </c>
      <c r="AD10" s="320">
        <v>519.93501868147962</v>
      </c>
      <c r="AE10" s="320">
        <v>250.1968153660666</v>
      </c>
    </row>
    <row r="11" spans="1:31" s="318" customFormat="1" ht="12">
      <c r="A11" s="223" t="s">
        <v>885</v>
      </c>
      <c r="B11" s="223" t="s">
        <v>1049</v>
      </c>
      <c r="C11" s="320">
        <v>9840</v>
      </c>
      <c r="D11" s="320">
        <v>9581</v>
      </c>
      <c r="E11" s="320">
        <v>6341</v>
      </c>
      <c r="F11" s="320">
        <v>5846</v>
      </c>
      <c r="G11" s="320">
        <v>4814</v>
      </c>
      <c r="H11" s="320">
        <v>5907</v>
      </c>
      <c r="I11" s="320">
        <v>6193</v>
      </c>
      <c r="J11" s="320">
        <v>7586</v>
      </c>
      <c r="K11" s="320">
        <v>5334</v>
      </c>
      <c r="L11" s="320">
        <v>3356</v>
      </c>
      <c r="M11" s="320">
        <v>5669</v>
      </c>
      <c r="N11" s="320">
        <v>5709</v>
      </c>
      <c r="O11" s="320">
        <v>4279</v>
      </c>
      <c r="P11" s="320">
        <v>4706</v>
      </c>
      <c r="Q11" s="320">
        <v>5000</v>
      </c>
      <c r="R11" s="320">
        <v>6033</v>
      </c>
      <c r="S11" s="320">
        <v>7371</v>
      </c>
      <c r="T11" s="320">
        <v>7098</v>
      </c>
      <c r="U11" s="320">
        <v>8223</v>
      </c>
      <c r="V11" s="320">
        <v>6173</v>
      </c>
      <c r="W11" s="320">
        <v>7521</v>
      </c>
      <c r="X11" s="320">
        <v>2777</v>
      </c>
      <c r="Y11" s="320">
        <v>0</v>
      </c>
      <c r="Z11" s="320">
        <v>0</v>
      </c>
      <c r="AA11" s="320">
        <v>0</v>
      </c>
      <c r="AB11" s="320">
        <v>3610</v>
      </c>
      <c r="AC11" s="320">
        <v>9117</v>
      </c>
      <c r="AD11" s="320">
        <v>6425</v>
      </c>
      <c r="AE11" s="320">
        <v>4780</v>
      </c>
    </row>
    <row r="12" spans="1:31" s="318" customFormat="1" ht="12">
      <c r="A12" s="223" t="s">
        <v>886</v>
      </c>
      <c r="B12" s="223" t="s">
        <v>1049</v>
      </c>
      <c r="C12" s="320">
        <v>2726.1</v>
      </c>
      <c r="D12" s="320">
        <v>2735.1</v>
      </c>
      <c r="E12" s="320">
        <v>2716.2000000000003</v>
      </c>
      <c r="F12" s="320">
        <v>2601.9</v>
      </c>
      <c r="G12" s="320">
        <v>2293.2000000000003</v>
      </c>
      <c r="H12" s="320">
        <v>2141.1</v>
      </c>
      <c r="I12" s="320">
        <v>2419.2000000000003</v>
      </c>
      <c r="J12" s="320">
        <v>3232.8</v>
      </c>
      <c r="K12" s="320">
        <v>2077.2000000000003</v>
      </c>
      <c r="L12" s="320">
        <v>1194.3</v>
      </c>
      <c r="M12" s="320">
        <v>2016.9</v>
      </c>
      <c r="N12" s="320">
        <v>2790</v>
      </c>
      <c r="O12" s="320">
        <v>2287.8000000000002</v>
      </c>
      <c r="P12" s="320">
        <v>3123</v>
      </c>
      <c r="Q12" s="320">
        <v>3397.5</v>
      </c>
      <c r="R12" s="320">
        <v>4247.1000000000004</v>
      </c>
      <c r="S12" s="320">
        <v>5377.5</v>
      </c>
      <c r="T12" s="320">
        <v>5648.4000000000005</v>
      </c>
      <c r="U12" s="320">
        <v>6752.3089366215863</v>
      </c>
      <c r="V12" s="320">
        <v>3562.0765049058605</v>
      </c>
      <c r="W12" s="320">
        <v>4992.9318217979317</v>
      </c>
      <c r="X12" s="320">
        <v>6545.4347653142404</v>
      </c>
      <c r="Y12" s="320">
        <v>6984.766295412358</v>
      </c>
      <c r="Z12" s="320">
        <v>5624.2678599840892</v>
      </c>
      <c r="AA12" s="320">
        <v>4238.1707769822333</v>
      </c>
      <c r="AB12" s="320">
        <v>1494.2309201803234</v>
      </c>
      <c r="AC12" s="320">
        <v>173.77565632458234</v>
      </c>
      <c r="AD12" s="320">
        <v>140.34459665144598</v>
      </c>
      <c r="AE12" s="320">
        <v>98.35502727981293</v>
      </c>
    </row>
    <row r="13" spans="1:31" s="318" customFormat="1" ht="12">
      <c r="A13" s="223" t="s">
        <v>887</v>
      </c>
      <c r="B13" s="223" t="s">
        <v>1049</v>
      </c>
      <c r="C13" s="320">
        <v>302.90000000000003</v>
      </c>
      <c r="D13" s="320">
        <v>303.90000000000003</v>
      </c>
      <c r="E13" s="320">
        <v>301.8</v>
      </c>
      <c r="F13" s="320">
        <v>289.10000000000002</v>
      </c>
      <c r="G13" s="320">
        <v>254.8</v>
      </c>
      <c r="H13" s="320">
        <v>237.9</v>
      </c>
      <c r="I13" s="320">
        <v>268.8</v>
      </c>
      <c r="J13" s="320">
        <v>359.20000000000005</v>
      </c>
      <c r="K13" s="320">
        <v>230.8</v>
      </c>
      <c r="L13" s="320">
        <v>132.70000000000002</v>
      </c>
      <c r="M13" s="320">
        <v>224.10000000000002</v>
      </c>
      <c r="N13" s="320">
        <v>310</v>
      </c>
      <c r="O13" s="320">
        <v>254.20000000000002</v>
      </c>
      <c r="P13" s="320">
        <v>347</v>
      </c>
      <c r="Q13" s="320">
        <v>377.5</v>
      </c>
      <c r="R13" s="320">
        <v>471.90000000000003</v>
      </c>
      <c r="S13" s="320">
        <v>597.5</v>
      </c>
      <c r="T13" s="320">
        <v>627.6</v>
      </c>
      <c r="U13" s="320">
        <v>867.31609652612042</v>
      </c>
      <c r="V13" s="320">
        <v>536.28557411827103</v>
      </c>
      <c r="W13" s="320">
        <v>897.30509148766907</v>
      </c>
      <c r="X13" s="320">
        <v>1439.6495624502786</v>
      </c>
      <c r="Y13" s="320">
        <v>1948.9772739326438</v>
      </c>
      <c r="Z13" s="320">
        <v>2105.0468575974542</v>
      </c>
      <c r="AA13" s="320">
        <v>2345.9206576504907</v>
      </c>
      <c r="AB13" s="320">
        <v>1517.4022805621851</v>
      </c>
      <c r="AC13" s="320">
        <v>856.12410501193324</v>
      </c>
      <c r="AD13" s="320">
        <v>1089.0200913242008</v>
      </c>
      <c r="AE13" s="320">
        <v>1587.9347882566899</v>
      </c>
    </row>
    <row r="14" spans="1:31" s="318" customFormat="1" ht="12">
      <c r="A14" s="223" t="s">
        <v>888</v>
      </c>
      <c r="B14" s="223" t="s">
        <v>1049</v>
      </c>
      <c r="C14" s="320">
        <v>0</v>
      </c>
      <c r="D14" s="320">
        <v>0</v>
      </c>
      <c r="E14" s="320">
        <v>0</v>
      </c>
      <c r="F14" s="320">
        <v>0</v>
      </c>
      <c r="G14" s="320">
        <v>0</v>
      </c>
      <c r="H14" s="320">
        <v>0</v>
      </c>
      <c r="I14" s="320">
        <v>0</v>
      </c>
      <c r="J14" s="320">
        <v>0</v>
      </c>
      <c r="K14" s="320">
        <v>0</v>
      </c>
      <c r="L14" s="320">
        <v>0</v>
      </c>
      <c r="M14" s="320">
        <v>0</v>
      </c>
      <c r="N14" s="320">
        <v>0</v>
      </c>
      <c r="O14" s="320">
        <v>0</v>
      </c>
      <c r="P14" s="320">
        <v>0</v>
      </c>
      <c r="Q14" s="320">
        <v>0</v>
      </c>
      <c r="R14" s="320">
        <v>0</v>
      </c>
      <c r="S14" s="320">
        <v>0</v>
      </c>
      <c r="T14" s="320">
        <v>0</v>
      </c>
      <c r="U14" s="320">
        <v>314.45505171042163</v>
      </c>
      <c r="V14" s="320">
        <v>377.42084327764519</v>
      </c>
      <c r="W14" s="320">
        <v>920.14558472553699</v>
      </c>
      <c r="X14" s="320">
        <v>1913.6515513126492</v>
      </c>
      <c r="Y14" s="320">
        <v>3150.7199681782022</v>
      </c>
      <c r="Z14" s="320">
        <v>3976.0429594272077</v>
      </c>
      <c r="AA14" s="320">
        <v>5036.8146380270482</v>
      </c>
      <c r="AB14" s="320">
        <v>3630.1797931583133</v>
      </c>
      <c r="AC14" s="320">
        <v>2247.9236276849642</v>
      </c>
      <c r="AD14" s="320">
        <v>3613.8733637747337</v>
      </c>
      <c r="AE14" s="320">
        <v>4036.8324240062352</v>
      </c>
    </row>
    <row r="15" spans="1:31" s="318" customFormat="1" ht="12">
      <c r="A15" s="223" t="s">
        <v>889</v>
      </c>
      <c r="B15" s="223" t="s">
        <v>1049</v>
      </c>
      <c r="C15" s="320">
        <v>0</v>
      </c>
      <c r="D15" s="320">
        <v>0</v>
      </c>
      <c r="E15" s="320">
        <v>0</v>
      </c>
      <c r="F15" s="320">
        <v>0</v>
      </c>
      <c r="G15" s="320">
        <v>0</v>
      </c>
      <c r="H15" s="320">
        <v>0</v>
      </c>
      <c r="I15" s="320">
        <v>0</v>
      </c>
      <c r="J15" s="320">
        <v>0</v>
      </c>
      <c r="K15" s="320">
        <v>0</v>
      </c>
      <c r="L15" s="320">
        <v>0</v>
      </c>
      <c r="M15" s="320">
        <v>0</v>
      </c>
      <c r="N15" s="320">
        <v>0</v>
      </c>
      <c r="O15" s="320">
        <v>0</v>
      </c>
      <c r="P15" s="320">
        <v>0</v>
      </c>
      <c r="Q15" s="320">
        <v>0</v>
      </c>
      <c r="R15" s="320">
        <v>0</v>
      </c>
      <c r="S15" s="320">
        <v>0</v>
      </c>
      <c r="T15" s="320">
        <v>0</v>
      </c>
      <c r="U15" s="320">
        <v>475.9199151418722</v>
      </c>
      <c r="V15" s="320">
        <v>571.21707769822331</v>
      </c>
      <c r="W15" s="320">
        <v>1392.6175019888624</v>
      </c>
      <c r="X15" s="320">
        <v>2896.2641209228323</v>
      </c>
      <c r="Y15" s="320">
        <v>4768.5364624767972</v>
      </c>
      <c r="Z15" s="320">
        <v>6017.6423229912489</v>
      </c>
      <c r="AA15" s="320">
        <v>7623.0939273402282</v>
      </c>
      <c r="AB15" s="320">
        <v>5494.1870060991778</v>
      </c>
      <c r="AC15" s="320">
        <v>3402.1766109785203</v>
      </c>
      <c r="AD15" s="320">
        <v>4022.7619482496193</v>
      </c>
      <c r="AE15" s="320">
        <v>5249.8777604572615</v>
      </c>
    </row>
    <row r="16" spans="1:31" s="318" customFormat="1" ht="12">
      <c r="A16" s="223" t="s">
        <v>890</v>
      </c>
      <c r="B16" s="223" t="s">
        <v>10</v>
      </c>
      <c r="C16" s="320">
        <v>19958.819976739782</v>
      </c>
      <c r="D16" s="320">
        <v>15542.150700459575</v>
      </c>
      <c r="E16" s="320">
        <v>16944.220961824154</v>
      </c>
      <c r="F16" s="320">
        <v>14381.322387370927</v>
      </c>
      <c r="G16" s="320">
        <v>12161.497848461493</v>
      </c>
      <c r="H16" s="320">
        <v>13203.71175055027</v>
      </c>
      <c r="I16" s="320">
        <v>18361.027364245565</v>
      </c>
      <c r="J16" s="320">
        <v>15319.547550377185</v>
      </c>
      <c r="K16" s="320">
        <v>9563.0674602056806</v>
      </c>
      <c r="L16" s="320">
        <v>10288.52995513508</v>
      </c>
      <c r="M16" s="320">
        <v>13630.944696787876</v>
      </c>
      <c r="N16" s="320">
        <v>13511.989317995693</v>
      </c>
      <c r="O16" s="320">
        <v>11627.964631851672</v>
      </c>
      <c r="P16" s="320">
        <v>14002.719838486155</v>
      </c>
      <c r="Q16" s="320">
        <v>16491.335647534223</v>
      </c>
      <c r="R16" s="320">
        <v>18481.097224781617</v>
      </c>
      <c r="S16" s="320">
        <v>20762.44069729554</v>
      </c>
      <c r="T16" s="320">
        <v>22814.344326610219</v>
      </c>
      <c r="U16" s="320">
        <v>23544.227013296448</v>
      </c>
      <c r="V16" s="320">
        <v>15504.590036052705</v>
      </c>
      <c r="W16" s="320">
        <v>24996.548078043113</v>
      </c>
      <c r="X16" s="320">
        <v>31261.962617596539</v>
      </c>
      <c r="Y16" s="320">
        <v>35659.171196028765</v>
      </c>
      <c r="Z16" s="320">
        <v>36364.600467769698</v>
      </c>
      <c r="AA16" s="320">
        <v>37507.272241342245</v>
      </c>
      <c r="AB16" s="320">
        <v>17638.569613404201</v>
      </c>
      <c r="AC16" s="320">
        <v>10606.248997299263</v>
      </c>
      <c r="AD16" s="320">
        <v>19076.046122076004</v>
      </c>
      <c r="AE16" s="320">
        <v>24262.860207248228</v>
      </c>
    </row>
    <row r="17" spans="1:31" s="318" customFormat="1" ht="12">
      <c r="A17" s="223" t="s">
        <v>891</v>
      </c>
      <c r="B17" s="223" t="s">
        <v>10</v>
      </c>
      <c r="C17" s="320">
        <v>19958.819976739782</v>
      </c>
      <c r="D17" s="320">
        <v>15542.150700459575</v>
      </c>
      <c r="E17" s="320">
        <v>16944.220961824154</v>
      </c>
      <c r="F17" s="320">
        <v>14381.322387370927</v>
      </c>
      <c r="G17" s="320">
        <v>12161.497848461493</v>
      </c>
      <c r="H17" s="320">
        <v>13203.71175055027</v>
      </c>
      <c r="I17" s="320">
        <v>18361.027364245565</v>
      </c>
      <c r="J17" s="320">
        <v>15319.547550377185</v>
      </c>
      <c r="K17" s="320">
        <v>9563.0674602056806</v>
      </c>
      <c r="L17" s="320">
        <v>10288.52995513508</v>
      </c>
      <c r="M17" s="320">
        <v>13630.944696787876</v>
      </c>
      <c r="N17" s="320">
        <v>13511.989317995693</v>
      </c>
      <c r="O17" s="320">
        <v>11627.964631851672</v>
      </c>
      <c r="P17" s="320">
        <v>14002.719838486155</v>
      </c>
      <c r="Q17" s="320">
        <v>16491.335647534223</v>
      </c>
      <c r="R17" s="320">
        <v>18481.097224781617</v>
      </c>
      <c r="S17" s="320">
        <v>20762.44069729554</v>
      </c>
      <c r="T17" s="320">
        <v>22814.344326610219</v>
      </c>
      <c r="U17" s="320">
        <v>23544.227013296448</v>
      </c>
      <c r="V17" s="320">
        <v>15504.590036052705</v>
      </c>
      <c r="W17" s="320">
        <v>24996.548078043113</v>
      </c>
      <c r="X17" s="320">
        <v>31261.962617596539</v>
      </c>
      <c r="Y17" s="320">
        <v>35659.171196028765</v>
      </c>
      <c r="Z17" s="320">
        <v>36364.600467769698</v>
      </c>
      <c r="AA17" s="320">
        <v>37507.272241342245</v>
      </c>
      <c r="AB17" s="320">
        <v>17638.569613404201</v>
      </c>
      <c r="AC17" s="320">
        <v>10606.248997299263</v>
      </c>
      <c r="AD17" s="320">
        <v>19076.046122076004</v>
      </c>
      <c r="AE17" s="320">
        <v>24262.860207248228</v>
      </c>
    </row>
    <row r="18" spans="1:31" s="321" customFormat="1" ht="12">
      <c r="A18" s="221" t="s">
        <v>892</v>
      </c>
      <c r="B18" s="273"/>
      <c r="C18" s="221"/>
      <c r="D18" s="221"/>
      <c r="E18" s="221"/>
      <c r="F18" s="221"/>
      <c r="G18" s="221"/>
      <c r="H18" s="221"/>
      <c r="I18" s="221"/>
      <c r="J18" s="221"/>
      <c r="K18" s="221"/>
      <c r="L18" s="221"/>
      <c r="M18" s="221"/>
      <c r="N18" s="221"/>
      <c r="O18" s="221"/>
      <c r="P18" s="221"/>
      <c r="Q18" s="221"/>
      <c r="R18" s="221"/>
      <c r="S18" s="221"/>
      <c r="T18" s="221"/>
      <c r="U18" s="221"/>
      <c r="V18" s="221"/>
      <c r="W18" s="221"/>
      <c r="X18" s="221"/>
      <c r="Y18" s="221"/>
      <c r="Z18" s="221"/>
      <c r="AA18" s="221"/>
      <c r="AB18" s="221"/>
      <c r="AC18" s="221"/>
      <c r="AD18" s="221"/>
      <c r="AE18" s="221"/>
    </row>
    <row r="19" spans="1:31" s="196" customFormat="1" ht="12">
      <c r="A19" s="281" t="s">
        <v>1050</v>
      </c>
      <c r="B19" s="322" t="s">
        <v>1051</v>
      </c>
      <c r="C19" s="323">
        <v>562356</v>
      </c>
      <c r="D19" s="323">
        <v>563368</v>
      </c>
      <c r="E19" s="323">
        <v>547467</v>
      </c>
      <c r="F19" s="323">
        <v>539800</v>
      </c>
      <c r="G19" s="323">
        <v>522288</v>
      </c>
      <c r="H19" s="323">
        <v>511144</v>
      </c>
      <c r="I19" s="323">
        <v>508252</v>
      </c>
      <c r="J19" s="323">
        <v>508949</v>
      </c>
      <c r="K19" s="323">
        <v>492457</v>
      </c>
      <c r="L19" s="323">
        <v>473338</v>
      </c>
      <c r="M19" s="323">
        <v>477527</v>
      </c>
      <c r="N19" s="323">
        <v>478084</v>
      </c>
      <c r="O19" s="323">
        <v>473125.99999999994</v>
      </c>
      <c r="P19" s="323">
        <v>471279</v>
      </c>
      <c r="Q19" s="323">
        <v>476014</v>
      </c>
      <c r="R19" s="323">
        <v>482887</v>
      </c>
      <c r="S19" s="323">
        <v>491923</v>
      </c>
      <c r="T19" s="323">
        <v>491024</v>
      </c>
      <c r="U19" s="323">
        <v>518202</v>
      </c>
      <c r="V19" s="323">
        <v>514660</v>
      </c>
      <c r="W19" s="323">
        <v>526690</v>
      </c>
      <c r="X19" s="323">
        <v>544463</v>
      </c>
      <c r="Y19" s="323">
        <v>566599</v>
      </c>
      <c r="Z19" s="323">
        <v>586691</v>
      </c>
      <c r="AA19" s="323">
        <v>610121</v>
      </c>
      <c r="AB19" s="323">
        <v>600519</v>
      </c>
      <c r="AC19" s="323">
        <v>580917</v>
      </c>
      <c r="AD19" s="323">
        <v>570331</v>
      </c>
      <c r="AE19" s="323">
        <v>564186</v>
      </c>
    </row>
    <row r="20" spans="1:31" s="196" customFormat="1" ht="12">
      <c r="A20" s="281" t="s">
        <v>1052</v>
      </c>
      <c r="B20" s="322" t="s">
        <v>1053</v>
      </c>
      <c r="C20" s="323">
        <v>84748</v>
      </c>
      <c r="D20" s="323">
        <v>88865</v>
      </c>
      <c r="E20" s="323">
        <v>85966</v>
      </c>
      <c r="F20" s="323">
        <v>87613</v>
      </c>
      <c r="G20" s="323">
        <v>86533</v>
      </c>
      <c r="H20" s="323">
        <v>84080</v>
      </c>
      <c r="I20" s="323">
        <v>86225</v>
      </c>
      <c r="J20" s="323">
        <v>87387</v>
      </c>
      <c r="K20" s="323">
        <v>85162</v>
      </c>
      <c r="L20" s="323">
        <v>82806</v>
      </c>
      <c r="M20" s="323">
        <v>85590</v>
      </c>
      <c r="N20" s="323">
        <v>87333</v>
      </c>
      <c r="O20" s="323">
        <v>87364</v>
      </c>
      <c r="P20" s="323">
        <v>88845</v>
      </c>
      <c r="Q20" s="323">
        <v>92396</v>
      </c>
      <c r="R20" s="323">
        <v>95885</v>
      </c>
      <c r="S20" s="323">
        <v>100017</v>
      </c>
      <c r="T20" s="323">
        <v>98745</v>
      </c>
      <c r="U20" s="323">
        <v>114615</v>
      </c>
      <c r="V20" s="323">
        <v>114765</v>
      </c>
      <c r="W20" s="323">
        <v>124902</v>
      </c>
      <c r="X20" s="323">
        <v>137127</v>
      </c>
      <c r="Y20" s="323">
        <v>153055</v>
      </c>
      <c r="Z20" s="323">
        <v>167912</v>
      </c>
      <c r="AA20" s="323">
        <v>186979</v>
      </c>
      <c r="AB20" s="323">
        <v>193463</v>
      </c>
      <c r="AC20" s="323">
        <v>191526</v>
      </c>
      <c r="AD20" s="323">
        <v>194835</v>
      </c>
      <c r="AE20" s="323">
        <v>196401</v>
      </c>
    </row>
    <row r="21" spans="1:31" s="196" customFormat="1" ht="12">
      <c r="A21" s="223" t="s">
        <v>767</v>
      </c>
      <c r="B21" s="246" t="s">
        <v>66</v>
      </c>
      <c r="C21" s="320">
        <v>0</v>
      </c>
      <c r="D21" s="320">
        <v>15.541650852726745</v>
      </c>
      <c r="E21" s="320">
        <v>29.745455768335496</v>
      </c>
      <c r="F21" s="320">
        <v>41.999520299071406</v>
      </c>
      <c r="G21" s="320">
        <v>53.726956072583732</v>
      </c>
      <c r="H21" s="320">
        <v>64.488486351968263</v>
      </c>
      <c r="I21" s="320">
        <v>75.41917885849179</v>
      </c>
      <c r="J21" s="320">
        <v>86.189562999914969</v>
      </c>
      <c r="K21" s="320">
        <v>93.222430760962197</v>
      </c>
      <c r="L21" s="320">
        <v>94.645307676510257</v>
      </c>
      <c r="M21" s="320">
        <v>102.52211539622358</v>
      </c>
      <c r="N21" s="320">
        <v>109.43623187363906</v>
      </c>
      <c r="O21" s="320">
        <v>117.12939693352723</v>
      </c>
      <c r="P21" s="320">
        <v>124.69395280153439</v>
      </c>
      <c r="Q21" s="320">
        <v>130.39183028936122</v>
      </c>
      <c r="R21" s="320">
        <v>136.7847359472218</v>
      </c>
      <c r="S21" s="320">
        <v>141.69037533644621</v>
      </c>
      <c r="T21" s="320">
        <v>150.66838703705167</v>
      </c>
      <c r="U21" s="320">
        <v>162.25037302542393</v>
      </c>
      <c r="V21" s="320">
        <v>168.44697460955729</v>
      </c>
      <c r="W21" s="320">
        <v>183.99055531733813</v>
      </c>
      <c r="X21" s="320">
        <v>214.03942211490227</v>
      </c>
      <c r="Y21" s="320">
        <v>259.9479746622809</v>
      </c>
      <c r="Z21" s="320">
        <v>307.89410207861539</v>
      </c>
      <c r="AA21" s="320">
        <v>365.35502777093512</v>
      </c>
      <c r="AB21" s="320">
        <v>394.02059272112103</v>
      </c>
      <c r="AC21" s="320">
        <v>333.37673559911218</v>
      </c>
      <c r="AD21" s="320">
        <v>324.25525142632171</v>
      </c>
      <c r="AE21" s="320">
        <v>347.62782632059617</v>
      </c>
    </row>
    <row r="22" spans="1:31" s="196" customFormat="1" ht="12">
      <c r="A22" s="223" t="s">
        <v>768</v>
      </c>
      <c r="B22" s="246" t="s">
        <v>66</v>
      </c>
      <c r="C22" s="320">
        <v>1400.8891628307686</v>
      </c>
      <c r="D22" s="320">
        <v>1346.4255960835696</v>
      </c>
      <c r="E22" s="320">
        <v>1236.9594165205019</v>
      </c>
      <c r="F22" s="320">
        <v>1115.8699744048652</v>
      </c>
      <c r="G22" s="320">
        <v>1024.065031119512</v>
      </c>
      <c r="H22" s="320">
        <v>938.67437186199118</v>
      </c>
      <c r="I22" s="320">
        <v>871.27648905656736</v>
      </c>
      <c r="J22" s="320">
        <v>810.80965561727089</v>
      </c>
      <c r="K22" s="320">
        <v>726.98642944079859</v>
      </c>
      <c r="L22" s="320">
        <v>619.64832611616146</v>
      </c>
      <c r="M22" s="320">
        <v>568.58551670881593</v>
      </c>
      <c r="N22" s="320">
        <v>517.29572373561655</v>
      </c>
      <c r="O22" s="320">
        <v>473.71354325351541</v>
      </c>
      <c r="P22" s="320">
        <v>432.29090251843598</v>
      </c>
      <c r="Q22" s="320">
        <v>387.49534758833983</v>
      </c>
      <c r="R22" s="320">
        <v>347.80835565560636</v>
      </c>
      <c r="S22" s="320">
        <v>307.09091604415988</v>
      </c>
      <c r="T22" s="320">
        <v>276.64200316972006</v>
      </c>
      <c r="U22" s="320">
        <v>250.13548651147769</v>
      </c>
      <c r="V22" s="320">
        <v>215.31258425011251</v>
      </c>
      <c r="W22" s="320">
        <v>191.55700136241316</v>
      </c>
      <c r="X22" s="320">
        <v>176.92652570566352</v>
      </c>
      <c r="Y22" s="320">
        <v>214.87486541863117</v>
      </c>
      <c r="Z22" s="320">
        <v>254.50747917264911</v>
      </c>
      <c r="AA22" s="320">
        <v>302.00509361264625</v>
      </c>
      <c r="AB22" s="320">
        <v>325.70025576508289</v>
      </c>
      <c r="AC22" s="320">
        <v>368.7028098886957</v>
      </c>
      <c r="AD22" s="320">
        <v>222.61476349447909</v>
      </c>
      <c r="AE22" s="320">
        <v>272.80341513946576</v>
      </c>
    </row>
    <row r="23" spans="1:31" s="196" customFormat="1" ht="12">
      <c r="A23" s="223" t="s">
        <v>770</v>
      </c>
      <c r="B23" s="246" t="s">
        <v>66</v>
      </c>
      <c r="C23" s="320">
        <v>94.617041026995423</v>
      </c>
      <c r="D23" s="320">
        <v>93.436644043550857</v>
      </c>
      <c r="E23" s="320">
        <v>88.326291155380417</v>
      </c>
      <c r="F23" s="320">
        <v>82.117500464581994</v>
      </c>
      <c r="G23" s="320">
        <v>77.801956989184475</v>
      </c>
      <c r="H23" s="320">
        <v>73.764382499946521</v>
      </c>
      <c r="I23" s="320">
        <v>70.969243354414502</v>
      </c>
      <c r="J23" s="320">
        <v>68.616464759405559</v>
      </c>
      <c r="K23" s="320">
        <v>64.085423612227956</v>
      </c>
      <c r="L23" s="320">
        <v>57.064440757348486</v>
      </c>
      <c r="M23" s="320">
        <v>54.881713201355915</v>
      </c>
      <c r="N23" s="320">
        <v>52.528915386883355</v>
      </c>
      <c r="O23" s="320">
        <v>50.821916698982655</v>
      </c>
      <c r="P23" s="320">
        <v>49.240102654664035</v>
      </c>
      <c r="Q23" s="320">
        <v>47.130436244988068</v>
      </c>
      <c r="R23" s="320">
        <v>45.477522180274612</v>
      </c>
      <c r="S23" s="320">
        <v>43.515952966939764</v>
      </c>
      <c r="T23" s="320">
        <v>42.902506188336545</v>
      </c>
      <c r="U23" s="320">
        <v>42.97388536153337</v>
      </c>
      <c r="V23" s="320">
        <v>41.617942108816408</v>
      </c>
      <c r="W23" s="320">
        <v>42.511894188121687</v>
      </c>
      <c r="X23" s="320">
        <v>46.35369147167625</v>
      </c>
      <c r="Y23" s="320">
        <v>56.295929493371339</v>
      </c>
      <c r="Z23" s="320">
        <v>66.679437239553522</v>
      </c>
      <c r="AA23" s="320">
        <v>79.123528121974473</v>
      </c>
      <c r="AB23" s="320">
        <v>85.331518876354764</v>
      </c>
      <c r="AC23" s="320">
        <v>82.521528898083957</v>
      </c>
      <c r="AD23" s="320">
        <v>125.42752790863389</v>
      </c>
      <c r="AE23" s="320">
        <v>94.303862029137491</v>
      </c>
    </row>
    <row r="24" spans="1:31" s="196" customFormat="1" ht="12">
      <c r="A24" s="223" t="s">
        <v>771</v>
      </c>
      <c r="B24" s="246" t="s">
        <v>66</v>
      </c>
      <c r="C24" s="320">
        <v>1400.8891628307686</v>
      </c>
      <c r="D24" s="320">
        <v>1400.2576934977458</v>
      </c>
      <c r="E24" s="320">
        <v>1339.989672940731</v>
      </c>
      <c r="F24" s="320">
        <v>1261.345013672757</v>
      </c>
      <c r="G24" s="320">
        <v>1210.1607528979398</v>
      </c>
      <c r="H24" s="320">
        <v>1162.0451393749456</v>
      </c>
      <c r="I24" s="320">
        <v>1132.5082347494779</v>
      </c>
      <c r="J24" s="320">
        <v>1109.3471144408729</v>
      </c>
      <c r="K24" s="320">
        <v>1049.8838501501286</v>
      </c>
      <c r="L24" s="320">
        <v>947.47420966718028</v>
      </c>
      <c r="M24" s="320">
        <v>923.69454311887989</v>
      </c>
      <c r="N24" s="320">
        <v>896.35338953233156</v>
      </c>
      <c r="O24" s="320">
        <v>879.41826314066361</v>
      </c>
      <c r="P24" s="320">
        <v>864.197208854819</v>
      </c>
      <c r="Q24" s="320">
        <v>839.13756865381492</v>
      </c>
      <c r="R24" s="320">
        <v>821.59388204911295</v>
      </c>
      <c r="S24" s="320">
        <v>797.86825752745244</v>
      </c>
      <c r="T24" s="320">
        <v>798.51676184713347</v>
      </c>
      <c r="U24" s="320">
        <v>812.12712877377066</v>
      </c>
      <c r="V24" s="320">
        <v>798.76758734034365</v>
      </c>
      <c r="W24" s="320">
        <v>828.85078636554272</v>
      </c>
      <c r="X24" s="320">
        <v>918.30150130819959</v>
      </c>
      <c r="Y24" s="320">
        <v>1115.2647163579613</v>
      </c>
      <c r="Z24" s="320">
        <v>1320.9698166300886</v>
      </c>
      <c r="AA24" s="320">
        <v>1567.4966190687983</v>
      </c>
      <c r="AB24" s="320">
        <v>1690.4815863682904</v>
      </c>
      <c r="AC24" s="320">
        <v>1562.8931920398938</v>
      </c>
      <c r="AD24" s="320">
        <v>1605.3817594778579</v>
      </c>
      <c r="AE24" s="320">
        <v>1986.0419469389174</v>
      </c>
    </row>
    <row r="25" spans="1:31" s="196" customFormat="1" ht="12">
      <c r="A25" s="223" t="s">
        <v>893</v>
      </c>
      <c r="B25" s="246" t="s">
        <v>55</v>
      </c>
      <c r="C25" s="320">
        <v>165413.17204533619</v>
      </c>
      <c r="D25" s="320">
        <v>165665.55068711541</v>
      </c>
      <c r="E25" s="320">
        <v>160691.58455300552</v>
      </c>
      <c r="F25" s="320">
        <v>157580.84999999998</v>
      </c>
      <c r="G25" s="320">
        <v>153444.58964354158</v>
      </c>
      <c r="H25" s="320">
        <v>149130.31083614693</v>
      </c>
      <c r="I25" s="320">
        <v>144638.01357781596</v>
      </c>
      <c r="J25" s="320">
        <v>139967.69786854877</v>
      </c>
      <c r="K25" s="320">
        <v>135119.36370834528</v>
      </c>
      <c r="L25" s="320">
        <v>130093.01109720553</v>
      </c>
      <c r="M25" s="320">
        <v>124888.64003512947</v>
      </c>
      <c r="N25" s="320">
        <v>119506.25052211716</v>
      </c>
      <c r="O25" s="320">
        <v>113945.84255816859</v>
      </c>
      <c r="P25" s="320">
        <v>108207.41614328371</v>
      </c>
      <c r="Q25" s="320">
        <v>102290.97127746258</v>
      </c>
      <c r="R25" s="320">
        <v>96196.507960705188</v>
      </c>
      <c r="S25" s="320">
        <v>89924.026193011494</v>
      </c>
      <c r="T25" s="320">
        <v>83473.52597438154</v>
      </c>
      <c r="U25" s="320">
        <v>76845.007304815328</v>
      </c>
      <c r="V25" s="320">
        <v>70038.470184312828</v>
      </c>
      <c r="W25" s="320">
        <v>63053.914612874032</v>
      </c>
      <c r="X25" s="320">
        <v>55891.340590499</v>
      </c>
      <c r="Y25" s="320">
        <v>38726.996158208196</v>
      </c>
      <c r="Z25" s="320">
        <v>23176.24187313336</v>
      </c>
      <c r="AA25" s="320">
        <v>20265.562375653193</v>
      </c>
      <c r="AB25" s="320">
        <v>17895.037310676027</v>
      </c>
      <c r="AC25" s="320">
        <v>18888.336719291416</v>
      </c>
      <c r="AD25" s="320">
        <v>12036.630380667622</v>
      </c>
      <c r="AE25" s="320">
        <v>8943.169302415834</v>
      </c>
    </row>
    <row r="26" spans="1:31" s="196" customFormat="1" ht="12">
      <c r="A26" s="223" t="s">
        <v>894</v>
      </c>
      <c r="B26" s="246" t="s">
        <v>55</v>
      </c>
      <c r="C26" s="320">
        <v>307195.89094133867</v>
      </c>
      <c r="D26" s="320">
        <v>307664.59413321433</v>
      </c>
      <c r="E26" s="320">
        <v>298427.2284555817</v>
      </c>
      <c r="F26" s="320">
        <v>292650.15000000002</v>
      </c>
      <c r="G26" s="320">
        <v>291876.67822060676</v>
      </c>
      <c r="H26" s="320">
        <v>290965.67272805108</v>
      </c>
      <c r="I26" s="320">
        <v>289917.13352233288</v>
      </c>
      <c r="J26" s="320">
        <v>288731.06060345221</v>
      </c>
      <c r="K26" s="320">
        <v>287407.45397140912</v>
      </c>
      <c r="L26" s="320">
        <v>285946.31362620357</v>
      </c>
      <c r="M26" s="320">
        <v>284347.63956783549</v>
      </c>
      <c r="N26" s="320">
        <v>282611.431796305</v>
      </c>
      <c r="O26" s="320">
        <v>280737.69031161198</v>
      </c>
      <c r="P26" s="320">
        <v>278726.41511375655</v>
      </c>
      <c r="Q26" s="320">
        <v>276577.60620273859</v>
      </c>
      <c r="R26" s="320">
        <v>274291.26357855822</v>
      </c>
      <c r="S26" s="320">
        <v>271867.38724121533</v>
      </c>
      <c r="T26" s="320">
        <v>269305.97719071002</v>
      </c>
      <c r="U26" s="320">
        <v>266607.03342704225</v>
      </c>
      <c r="V26" s="320">
        <v>263770.555950212</v>
      </c>
      <c r="W26" s="320">
        <v>260796.5447602192</v>
      </c>
      <c r="X26" s="320">
        <v>257684.99985706405</v>
      </c>
      <c r="Y26" s="320">
        <v>286918.1488788983</v>
      </c>
      <c r="Z26" s="320">
        <v>183192.67776652201</v>
      </c>
      <c r="AA26" s="320">
        <v>179124.63146299985</v>
      </c>
      <c r="AB26" s="320">
        <v>158511.03067493057</v>
      </c>
      <c r="AC26" s="320">
        <v>109056.01711649277</v>
      </c>
      <c r="AD26" s="320">
        <v>122338.28532830754</v>
      </c>
      <c r="AE26" s="320">
        <v>190679.00436596488</v>
      </c>
    </row>
    <row r="27" spans="1:31" s="196" customFormat="1" ht="12">
      <c r="A27" s="223" t="s">
        <v>895</v>
      </c>
      <c r="B27" s="246" t="s">
        <v>55</v>
      </c>
      <c r="C27" s="320">
        <v>0</v>
      </c>
      <c r="D27" s="320">
        <v>0</v>
      </c>
      <c r="E27" s="320">
        <v>0</v>
      </c>
      <c r="F27" s="320">
        <v>0</v>
      </c>
      <c r="G27" s="320">
        <v>11290.520337501277</v>
      </c>
      <c r="H27" s="320">
        <v>22896.592839101297</v>
      </c>
      <c r="I27" s="320">
        <v>34818.217504800057</v>
      </c>
      <c r="J27" s="320">
        <v>47055.394334597564</v>
      </c>
      <c r="K27" s="320">
        <v>59608.123328493799</v>
      </c>
      <c r="L27" s="320">
        <v>72476.404486488798</v>
      </c>
      <c r="M27" s="320">
        <v>85660.237808582518</v>
      </c>
      <c r="N27" s="320">
        <v>99159.623294774996</v>
      </c>
      <c r="O27" s="320">
        <v>112974.5609450662</v>
      </c>
      <c r="P27" s="320">
        <v>127105.05075945615</v>
      </c>
      <c r="Q27" s="320">
        <v>141551.09273794485</v>
      </c>
      <c r="R27" s="320">
        <v>156312.68688053233</v>
      </c>
      <c r="S27" s="320">
        <v>171389.83318721846</v>
      </c>
      <c r="T27" s="320">
        <v>186782.5316580034</v>
      </c>
      <c r="U27" s="320">
        <v>202490.78229288707</v>
      </c>
      <c r="V27" s="320">
        <v>218514.58509186949</v>
      </c>
      <c r="W27" s="320">
        <v>234853.9400549506</v>
      </c>
      <c r="X27" s="320">
        <v>251508.8471821305</v>
      </c>
      <c r="Y27" s="320">
        <v>262414.47008053551</v>
      </c>
      <c r="Z27" s="320">
        <v>402543.70402008365</v>
      </c>
      <c r="AA27" s="320">
        <v>433839.86910743557</v>
      </c>
      <c r="AB27" s="320">
        <v>446858.30772072409</v>
      </c>
      <c r="AC27" s="320">
        <v>471036.51387926372</v>
      </c>
      <c r="AD27" s="320">
        <v>507165.63013976876</v>
      </c>
      <c r="AE27" s="320">
        <v>433369.66721645481</v>
      </c>
    </row>
    <row r="28" spans="1:31" s="196" customFormat="1" ht="12">
      <c r="A28" s="223" t="s">
        <v>56</v>
      </c>
      <c r="B28" s="246" t="s">
        <v>1054</v>
      </c>
      <c r="C28" s="320">
        <v>32578.726995183402</v>
      </c>
      <c r="D28" s="320">
        <v>32637.35475361245</v>
      </c>
      <c r="E28" s="320">
        <v>31716.168995924418</v>
      </c>
      <c r="F28" s="320">
        <v>31272</v>
      </c>
      <c r="G28" s="320">
        <v>32410.9005816436</v>
      </c>
      <c r="H28" s="320">
        <v>33549.8011632872</v>
      </c>
      <c r="I28" s="320">
        <v>34688.701744930797</v>
      </c>
      <c r="J28" s="320">
        <v>35827.602326574393</v>
      </c>
      <c r="K28" s="320">
        <v>36966.502908217997</v>
      </c>
      <c r="L28" s="320">
        <v>38105.403489861594</v>
      </c>
      <c r="M28" s="320">
        <v>39244.30407150519</v>
      </c>
      <c r="N28" s="320">
        <v>40383.204653148794</v>
      </c>
      <c r="O28" s="320">
        <v>41522.105234792391</v>
      </c>
      <c r="P28" s="320">
        <v>42661.005816435994</v>
      </c>
      <c r="Q28" s="320">
        <v>43799.906398079591</v>
      </c>
      <c r="R28" s="320">
        <v>44938.806979723187</v>
      </c>
      <c r="S28" s="320">
        <v>46077.707561366784</v>
      </c>
      <c r="T28" s="320">
        <v>47216.608143010388</v>
      </c>
      <c r="U28" s="320">
        <v>48355.508724653984</v>
      </c>
      <c r="V28" s="320">
        <v>49494.409306297588</v>
      </c>
      <c r="W28" s="320">
        <v>50633.309887941185</v>
      </c>
      <c r="X28" s="320">
        <v>51772.210469584781</v>
      </c>
      <c r="Y28" s="320">
        <v>53877.091151935514</v>
      </c>
      <c r="Z28" s="320">
        <v>55787.610788265069</v>
      </c>
      <c r="AA28" s="320">
        <v>58015.53608585622</v>
      </c>
      <c r="AB28" s="320">
        <v>57102.495594713655</v>
      </c>
      <c r="AC28" s="320">
        <v>55238.569359827539</v>
      </c>
      <c r="AD28" s="320">
        <v>54231.961711500611</v>
      </c>
      <c r="AE28" s="320">
        <v>53647.642421970195</v>
      </c>
    </row>
    <row r="29" spans="1:31" s="196" customFormat="1" ht="12">
      <c r="A29" s="223" t="s">
        <v>448</v>
      </c>
      <c r="B29" s="246" t="s">
        <v>82</v>
      </c>
      <c r="C29" s="320">
        <v>216203.35174480808</v>
      </c>
      <c r="D29" s="320">
        <v>216529.39929467847</v>
      </c>
      <c r="E29" s="320">
        <v>210003.11734750922</v>
      </c>
      <c r="F29" s="320">
        <v>205865</v>
      </c>
      <c r="G29" s="320">
        <v>211055.49435748431</v>
      </c>
      <c r="H29" s="320">
        <v>216245.98871496861</v>
      </c>
      <c r="I29" s="320">
        <v>221436.48307245292</v>
      </c>
      <c r="J29" s="320">
        <v>226626.97742993722</v>
      </c>
      <c r="K29" s="320">
        <v>231817.4717874215</v>
      </c>
      <c r="L29" s="320">
        <v>237007.96614490577</v>
      </c>
      <c r="M29" s="320">
        <v>242198.46050239008</v>
      </c>
      <c r="N29" s="320">
        <v>247388.95485987441</v>
      </c>
      <c r="O29" s="320">
        <v>252579.44921735866</v>
      </c>
      <c r="P29" s="320">
        <v>257769.943574843</v>
      </c>
      <c r="Q29" s="320">
        <v>262960.43793232727</v>
      </c>
      <c r="R29" s="320">
        <v>268150.93228981161</v>
      </c>
      <c r="S29" s="320">
        <v>273341.42664729594</v>
      </c>
      <c r="T29" s="320">
        <v>278531.92100478016</v>
      </c>
      <c r="U29" s="320">
        <v>283722.4153622645</v>
      </c>
      <c r="V29" s="320">
        <v>288912.90971974877</v>
      </c>
      <c r="W29" s="320">
        <v>294103.40407723311</v>
      </c>
      <c r="X29" s="320">
        <v>299293.89843471744</v>
      </c>
      <c r="Y29" s="320">
        <v>311462.16282688163</v>
      </c>
      <c r="Z29" s="320">
        <v>322506.8307057831</v>
      </c>
      <c r="AA29" s="320">
        <v>335386.41304714594</v>
      </c>
      <c r="AB29" s="320">
        <v>330108.14801762113</v>
      </c>
      <c r="AC29" s="320">
        <v>319332.83546724159</v>
      </c>
      <c r="AD29" s="320">
        <v>313513.66096166463</v>
      </c>
      <c r="AE29" s="320">
        <v>310135.7252600994</v>
      </c>
    </row>
    <row r="30" spans="1:31" s="196" customFormat="1" ht="12">
      <c r="A30" s="223" t="s">
        <v>454</v>
      </c>
      <c r="B30" s="246" t="s">
        <v>33</v>
      </c>
      <c r="C30" s="320">
        <v>2944.4034234712308</v>
      </c>
      <c r="D30" s="320">
        <v>2948.6721469168629</v>
      </c>
      <c r="E30" s="320">
        <v>2858.6683158991987</v>
      </c>
      <c r="F30" s="320">
        <v>2799.0711375000001</v>
      </c>
      <c r="G30" s="320">
        <v>2704.9112685702667</v>
      </c>
      <c r="H30" s="320">
        <v>2639.9130409892136</v>
      </c>
      <c r="I30" s="320">
        <v>2617.4747250462433</v>
      </c>
      <c r="J30" s="320">
        <v>2612.9898776285249</v>
      </c>
      <c r="K30" s="320">
        <v>2520.6355857117869</v>
      </c>
      <c r="L30" s="320">
        <v>2402.6337971519642</v>
      </c>
      <c r="M30" s="320">
        <v>2413.38837314291</v>
      </c>
      <c r="N30" s="320">
        <v>2406.9187937257266</v>
      </c>
      <c r="O30" s="320">
        <v>2379.4618150343686</v>
      </c>
      <c r="P30" s="320">
        <v>2366.321578973334</v>
      </c>
      <c r="Q30" s="320">
        <v>2379.0723693128598</v>
      </c>
      <c r="R30" s="320">
        <v>2403.7328583828353</v>
      </c>
      <c r="S30" s="320">
        <v>2435.9383638914101</v>
      </c>
      <c r="T30" s="320">
        <v>2432.1748881955523</v>
      </c>
      <c r="U30" s="320">
        <v>2556.8017404430489</v>
      </c>
      <c r="V30" s="320">
        <v>2536.7744444755385</v>
      </c>
      <c r="W30" s="320">
        <v>2599.7991733566223</v>
      </c>
      <c r="X30" s="320">
        <v>2707.6151902434663</v>
      </c>
      <c r="Y30" s="320">
        <v>2869.8496051725151</v>
      </c>
      <c r="Z30" s="320">
        <v>3025.9015768590007</v>
      </c>
      <c r="AA30" s="320">
        <v>3210.0509124251862</v>
      </c>
      <c r="AB30" s="320">
        <v>3207.7715451902936</v>
      </c>
      <c r="AC30" s="320">
        <v>3075.6028878133789</v>
      </c>
      <c r="AD30" s="320">
        <v>3058.3602549496218</v>
      </c>
      <c r="AE30" s="320">
        <v>3140.6272988643873</v>
      </c>
    </row>
    <row r="31" spans="1:31" s="196" customFormat="1" ht="12">
      <c r="A31" s="223" t="s">
        <v>88</v>
      </c>
      <c r="B31" s="246" t="s">
        <v>33</v>
      </c>
      <c r="C31" s="320">
        <v>2944.4034234712308</v>
      </c>
      <c r="D31" s="320">
        <v>2948.6721469168629</v>
      </c>
      <c r="E31" s="320">
        <v>2858.6683158991987</v>
      </c>
      <c r="F31" s="320">
        <v>2799.0711375000001</v>
      </c>
      <c r="G31" s="320">
        <v>2704.9112685702667</v>
      </c>
      <c r="H31" s="320">
        <v>2639.9130409892136</v>
      </c>
      <c r="I31" s="320">
        <v>2617.4747250462433</v>
      </c>
      <c r="J31" s="320">
        <v>2612.9898776285249</v>
      </c>
      <c r="K31" s="320">
        <v>2520.6355857117869</v>
      </c>
      <c r="L31" s="320">
        <v>2402.6337971519642</v>
      </c>
      <c r="M31" s="320">
        <v>2413.38837314291</v>
      </c>
      <c r="N31" s="320">
        <v>2406.9187937257266</v>
      </c>
      <c r="O31" s="320">
        <v>2379.4618150343686</v>
      </c>
      <c r="P31" s="320">
        <v>2366.321578973334</v>
      </c>
      <c r="Q31" s="320">
        <v>2379.0723693128598</v>
      </c>
      <c r="R31" s="320">
        <v>2403.7328583828353</v>
      </c>
      <c r="S31" s="320">
        <v>2435.9383638914101</v>
      </c>
      <c r="T31" s="320">
        <v>2432.1748881955523</v>
      </c>
      <c r="U31" s="320">
        <v>2556.8017404430489</v>
      </c>
      <c r="V31" s="320">
        <v>2536.7744444755385</v>
      </c>
      <c r="W31" s="320">
        <v>2599.7991733566223</v>
      </c>
      <c r="X31" s="320">
        <v>2707.6151902434663</v>
      </c>
      <c r="Y31" s="320">
        <v>2869.8496051725151</v>
      </c>
      <c r="Z31" s="320">
        <v>3025.9015768590007</v>
      </c>
      <c r="AA31" s="320">
        <v>3210.0509124251862</v>
      </c>
      <c r="AB31" s="320">
        <v>3207.7715451902936</v>
      </c>
      <c r="AC31" s="320">
        <v>3075.6028878133789</v>
      </c>
      <c r="AD31" s="320">
        <v>3058.3602549496218</v>
      </c>
      <c r="AE31" s="320">
        <v>3140.6272988643873</v>
      </c>
    </row>
    <row r="32" spans="1:31" s="196" customFormat="1" ht="12">
      <c r="A32" s="223" t="s">
        <v>896</v>
      </c>
      <c r="B32" s="246" t="s">
        <v>1055</v>
      </c>
      <c r="C32" s="320">
        <v>12975490.099489616</v>
      </c>
      <c r="D32" s="320">
        <v>12933119.168299675</v>
      </c>
      <c r="E32" s="320">
        <v>12349443.960343746</v>
      </c>
      <c r="F32" s="320">
        <v>11714421.355993833</v>
      </c>
      <c r="G32" s="320">
        <v>11276741.72336253</v>
      </c>
      <c r="H32" s="320">
        <v>10926952.18197633</v>
      </c>
      <c r="I32" s="320">
        <v>10686844.521407485</v>
      </c>
      <c r="J32" s="320">
        <v>10479067.361379944</v>
      </c>
      <c r="K32" s="320">
        <v>9942048.0611018799</v>
      </c>
      <c r="L32" s="320">
        <v>8991294.5306639373</v>
      </c>
      <c r="M32" s="320">
        <v>8783291.9539712518</v>
      </c>
      <c r="N32" s="320">
        <v>8546985.2580354661</v>
      </c>
      <c r="O32" s="320">
        <v>8337592.7557113348</v>
      </c>
      <c r="P32" s="320">
        <v>8189546.3522989079</v>
      </c>
      <c r="Q32" s="320">
        <v>7961763.0989544103</v>
      </c>
      <c r="R32" s="320">
        <v>7787644.2164051142</v>
      </c>
      <c r="S32" s="320">
        <v>7618268.4325185213</v>
      </c>
      <c r="T32" s="320">
        <v>7647286.4451208469</v>
      </c>
      <c r="U32" s="320">
        <v>7852089.445862446</v>
      </c>
      <c r="V32" s="320">
        <v>7749054.2074916083</v>
      </c>
      <c r="W32" s="320">
        <v>8029236.7111491393</v>
      </c>
      <c r="X32" s="320">
        <v>9015194.4787129015</v>
      </c>
      <c r="Y32" s="320">
        <v>10789327.567632237</v>
      </c>
      <c r="Z32" s="320">
        <v>12567055.403530227</v>
      </c>
      <c r="AA32" s="320">
        <v>14783215.527911056</v>
      </c>
      <c r="AB32" s="320">
        <v>16094545.090264292</v>
      </c>
      <c r="AC32" s="320">
        <v>15252157.337971374</v>
      </c>
      <c r="AD32" s="320">
        <v>10852187.02216889</v>
      </c>
      <c r="AE32" s="320">
        <v>8379013.3558895607</v>
      </c>
    </row>
    <row r="33" spans="1:31" s="196" customFormat="1" ht="12">
      <c r="A33" s="227" t="s">
        <v>897</v>
      </c>
      <c r="B33" s="246" t="s">
        <v>1055</v>
      </c>
      <c r="C33" s="320">
        <v>828719.67333708343</v>
      </c>
      <c r="D33" s="320">
        <v>852393.61627885851</v>
      </c>
      <c r="E33" s="320">
        <v>818558.1035924789</v>
      </c>
      <c r="F33" s="320">
        <v>780585.47704542894</v>
      </c>
      <c r="G33" s="320">
        <v>709220.34111214685</v>
      </c>
      <c r="H33" s="320">
        <v>654564.02959755843</v>
      </c>
      <c r="I33" s="320">
        <v>648673.97071004484</v>
      </c>
      <c r="J33" s="320">
        <v>627461.32363841333</v>
      </c>
      <c r="K33" s="320">
        <v>597487.33607880923</v>
      </c>
      <c r="L33" s="320">
        <v>536365.99389110727</v>
      </c>
      <c r="M33" s="320">
        <v>534898.73336905323</v>
      </c>
      <c r="N33" s="320">
        <v>517323.44677369896</v>
      </c>
      <c r="O33" s="320">
        <v>487633.72951115435</v>
      </c>
      <c r="P33" s="320">
        <v>482964.85172851809</v>
      </c>
      <c r="Q33" s="320">
        <v>465240.90972351481</v>
      </c>
      <c r="R33" s="320">
        <v>449496.59315872652</v>
      </c>
      <c r="S33" s="320">
        <v>443952.23353517958</v>
      </c>
      <c r="T33" s="320">
        <v>436513.15546805196</v>
      </c>
      <c r="U33" s="320">
        <v>425532.46496876318</v>
      </c>
      <c r="V33" s="320">
        <v>396059.64500128169</v>
      </c>
      <c r="W33" s="320">
        <v>439751.59302672459</v>
      </c>
      <c r="X33" s="320">
        <v>662892.00084837107</v>
      </c>
      <c r="Y33" s="320">
        <v>1145707.386451754</v>
      </c>
      <c r="Z33" s="320">
        <v>1700278.771012574</v>
      </c>
      <c r="AA33" s="320">
        <v>2239507.9429847407</v>
      </c>
      <c r="AB33" s="320">
        <v>2390068.3159043952</v>
      </c>
      <c r="AC33" s="320">
        <v>1466016.7633585867</v>
      </c>
      <c r="AD33" s="320">
        <v>780536.81850279192</v>
      </c>
      <c r="AE33" s="320">
        <v>492792.11220812442</v>
      </c>
    </row>
    <row r="34" spans="1:31" s="196" customFormat="1" ht="12">
      <c r="A34" s="227" t="s">
        <v>898</v>
      </c>
      <c r="B34" s="246" t="s">
        <v>1055</v>
      </c>
      <c r="C34" s="320">
        <v>1351157.8015932608</v>
      </c>
      <c r="D34" s="320">
        <v>1296906.0500864575</v>
      </c>
      <c r="E34" s="320">
        <v>1229875.2618274726</v>
      </c>
      <c r="F34" s="320">
        <v>1224401.5346833083</v>
      </c>
      <c r="G34" s="320">
        <v>1184145.1204278052</v>
      </c>
      <c r="H34" s="320">
        <v>1168248.6560870153</v>
      </c>
      <c r="I34" s="320">
        <v>1113442.3793151216</v>
      </c>
      <c r="J34" s="320">
        <v>1061595.3618148358</v>
      </c>
      <c r="K34" s="320">
        <v>1022965.9779360632</v>
      </c>
      <c r="L34" s="320">
        <v>923469.73225360364</v>
      </c>
      <c r="M34" s="320">
        <v>886924.61462067976</v>
      </c>
      <c r="N34" s="320">
        <v>879670.30005803704</v>
      </c>
      <c r="O34" s="320">
        <v>833507.27075750369</v>
      </c>
      <c r="P34" s="320">
        <v>815195.16468381416</v>
      </c>
      <c r="Q34" s="320">
        <v>814831.11547905323</v>
      </c>
      <c r="R34" s="320">
        <v>817740.99976604746</v>
      </c>
      <c r="S34" s="320">
        <v>857326.1686041333</v>
      </c>
      <c r="T34" s="320">
        <v>916097.88927575841</v>
      </c>
      <c r="U34" s="320">
        <v>1039135.8908465127</v>
      </c>
      <c r="V34" s="320">
        <v>1069425.1212427043</v>
      </c>
      <c r="W34" s="320">
        <v>1186546.9454639577</v>
      </c>
      <c r="X34" s="320">
        <v>1596160.5615144463</v>
      </c>
      <c r="Y34" s="320">
        <v>2122353.204360791</v>
      </c>
      <c r="Z34" s="320">
        <v>2532086.5476138066</v>
      </c>
      <c r="AA34" s="320">
        <v>2880346.9966644421</v>
      </c>
      <c r="AB34" s="320">
        <v>2977606.66788628</v>
      </c>
      <c r="AC34" s="320">
        <v>245898.8473737051</v>
      </c>
      <c r="AD34" s="320">
        <v>168970.60096346596</v>
      </c>
      <c r="AE34" s="320">
        <v>18396.615202738823</v>
      </c>
    </row>
    <row r="35" spans="1:31" s="196" customFormat="1" ht="12">
      <c r="A35" s="227" t="s">
        <v>899</v>
      </c>
      <c r="B35" s="246" t="s">
        <v>1055</v>
      </c>
      <c r="C35" s="320">
        <v>26917.942362506208</v>
      </c>
      <c r="D35" s="320">
        <v>26411.665665885474</v>
      </c>
      <c r="E35" s="320">
        <v>24411.916125740769</v>
      </c>
      <c r="F35" s="320">
        <v>23108.314233585417</v>
      </c>
      <c r="G35" s="320">
        <v>21276.588778149726</v>
      </c>
      <c r="H35" s="320">
        <v>22133.60838806472</v>
      </c>
      <c r="I35" s="320">
        <v>23519.59259506992</v>
      </c>
      <c r="J35" s="320">
        <v>25349.192118184514</v>
      </c>
      <c r="K35" s="320">
        <v>25510.377607662227</v>
      </c>
      <c r="L35" s="320">
        <v>23537.669947167418</v>
      </c>
      <c r="M35" s="320">
        <v>23584.338856831717</v>
      </c>
      <c r="N35" s="320">
        <v>23581.935316645373</v>
      </c>
      <c r="O35" s="320">
        <v>23532.696609958617</v>
      </c>
      <c r="P35" s="320">
        <v>24108.213634300155</v>
      </c>
      <c r="Q35" s="320">
        <v>27780.975441132508</v>
      </c>
      <c r="R35" s="320">
        <v>34519.740626278668</v>
      </c>
      <c r="S35" s="320">
        <v>38346.403410102546</v>
      </c>
      <c r="T35" s="320">
        <v>40275.200279742101</v>
      </c>
      <c r="U35" s="320">
        <v>47518.856687874686</v>
      </c>
      <c r="V35" s="320">
        <v>54377.225706764111</v>
      </c>
      <c r="W35" s="320">
        <v>70108.669729139263</v>
      </c>
      <c r="X35" s="320">
        <v>90009.357469511291</v>
      </c>
      <c r="Y35" s="320">
        <v>137370.20140253086</v>
      </c>
      <c r="Z35" s="320">
        <v>174859.27064888959</v>
      </c>
      <c r="AA35" s="320">
        <v>217223.63277947443</v>
      </c>
      <c r="AB35" s="320">
        <v>234307.14923253222</v>
      </c>
      <c r="AC35" s="320">
        <v>264517.20272240811</v>
      </c>
      <c r="AD35" s="320">
        <v>64677.007363799996</v>
      </c>
      <c r="AE35" s="320">
        <v>31664.741371833166</v>
      </c>
    </row>
    <row r="36" spans="1:31" s="196" customFormat="1" ht="12">
      <c r="A36" s="227" t="s">
        <v>900</v>
      </c>
      <c r="B36" s="246" t="s">
        <v>1055</v>
      </c>
      <c r="C36" s="320">
        <v>4615040.7832049793</v>
      </c>
      <c r="D36" s="320">
        <v>4621579.6608872702</v>
      </c>
      <c r="E36" s="320">
        <v>4384008.4894196512</v>
      </c>
      <c r="F36" s="320">
        <v>4188651.1139469333</v>
      </c>
      <c r="G36" s="320">
        <v>4053531.8453204785</v>
      </c>
      <c r="H36" s="320">
        <v>4028498.9593038084</v>
      </c>
      <c r="I36" s="320">
        <v>4043885.1364568807</v>
      </c>
      <c r="J36" s="320">
        <v>4041657.4238394084</v>
      </c>
      <c r="K36" s="320">
        <v>3858410.1107348623</v>
      </c>
      <c r="L36" s="320">
        <v>3518248.3461851436</v>
      </c>
      <c r="M36" s="320">
        <v>3485163.9132675747</v>
      </c>
      <c r="N36" s="320">
        <v>3403139.3421859448</v>
      </c>
      <c r="O36" s="320">
        <v>3301015.6367120706</v>
      </c>
      <c r="P36" s="320">
        <v>3254052.8333815974</v>
      </c>
      <c r="Q36" s="320">
        <v>3191942.2239472172</v>
      </c>
      <c r="R36" s="320">
        <v>3165128.0765620661</v>
      </c>
      <c r="S36" s="320">
        <v>3134744.0429735701</v>
      </c>
      <c r="T36" s="320">
        <v>3117557.1545381988</v>
      </c>
      <c r="U36" s="320">
        <v>3219932.6825897535</v>
      </c>
      <c r="V36" s="320">
        <v>3227572.4333647504</v>
      </c>
      <c r="W36" s="320">
        <v>3380652.0034950515</v>
      </c>
      <c r="X36" s="320">
        <v>3724843.9954457642</v>
      </c>
      <c r="Y36" s="320">
        <v>4365323.0209962418</v>
      </c>
      <c r="Z36" s="320">
        <v>4971760.562286403</v>
      </c>
      <c r="AA36" s="320">
        <v>5985329.6479325695</v>
      </c>
      <c r="AB36" s="320">
        <v>6872165.5563491145</v>
      </c>
      <c r="AC36" s="320">
        <v>5512686.7761036726</v>
      </c>
      <c r="AD36" s="320">
        <v>1764135.6229573826</v>
      </c>
      <c r="AE36" s="320">
        <v>4868768.1738615604</v>
      </c>
    </row>
    <row r="37" spans="1:31" s="196" customFormat="1" ht="12">
      <c r="A37" s="227" t="s">
        <v>901</v>
      </c>
      <c r="B37" s="246" t="s">
        <v>1055</v>
      </c>
      <c r="C37" s="320">
        <v>6153653.8989917859</v>
      </c>
      <c r="D37" s="320">
        <v>6135828.1753812041</v>
      </c>
      <c r="E37" s="320">
        <v>5892590.1893784031</v>
      </c>
      <c r="F37" s="320">
        <v>5497674.9160845764</v>
      </c>
      <c r="G37" s="320">
        <v>5308567.8277239492</v>
      </c>
      <c r="H37" s="320">
        <v>5053506.9285998819</v>
      </c>
      <c r="I37" s="320">
        <v>4857323.4423303688</v>
      </c>
      <c r="J37" s="320">
        <v>4723004.059969103</v>
      </c>
      <c r="K37" s="320">
        <v>4437674.2587444829</v>
      </c>
      <c r="L37" s="320">
        <v>3989672.7883869153</v>
      </c>
      <c r="M37" s="320">
        <v>3852720.353857113</v>
      </c>
      <c r="N37" s="320">
        <v>3723270.2337011388</v>
      </c>
      <c r="O37" s="320">
        <v>3691903.4221206475</v>
      </c>
      <c r="P37" s="320">
        <v>3613225.2888706783</v>
      </c>
      <c r="Q37" s="320">
        <v>3461967.8743634922</v>
      </c>
      <c r="R37" s="320">
        <v>3320758.8062919956</v>
      </c>
      <c r="S37" s="320">
        <v>3143899.5839955364</v>
      </c>
      <c r="T37" s="320">
        <v>3136843.0455590957</v>
      </c>
      <c r="U37" s="320">
        <v>3119969.5507695419</v>
      </c>
      <c r="V37" s="320">
        <v>3001619.7821761081</v>
      </c>
      <c r="W37" s="320">
        <v>2952177.4994342662</v>
      </c>
      <c r="X37" s="320">
        <v>2941288.5634348085</v>
      </c>
      <c r="Y37" s="320">
        <v>3018573.7544209198</v>
      </c>
      <c r="Z37" s="320">
        <v>3188070.2519685528</v>
      </c>
      <c r="AA37" s="320">
        <v>3460807.3075498291</v>
      </c>
      <c r="AB37" s="320">
        <v>3620397.4008919704</v>
      </c>
      <c r="AC37" s="320">
        <v>7763037.748413003</v>
      </c>
      <c r="AD37" s="320">
        <v>8073866.9723814493</v>
      </c>
      <c r="AE37" s="320">
        <v>2967391.7132453043</v>
      </c>
    </row>
    <row r="38" spans="1:31" s="196" customFormat="1" ht="12">
      <c r="A38" s="226" t="s">
        <v>902</v>
      </c>
      <c r="B38" s="246" t="s">
        <v>1049</v>
      </c>
      <c r="C38" s="320">
        <v>768.93299999999999</v>
      </c>
      <c r="D38" s="320">
        <v>806.13900000000001</v>
      </c>
      <c r="E38" s="320">
        <v>780.36300000000006</v>
      </c>
      <c r="F38" s="320">
        <v>793.70100000000002</v>
      </c>
      <c r="G38" s="320">
        <v>784.44900000000007</v>
      </c>
      <c r="H38" s="320">
        <v>761.87699999999995</v>
      </c>
      <c r="I38" s="320">
        <v>781.11900000000003</v>
      </c>
      <c r="J38" s="320">
        <v>791.82900000000006</v>
      </c>
      <c r="K38" s="320">
        <v>771.77700000000004</v>
      </c>
      <c r="L38" s="320">
        <v>749.57400000000007</v>
      </c>
      <c r="M38" s="320">
        <v>773.08199999999999</v>
      </c>
      <c r="N38" s="320">
        <v>787.90500000000009</v>
      </c>
      <c r="O38" s="320">
        <v>789.14700000000005</v>
      </c>
      <c r="P38" s="320">
        <v>802.71899999999994</v>
      </c>
      <c r="Q38" s="320">
        <v>834.79500000000007</v>
      </c>
      <c r="R38" s="320">
        <v>865.28700000000003</v>
      </c>
      <c r="S38" s="320">
        <v>901.476</v>
      </c>
      <c r="T38" s="320">
        <v>889.47900000000004</v>
      </c>
      <c r="U38" s="320">
        <v>921.43628571428576</v>
      </c>
      <c r="V38" s="320">
        <v>815.36347619047626</v>
      </c>
      <c r="W38" s="320">
        <v>768.00457142857147</v>
      </c>
      <c r="X38" s="320">
        <v>711.03814285714282</v>
      </c>
      <c r="Y38" s="320">
        <v>648.30990476190482</v>
      </c>
      <c r="Z38" s="320">
        <v>550.77114285714276</v>
      </c>
      <c r="AA38" s="320">
        <v>434.92399999999992</v>
      </c>
      <c r="AB38" s="320">
        <v>267.06099999999992</v>
      </c>
      <c r="AC38" s="320">
        <v>81.979285714285723</v>
      </c>
      <c r="AD38" s="320">
        <v>0</v>
      </c>
      <c r="AE38" s="320">
        <v>34.699823321554774</v>
      </c>
    </row>
    <row r="39" spans="1:31" s="196" customFormat="1" ht="12">
      <c r="A39" s="226" t="s">
        <v>903</v>
      </c>
      <c r="B39" s="246" t="s">
        <v>1049</v>
      </c>
      <c r="C39" s="320">
        <v>0</v>
      </c>
      <c r="D39" s="320">
        <v>0</v>
      </c>
      <c r="E39" s="320">
        <v>0</v>
      </c>
      <c r="F39" s="320">
        <v>0</v>
      </c>
      <c r="G39" s="320">
        <v>0</v>
      </c>
      <c r="H39" s="320">
        <v>0</v>
      </c>
      <c r="I39" s="320">
        <v>0</v>
      </c>
      <c r="J39" s="320">
        <v>0</v>
      </c>
      <c r="K39" s="320">
        <v>0</v>
      </c>
      <c r="L39" s="320">
        <v>0</v>
      </c>
      <c r="M39" s="320">
        <v>0</v>
      </c>
      <c r="N39" s="320">
        <v>0</v>
      </c>
      <c r="O39" s="320">
        <v>0</v>
      </c>
      <c r="P39" s="320">
        <v>0</v>
      </c>
      <c r="Q39" s="320">
        <v>0</v>
      </c>
      <c r="R39" s="320">
        <v>0</v>
      </c>
      <c r="S39" s="320">
        <v>0</v>
      </c>
      <c r="T39" s="320">
        <v>0</v>
      </c>
      <c r="U39" s="320">
        <v>72.242785714285716</v>
      </c>
      <c r="V39" s="320">
        <v>145.01430952380952</v>
      </c>
      <c r="W39" s="320">
        <v>236.65257142857143</v>
      </c>
      <c r="X39" s="320">
        <v>345.7341428571429</v>
      </c>
      <c r="Y39" s="320">
        <v>482.59023809523808</v>
      </c>
      <c r="Z39" s="320">
        <v>634.58414285714287</v>
      </c>
      <c r="AA39" s="320">
        <v>823.24900000000002</v>
      </c>
      <c r="AB39" s="320">
        <v>976.154</v>
      </c>
      <c r="AC39" s="320">
        <v>1086.2255357142858</v>
      </c>
      <c r="AD39" s="320">
        <v>1320.6998930481284</v>
      </c>
      <c r="AE39" s="320">
        <v>1703.7613250883392</v>
      </c>
    </row>
    <row r="40" spans="1:31" s="196" customFormat="1" ht="12">
      <c r="A40" s="223" t="s">
        <v>904</v>
      </c>
      <c r="B40" s="246" t="s">
        <v>1049</v>
      </c>
      <c r="C40" s="320">
        <v>35820.6</v>
      </c>
      <c r="D40" s="320">
        <v>35587.724999999999</v>
      </c>
      <c r="E40" s="320">
        <v>34612.574999999997</v>
      </c>
      <c r="F40" s="320">
        <v>33914.025000000001</v>
      </c>
      <c r="G40" s="320">
        <v>32681.625</v>
      </c>
      <c r="H40" s="320">
        <v>32029.8</v>
      </c>
      <c r="I40" s="320">
        <v>31652.024999999998</v>
      </c>
      <c r="J40" s="320">
        <v>31617.149999999998</v>
      </c>
      <c r="K40" s="320">
        <v>30547.125</v>
      </c>
      <c r="L40" s="320">
        <v>29289.899999999998</v>
      </c>
      <c r="M40" s="320">
        <v>29395.274999999998</v>
      </c>
      <c r="N40" s="320">
        <v>29306.325000000001</v>
      </c>
      <c r="O40" s="320">
        <v>28932.149999999998</v>
      </c>
      <c r="P40" s="320">
        <v>28682.55</v>
      </c>
      <c r="Q40" s="320">
        <v>28771.35</v>
      </c>
      <c r="R40" s="320">
        <v>29025.149999999998</v>
      </c>
      <c r="S40" s="320">
        <v>29392.95</v>
      </c>
      <c r="T40" s="320">
        <v>29420.924999999999</v>
      </c>
      <c r="U40" s="320">
        <v>30269.024999999998</v>
      </c>
      <c r="V40" s="320">
        <v>29992.125</v>
      </c>
      <c r="W40" s="320">
        <v>30134.1</v>
      </c>
      <c r="X40" s="320">
        <v>30550.199999999997</v>
      </c>
      <c r="Y40" s="320">
        <v>31015.8</v>
      </c>
      <c r="Z40" s="320">
        <v>31408.424999999999</v>
      </c>
      <c r="AA40" s="320">
        <v>31735.649999999998</v>
      </c>
      <c r="AB40" s="320">
        <v>30529.199999999997</v>
      </c>
      <c r="AC40" s="320">
        <v>29204.325000000001</v>
      </c>
      <c r="AD40" s="320">
        <v>28162.2</v>
      </c>
      <c r="AE40" s="320">
        <v>27583.875</v>
      </c>
    </row>
    <row r="41" spans="1:31" s="196" customFormat="1" ht="12">
      <c r="A41" s="223" t="s">
        <v>905</v>
      </c>
      <c r="B41" s="246" t="s">
        <v>1056</v>
      </c>
      <c r="C41" s="320">
        <v>0</v>
      </c>
      <c r="D41" s="320">
        <v>0</v>
      </c>
      <c r="E41" s="320">
        <v>0</v>
      </c>
      <c r="F41" s="320">
        <v>0</v>
      </c>
      <c r="G41" s="320">
        <v>0</v>
      </c>
      <c r="H41" s="320">
        <v>0</v>
      </c>
      <c r="I41" s="320">
        <v>0</v>
      </c>
      <c r="J41" s="320">
        <v>0</v>
      </c>
      <c r="K41" s="320">
        <v>0</v>
      </c>
      <c r="L41" s="320">
        <v>0</v>
      </c>
      <c r="M41" s="320">
        <v>0</v>
      </c>
      <c r="N41" s="320">
        <v>0</v>
      </c>
      <c r="O41" s="320">
        <v>0</v>
      </c>
      <c r="P41" s="320">
        <v>0</v>
      </c>
      <c r="Q41" s="320">
        <v>0</v>
      </c>
      <c r="R41" s="320">
        <v>0</v>
      </c>
      <c r="S41" s="320">
        <v>0</v>
      </c>
      <c r="T41" s="320">
        <v>0</v>
      </c>
      <c r="U41" s="320">
        <v>0</v>
      </c>
      <c r="V41" s="320">
        <v>0</v>
      </c>
      <c r="W41" s="320">
        <v>0</v>
      </c>
      <c r="X41" s="320">
        <v>0</v>
      </c>
      <c r="Y41" s="320">
        <v>0</v>
      </c>
      <c r="Z41" s="320">
        <v>0</v>
      </c>
      <c r="AA41" s="320">
        <v>0</v>
      </c>
      <c r="AB41" s="320">
        <v>0</v>
      </c>
      <c r="AC41" s="320">
        <v>0</v>
      </c>
      <c r="AD41" s="320">
        <v>0</v>
      </c>
      <c r="AE41" s="320">
        <v>0</v>
      </c>
    </row>
    <row r="42" spans="1:31" s="196" customFormat="1" ht="12">
      <c r="A42" s="232" t="s">
        <v>1057</v>
      </c>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c r="Z42" s="235"/>
      <c r="AA42" s="235"/>
      <c r="AB42" s="235"/>
      <c r="AC42" s="235"/>
      <c r="AD42" s="235"/>
      <c r="AE42" s="236"/>
    </row>
    <row r="43" spans="1:31" s="196" customFormat="1" ht="12">
      <c r="A43" s="237" t="s">
        <v>1058</v>
      </c>
      <c r="B43" s="246" t="s">
        <v>1059</v>
      </c>
      <c r="C43" s="320">
        <v>965.84245849523143</v>
      </c>
      <c r="D43" s="320">
        <v>962.13397299218195</v>
      </c>
      <c r="E43" s="320">
        <v>961.54205607476638</v>
      </c>
      <c r="F43" s="320">
        <v>954.82721767011037</v>
      </c>
      <c r="G43" s="320">
        <v>985.67597765363121</v>
      </c>
      <c r="H43" s="320">
        <v>957.84843144166371</v>
      </c>
      <c r="I43" s="320">
        <v>1009.6701244813279</v>
      </c>
      <c r="J43" s="320">
        <v>1000.5139607032057</v>
      </c>
      <c r="K43" s="320">
        <v>1013.672997237569</v>
      </c>
      <c r="L43" s="320">
        <v>1036.0507071403931</v>
      </c>
      <c r="M43" s="320">
        <v>1006.4455782312925</v>
      </c>
      <c r="N43" s="320">
        <v>1001.5222450376455</v>
      </c>
      <c r="O43" s="320">
        <v>991.25212464589242</v>
      </c>
      <c r="P43" s="320">
        <v>1007.1355389541088</v>
      </c>
      <c r="Q43" s="320">
        <v>1020.4897959183672</v>
      </c>
      <c r="R43" s="320">
        <v>1021.0649256438159</v>
      </c>
      <c r="S43" s="320">
        <v>982.19284603421465</v>
      </c>
      <c r="T43" s="320">
        <v>966.54998055231431</v>
      </c>
      <c r="U43" s="320">
        <v>926.81242337556193</v>
      </c>
      <c r="V43" s="320">
        <v>853.52284263959393</v>
      </c>
      <c r="W43" s="320">
        <v>812.87537091988122</v>
      </c>
      <c r="X43" s="320">
        <v>798.15789473684208</v>
      </c>
      <c r="Y43" s="320">
        <v>779.81066506890352</v>
      </c>
      <c r="Z43" s="320">
        <v>768.75</v>
      </c>
      <c r="AA43" s="320">
        <v>726.58105263157893</v>
      </c>
      <c r="AB43" s="320">
        <v>705.04451038575667</v>
      </c>
      <c r="AC43" s="320">
        <v>661.80174464710547</v>
      </c>
      <c r="AD43" s="320">
        <v>655.05436573311363</v>
      </c>
      <c r="AE43" s="320">
        <v>652.3490971625107</v>
      </c>
    </row>
    <row r="44" spans="1:31" s="196" customFormat="1" ht="12">
      <c r="A44" s="237" t="s">
        <v>1060</v>
      </c>
      <c r="B44" s="246" t="s">
        <v>1061</v>
      </c>
      <c r="C44" s="320">
        <v>1037.7251854468386</v>
      </c>
      <c r="D44" s="320">
        <v>998.81734186211804</v>
      </c>
      <c r="E44" s="320">
        <v>997.22681524083396</v>
      </c>
      <c r="F44" s="320">
        <v>992.01995012468819</v>
      </c>
      <c r="G44" s="320">
        <v>1023.9106145251396</v>
      </c>
      <c r="H44" s="320">
        <v>981.9851956291858</v>
      </c>
      <c r="I44" s="320">
        <v>1023.9640387275242</v>
      </c>
      <c r="J44" s="320">
        <v>1010.1158221302999</v>
      </c>
      <c r="K44" s="320">
        <v>1038.3808701657458</v>
      </c>
      <c r="L44" s="320">
        <v>1073.5063815108658</v>
      </c>
      <c r="M44" s="320">
        <v>1062.9363945578232</v>
      </c>
      <c r="N44" s="320">
        <v>1074.5023956194389</v>
      </c>
      <c r="O44" s="320">
        <v>1023.6883852691218</v>
      </c>
      <c r="P44" s="320">
        <v>1035.496264674493</v>
      </c>
      <c r="Q44" s="320">
        <v>1040.3823845327604</v>
      </c>
      <c r="R44" s="320">
        <v>1057.6525208560029</v>
      </c>
      <c r="S44" s="320">
        <v>1028.4603421461898</v>
      </c>
      <c r="T44" s="320">
        <v>1015.558148580319</v>
      </c>
      <c r="U44" s="320">
        <v>992.6174908050674</v>
      </c>
      <c r="V44" s="320">
        <v>885.1093677895708</v>
      </c>
      <c r="W44" s="320">
        <v>823.54302670623144</v>
      </c>
      <c r="X44" s="320">
        <v>764.16228070175441</v>
      </c>
      <c r="Y44" s="320">
        <v>708.98801677651284</v>
      </c>
      <c r="Z44" s="320">
        <v>699.00773195876286</v>
      </c>
      <c r="AA44" s="320">
        <v>689.12842105263155</v>
      </c>
      <c r="AB44" s="320">
        <v>668.29673590504444</v>
      </c>
      <c r="AC44" s="320">
        <v>618.93893735130848</v>
      </c>
      <c r="AD44" s="320">
        <v>601.49093904448102</v>
      </c>
      <c r="AE44" s="320">
        <v>600.755803955288</v>
      </c>
    </row>
    <row r="45" spans="1:31" s="196" customFormat="1" ht="12">
      <c r="A45" s="227" t="s">
        <v>1017</v>
      </c>
      <c r="B45" s="246" t="s">
        <v>1062</v>
      </c>
      <c r="C45" s="320">
        <v>21356.617999999999</v>
      </c>
      <c r="D45" s="320">
        <v>22498.111000000001</v>
      </c>
      <c r="E45" s="320">
        <v>21820.087</v>
      </c>
      <c r="F45" s="320">
        <v>16133.58</v>
      </c>
      <c r="G45" s="320">
        <v>15084.361999999999</v>
      </c>
      <c r="H45" s="320">
        <v>16305.852000000001</v>
      </c>
      <c r="I45" s="320">
        <v>15657.433000000001</v>
      </c>
      <c r="J45" s="320">
        <v>14303.105</v>
      </c>
      <c r="K45" s="320">
        <v>13318.269</v>
      </c>
      <c r="L45" s="320">
        <v>11941.107</v>
      </c>
      <c r="M45" s="320">
        <v>10668.593000000001</v>
      </c>
      <c r="N45" s="320">
        <v>9810.2610000000004</v>
      </c>
      <c r="O45" s="320">
        <v>8775.0499999999993</v>
      </c>
      <c r="P45" s="320">
        <v>9214.7900000000009</v>
      </c>
      <c r="Q45" s="320">
        <v>7438.0420000000004</v>
      </c>
      <c r="R45" s="320">
        <v>6037.9250000000002</v>
      </c>
      <c r="S45" s="320">
        <v>4951.2460000000001</v>
      </c>
      <c r="T45" s="320">
        <v>5719.1279999999997</v>
      </c>
      <c r="U45" s="320">
        <v>4347.5690000000004</v>
      </c>
      <c r="V45" s="320">
        <v>4338.7910000000002</v>
      </c>
      <c r="W45" s="320">
        <v>5148.4539999999997</v>
      </c>
      <c r="X45" s="320">
        <v>5586.4129999999996</v>
      </c>
      <c r="Y45" s="320">
        <v>5641.8609999999999</v>
      </c>
      <c r="Z45" s="320">
        <v>6084.4709999999995</v>
      </c>
      <c r="AA45" s="320">
        <v>5975.4539999999997</v>
      </c>
      <c r="AB45" s="320">
        <v>5537.7259999999997</v>
      </c>
      <c r="AC45" s="320">
        <v>5106.107</v>
      </c>
      <c r="AD45" s="320">
        <v>4005.58</v>
      </c>
      <c r="AE45" s="320">
        <v>3890.1959999999999</v>
      </c>
    </row>
    <row r="46" spans="1:31" s="196" customFormat="1" ht="12">
      <c r="A46" s="227" t="s">
        <v>1063</v>
      </c>
      <c r="B46" s="246" t="s">
        <v>1062</v>
      </c>
      <c r="C46" s="320">
        <v>30031</v>
      </c>
      <c r="D46" s="320">
        <v>31519</v>
      </c>
      <c r="E46" s="320">
        <v>42552</v>
      </c>
      <c r="F46" s="320">
        <v>50639</v>
      </c>
      <c r="G46" s="320">
        <v>57509</v>
      </c>
      <c r="H46" s="320">
        <v>71709</v>
      </c>
      <c r="I46" s="320">
        <v>64305.187000000005</v>
      </c>
      <c r="J46" s="320">
        <v>54503.753000000004</v>
      </c>
      <c r="K46" s="320">
        <v>46337.645000000004</v>
      </c>
      <c r="L46" s="320">
        <v>39278.381999999998</v>
      </c>
      <c r="M46" s="320">
        <v>35899.230000000003</v>
      </c>
      <c r="N46" s="320">
        <v>33174.695</v>
      </c>
      <c r="O46" s="320">
        <v>32062.567999999999</v>
      </c>
      <c r="P46" s="320">
        <v>29736.706000000002</v>
      </c>
      <c r="Q46" s="320">
        <v>27508.679999999997</v>
      </c>
      <c r="R46" s="320">
        <v>26506.716999999997</v>
      </c>
      <c r="S46" s="320">
        <v>25986.963</v>
      </c>
      <c r="T46" s="320">
        <v>24622.177</v>
      </c>
      <c r="U46" s="320">
        <v>24028.644</v>
      </c>
      <c r="V46" s="320">
        <v>22305.741000000002</v>
      </c>
      <c r="W46" s="320">
        <v>21706.721999999998</v>
      </c>
      <c r="X46" s="320">
        <v>19816.565000000002</v>
      </c>
      <c r="Y46" s="320">
        <v>17678.143</v>
      </c>
      <c r="Z46" s="320">
        <v>18558.642</v>
      </c>
      <c r="AA46" s="320">
        <v>18481.821</v>
      </c>
      <c r="AB46" s="320">
        <v>11430.312</v>
      </c>
      <c r="AC46" s="320">
        <v>6142.6139999999996</v>
      </c>
      <c r="AD46" s="320">
        <v>5713.0590000000002</v>
      </c>
      <c r="AE46" s="320">
        <v>4873.8119999999999</v>
      </c>
    </row>
    <row r="47" spans="1:31" s="196" customFormat="1" ht="12">
      <c r="A47" s="227" t="s">
        <v>1064</v>
      </c>
      <c r="B47" s="246" t="s">
        <v>1062</v>
      </c>
      <c r="C47" s="320">
        <v>23553.256999999998</v>
      </c>
      <c r="D47" s="320">
        <v>23243.331999999999</v>
      </c>
      <c r="E47" s="320">
        <v>21943.784</v>
      </c>
      <c r="F47" s="320">
        <v>20843.516</v>
      </c>
      <c r="G47" s="320">
        <v>20494.879000000001</v>
      </c>
      <c r="H47" s="320">
        <v>19825.993000000002</v>
      </c>
      <c r="I47" s="320">
        <v>20033.212</v>
      </c>
      <c r="J47" s="320">
        <v>21515.445</v>
      </c>
      <c r="K47" s="320">
        <v>21107.423000000003</v>
      </c>
      <c r="L47" s="320">
        <v>18137.761999999999</v>
      </c>
      <c r="M47" s="320">
        <v>18323.992000000002</v>
      </c>
      <c r="N47" s="320">
        <v>16972.359</v>
      </c>
      <c r="O47" s="320">
        <v>16295.360999999999</v>
      </c>
      <c r="P47" s="320">
        <v>15937.257000000001</v>
      </c>
      <c r="Q47" s="320">
        <v>15655.419</v>
      </c>
      <c r="R47" s="320">
        <v>15346.655000000001</v>
      </c>
      <c r="S47" s="320">
        <v>15075.662</v>
      </c>
      <c r="T47" s="320">
        <v>13600</v>
      </c>
      <c r="U47" s="320">
        <v>14100</v>
      </c>
      <c r="V47" s="320">
        <v>13300</v>
      </c>
      <c r="W47" s="320">
        <v>13000</v>
      </c>
      <c r="X47" s="320">
        <v>12300</v>
      </c>
      <c r="Y47" s="320">
        <v>13200</v>
      </c>
      <c r="Z47" s="320">
        <v>14200</v>
      </c>
      <c r="AA47" s="320">
        <v>14200</v>
      </c>
      <c r="AB47" s="320">
        <v>13000</v>
      </c>
      <c r="AC47" s="320">
        <v>11500</v>
      </c>
      <c r="AD47" s="320">
        <v>10600</v>
      </c>
      <c r="AE47" s="320">
        <v>7730</v>
      </c>
    </row>
    <row r="48" spans="1:31" s="196" customFormat="1" ht="12">
      <c r="A48" s="227" t="s">
        <v>1019</v>
      </c>
      <c r="B48" s="246" t="s">
        <v>1062</v>
      </c>
      <c r="C48" s="320">
        <v>46780.36</v>
      </c>
      <c r="D48" s="320">
        <v>54501.534</v>
      </c>
      <c r="E48" s="320">
        <v>54834.27</v>
      </c>
      <c r="F48" s="320">
        <v>51220.754000000001</v>
      </c>
      <c r="G48" s="320">
        <v>64413.811000000002</v>
      </c>
      <c r="H48" s="320">
        <v>88521.804000000004</v>
      </c>
      <c r="I48" s="320">
        <v>90522.202000000005</v>
      </c>
      <c r="J48" s="320">
        <v>80612.877999999997</v>
      </c>
      <c r="K48" s="320">
        <v>67674.762000000002</v>
      </c>
      <c r="L48" s="320">
        <v>54390.894999999997</v>
      </c>
      <c r="M48" s="320">
        <v>42391.457999999999</v>
      </c>
      <c r="N48" s="320">
        <v>38908.256999999998</v>
      </c>
      <c r="O48" s="320">
        <v>49766.798999999999</v>
      </c>
      <c r="P48" s="320">
        <v>51439.756000000001</v>
      </c>
      <c r="Q48" s="320">
        <v>49997.186000000002</v>
      </c>
      <c r="R48" s="320">
        <v>45191.733</v>
      </c>
      <c r="S48" s="320">
        <v>38055.902999999998</v>
      </c>
      <c r="T48" s="320">
        <v>32933.101999999999</v>
      </c>
      <c r="U48" s="320">
        <v>29317.917000000001</v>
      </c>
      <c r="V48" s="320">
        <v>24833.304</v>
      </c>
      <c r="W48" s="320">
        <v>23748.288</v>
      </c>
      <c r="X48" s="320">
        <v>20834.016</v>
      </c>
      <c r="Y48" s="320">
        <v>18728.774000000001</v>
      </c>
      <c r="Z48" s="320">
        <v>20500.871999999999</v>
      </c>
      <c r="AA48" s="320">
        <v>22426.359</v>
      </c>
      <c r="AB48" s="320">
        <v>22824.296999999999</v>
      </c>
      <c r="AC48" s="320">
        <v>20397.467000000001</v>
      </c>
      <c r="AD48" s="320">
        <v>20255.098000000002</v>
      </c>
      <c r="AE48" s="320">
        <v>20271.532999999999</v>
      </c>
    </row>
    <row r="49" spans="1:31" s="196" customFormat="1" ht="12">
      <c r="A49" s="223" t="s">
        <v>911</v>
      </c>
      <c r="B49" s="246" t="s">
        <v>1065</v>
      </c>
      <c r="C49" s="320">
        <v>39646.097999999998</v>
      </c>
      <c r="D49" s="320">
        <v>39717.443999999996</v>
      </c>
      <c r="E49" s="320">
        <v>38596.423499999997</v>
      </c>
      <c r="F49" s="320">
        <v>38055.899999999994</v>
      </c>
      <c r="G49" s="320">
        <v>36821.303999999996</v>
      </c>
      <c r="H49" s="320">
        <v>36035.651999999995</v>
      </c>
      <c r="I49" s="320">
        <v>35831.765999999996</v>
      </c>
      <c r="J49" s="320">
        <v>35880.904499999997</v>
      </c>
      <c r="K49" s="320">
        <v>34718.218499999995</v>
      </c>
      <c r="L49" s="320">
        <v>33370.328999999998</v>
      </c>
      <c r="M49" s="320">
        <v>33665.6535</v>
      </c>
      <c r="N49" s="320">
        <v>33704.921999999999</v>
      </c>
      <c r="O49" s="320">
        <v>33355.382999999994</v>
      </c>
      <c r="P49" s="320">
        <v>33225.169499999996</v>
      </c>
      <c r="Q49" s="320">
        <v>33558.986999999994</v>
      </c>
      <c r="R49" s="320">
        <v>34043.533499999998</v>
      </c>
      <c r="S49" s="320">
        <v>34680.571499999998</v>
      </c>
      <c r="T49" s="320">
        <v>34617.191999999995</v>
      </c>
      <c r="U49" s="320">
        <v>36533.240999999995</v>
      </c>
      <c r="V49" s="320">
        <v>36283.53</v>
      </c>
      <c r="W49" s="320">
        <v>37131.644999999997</v>
      </c>
      <c r="X49" s="320">
        <v>38384.641499999998</v>
      </c>
      <c r="Y49" s="320">
        <v>39945.229499999994</v>
      </c>
      <c r="Z49" s="320">
        <v>41361.715499999998</v>
      </c>
      <c r="AA49" s="320">
        <v>43013.530499999993</v>
      </c>
      <c r="AB49" s="320">
        <v>42336.589499999995</v>
      </c>
      <c r="AC49" s="320">
        <v>40954.648499999996</v>
      </c>
      <c r="AD49" s="320">
        <v>40208.335499999994</v>
      </c>
      <c r="AE49" s="320">
        <v>39775.112999999998</v>
      </c>
    </row>
    <row r="50" spans="1:31" s="196" customFormat="1" ht="12">
      <c r="A50" s="223" t="s">
        <v>912</v>
      </c>
      <c r="B50" s="246" t="s">
        <v>1066</v>
      </c>
      <c r="C50" s="320">
        <v>522709.902</v>
      </c>
      <c r="D50" s="320">
        <v>523650.55599999998</v>
      </c>
      <c r="E50" s="320">
        <v>508870.57650000002</v>
      </c>
      <c r="F50" s="320">
        <v>501744.1</v>
      </c>
      <c r="G50" s="320">
        <v>485466.696</v>
      </c>
      <c r="H50" s="320">
        <v>475108.348</v>
      </c>
      <c r="I50" s="320">
        <v>472420.234</v>
      </c>
      <c r="J50" s="320">
        <v>473068.0955</v>
      </c>
      <c r="K50" s="320">
        <v>457738.78149999998</v>
      </c>
      <c r="L50" s="320">
        <v>439967.67099999997</v>
      </c>
      <c r="M50" s="320">
        <v>443861.34649999999</v>
      </c>
      <c r="N50" s="320">
        <v>444379.07799999998</v>
      </c>
      <c r="O50" s="320">
        <v>439770.61699999997</v>
      </c>
      <c r="P50" s="320">
        <v>438053.83049999998</v>
      </c>
      <c r="Q50" s="320">
        <v>442455.01299999998</v>
      </c>
      <c r="R50" s="320">
        <v>448843.46649999998</v>
      </c>
      <c r="S50" s="320">
        <v>457242.42849999998</v>
      </c>
      <c r="T50" s="320">
        <v>456406.80800000002</v>
      </c>
      <c r="U50" s="320">
        <v>481668.75900000002</v>
      </c>
      <c r="V50" s="320">
        <v>478376.47</v>
      </c>
      <c r="W50" s="320">
        <v>489558.35499999998</v>
      </c>
      <c r="X50" s="320">
        <v>506078.35849999997</v>
      </c>
      <c r="Y50" s="320">
        <v>526653.77049999998</v>
      </c>
      <c r="Z50" s="320">
        <v>545329.28449999995</v>
      </c>
      <c r="AA50" s="320">
        <v>567107.46950000001</v>
      </c>
      <c r="AB50" s="320">
        <v>558182.4105</v>
      </c>
      <c r="AC50" s="320">
        <v>539962.35149999999</v>
      </c>
      <c r="AD50" s="320">
        <v>530122.66449999996</v>
      </c>
      <c r="AE50" s="320">
        <v>524410.88699999999</v>
      </c>
    </row>
    <row r="51" spans="1:31" s="196" customFormat="1" ht="12">
      <c r="A51" s="223" t="s">
        <v>913</v>
      </c>
      <c r="B51" s="246" t="s">
        <v>1067</v>
      </c>
      <c r="C51" s="320">
        <v>12692.082706472407</v>
      </c>
      <c r="D51" s="320">
        <v>12711.63690351974</v>
      </c>
      <c r="E51" s="320">
        <v>12331.22693522336</v>
      </c>
      <c r="F51" s="320">
        <v>12096.117</v>
      </c>
      <c r="G51" s="320">
        <v>12500.367745688443</v>
      </c>
      <c r="H51" s="320">
        <v>12904.618491376887</v>
      </c>
      <c r="I51" s="320">
        <v>13308.869237065332</v>
      </c>
      <c r="J51" s="320">
        <v>13713.119982753773</v>
      </c>
      <c r="K51" s="320">
        <v>14117.370728442216</v>
      </c>
      <c r="L51" s="320">
        <v>14521.621474130659</v>
      </c>
      <c r="M51" s="320">
        <v>14925.872219819101</v>
      </c>
      <c r="N51" s="320">
        <v>15330.122965507544</v>
      </c>
      <c r="O51" s="320">
        <v>15734.373711195987</v>
      </c>
      <c r="P51" s="320">
        <v>16138.624456884432</v>
      </c>
      <c r="Q51" s="320">
        <v>16542.875202572875</v>
      </c>
      <c r="R51" s="320">
        <v>16947.125948261317</v>
      </c>
      <c r="S51" s="320">
        <v>17351.376693949758</v>
      </c>
      <c r="T51" s="320">
        <v>17755.627439638203</v>
      </c>
      <c r="U51" s="320">
        <v>18159.878185326648</v>
      </c>
      <c r="V51" s="320">
        <v>18564.12893101509</v>
      </c>
      <c r="W51" s="320">
        <v>18968.379676703531</v>
      </c>
      <c r="X51" s="320">
        <v>19372.630422391976</v>
      </c>
      <c r="Y51" s="320">
        <v>20160.255195847785</v>
      </c>
      <c r="Z51" s="320">
        <v>20875.152058346612</v>
      </c>
      <c r="AA51" s="320">
        <v>21708.818865451307</v>
      </c>
      <c r="AB51" s="320">
        <v>21367.168473568283</v>
      </c>
      <c r="AC51" s="320">
        <v>20669.706384244073</v>
      </c>
      <c r="AD51" s="320">
        <v>20293.044121332834</v>
      </c>
      <c r="AE51" s="320">
        <v>20074.397833255225</v>
      </c>
    </row>
    <row r="52" spans="1:31" s="196" customFormat="1" ht="12">
      <c r="A52" s="223" t="s">
        <v>914</v>
      </c>
      <c r="B52" s="246" t="s">
        <v>1068</v>
      </c>
      <c r="C52" s="320">
        <v>115510.77291446099</v>
      </c>
      <c r="D52" s="320">
        <v>115688.7358593059</v>
      </c>
      <c r="E52" s="320">
        <v>112226.62089531563</v>
      </c>
      <c r="F52" s="320">
        <v>110086.883</v>
      </c>
      <c r="G52" s="320">
        <v>113765.97311985139</v>
      </c>
      <c r="H52" s="320">
        <v>117445.06323970278</v>
      </c>
      <c r="I52" s="320">
        <v>121124.15335955417</v>
      </c>
      <c r="J52" s="320">
        <v>124803.24347940556</v>
      </c>
      <c r="K52" s="320">
        <v>128482.33359925693</v>
      </c>
      <c r="L52" s="320">
        <v>132161.42371910831</v>
      </c>
      <c r="M52" s="320">
        <v>135840.51383895968</v>
      </c>
      <c r="N52" s="320">
        <v>139519.60395881109</v>
      </c>
      <c r="O52" s="320">
        <v>143198.69407866246</v>
      </c>
      <c r="P52" s="320">
        <v>146877.78419851387</v>
      </c>
      <c r="Q52" s="320">
        <v>150556.87431836524</v>
      </c>
      <c r="R52" s="320">
        <v>154235.96443821662</v>
      </c>
      <c r="S52" s="320">
        <v>157915.05455806802</v>
      </c>
      <c r="T52" s="320">
        <v>161594.14467791939</v>
      </c>
      <c r="U52" s="320">
        <v>165273.2347977708</v>
      </c>
      <c r="V52" s="320">
        <v>168952.32491762217</v>
      </c>
      <c r="W52" s="320">
        <v>172631.41503747355</v>
      </c>
      <c r="X52" s="320">
        <v>176310.50515732495</v>
      </c>
      <c r="Y52" s="320">
        <v>183478.68617635206</v>
      </c>
      <c r="Z52" s="320">
        <v>189984.96974313431</v>
      </c>
      <c r="AA52" s="320">
        <v>197572.17977547098</v>
      </c>
      <c r="AB52" s="320">
        <v>194462.81610792951</v>
      </c>
      <c r="AC52" s="320">
        <v>188115.20658791828</v>
      </c>
      <c r="AD52" s="320">
        <v>184687.19952849377</v>
      </c>
      <c r="AE52" s="320">
        <v>182697.29745215111</v>
      </c>
    </row>
    <row r="53" spans="1:31" s="196" customFormat="1" ht="12">
      <c r="A53" s="223" t="s">
        <v>915</v>
      </c>
      <c r="B53" s="246" t="s">
        <v>1069</v>
      </c>
      <c r="C53" s="320">
        <v>88000.496123874676</v>
      </c>
      <c r="D53" s="320">
        <v>88129.026531852825</v>
      </c>
      <c r="E53" s="320">
        <v>85445.269516970235</v>
      </c>
      <c r="F53" s="320">
        <v>83682</v>
      </c>
      <c r="G53" s="320">
        <v>84789.153491944468</v>
      </c>
      <c r="H53" s="320">
        <v>85896.306983888935</v>
      </c>
      <c r="I53" s="320">
        <v>87003.460475833417</v>
      </c>
      <c r="J53" s="320">
        <v>88110.613967777885</v>
      </c>
      <c r="K53" s="320">
        <v>89217.767459722352</v>
      </c>
      <c r="L53" s="320">
        <v>90324.92095166682</v>
      </c>
      <c r="M53" s="320">
        <v>91432.074443611287</v>
      </c>
      <c r="N53" s="320">
        <v>92539.227935555769</v>
      </c>
      <c r="O53" s="320">
        <v>93646.381427500237</v>
      </c>
      <c r="P53" s="320">
        <v>94753.534919444704</v>
      </c>
      <c r="Q53" s="320">
        <v>95860.688411389172</v>
      </c>
      <c r="R53" s="320">
        <v>96967.841903333654</v>
      </c>
      <c r="S53" s="320">
        <v>98074.995395278122</v>
      </c>
      <c r="T53" s="320">
        <v>99182.148887222589</v>
      </c>
      <c r="U53" s="320">
        <v>100289.30237916706</v>
      </c>
      <c r="V53" s="320">
        <v>101396.45587111154</v>
      </c>
      <c r="W53" s="320">
        <v>102503.60936305601</v>
      </c>
      <c r="X53" s="320">
        <v>103610.76285500047</v>
      </c>
      <c r="Y53" s="320">
        <v>107823.22145468178</v>
      </c>
      <c r="Z53" s="320">
        <v>111646.70890430218</v>
      </c>
      <c r="AA53" s="320">
        <v>116105.41440622364</v>
      </c>
      <c r="AB53" s="320">
        <v>114278.16343612334</v>
      </c>
      <c r="AC53" s="320">
        <v>110547.9224950792</v>
      </c>
      <c r="AD53" s="320">
        <v>108533.41731183804</v>
      </c>
      <c r="AE53" s="320">
        <v>107364.02997469304</v>
      </c>
    </row>
    <row r="54" spans="1:31" s="196" customFormat="1" ht="12">
      <c r="A54" s="223" t="s">
        <v>916</v>
      </c>
      <c r="B54" s="246" t="s">
        <v>1070</v>
      </c>
      <c r="C54" s="320">
        <v>14669.056259999999</v>
      </c>
      <c r="D54" s="320">
        <v>14695.454279999998</v>
      </c>
      <c r="E54" s="320">
        <v>14280.676694999998</v>
      </c>
      <c r="F54" s="320">
        <v>14080.682999999997</v>
      </c>
      <c r="G54" s="320">
        <v>14996.649411553426</v>
      </c>
      <c r="H54" s="320">
        <v>15912.615823106857</v>
      </c>
      <c r="I54" s="320">
        <v>16828.582234660287</v>
      </c>
      <c r="J54" s="320">
        <v>17744.548646213716</v>
      </c>
      <c r="K54" s="320">
        <v>18660.515057767148</v>
      </c>
      <c r="L54" s="320">
        <v>19576.481469320577</v>
      </c>
      <c r="M54" s="320">
        <v>20492.447880874006</v>
      </c>
      <c r="N54" s="320">
        <v>21408.414292427435</v>
      </c>
      <c r="O54" s="320">
        <v>22324.380703980863</v>
      </c>
      <c r="P54" s="320">
        <v>23240.347115534296</v>
      </c>
      <c r="Q54" s="320">
        <v>24156.313527087725</v>
      </c>
      <c r="R54" s="320">
        <v>25072.279938641153</v>
      </c>
      <c r="S54" s="320">
        <v>25988.246350194586</v>
      </c>
      <c r="T54" s="320">
        <v>26904.212761748011</v>
      </c>
      <c r="U54" s="320">
        <v>27820.179173301443</v>
      </c>
      <c r="V54" s="320">
        <v>28736.145584854872</v>
      </c>
      <c r="W54" s="320">
        <v>29652.111996408301</v>
      </c>
      <c r="X54" s="320">
        <v>30568.07840796173</v>
      </c>
      <c r="Y54" s="320">
        <v>31810.871735770306</v>
      </c>
      <c r="Z54" s="320">
        <v>32938.907674617876</v>
      </c>
      <c r="AA54" s="320">
        <v>34254.350738882196</v>
      </c>
      <c r="AB54" s="320">
        <v>33715.260499741526</v>
      </c>
      <c r="AC54" s="320">
        <v>32614.734893864057</v>
      </c>
      <c r="AD54" s="320">
        <v>32020.399414636482</v>
      </c>
      <c r="AE54" s="320">
        <v>31675.397381776718</v>
      </c>
    </row>
    <row r="55" spans="1:31" s="196" customFormat="1" ht="12">
      <c r="A55" s="223" t="s">
        <v>917</v>
      </c>
      <c r="B55" s="246" t="s">
        <v>1071</v>
      </c>
      <c r="C55" s="320">
        <v>45475.761473999999</v>
      </c>
      <c r="D55" s="320">
        <v>45557.598371999993</v>
      </c>
      <c r="E55" s="320">
        <v>44271.740155499996</v>
      </c>
      <c r="F55" s="320">
        <v>43651.736699999994</v>
      </c>
      <c r="G55" s="320">
        <v>46491.337919853751</v>
      </c>
      <c r="H55" s="320">
        <v>49330.939139707516</v>
      </c>
      <c r="I55" s="320">
        <v>52170.540359561281</v>
      </c>
      <c r="J55" s="320">
        <v>55010.141579415038</v>
      </c>
      <c r="K55" s="320">
        <v>57849.74279926881</v>
      </c>
      <c r="L55" s="320">
        <v>60689.344019122575</v>
      </c>
      <c r="M55" s="320">
        <v>63528.945238976332</v>
      </c>
      <c r="N55" s="320">
        <v>66368.546458830097</v>
      </c>
      <c r="O55" s="320">
        <v>69208.147678683861</v>
      </c>
      <c r="P55" s="320">
        <v>72047.748898537626</v>
      </c>
      <c r="Q55" s="320">
        <v>74887.35011839139</v>
      </c>
      <c r="R55" s="320">
        <v>77726.951338245155</v>
      </c>
      <c r="S55" s="320">
        <v>80566.55255809892</v>
      </c>
      <c r="T55" s="320">
        <v>83406.15377795267</v>
      </c>
      <c r="U55" s="320">
        <v>86245.754997806449</v>
      </c>
      <c r="V55" s="320">
        <v>89085.356217660199</v>
      </c>
      <c r="W55" s="320">
        <v>91924.957437513964</v>
      </c>
      <c r="X55" s="320">
        <v>94764.558657367728</v>
      </c>
      <c r="Y55" s="320">
        <v>98617.360905526904</v>
      </c>
      <c r="Z55" s="320">
        <v>102114.40204981739</v>
      </c>
      <c r="AA55" s="320">
        <v>106192.42683633571</v>
      </c>
      <c r="AB55" s="320">
        <v>104521.18509497211</v>
      </c>
      <c r="AC55" s="320">
        <v>101109.42914681455</v>
      </c>
      <c r="AD55" s="320">
        <v>99266.920807502436</v>
      </c>
      <c r="AE55" s="320">
        <v>98197.374827427513</v>
      </c>
    </row>
    <row r="56" spans="1:31" s="196" customFormat="1" ht="12">
      <c r="A56" s="223" t="s">
        <v>392</v>
      </c>
      <c r="B56" s="246" t="s">
        <v>33</v>
      </c>
      <c r="C56" s="320">
        <v>2944.4034234712308</v>
      </c>
      <c r="D56" s="320">
        <v>2948.6721469168629</v>
      </c>
      <c r="E56" s="320">
        <v>2858.6683158991987</v>
      </c>
      <c r="F56" s="320">
        <v>2799.0711375000001</v>
      </c>
      <c r="G56" s="320">
        <v>2704.9112685702667</v>
      </c>
      <c r="H56" s="320">
        <v>2639.9130409892136</v>
      </c>
      <c r="I56" s="320">
        <v>2617.4747250462433</v>
      </c>
      <c r="J56" s="320">
        <v>2612.9898776285249</v>
      </c>
      <c r="K56" s="320">
        <v>2520.6355857117869</v>
      </c>
      <c r="L56" s="320">
        <v>2402.6337971519642</v>
      </c>
      <c r="M56" s="320">
        <v>2413.38837314291</v>
      </c>
      <c r="N56" s="320">
        <v>2406.9187937257266</v>
      </c>
      <c r="O56" s="320">
        <v>2379.4618150343686</v>
      </c>
      <c r="P56" s="320">
        <v>2366.321578973334</v>
      </c>
      <c r="Q56" s="320">
        <v>2379.0723693128598</v>
      </c>
      <c r="R56" s="320">
        <v>2403.7328583828353</v>
      </c>
      <c r="S56" s="320">
        <v>2435.9383638914101</v>
      </c>
      <c r="T56" s="320">
        <v>2432.1748881955523</v>
      </c>
      <c r="U56" s="320">
        <v>2556.8017404430489</v>
      </c>
      <c r="V56" s="320">
        <v>2536.7744444755385</v>
      </c>
      <c r="W56" s="320">
        <v>2599.7991733566223</v>
      </c>
      <c r="X56" s="320">
        <v>2707.6151902434663</v>
      </c>
      <c r="Y56" s="320">
        <v>2869.8496051725151</v>
      </c>
      <c r="Z56" s="320">
        <v>3025.9015768590007</v>
      </c>
      <c r="AA56" s="320">
        <v>3210.0509124251862</v>
      </c>
      <c r="AB56" s="320">
        <v>3207.7715451902936</v>
      </c>
      <c r="AC56" s="320">
        <v>3075.6028878133789</v>
      </c>
      <c r="AD56" s="320">
        <v>3058.3602549496218</v>
      </c>
      <c r="AE56" s="320">
        <v>3140.6272988643873</v>
      </c>
    </row>
    <row r="57" spans="1:31" s="196" customFormat="1" ht="12">
      <c r="A57" s="223" t="s">
        <v>918</v>
      </c>
      <c r="B57" s="246" t="s">
        <v>1072</v>
      </c>
      <c r="C57" s="320">
        <v>0</v>
      </c>
      <c r="D57" s="320">
        <v>0</v>
      </c>
      <c r="E57" s="320">
        <v>0</v>
      </c>
      <c r="F57" s="320">
        <v>0</v>
      </c>
      <c r="G57" s="320">
        <v>0</v>
      </c>
      <c r="H57" s="320">
        <v>0</v>
      </c>
      <c r="I57" s="320">
        <v>0</v>
      </c>
      <c r="J57" s="320">
        <v>0</v>
      </c>
      <c r="K57" s="320">
        <v>0</v>
      </c>
      <c r="L57" s="320">
        <v>0</v>
      </c>
      <c r="M57" s="320">
        <v>0</v>
      </c>
      <c r="N57" s="320">
        <v>0</v>
      </c>
      <c r="O57" s="320">
        <v>0</v>
      </c>
      <c r="P57" s="320">
        <v>0</v>
      </c>
      <c r="Q57" s="320">
        <v>0</v>
      </c>
      <c r="R57" s="320">
        <v>0</v>
      </c>
      <c r="S57" s="320">
        <v>0</v>
      </c>
      <c r="T57" s="320">
        <v>0</v>
      </c>
      <c r="U57" s="320">
        <v>0</v>
      </c>
      <c r="V57" s="320">
        <v>0</v>
      </c>
      <c r="W57" s="320">
        <v>0</v>
      </c>
      <c r="X57" s="320">
        <v>0</v>
      </c>
      <c r="Y57" s="320">
        <v>0</v>
      </c>
      <c r="Z57" s="320">
        <v>0</v>
      </c>
      <c r="AA57" s="320">
        <v>0</v>
      </c>
      <c r="AB57" s="320">
        <v>0</v>
      </c>
      <c r="AC57" s="320">
        <v>0</v>
      </c>
      <c r="AD57" s="320">
        <v>0</v>
      </c>
      <c r="AE57" s="320">
        <v>0</v>
      </c>
    </row>
    <row r="58" spans="1:31" s="196" customFormat="1" ht="12">
      <c r="A58" s="223" t="s">
        <v>919</v>
      </c>
      <c r="B58" s="246" t="s">
        <v>1073</v>
      </c>
      <c r="C58" s="320">
        <v>1987052.0208000001</v>
      </c>
      <c r="D58" s="320">
        <v>1986156.3307999999</v>
      </c>
      <c r="E58" s="320">
        <v>1900670.8440000003</v>
      </c>
      <c r="F58" s="320">
        <v>1789119.5284</v>
      </c>
      <c r="G58" s="320">
        <v>1716518.6464000002</v>
      </c>
      <c r="H58" s="320">
        <v>1995000</v>
      </c>
      <c r="I58" s="320">
        <v>1606374.6056000001</v>
      </c>
      <c r="J58" s="320">
        <v>1573522.3628</v>
      </c>
      <c r="K58" s="320">
        <v>1489178.36</v>
      </c>
      <c r="L58" s="320">
        <v>1343918.2720000001</v>
      </c>
      <c r="M58" s="320">
        <v>1310188.6696000001</v>
      </c>
      <c r="N58" s="320">
        <v>1271407.3756000001</v>
      </c>
      <c r="O58" s="320">
        <v>1247386.2196000002</v>
      </c>
      <c r="P58" s="320">
        <v>1225796.3412000001</v>
      </c>
      <c r="Q58" s="320">
        <v>1190251.196</v>
      </c>
      <c r="R58" s="320">
        <v>1165366.8448000001</v>
      </c>
      <c r="S58" s="320">
        <v>1131713.8968</v>
      </c>
      <c r="T58" s="320">
        <v>1132633.7496</v>
      </c>
      <c r="U58" s="320">
        <v>1151938.9936000002</v>
      </c>
      <c r="V58" s="320">
        <v>1132989.5260000001</v>
      </c>
      <c r="W58" s="320">
        <v>1175660.1976000001</v>
      </c>
      <c r="X58" s="320">
        <v>1302539.0604000001</v>
      </c>
      <c r="Y58" s="320">
        <v>1581916.0196000002</v>
      </c>
      <c r="Z58" s="320">
        <v>1873692.6612000002</v>
      </c>
      <c r="AA58" s="320">
        <v>2223371.7036000001</v>
      </c>
      <c r="AB58" s="320">
        <v>2397816.2880000002</v>
      </c>
      <c r="AC58" s="320">
        <v>2200322.892</v>
      </c>
      <c r="AD58" s="320">
        <v>2328694.8492000001</v>
      </c>
      <c r="AE58" s="320">
        <v>2803832.9816000001</v>
      </c>
    </row>
    <row r="59" spans="1:31" s="196" customFormat="1" ht="12">
      <c r="A59" s="223" t="s">
        <v>920</v>
      </c>
      <c r="B59" s="246" t="s">
        <v>1074</v>
      </c>
      <c r="C59" s="320">
        <v>32349</v>
      </c>
      <c r="D59" s="320">
        <v>31185</v>
      </c>
      <c r="E59" s="320">
        <v>28782</v>
      </c>
      <c r="F59" s="320">
        <v>28882</v>
      </c>
      <c r="G59" s="320">
        <v>30215</v>
      </c>
      <c r="H59" s="320">
        <v>35223</v>
      </c>
      <c r="I59" s="320">
        <v>32002</v>
      </c>
      <c r="J59" s="320">
        <v>30467</v>
      </c>
      <c r="K59" s="320">
        <v>20989</v>
      </c>
      <c r="L59" s="320">
        <v>20333</v>
      </c>
      <c r="M59" s="320">
        <v>17518</v>
      </c>
      <c r="N59" s="320">
        <v>17277</v>
      </c>
      <c r="O59" s="320">
        <v>16214</v>
      </c>
      <c r="P59" s="320">
        <v>14187</v>
      </c>
      <c r="Q59" s="320">
        <v>15193</v>
      </c>
      <c r="R59" s="320">
        <v>13804</v>
      </c>
      <c r="S59" s="320">
        <v>12141</v>
      </c>
      <c r="T59" s="320">
        <v>14911</v>
      </c>
      <c r="U59" s="320">
        <v>11694</v>
      </c>
      <c r="V59" s="320">
        <v>11249</v>
      </c>
      <c r="W59" s="320">
        <v>10437</v>
      </c>
      <c r="X59" s="320">
        <v>12868</v>
      </c>
      <c r="Y59" s="320">
        <v>14077</v>
      </c>
      <c r="Z59" s="320">
        <v>14590</v>
      </c>
      <c r="AA59" s="320">
        <v>14571</v>
      </c>
      <c r="AB59" s="320">
        <v>16010</v>
      </c>
      <c r="AC59" s="320">
        <v>15348</v>
      </c>
      <c r="AD59" s="320">
        <v>15170</v>
      </c>
      <c r="AE59" s="320">
        <v>16471</v>
      </c>
    </row>
    <row r="60" spans="1:31" s="196" customFormat="1" ht="12">
      <c r="A60" s="223" t="s">
        <v>921</v>
      </c>
      <c r="B60" s="246" t="s">
        <v>1075</v>
      </c>
      <c r="C60" s="320">
        <v>168706.8</v>
      </c>
      <c r="D60" s="320">
        <v>169010.40000000002</v>
      </c>
      <c r="E60" s="320">
        <v>164240.09999999998</v>
      </c>
      <c r="F60" s="320">
        <v>161940</v>
      </c>
      <c r="G60" s="320">
        <v>156686.40000000002</v>
      </c>
      <c r="H60" s="320">
        <v>153343.20000000001</v>
      </c>
      <c r="I60" s="320">
        <v>152475.59999999998</v>
      </c>
      <c r="J60" s="320">
        <v>152684.70000000001</v>
      </c>
      <c r="K60" s="320">
        <v>147737.09999999998</v>
      </c>
      <c r="L60" s="320">
        <v>142001.40000000002</v>
      </c>
      <c r="M60" s="320">
        <v>143258.09999999998</v>
      </c>
      <c r="N60" s="320">
        <v>143425.20000000001</v>
      </c>
      <c r="O60" s="320">
        <v>141937.79999999999</v>
      </c>
      <c r="P60" s="320">
        <v>141383.70000000001</v>
      </c>
      <c r="Q60" s="320">
        <v>142804.20000000001</v>
      </c>
      <c r="R60" s="320">
        <v>144866.09999999998</v>
      </c>
      <c r="S60" s="320">
        <v>147576.90000000002</v>
      </c>
      <c r="T60" s="320">
        <v>147307.20000000001</v>
      </c>
      <c r="U60" s="320">
        <v>155460.59999999998</v>
      </c>
      <c r="V60" s="320">
        <v>154398</v>
      </c>
      <c r="W60" s="320">
        <v>158007</v>
      </c>
      <c r="X60" s="320">
        <v>163338.90000000002</v>
      </c>
      <c r="Y60" s="320">
        <v>169979.7</v>
      </c>
      <c r="Z60" s="320">
        <v>176007.3</v>
      </c>
      <c r="AA60" s="320">
        <v>183036.3</v>
      </c>
      <c r="AB60" s="320">
        <v>180155.7</v>
      </c>
      <c r="AC60" s="320">
        <v>174275.09999999998</v>
      </c>
      <c r="AD60" s="320">
        <v>171099.3</v>
      </c>
      <c r="AE60" s="320">
        <v>169255.8</v>
      </c>
    </row>
    <row r="61" spans="1:31" s="196" customFormat="1" ht="12">
      <c r="A61" s="223" t="s">
        <v>69</v>
      </c>
      <c r="B61" s="246" t="s">
        <v>1076</v>
      </c>
      <c r="C61" s="320">
        <v>18549.741567868754</v>
      </c>
      <c r="D61" s="320">
        <v>18576.634525576235</v>
      </c>
      <c r="E61" s="320">
        <v>18009.610390164951</v>
      </c>
      <c r="F61" s="320">
        <v>17634.148166250001</v>
      </c>
      <c r="G61" s="320">
        <v>17040.94099199268</v>
      </c>
      <c r="H61" s="320">
        <v>16631.452158232045</v>
      </c>
      <c r="I61" s="320">
        <v>16490.090767791331</v>
      </c>
      <c r="J61" s="320">
        <v>16461.836229059707</v>
      </c>
      <c r="K61" s="320">
        <v>15880.004189984256</v>
      </c>
      <c r="L61" s="320">
        <v>15136.592922057374</v>
      </c>
      <c r="M61" s="320">
        <v>15204.346750800332</v>
      </c>
      <c r="N61" s="320">
        <v>15163.588400472077</v>
      </c>
      <c r="O61" s="320">
        <v>14990.609434716522</v>
      </c>
      <c r="P61" s="320">
        <v>14907.825947532005</v>
      </c>
      <c r="Q61" s="320">
        <v>14988.155926671016</v>
      </c>
      <c r="R61" s="320">
        <v>15143.517007811863</v>
      </c>
      <c r="S61" s="320">
        <v>15346.411692515883</v>
      </c>
      <c r="T61" s="320">
        <v>15322.70179563198</v>
      </c>
      <c r="U61" s="320">
        <v>16107.850964791207</v>
      </c>
      <c r="V61" s="320">
        <v>15981.679000195893</v>
      </c>
      <c r="W61" s="320">
        <v>16378.734792146721</v>
      </c>
      <c r="X61" s="320">
        <v>17057.975698533835</v>
      </c>
      <c r="Y61" s="320">
        <v>18080.052512586844</v>
      </c>
      <c r="Z61" s="320">
        <v>19063.179934211705</v>
      </c>
      <c r="AA61" s="320">
        <v>20223.320748278671</v>
      </c>
      <c r="AB61" s="320">
        <v>20208.960734698849</v>
      </c>
      <c r="AC61" s="320">
        <v>19376.298193224287</v>
      </c>
      <c r="AD61" s="320">
        <v>19267.669606182615</v>
      </c>
      <c r="AE61" s="320">
        <v>19785.95198284564</v>
      </c>
    </row>
    <row r="62" spans="1:31" s="196" customFormat="1" ht="12">
      <c r="A62" s="223" t="s">
        <v>19</v>
      </c>
      <c r="B62" s="246" t="s">
        <v>66</v>
      </c>
      <c r="C62" s="320">
        <v>2384.8440000000001</v>
      </c>
      <c r="D62" s="320">
        <v>2383.7689999999998</v>
      </c>
      <c r="E62" s="320">
        <v>2281.17</v>
      </c>
      <c r="F62" s="320">
        <v>2147.2869999999998</v>
      </c>
      <c r="G62" s="320">
        <v>2060.152</v>
      </c>
      <c r="H62" s="320">
        <v>1978.241</v>
      </c>
      <c r="I62" s="320">
        <v>1927.9580000000001</v>
      </c>
      <c r="J62" s="320">
        <v>1888.529</v>
      </c>
      <c r="K62" s="320">
        <v>1787.3</v>
      </c>
      <c r="L62" s="320">
        <v>1612.96</v>
      </c>
      <c r="M62" s="320">
        <v>1572.4780000000001</v>
      </c>
      <c r="N62" s="320">
        <v>1525.933</v>
      </c>
      <c r="O62" s="320">
        <v>1497.1030000000001</v>
      </c>
      <c r="P62" s="320">
        <v>1471.191</v>
      </c>
      <c r="Q62" s="320">
        <v>1428.53</v>
      </c>
      <c r="R62" s="320">
        <v>1398.664</v>
      </c>
      <c r="S62" s="320">
        <v>1358.2739999999999</v>
      </c>
      <c r="T62" s="320">
        <v>1359.3779999999999</v>
      </c>
      <c r="U62" s="320">
        <v>1382.548</v>
      </c>
      <c r="V62" s="320">
        <v>1359.8050000000001</v>
      </c>
      <c r="W62" s="320">
        <v>1411.018</v>
      </c>
      <c r="X62" s="320">
        <v>1563.297</v>
      </c>
      <c r="Y62" s="320">
        <v>1898.6030000000001</v>
      </c>
      <c r="Z62" s="320">
        <v>2248.7910000000002</v>
      </c>
      <c r="AA62" s="320">
        <v>2668.473</v>
      </c>
      <c r="AB62" s="320">
        <v>2877.84</v>
      </c>
      <c r="AC62" s="320">
        <v>2640.81</v>
      </c>
      <c r="AD62" s="320">
        <v>2794.8809999999999</v>
      </c>
      <c r="AE62" s="320">
        <v>3365.1379999999999</v>
      </c>
    </row>
    <row r="63" spans="1:31" s="196" customFormat="1" ht="12">
      <c r="A63" s="223" t="s">
        <v>922</v>
      </c>
      <c r="B63" s="246" t="s">
        <v>1055</v>
      </c>
      <c r="C63" s="320">
        <v>139119859.92016023</v>
      </c>
      <c r="D63" s="320">
        <v>138598618.16655201</v>
      </c>
      <c r="E63" s="320">
        <v>131598058.737571</v>
      </c>
      <c r="F63" s="320">
        <v>124053574.40079486</v>
      </c>
      <c r="G63" s="320">
        <v>118267454.79516205</v>
      </c>
      <c r="H63" s="320">
        <v>115843106.46745223</v>
      </c>
      <c r="I63" s="320">
        <v>115390236.29952821</v>
      </c>
      <c r="J63" s="320">
        <v>115846489.67633207</v>
      </c>
      <c r="K63" s="320">
        <v>111325582.04367241</v>
      </c>
      <c r="L63" s="320">
        <v>101144005.08334029</v>
      </c>
      <c r="M63" s="320">
        <v>99462291.763225257</v>
      </c>
      <c r="N63" s="320">
        <v>97298303.71761781</v>
      </c>
      <c r="O63" s="320">
        <v>95874343.623959854</v>
      </c>
      <c r="P63" s="320">
        <v>95297218.252400309</v>
      </c>
      <c r="Q63" s="320">
        <v>97280162.226542652</v>
      </c>
      <c r="R63" s="320">
        <v>103184541.07141122</v>
      </c>
      <c r="S63" s="320">
        <v>105417552.25327323</v>
      </c>
      <c r="T63" s="320">
        <v>107373296.56208058</v>
      </c>
      <c r="U63" s="320">
        <v>116214423.561581</v>
      </c>
      <c r="V63" s="320">
        <v>122641535.06303197</v>
      </c>
      <c r="W63" s="320">
        <v>141769465.37675601</v>
      </c>
      <c r="X63" s="320">
        <v>169147919.75179547</v>
      </c>
      <c r="Y63" s="320">
        <v>233617150.08583701</v>
      </c>
      <c r="Z63" s="320">
        <v>288075777.32390666</v>
      </c>
      <c r="AA63" s="320">
        <v>352170058.28235614</v>
      </c>
      <c r="AB63" s="320">
        <v>381539575.65087873</v>
      </c>
      <c r="AC63" s="320">
        <v>323290539.97154903</v>
      </c>
      <c r="AD63" s="320">
        <v>760395234.18854773</v>
      </c>
      <c r="AE63" s="320">
        <v>804716882.330724</v>
      </c>
    </row>
    <row r="64" spans="1:31" s="196" customFormat="1" ht="12">
      <c r="A64" s="227" t="s">
        <v>897</v>
      </c>
      <c r="B64" s="246" t="s">
        <v>1055</v>
      </c>
      <c r="C64" s="320">
        <v>7298603.8278233036</v>
      </c>
      <c r="D64" s="320">
        <v>7507102.2334165163</v>
      </c>
      <c r="E64" s="320">
        <v>7209110.028869532</v>
      </c>
      <c r="F64" s="320">
        <v>6874681.9147730134</v>
      </c>
      <c r="G64" s="320">
        <v>6246163.1634341404</v>
      </c>
      <c r="H64" s="320">
        <v>5764800.4333462557</v>
      </c>
      <c r="I64" s="320">
        <v>5712926.189587323</v>
      </c>
      <c r="J64" s="320">
        <v>5526104.6236266214</v>
      </c>
      <c r="K64" s="320">
        <v>5262121.1954829171</v>
      </c>
      <c r="L64" s="320">
        <v>4723820.3967864113</v>
      </c>
      <c r="M64" s="320">
        <v>4710898.1100262143</v>
      </c>
      <c r="N64" s="320">
        <v>4556111.0835478799</v>
      </c>
      <c r="O64" s="320">
        <v>4294631.2478070194</v>
      </c>
      <c r="P64" s="320">
        <v>4253512.0486950083</v>
      </c>
      <c r="Q64" s="320">
        <v>4097415.801527461</v>
      </c>
      <c r="R64" s="320">
        <v>3958754.2820253344</v>
      </c>
      <c r="S64" s="320">
        <v>3909924.6407447075</v>
      </c>
      <c r="T64" s="320">
        <v>3844408.0548555613</v>
      </c>
      <c r="U64" s="320">
        <v>3747700.190557457</v>
      </c>
      <c r="V64" s="320">
        <v>3488130.5875272765</v>
      </c>
      <c r="W64" s="320">
        <v>3872929.2466678862</v>
      </c>
      <c r="X64" s="320">
        <v>5838145.576227231</v>
      </c>
      <c r="Y64" s="320">
        <v>10090341.264193591</v>
      </c>
      <c r="Z64" s="320">
        <v>14974498.06700971</v>
      </c>
      <c r="AA64" s="320">
        <v>19723534.713843636</v>
      </c>
      <c r="AB64" s="320">
        <v>21049532.574718505</v>
      </c>
      <c r="AC64" s="320">
        <v>15886782.30395191</v>
      </c>
      <c r="AD64" s="320">
        <v>16485927.354370171</v>
      </c>
      <c r="AE64" s="320">
        <v>20473913.912842192</v>
      </c>
    </row>
    <row r="65" spans="1:31" s="196" customFormat="1" ht="12">
      <c r="A65" s="227" t="s">
        <v>898</v>
      </c>
      <c r="B65" s="246" t="s">
        <v>1055</v>
      </c>
      <c r="C65" s="320">
        <v>100720.76338998077</v>
      </c>
      <c r="D65" s="320">
        <v>96676.618567987825</v>
      </c>
      <c r="E65" s="320">
        <v>91679.872698544597</v>
      </c>
      <c r="F65" s="320">
        <v>91271.838954522551</v>
      </c>
      <c r="G65" s="320">
        <v>88270.963135002123</v>
      </c>
      <c r="H65" s="320">
        <v>87085.976435655859</v>
      </c>
      <c r="I65" s="320">
        <v>83000.495059225592</v>
      </c>
      <c r="J65" s="320">
        <v>79135.608829086748</v>
      </c>
      <c r="K65" s="320">
        <v>76256.018429677715</v>
      </c>
      <c r="L65" s="320">
        <v>68839.166151019046</v>
      </c>
      <c r="M65" s="320">
        <v>66114.94538137663</v>
      </c>
      <c r="N65" s="320">
        <v>65574.179454732948</v>
      </c>
      <c r="O65" s="320">
        <v>62133.000677493845</v>
      </c>
      <c r="P65" s="320">
        <v>60767.942280284115</v>
      </c>
      <c r="Q65" s="320">
        <v>60740.804581214623</v>
      </c>
      <c r="R65" s="320">
        <v>60957.719116598251</v>
      </c>
      <c r="S65" s="320">
        <v>63908.557589789045</v>
      </c>
      <c r="T65" s="320">
        <v>68289.639181301594</v>
      </c>
      <c r="U65" s="320">
        <v>77461.389090580167</v>
      </c>
      <c r="V65" s="320">
        <v>79719.270741710789</v>
      </c>
      <c r="W65" s="320">
        <v>88450.004880448294</v>
      </c>
      <c r="X65" s="320">
        <v>118984.25932125947</v>
      </c>
      <c r="Y65" s="320">
        <v>158208.785586941</v>
      </c>
      <c r="Z65" s="320">
        <v>188751.96497731973</v>
      </c>
      <c r="AA65" s="320">
        <v>214712.70638410083</v>
      </c>
      <c r="AB65" s="320">
        <v>221962.83536309257</v>
      </c>
      <c r="AC65" s="320">
        <v>36051.962785340067</v>
      </c>
      <c r="AD65" s="320">
        <v>422617.07362792856</v>
      </c>
      <c r="AE65" s="320">
        <v>118206.54580078057</v>
      </c>
    </row>
    <row r="66" spans="1:31" s="196" customFormat="1" ht="12">
      <c r="A66" s="227" t="s">
        <v>899</v>
      </c>
      <c r="B66" s="246" t="s">
        <v>1055</v>
      </c>
      <c r="C66" s="320">
        <v>31002877.845108572</v>
      </c>
      <c r="D66" s="320">
        <v>30419771.069346223</v>
      </c>
      <c r="E66" s="320">
        <v>28116549.304510485</v>
      </c>
      <c r="F66" s="320">
        <v>26615119.155174885</v>
      </c>
      <c r="G66" s="320">
        <v>24505419.989619449</v>
      </c>
      <c r="H66" s="320">
        <v>25492496.710389402</v>
      </c>
      <c r="I66" s="320">
        <v>27088811.112372957</v>
      </c>
      <c r="J66" s="320">
        <v>29196061.724499963</v>
      </c>
      <c r="K66" s="320">
        <v>29381707.936732072</v>
      </c>
      <c r="L66" s="320">
        <v>27109631.795146335</v>
      </c>
      <c r="M66" s="320">
        <v>27163382.950639624</v>
      </c>
      <c r="N66" s="320">
        <v>27160614.660931982</v>
      </c>
      <c r="O66" s="320">
        <v>27103903.728569377</v>
      </c>
      <c r="P66" s="320">
        <v>27766758.406061146</v>
      </c>
      <c r="Q66" s="320">
        <v>31996880.609235454</v>
      </c>
      <c r="R66" s="320">
        <v>39758287.890980788</v>
      </c>
      <c r="S66" s="320">
        <v>44165666.331859089</v>
      </c>
      <c r="T66" s="320">
        <v>46387167.995402128</v>
      </c>
      <c r="U66" s="320">
        <v>54730086.326562539</v>
      </c>
      <c r="V66" s="320">
        <v>62629247.935789973</v>
      </c>
      <c r="W66" s="320">
        <v>80748019.080504283</v>
      </c>
      <c r="X66" s="320">
        <v>103668738.00988978</v>
      </c>
      <c r="Y66" s="320">
        <v>158216832.33755547</v>
      </c>
      <c r="Z66" s="320">
        <v>201395059.65966281</v>
      </c>
      <c r="AA66" s="320">
        <v>250188430.50623664</v>
      </c>
      <c r="AB66" s="320">
        <v>269864457.99104106</v>
      </c>
      <c r="AC66" s="320">
        <v>235224739.90947613</v>
      </c>
      <c r="AD66" s="320">
        <v>226174114.89632538</v>
      </c>
      <c r="AE66" s="320">
        <v>280091170.71713984</v>
      </c>
    </row>
    <row r="67" spans="1:31" s="196" customFormat="1" ht="12">
      <c r="A67" s="227" t="s">
        <v>900</v>
      </c>
      <c r="B67" s="246" t="s">
        <v>1055</v>
      </c>
      <c r="C67" s="320">
        <v>34580296.964523591</v>
      </c>
      <c r="D67" s="320">
        <v>34629292.486489758</v>
      </c>
      <c r="E67" s="320">
        <v>32849182.180757035</v>
      </c>
      <c r="F67" s="320">
        <v>31385377.985864297</v>
      </c>
      <c r="G67" s="320">
        <v>30372935.267755274</v>
      </c>
      <c r="H67" s="320">
        <v>30185364.957329039</v>
      </c>
      <c r="I67" s="320">
        <v>30300652.903870758</v>
      </c>
      <c r="J67" s="320">
        <v>30283960.75151879</v>
      </c>
      <c r="K67" s="320">
        <v>28910896.719632681</v>
      </c>
      <c r="L67" s="320">
        <v>26362079.626420189</v>
      </c>
      <c r="M67" s="320">
        <v>26114179.43031447</v>
      </c>
      <c r="N67" s="320">
        <v>25499572.938273758</v>
      </c>
      <c r="O67" s="320">
        <v>24734364.519042492</v>
      </c>
      <c r="P67" s="320">
        <v>24382474.305771943</v>
      </c>
      <c r="Q67" s="320">
        <v>23917082.2497137</v>
      </c>
      <c r="R67" s="320">
        <v>23716165.026445936</v>
      </c>
      <c r="S67" s="320">
        <v>23488498.803366415</v>
      </c>
      <c r="T67" s="320">
        <v>23359718.206637096</v>
      </c>
      <c r="U67" s="320">
        <v>24126813.521332052</v>
      </c>
      <c r="V67" s="320">
        <v>24184057.836809337</v>
      </c>
      <c r="W67" s="320">
        <v>25331076.301645365</v>
      </c>
      <c r="X67" s="320">
        <v>27910091.710952505</v>
      </c>
      <c r="Y67" s="320">
        <v>32709172.790297437</v>
      </c>
      <c r="Z67" s="320">
        <v>37253182.530052289</v>
      </c>
      <c r="AA67" s="320">
        <v>44847810.968279108</v>
      </c>
      <c r="AB67" s="320">
        <v>51492833.301223695</v>
      </c>
      <c r="AC67" s="320">
        <v>50582063.029466219</v>
      </c>
      <c r="AD67" s="320">
        <v>491133820.28580457</v>
      </c>
      <c r="AE67" s="320">
        <v>467224327.95396817</v>
      </c>
    </row>
    <row r="68" spans="1:31" s="196" customFormat="1" ht="12">
      <c r="A68" s="227" t="s">
        <v>901</v>
      </c>
      <c r="B68" s="246" t="s">
        <v>1055</v>
      </c>
      <c r="C68" s="320">
        <v>66137360.519314781</v>
      </c>
      <c r="D68" s="320">
        <v>65945775.758731507</v>
      </c>
      <c r="E68" s="320">
        <v>63331537.350735404</v>
      </c>
      <c r="F68" s="320">
        <v>59087123.506028138</v>
      </c>
      <c r="G68" s="320">
        <v>57054665.411218189</v>
      </c>
      <c r="H68" s="320">
        <v>54313358.38995187</v>
      </c>
      <c r="I68" s="320">
        <v>52204845.598637961</v>
      </c>
      <c r="J68" s="320">
        <v>50761226.967857614</v>
      </c>
      <c r="K68" s="320">
        <v>47694600.17339506</v>
      </c>
      <c r="L68" s="320">
        <v>42879634.098836325</v>
      </c>
      <c r="M68" s="320">
        <v>41407716.326863579</v>
      </c>
      <c r="N68" s="320">
        <v>40016430.855409451</v>
      </c>
      <c r="O68" s="320">
        <v>39679311.127863474</v>
      </c>
      <c r="P68" s="320">
        <v>38833705.549591936</v>
      </c>
      <c r="Q68" s="320">
        <v>37208042.761484817</v>
      </c>
      <c r="R68" s="320">
        <v>35690376.152842566</v>
      </c>
      <c r="S68" s="320">
        <v>33789553.919713244</v>
      </c>
      <c r="T68" s="320">
        <v>33713712.666004494</v>
      </c>
      <c r="U68" s="320">
        <v>33532362.134038378</v>
      </c>
      <c r="V68" s="320">
        <v>32260379.432163671</v>
      </c>
      <c r="W68" s="320">
        <v>31728990.743058022</v>
      </c>
      <c r="X68" s="320">
        <v>31611960.195404723</v>
      </c>
      <c r="Y68" s="320">
        <v>32442594.908203568</v>
      </c>
      <c r="Z68" s="320">
        <v>34264285.102204502</v>
      </c>
      <c r="AA68" s="320">
        <v>37195569.387612663</v>
      </c>
      <c r="AB68" s="320">
        <v>38910788.948532335</v>
      </c>
      <c r="AC68" s="320">
        <v>21560902.765869442</v>
      </c>
      <c r="AD68" s="320">
        <v>26178754.578419652</v>
      </c>
      <c r="AE68" s="320">
        <v>36809263.200973086</v>
      </c>
    </row>
    <row r="69" spans="1:31" s="196" customFormat="1" ht="12">
      <c r="A69" s="223" t="s">
        <v>766</v>
      </c>
      <c r="B69" s="246" t="s">
        <v>66</v>
      </c>
      <c r="C69" s="320">
        <v>0</v>
      </c>
      <c r="D69" s="320">
        <v>38.290446561449578</v>
      </c>
      <c r="E69" s="320">
        <v>73.284800651893647</v>
      </c>
      <c r="F69" s="320">
        <v>103.47551896882044</v>
      </c>
      <c r="G69" s="320">
        <v>132.36876570584397</v>
      </c>
      <c r="H69" s="320">
        <v>158.8822811609862</v>
      </c>
      <c r="I69" s="320">
        <v>185.81256683441867</v>
      </c>
      <c r="J69" s="320">
        <v>212.34789582368711</v>
      </c>
      <c r="K69" s="320">
        <v>229.6749899483678</v>
      </c>
      <c r="L69" s="320">
        <v>233.18057587450861</v>
      </c>
      <c r="M69" s="320">
        <v>252.58691101384036</v>
      </c>
      <c r="N69" s="320">
        <v>269.62143392307598</v>
      </c>
      <c r="O69" s="320">
        <v>288.57532295362108</v>
      </c>
      <c r="P69" s="320">
        <v>307.2123535348486</v>
      </c>
      <c r="Q69" s="320">
        <v>321.25039077611382</v>
      </c>
      <c r="R69" s="320">
        <v>337.00079044628478</v>
      </c>
      <c r="S69" s="320">
        <v>349.08696614684641</v>
      </c>
      <c r="T69" s="320">
        <v>371.20637164036179</v>
      </c>
      <c r="U69" s="320">
        <v>399.74126923686902</v>
      </c>
      <c r="V69" s="320">
        <v>415.00802848067377</v>
      </c>
      <c r="W69" s="320">
        <v>453.30322968579145</v>
      </c>
      <c r="X69" s="320">
        <v>527.33555348763377</v>
      </c>
      <c r="Y69" s="320">
        <v>640.44187627704912</v>
      </c>
      <c r="Z69" s="320">
        <v>758.56823537882417</v>
      </c>
      <c r="AA69" s="320">
        <v>900.13649768521702</v>
      </c>
      <c r="AB69" s="320">
        <v>970.76073788208646</v>
      </c>
      <c r="AC69" s="320">
        <v>860.81364655208597</v>
      </c>
      <c r="AD69" s="320">
        <v>1058.511744557057</v>
      </c>
      <c r="AE69" s="320">
        <v>1365.6107054788554</v>
      </c>
    </row>
    <row r="70" spans="1:31" s="196" customFormat="1" ht="12">
      <c r="A70" s="223" t="s">
        <v>769</v>
      </c>
      <c r="B70" s="246" t="s">
        <v>66</v>
      </c>
      <c r="C70" s="320">
        <v>0</v>
      </c>
      <c r="D70" s="320">
        <v>1.1377470998026833</v>
      </c>
      <c r="E70" s="320">
        <v>2.1775554188823558</v>
      </c>
      <c r="F70" s="320">
        <v>3.0746304151459363</v>
      </c>
      <c r="G70" s="320">
        <v>3.933152856929842</v>
      </c>
      <c r="H70" s="320">
        <v>4.7209649098984841</v>
      </c>
      <c r="I70" s="320">
        <v>5.5211607073706768</v>
      </c>
      <c r="J70" s="320">
        <v>6.3096209190164112</v>
      </c>
      <c r="K70" s="320">
        <v>6.8244713023026495</v>
      </c>
      <c r="L70" s="320">
        <v>6.9286348882293636</v>
      </c>
      <c r="M70" s="320">
        <v>7.5052670120448912</v>
      </c>
      <c r="N70" s="320">
        <v>8.0114240506002421</v>
      </c>
      <c r="O70" s="320">
        <v>8.5746123706914386</v>
      </c>
      <c r="P70" s="320">
        <v>9.1283856848442628</v>
      </c>
      <c r="Q70" s="320">
        <v>9.5455063400588642</v>
      </c>
      <c r="R70" s="320">
        <v>10.013507451425159</v>
      </c>
      <c r="S70" s="320">
        <v>10.372631269136495</v>
      </c>
      <c r="T70" s="320">
        <v>11.029878486382163</v>
      </c>
      <c r="U70" s="320">
        <v>11.877753084331577</v>
      </c>
      <c r="V70" s="320">
        <v>12.331383496427954</v>
      </c>
      <c r="W70" s="320">
        <v>13.469271873821519</v>
      </c>
      <c r="X70" s="320">
        <v>15.669038898267804</v>
      </c>
      <c r="Y70" s="320">
        <v>19.029835187662961</v>
      </c>
      <c r="Z70" s="320">
        <v>22.539794839416025</v>
      </c>
      <c r="AA70" s="320">
        <v>26.746297879403198</v>
      </c>
      <c r="AB70" s="320">
        <v>28.844798463114184</v>
      </c>
      <c r="AC70" s="320">
        <v>10.604598652578728</v>
      </c>
      <c r="AD70" s="320">
        <v>21.826052511711996</v>
      </c>
      <c r="AE70" s="320">
        <v>29.890649197556147</v>
      </c>
    </row>
    <row r="71" spans="1:31" s="196" customFormat="1" ht="12">
      <c r="A71" s="223" t="s">
        <v>923</v>
      </c>
      <c r="B71" s="246" t="s">
        <v>1055</v>
      </c>
      <c r="C71" s="320">
        <v>2384844000</v>
      </c>
      <c r="D71" s="320">
        <v>2383769000</v>
      </c>
      <c r="E71" s="320">
        <v>2281170000</v>
      </c>
      <c r="F71" s="320">
        <v>2147287000</v>
      </c>
      <c r="G71" s="320">
        <v>2060152000</v>
      </c>
      <c r="H71" s="320">
        <v>1978241000</v>
      </c>
      <c r="I71" s="320">
        <v>1927958000</v>
      </c>
      <c r="J71" s="320">
        <v>1888529000</v>
      </c>
      <c r="K71" s="320">
        <v>1787300000</v>
      </c>
      <c r="L71" s="320">
        <v>1612960000</v>
      </c>
      <c r="M71" s="320">
        <v>1572478000</v>
      </c>
      <c r="N71" s="320">
        <v>1525933000</v>
      </c>
      <c r="O71" s="320">
        <v>1497103000</v>
      </c>
      <c r="P71" s="320">
        <v>1471191000</v>
      </c>
      <c r="Q71" s="320">
        <v>1428530000</v>
      </c>
      <c r="R71" s="320">
        <v>1398664000</v>
      </c>
      <c r="S71" s="320">
        <v>1358274000</v>
      </c>
      <c r="T71" s="320">
        <v>1359378000</v>
      </c>
      <c r="U71" s="320">
        <v>1382548000</v>
      </c>
      <c r="V71" s="320">
        <v>1359805000</v>
      </c>
      <c r="W71" s="320">
        <v>1411018000</v>
      </c>
      <c r="X71" s="320">
        <v>1563297000</v>
      </c>
      <c r="Y71" s="320">
        <v>1898603000</v>
      </c>
      <c r="Z71" s="320">
        <v>2248791000</v>
      </c>
      <c r="AA71" s="320">
        <v>2668473000</v>
      </c>
      <c r="AB71" s="320">
        <v>2877840000</v>
      </c>
      <c r="AC71" s="320">
        <v>2640810000</v>
      </c>
      <c r="AD71" s="320">
        <v>2794881000</v>
      </c>
      <c r="AE71" s="320">
        <v>3365138000</v>
      </c>
    </row>
    <row r="72" spans="1:31" s="196" customFormat="1" ht="12">
      <c r="A72" s="227" t="s">
        <v>924</v>
      </c>
      <c r="B72" s="246" t="s">
        <v>1055</v>
      </c>
      <c r="C72" s="320">
        <v>227952333</v>
      </c>
      <c r="D72" s="320">
        <v>234464221.99999899</v>
      </c>
      <c r="E72" s="320">
        <v>225157234</v>
      </c>
      <c r="F72" s="320">
        <v>214712267.99999899</v>
      </c>
      <c r="G72" s="320">
        <v>195082169</v>
      </c>
      <c r="H72" s="320">
        <v>180048094</v>
      </c>
      <c r="I72" s="320">
        <v>178427941</v>
      </c>
      <c r="J72" s="320">
        <v>172593070</v>
      </c>
      <c r="K72" s="320">
        <v>164348254.99999994</v>
      </c>
      <c r="L72" s="320">
        <v>147535871.99999988</v>
      </c>
      <c r="M72" s="320">
        <v>147132279</v>
      </c>
      <c r="N72" s="320">
        <v>142297920.99999988</v>
      </c>
      <c r="O72" s="320">
        <v>134131298.9999999</v>
      </c>
      <c r="P72" s="320">
        <v>132847050.9999999</v>
      </c>
      <c r="Q72" s="320">
        <v>127971803</v>
      </c>
      <c r="R72" s="320">
        <v>123641082</v>
      </c>
      <c r="S72" s="320">
        <v>122116018.99999996</v>
      </c>
      <c r="T72" s="320">
        <v>120069784</v>
      </c>
      <c r="U72" s="320">
        <v>117049372.9999999</v>
      </c>
      <c r="V72" s="320">
        <v>108942412</v>
      </c>
      <c r="W72" s="320">
        <v>120960567</v>
      </c>
      <c r="X72" s="320">
        <v>182338832.99999899</v>
      </c>
      <c r="Y72" s="320">
        <v>315144771</v>
      </c>
      <c r="Z72" s="320">
        <v>467688321</v>
      </c>
      <c r="AA72" s="320">
        <v>616011754.99999905</v>
      </c>
      <c r="AB72" s="320">
        <v>657425744.99999905</v>
      </c>
      <c r="AC72" s="320">
        <v>524577045</v>
      </c>
      <c r="AD72" s="320">
        <v>495945405</v>
      </c>
      <c r="AE72" s="320">
        <v>538016622.99999905</v>
      </c>
    </row>
    <row r="73" spans="1:31" s="196" customFormat="1" ht="12">
      <c r="A73" s="227" t="s">
        <v>899</v>
      </c>
      <c r="B73" s="246" t="s">
        <v>1055</v>
      </c>
      <c r="C73" s="320">
        <v>52457472</v>
      </c>
      <c r="D73" s="320">
        <v>51470844</v>
      </c>
      <c r="E73" s="320">
        <v>47573748</v>
      </c>
      <c r="F73" s="320">
        <v>45033299</v>
      </c>
      <c r="G73" s="320">
        <v>41463647</v>
      </c>
      <c r="H73" s="320">
        <v>43133800</v>
      </c>
      <c r="I73" s="320">
        <v>45834795</v>
      </c>
      <c r="J73" s="320">
        <v>49400304</v>
      </c>
      <c r="K73" s="320">
        <v>49714421</v>
      </c>
      <c r="L73" s="320">
        <v>45870024</v>
      </c>
      <c r="M73" s="320">
        <v>45960972</v>
      </c>
      <c r="N73" s="320">
        <v>45956288</v>
      </c>
      <c r="O73" s="320">
        <v>45860332</v>
      </c>
      <c r="P73" s="320">
        <v>46981895</v>
      </c>
      <c r="Q73" s="320">
        <v>54139344</v>
      </c>
      <c r="R73" s="320">
        <v>67271796</v>
      </c>
      <c r="S73" s="320">
        <v>74729166</v>
      </c>
      <c r="T73" s="320">
        <v>78487990</v>
      </c>
      <c r="U73" s="320">
        <v>92604370</v>
      </c>
      <c r="V73" s="320">
        <v>105969905</v>
      </c>
      <c r="W73" s="320">
        <v>136627218</v>
      </c>
      <c r="X73" s="320">
        <v>175409520</v>
      </c>
      <c r="Y73" s="320">
        <v>267705956</v>
      </c>
      <c r="Z73" s="320">
        <v>340764356</v>
      </c>
      <c r="AA73" s="320">
        <v>423323688</v>
      </c>
      <c r="AB73" s="320">
        <v>456615909</v>
      </c>
      <c r="AC73" s="320">
        <v>399122902</v>
      </c>
      <c r="AD73" s="320">
        <v>409514569</v>
      </c>
      <c r="AE73" s="320">
        <v>476268064</v>
      </c>
    </row>
    <row r="74" spans="1:31" s="196" customFormat="1" ht="12">
      <c r="A74" s="227" t="s">
        <v>900</v>
      </c>
      <c r="B74" s="246" t="s">
        <v>1055</v>
      </c>
      <c r="C74" s="320">
        <v>463167070.99999899</v>
      </c>
      <c r="D74" s="320">
        <v>463823314.99999899</v>
      </c>
      <c r="E74" s="320">
        <v>439980591</v>
      </c>
      <c r="F74" s="320">
        <v>420374457.99999899</v>
      </c>
      <c r="G74" s="320">
        <v>406813842</v>
      </c>
      <c r="H74" s="320">
        <v>404301532.99999899</v>
      </c>
      <c r="I74" s="320">
        <v>405845694.99999899</v>
      </c>
      <c r="J74" s="320">
        <v>405622120.99999899</v>
      </c>
      <c r="K74" s="320">
        <v>387231358</v>
      </c>
      <c r="L74" s="320">
        <v>353092606.99999899</v>
      </c>
      <c r="M74" s="320">
        <v>349772241.99999899</v>
      </c>
      <c r="N74" s="320">
        <v>341540228</v>
      </c>
      <c r="O74" s="320">
        <v>331291058</v>
      </c>
      <c r="P74" s="320">
        <v>326577855</v>
      </c>
      <c r="Q74" s="320">
        <v>320344412.99999911</v>
      </c>
      <c r="R74" s="320">
        <v>317653335.99999958</v>
      </c>
      <c r="S74" s="320">
        <v>314603983.99999928</v>
      </c>
      <c r="T74" s="320">
        <v>312879101.99999958</v>
      </c>
      <c r="U74" s="320">
        <v>323153545</v>
      </c>
      <c r="V74" s="320">
        <v>323920273</v>
      </c>
      <c r="W74" s="320">
        <v>339283391</v>
      </c>
      <c r="X74" s="320">
        <v>373826617</v>
      </c>
      <c r="Y74" s="320">
        <v>438105310.99999899</v>
      </c>
      <c r="Z74" s="320">
        <v>498967590</v>
      </c>
      <c r="AA74" s="320">
        <v>600689729.99999905</v>
      </c>
      <c r="AB74" s="320">
        <v>689692884.99999917</v>
      </c>
      <c r="AC74" s="320">
        <v>744691199.99999905</v>
      </c>
      <c r="AD74" s="320">
        <v>908267536</v>
      </c>
      <c r="AE74" s="320">
        <v>1250343476</v>
      </c>
    </row>
    <row r="75" spans="1:31" s="317" customFormat="1" ht="12">
      <c r="A75" s="227" t="s">
        <v>925</v>
      </c>
      <c r="B75" s="246" t="s">
        <v>1055</v>
      </c>
      <c r="C75" s="320">
        <v>1641267124.000001</v>
      </c>
      <c r="D75" s="320">
        <v>1634010619.0000019</v>
      </c>
      <c r="E75" s="320">
        <v>1568458427</v>
      </c>
      <c r="F75" s="320">
        <v>1467166975.0000019</v>
      </c>
      <c r="G75" s="320">
        <v>1416792342</v>
      </c>
      <c r="H75" s="320">
        <v>1350757573.000001</v>
      </c>
      <c r="I75" s="320">
        <v>1297849569.000001</v>
      </c>
      <c r="J75" s="320">
        <v>1260913505.000001</v>
      </c>
      <c r="K75" s="320">
        <v>1186005966</v>
      </c>
      <c r="L75" s="320">
        <v>1066461497.0000012</v>
      </c>
      <c r="M75" s="320">
        <v>1029612507.000001</v>
      </c>
      <c r="N75" s="320">
        <v>996138563.00000012</v>
      </c>
      <c r="O75" s="320">
        <v>985820311.00000012</v>
      </c>
      <c r="P75" s="320">
        <v>964784199.00000012</v>
      </c>
      <c r="Q75" s="320">
        <v>926074440.00000095</v>
      </c>
      <c r="R75" s="320">
        <v>890097786.00000048</v>
      </c>
      <c r="S75" s="320">
        <v>846824831.00000072</v>
      </c>
      <c r="T75" s="320">
        <v>847941124.00000048</v>
      </c>
      <c r="U75" s="320">
        <v>849740712.00000012</v>
      </c>
      <c r="V75" s="320">
        <v>820972410</v>
      </c>
      <c r="W75" s="320">
        <v>814146824</v>
      </c>
      <c r="X75" s="320">
        <v>831722030.00000095</v>
      </c>
      <c r="Y75" s="320">
        <v>877646962.00000095</v>
      </c>
      <c r="Z75" s="320">
        <v>941370733</v>
      </c>
      <c r="AA75" s="320">
        <v>1028447827.0000019</v>
      </c>
      <c r="AB75" s="320">
        <v>1074105461.0000019</v>
      </c>
      <c r="AC75" s="320">
        <v>972418853.00000095</v>
      </c>
      <c r="AD75" s="320">
        <v>981153490</v>
      </c>
      <c r="AE75" s="320">
        <v>1100509837.000001</v>
      </c>
    </row>
    <row r="76" spans="1:31" s="196" customFormat="1" ht="12">
      <c r="A76" s="223" t="s">
        <v>926</v>
      </c>
      <c r="B76" s="246" t="s">
        <v>1049</v>
      </c>
      <c r="C76" s="320">
        <v>85.437000000000012</v>
      </c>
      <c r="D76" s="320">
        <v>89.571000000000012</v>
      </c>
      <c r="E76" s="320">
        <v>86.707000000000008</v>
      </c>
      <c r="F76" s="320">
        <v>88.189000000000007</v>
      </c>
      <c r="G76" s="320">
        <v>87.161000000000001</v>
      </c>
      <c r="H76" s="320">
        <v>84.653000000000006</v>
      </c>
      <c r="I76" s="320">
        <v>86.790999999999997</v>
      </c>
      <c r="J76" s="320">
        <v>87.981000000000009</v>
      </c>
      <c r="K76" s="320">
        <v>85.753</v>
      </c>
      <c r="L76" s="320">
        <v>83.286000000000001</v>
      </c>
      <c r="M76" s="320">
        <v>85.89800000000001</v>
      </c>
      <c r="N76" s="320">
        <v>87.545000000000016</v>
      </c>
      <c r="O76" s="320">
        <v>87.683000000000007</v>
      </c>
      <c r="P76" s="320">
        <v>89.191000000000003</v>
      </c>
      <c r="Q76" s="320">
        <v>92.75500000000001</v>
      </c>
      <c r="R76" s="320">
        <v>96.143000000000015</v>
      </c>
      <c r="S76" s="320">
        <v>100.164</v>
      </c>
      <c r="T76" s="320">
        <v>98.831000000000017</v>
      </c>
      <c r="U76" s="320">
        <v>109.0457142857143</v>
      </c>
      <c r="V76" s="320">
        <v>103.97252380952384</v>
      </c>
      <c r="W76" s="320">
        <v>107.16342857142857</v>
      </c>
      <c r="X76" s="320">
        <v>110.89585714285715</v>
      </c>
      <c r="Y76" s="320">
        <v>116.55009523809525</v>
      </c>
      <c r="Z76" s="320">
        <v>119.73285714285714</v>
      </c>
      <c r="AA76" s="320">
        <v>124.264</v>
      </c>
      <c r="AB76" s="320">
        <v>119.71700000000001</v>
      </c>
      <c r="AC76" s="320">
        <v>109.30571428571429</v>
      </c>
      <c r="AD76" s="320">
        <v>55.029162210338676</v>
      </c>
      <c r="AE76" s="320">
        <v>10.409946996466433</v>
      </c>
    </row>
    <row r="77" spans="1:31" s="196" customFormat="1" ht="12">
      <c r="A77" s="223" t="s">
        <v>927</v>
      </c>
      <c r="B77" s="246" t="s">
        <v>1049</v>
      </c>
      <c r="C77" s="320">
        <v>0</v>
      </c>
      <c r="D77" s="320">
        <v>0</v>
      </c>
      <c r="E77" s="320">
        <v>0</v>
      </c>
      <c r="F77" s="320">
        <v>0</v>
      </c>
      <c r="G77" s="320">
        <v>0</v>
      </c>
      <c r="H77" s="320">
        <v>0</v>
      </c>
      <c r="I77" s="320">
        <v>0</v>
      </c>
      <c r="J77" s="320">
        <v>0</v>
      </c>
      <c r="K77" s="320">
        <v>0</v>
      </c>
      <c r="L77" s="320">
        <v>0</v>
      </c>
      <c r="M77" s="320">
        <v>0</v>
      </c>
      <c r="N77" s="320">
        <v>0</v>
      </c>
      <c r="O77" s="320">
        <v>0</v>
      </c>
      <c r="P77" s="320">
        <v>0</v>
      </c>
      <c r="Q77" s="320">
        <v>0</v>
      </c>
      <c r="R77" s="320">
        <v>0</v>
      </c>
      <c r="S77" s="320">
        <v>0</v>
      </c>
      <c r="T77" s="320">
        <v>0</v>
      </c>
      <c r="U77" s="320">
        <v>42.255214285714288</v>
      </c>
      <c r="V77" s="320">
        <v>84.819690476190488</v>
      </c>
      <c r="W77" s="320">
        <v>138.41942857142857</v>
      </c>
      <c r="X77" s="320">
        <v>202.22185714285717</v>
      </c>
      <c r="Y77" s="320">
        <v>282.26976190476194</v>
      </c>
      <c r="Z77" s="320">
        <v>371.17185714285711</v>
      </c>
      <c r="AA77" s="320">
        <v>481.52300000000008</v>
      </c>
      <c r="AB77" s="320">
        <v>570.95800000000008</v>
      </c>
      <c r="AC77" s="320">
        <v>635.33946428571426</v>
      </c>
      <c r="AD77" s="320">
        <v>553.73094474153299</v>
      </c>
      <c r="AE77" s="320">
        <v>215.13890459363958</v>
      </c>
    </row>
    <row r="78" spans="1:31" s="196" customFormat="1" ht="12">
      <c r="A78" s="232" t="s">
        <v>1077</v>
      </c>
      <c r="B78" s="246"/>
      <c r="C78" s="320"/>
      <c r="D78" s="320"/>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row>
    <row r="79" spans="1:31" s="196" customFormat="1" ht="12">
      <c r="A79" s="227" t="s">
        <v>929</v>
      </c>
      <c r="B79" s="246" t="s">
        <v>1078</v>
      </c>
      <c r="C79" s="320">
        <v>3381043.1192227728</v>
      </c>
      <c r="D79" s="320">
        <v>3242443.4561309</v>
      </c>
      <c r="E79" s="320">
        <v>2394198.1684968164</v>
      </c>
      <c r="F79" s="320">
        <v>2393316.1166329952</v>
      </c>
      <c r="G79" s="320">
        <v>2452063.2422411595</v>
      </c>
      <c r="H79" s="320">
        <v>2894518.0049696518</v>
      </c>
      <c r="I79" s="320">
        <v>3575866.4394268771</v>
      </c>
      <c r="J79" s="320">
        <v>4528693.8028043229</v>
      </c>
      <c r="K79" s="320">
        <v>4638634.2254047496</v>
      </c>
      <c r="L79" s="320">
        <v>3498357.0020113625</v>
      </c>
      <c r="M79" s="320">
        <v>2998493.9114321996</v>
      </c>
      <c r="N79" s="320">
        <v>3007616.1228009067</v>
      </c>
      <c r="O79" s="320">
        <v>3088559.2194763403</v>
      </c>
      <c r="P79" s="320">
        <v>2275094.2455450986</v>
      </c>
      <c r="Q79" s="320">
        <v>2416358.4291646937</v>
      </c>
      <c r="R79" s="320">
        <v>2651488.781904025</v>
      </c>
      <c r="S79" s="320">
        <v>2149856.486234752</v>
      </c>
      <c r="T79" s="320">
        <v>2344774.0241830591</v>
      </c>
      <c r="U79" s="320">
        <v>5283576.1295481455</v>
      </c>
      <c r="V79" s="320">
        <v>5044179.8244842151</v>
      </c>
      <c r="W79" s="320">
        <v>6749075.3063500216</v>
      </c>
      <c r="X79" s="320">
        <v>6440071.4639999997</v>
      </c>
      <c r="Y79" s="320">
        <v>6517447.4390000002</v>
      </c>
      <c r="Z79" s="320">
        <v>5299552.2989999996</v>
      </c>
      <c r="AA79" s="320">
        <v>5661345.2400000002</v>
      </c>
      <c r="AB79" s="320">
        <v>6680940.2280000001</v>
      </c>
      <c r="AC79" s="320">
        <v>6779056.6560000004</v>
      </c>
      <c r="AD79" s="320">
        <v>6888340.6040000003</v>
      </c>
      <c r="AE79" s="320">
        <v>7521239.1239999998</v>
      </c>
    </row>
    <row r="80" spans="1:31" s="196" customFormat="1" ht="12">
      <c r="A80" s="227" t="s">
        <v>1079</v>
      </c>
      <c r="B80" s="246" t="s">
        <v>1059</v>
      </c>
      <c r="C80" s="320">
        <v>965.84245849523143</v>
      </c>
      <c r="D80" s="320">
        <v>962.13397299218195</v>
      </c>
      <c r="E80" s="320">
        <v>961.54205607476638</v>
      </c>
      <c r="F80" s="320">
        <v>954.82721767011037</v>
      </c>
      <c r="G80" s="320">
        <v>985.67597765363121</v>
      </c>
      <c r="H80" s="320">
        <v>957.84843144166371</v>
      </c>
      <c r="I80" s="320">
        <v>1009.6701244813279</v>
      </c>
      <c r="J80" s="320">
        <v>1000.5139607032057</v>
      </c>
      <c r="K80" s="320">
        <v>1013.672997237569</v>
      </c>
      <c r="L80" s="320">
        <v>1036.0507071403931</v>
      </c>
      <c r="M80" s="320">
        <v>1006.4455782312925</v>
      </c>
      <c r="N80" s="320">
        <v>1001.5222450376455</v>
      </c>
      <c r="O80" s="320">
        <v>991.25212464589242</v>
      </c>
      <c r="P80" s="320">
        <v>1007.1355389541088</v>
      </c>
      <c r="Q80" s="320">
        <v>1020.4897959183672</v>
      </c>
      <c r="R80" s="320">
        <v>1021.0649256438159</v>
      </c>
      <c r="S80" s="320">
        <v>982.19284603421465</v>
      </c>
      <c r="T80" s="320">
        <v>966.54998055231431</v>
      </c>
      <c r="U80" s="320">
        <v>926.81242337556193</v>
      </c>
      <c r="V80" s="320">
        <v>853.52284263959393</v>
      </c>
      <c r="W80" s="320">
        <v>812.87537091988122</v>
      </c>
      <c r="X80" s="320">
        <v>798.15789473684208</v>
      </c>
      <c r="Y80" s="320">
        <v>779.81066506890352</v>
      </c>
      <c r="Z80" s="320">
        <v>768.75</v>
      </c>
      <c r="AA80" s="320">
        <v>726.58105263157893</v>
      </c>
      <c r="AB80" s="320">
        <v>705.04451038575667</v>
      </c>
      <c r="AC80" s="320">
        <v>661.80174464710547</v>
      </c>
      <c r="AD80" s="320">
        <v>655.05436573311363</v>
      </c>
      <c r="AE80" s="320">
        <v>652.3490971625107</v>
      </c>
    </row>
    <row r="81" spans="1:31" s="196" customFormat="1" ht="12">
      <c r="A81" s="227" t="s">
        <v>1080</v>
      </c>
      <c r="B81" s="246" t="s">
        <v>1061</v>
      </c>
      <c r="C81" s="320">
        <v>1037.7251854468386</v>
      </c>
      <c r="D81" s="320">
        <v>998.81734186211804</v>
      </c>
      <c r="E81" s="320">
        <v>997.22681524083396</v>
      </c>
      <c r="F81" s="320">
        <v>992.01995012468819</v>
      </c>
      <c r="G81" s="320">
        <v>1023.9106145251396</v>
      </c>
      <c r="H81" s="320">
        <v>981.9851956291858</v>
      </c>
      <c r="I81" s="320">
        <v>1023.9640387275242</v>
      </c>
      <c r="J81" s="320">
        <v>1010.1158221302999</v>
      </c>
      <c r="K81" s="320">
        <v>1038.3808701657458</v>
      </c>
      <c r="L81" s="320">
        <v>1073.5063815108658</v>
      </c>
      <c r="M81" s="320">
        <v>1062.9363945578232</v>
      </c>
      <c r="N81" s="320">
        <v>1074.5023956194389</v>
      </c>
      <c r="O81" s="320">
        <v>1023.6883852691218</v>
      </c>
      <c r="P81" s="320">
        <v>1035.496264674493</v>
      </c>
      <c r="Q81" s="320">
        <v>1040.3823845327604</v>
      </c>
      <c r="R81" s="320">
        <v>1057.6525208560029</v>
      </c>
      <c r="S81" s="320">
        <v>1028.4603421461898</v>
      </c>
      <c r="T81" s="320">
        <v>1015.558148580319</v>
      </c>
      <c r="U81" s="320">
        <v>992.6174908050674</v>
      </c>
      <c r="V81" s="320">
        <v>885.1093677895708</v>
      </c>
      <c r="W81" s="320">
        <v>823.54302670623144</v>
      </c>
      <c r="X81" s="320">
        <v>764.16228070175441</v>
      </c>
      <c r="Y81" s="320">
        <v>708.98801677651284</v>
      </c>
      <c r="Z81" s="320">
        <v>699.00773195876286</v>
      </c>
      <c r="AA81" s="320">
        <v>689.12842105263155</v>
      </c>
      <c r="AB81" s="320">
        <v>668.29673590504444</v>
      </c>
      <c r="AC81" s="320">
        <v>618.93893735130848</v>
      </c>
      <c r="AD81" s="320">
        <v>601.49093904448102</v>
      </c>
      <c r="AE81" s="320">
        <v>600.755803955288</v>
      </c>
    </row>
    <row r="82" spans="1:31" s="196" customFormat="1" ht="12">
      <c r="A82" s="227" t="s">
        <v>1017</v>
      </c>
      <c r="B82" s="246" t="s">
        <v>1081</v>
      </c>
      <c r="C82" s="320">
        <v>21356.617999999999</v>
      </c>
      <c r="D82" s="320">
        <v>22498.111000000001</v>
      </c>
      <c r="E82" s="320">
        <v>21820.087</v>
      </c>
      <c r="F82" s="320">
        <v>16133.58</v>
      </c>
      <c r="G82" s="320">
        <v>15084.361999999999</v>
      </c>
      <c r="H82" s="320">
        <v>16305.852000000001</v>
      </c>
      <c r="I82" s="320">
        <v>15657.433000000001</v>
      </c>
      <c r="J82" s="320">
        <v>14303.105</v>
      </c>
      <c r="K82" s="320">
        <v>13318.269</v>
      </c>
      <c r="L82" s="320">
        <v>11941.107</v>
      </c>
      <c r="M82" s="320">
        <v>10668.593000000001</v>
      </c>
      <c r="N82" s="320">
        <v>9810.2610000000004</v>
      </c>
      <c r="O82" s="320">
        <v>8775.0499999999993</v>
      </c>
      <c r="P82" s="320">
        <v>9214.7900000000009</v>
      </c>
      <c r="Q82" s="320">
        <v>7438.0420000000004</v>
      </c>
      <c r="R82" s="320">
        <v>6037.9250000000002</v>
      </c>
      <c r="S82" s="320">
        <v>4951.2460000000001</v>
      </c>
      <c r="T82" s="320">
        <v>5719.1279999999997</v>
      </c>
      <c r="U82" s="320">
        <v>4347.5690000000004</v>
      </c>
      <c r="V82" s="320">
        <v>4338.7910000000002</v>
      </c>
      <c r="W82" s="320">
        <v>5148.4539999999997</v>
      </c>
      <c r="X82" s="320">
        <v>5586.4129999999996</v>
      </c>
      <c r="Y82" s="320">
        <v>5641.8609999999999</v>
      </c>
      <c r="Z82" s="320">
        <v>6084.4709999999995</v>
      </c>
      <c r="AA82" s="320">
        <v>5975.4539999999997</v>
      </c>
      <c r="AB82" s="320">
        <v>5537.7259999999997</v>
      </c>
      <c r="AC82" s="320">
        <v>5106.107</v>
      </c>
      <c r="AD82" s="320">
        <v>4005.58</v>
      </c>
      <c r="AE82" s="320">
        <v>3890.1959999999999</v>
      </c>
    </row>
    <row r="83" spans="1:31" s="196" customFormat="1" ht="12">
      <c r="A83" s="227" t="s">
        <v>1082</v>
      </c>
      <c r="B83" s="246" t="s">
        <v>1081</v>
      </c>
      <c r="C83" s="320">
        <v>53584.256999999998</v>
      </c>
      <c r="D83" s="320">
        <v>54762.331999999995</v>
      </c>
      <c r="E83" s="320">
        <v>64495.784</v>
      </c>
      <c r="F83" s="320">
        <v>71482.516000000003</v>
      </c>
      <c r="G83" s="320">
        <v>78003.879000000001</v>
      </c>
      <c r="H83" s="320">
        <v>91534.993000000002</v>
      </c>
      <c r="I83" s="320">
        <v>84338.399000000005</v>
      </c>
      <c r="J83" s="320">
        <v>76019.198000000004</v>
      </c>
      <c r="K83" s="320">
        <v>67445.067999999999</v>
      </c>
      <c r="L83" s="320">
        <v>57416.144</v>
      </c>
      <c r="M83" s="320">
        <v>54223.222000000009</v>
      </c>
      <c r="N83" s="320">
        <v>50147.054000000004</v>
      </c>
      <c r="O83" s="320">
        <v>48357.928999999996</v>
      </c>
      <c r="P83" s="320">
        <v>45673.963000000003</v>
      </c>
      <c r="Q83" s="320">
        <v>43164.098999999995</v>
      </c>
      <c r="R83" s="320">
        <v>41853.371999999996</v>
      </c>
      <c r="S83" s="320">
        <v>41062.625</v>
      </c>
      <c r="T83" s="320">
        <v>38222.176999999996</v>
      </c>
      <c r="U83" s="320">
        <v>38128.644</v>
      </c>
      <c r="V83" s="320">
        <v>35605.741000000002</v>
      </c>
      <c r="W83" s="320">
        <v>34706.721999999994</v>
      </c>
      <c r="X83" s="320">
        <v>32116.565000000002</v>
      </c>
      <c r="Y83" s="320">
        <v>30878.143</v>
      </c>
      <c r="Z83" s="320">
        <v>32758.642</v>
      </c>
      <c r="AA83" s="320">
        <v>32681.821</v>
      </c>
      <c r="AB83" s="320">
        <v>24430.311999999998</v>
      </c>
      <c r="AC83" s="320">
        <v>17642.614000000001</v>
      </c>
      <c r="AD83" s="320">
        <v>16313.059000000001</v>
      </c>
      <c r="AE83" s="320">
        <v>12603.812</v>
      </c>
    </row>
    <row r="84" spans="1:31" s="196" customFormat="1" ht="12">
      <c r="A84" s="227" t="s">
        <v>1019</v>
      </c>
      <c r="B84" s="246" t="s">
        <v>1081</v>
      </c>
      <c r="C84" s="320">
        <v>46780.36</v>
      </c>
      <c r="D84" s="320">
        <v>54501.534</v>
      </c>
      <c r="E84" s="320">
        <v>54834.27</v>
      </c>
      <c r="F84" s="320">
        <v>51220.754000000001</v>
      </c>
      <c r="G84" s="320">
        <v>64413.811000000002</v>
      </c>
      <c r="H84" s="320">
        <v>88521.804000000004</v>
      </c>
      <c r="I84" s="320">
        <v>90522.202000000005</v>
      </c>
      <c r="J84" s="320">
        <v>80612.877999999997</v>
      </c>
      <c r="K84" s="320">
        <v>67674.762000000002</v>
      </c>
      <c r="L84" s="320">
        <v>54390.894999999997</v>
      </c>
      <c r="M84" s="320">
        <v>42391.457999999999</v>
      </c>
      <c r="N84" s="320">
        <v>38908.256999999998</v>
      </c>
      <c r="O84" s="320">
        <v>49766.798999999999</v>
      </c>
      <c r="P84" s="320">
        <v>51439.756000000001</v>
      </c>
      <c r="Q84" s="320">
        <v>49997.186000000002</v>
      </c>
      <c r="R84" s="320">
        <v>45191.733</v>
      </c>
      <c r="S84" s="320">
        <v>38055.902999999998</v>
      </c>
      <c r="T84" s="320">
        <v>32933.101999999999</v>
      </c>
      <c r="U84" s="320">
        <v>29317.917000000001</v>
      </c>
      <c r="V84" s="320">
        <v>24833.304</v>
      </c>
      <c r="W84" s="320">
        <v>23748.288</v>
      </c>
      <c r="X84" s="320">
        <v>20834.016</v>
      </c>
      <c r="Y84" s="320">
        <v>18728.774000000001</v>
      </c>
      <c r="Z84" s="320">
        <v>20500.871999999999</v>
      </c>
      <c r="AA84" s="320">
        <v>22426.359</v>
      </c>
      <c r="AB84" s="320">
        <v>22824.296999999999</v>
      </c>
      <c r="AC84" s="320">
        <v>20397.467000000001</v>
      </c>
      <c r="AD84" s="320">
        <v>20255.098000000002</v>
      </c>
      <c r="AE84" s="320">
        <v>20271.532999999999</v>
      </c>
    </row>
    <row r="85" spans="1:31" s="196" customFormat="1" ht="12">
      <c r="A85" s="223" t="s">
        <v>90</v>
      </c>
      <c r="B85" s="246" t="s">
        <v>1083</v>
      </c>
      <c r="C85" s="320">
        <v>199206.01932000002</v>
      </c>
      <c r="D85" s="320">
        <v>199116.22456999999</v>
      </c>
      <c r="E85" s="320">
        <v>190546.13010000001</v>
      </c>
      <c r="F85" s="320">
        <v>179362.88311</v>
      </c>
      <c r="G85" s="320">
        <v>172084.49656</v>
      </c>
      <c r="H85" s="320">
        <v>200000</v>
      </c>
      <c r="I85" s="320">
        <v>161042.33174000002</v>
      </c>
      <c r="J85" s="320">
        <v>157748.82737000001</v>
      </c>
      <c r="K85" s="320">
        <v>149293.16899999999</v>
      </c>
      <c r="L85" s="320">
        <v>134730.54880000002</v>
      </c>
      <c r="M85" s="320">
        <v>131349.08734</v>
      </c>
      <c r="N85" s="320">
        <v>127461.18349</v>
      </c>
      <c r="O85" s="320">
        <v>125053.01359</v>
      </c>
      <c r="P85" s="320">
        <v>122888.58423000001</v>
      </c>
      <c r="Q85" s="320">
        <v>119325.1109</v>
      </c>
      <c r="R85" s="320">
        <v>116830.40392</v>
      </c>
      <c r="S85" s="320">
        <v>113456.62721999999</v>
      </c>
      <c r="T85" s="320">
        <v>113548.84434</v>
      </c>
      <c r="U85" s="320">
        <v>115484.23444</v>
      </c>
      <c r="V85" s="320">
        <v>113584.51165</v>
      </c>
      <c r="W85" s="320">
        <v>117862.33354000001</v>
      </c>
      <c r="X85" s="320">
        <v>130582.19841</v>
      </c>
      <c r="Y85" s="320">
        <v>158590.30859</v>
      </c>
      <c r="Z85" s="320">
        <v>187841.51223000002</v>
      </c>
      <c r="AA85" s="320">
        <v>222897.54968999999</v>
      </c>
      <c r="AB85" s="320">
        <v>240385.97520000002</v>
      </c>
      <c r="AC85" s="320">
        <v>220586.85930000001</v>
      </c>
      <c r="AD85" s="320">
        <v>233456.40992999999</v>
      </c>
      <c r="AE85" s="320">
        <v>281089.97713999997</v>
      </c>
    </row>
    <row r="86" spans="1:31" s="196" customFormat="1" ht="12">
      <c r="A86" s="223" t="s">
        <v>933</v>
      </c>
      <c r="B86" s="246" t="s">
        <v>1084</v>
      </c>
      <c r="C86" s="320">
        <v>66.529399922465942</v>
      </c>
      <c r="D86" s="320">
        <v>51.807169001531918</v>
      </c>
      <c r="E86" s="320">
        <v>56.480736539413847</v>
      </c>
      <c r="F86" s="320">
        <v>47.937741291236421</v>
      </c>
      <c r="G86" s="320">
        <v>40.538326161538308</v>
      </c>
      <c r="H86" s="320">
        <v>44.012372501834236</v>
      </c>
      <c r="I86" s="320">
        <v>61.20342454748522</v>
      </c>
      <c r="J86" s="320">
        <v>51.065158501257287</v>
      </c>
      <c r="K86" s="320">
        <v>31.876891534018934</v>
      </c>
      <c r="L86" s="320">
        <v>34.295099850450264</v>
      </c>
      <c r="M86" s="320">
        <v>45.436482322626254</v>
      </c>
      <c r="N86" s="320">
        <v>45.039964393318975</v>
      </c>
      <c r="O86" s="320">
        <v>38.759882106172242</v>
      </c>
      <c r="P86" s="320">
        <v>46.675732794953852</v>
      </c>
      <c r="Q86" s="320">
        <v>54.971118825114075</v>
      </c>
      <c r="R86" s="320">
        <v>61.603657415938727</v>
      </c>
      <c r="S86" s="320">
        <v>69.208135657651795</v>
      </c>
      <c r="T86" s="320">
        <v>76.047814422034065</v>
      </c>
      <c r="U86" s="320">
        <v>78.48075671098816</v>
      </c>
      <c r="V86" s="320">
        <v>51.681966786842352</v>
      </c>
      <c r="W86" s="320">
        <v>83.321826926810374</v>
      </c>
      <c r="X86" s="320">
        <v>104.20654205865513</v>
      </c>
      <c r="Y86" s="320">
        <v>118.86390398676255</v>
      </c>
      <c r="Z86" s="320">
        <v>121.21533489256566</v>
      </c>
      <c r="AA86" s="320">
        <v>125.02424080447415</v>
      </c>
      <c r="AB86" s="320">
        <v>58.795232044680667</v>
      </c>
      <c r="AC86" s="320">
        <v>35.354163324330877</v>
      </c>
      <c r="AD86" s="320">
        <v>63.586820406920012</v>
      </c>
      <c r="AE86" s="320">
        <v>80.876200690827432</v>
      </c>
    </row>
    <row r="87" spans="1:31" s="317" customFormat="1" ht="12">
      <c r="A87" s="221" t="s">
        <v>934</v>
      </c>
      <c r="B87" s="281"/>
      <c r="C87" s="231"/>
      <c r="D87" s="231"/>
      <c r="E87" s="231"/>
      <c r="F87" s="231"/>
      <c r="G87" s="231"/>
      <c r="H87" s="231"/>
      <c r="I87" s="231"/>
      <c r="J87" s="231"/>
      <c r="K87" s="231"/>
      <c r="L87" s="231"/>
      <c r="M87" s="231"/>
      <c r="N87" s="231"/>
      <c r="O87" s="231"/>
      <c r="P87" s="231"/>
      <c r="Q87" s="231"/>
      <c r="R87" s="231"/>
      <c r="S87" s="231"/>
      <c r="T87" s="231"/>
      <c r="U87" s="231"/>
      <c r="V87" s="231"/>
      <c r="W87" s="231"/>
      <c r="X87" s="231"/>
      <c r="Y87" s="231"/>
      <c r="Z87" s="231"/>
      <c r="AA87" s="231"/>
      <c r="AB87" s="231"/>
      <c r="AC87" s="231"/>
      <c r="AD87" s="283"/>
      <c r="AE87" s="283"/>
    </row>
    <row r="88" spans="1:31" s="196" customFormat="1" ht="12">
      <c r="A88" s="223" t="s">
        <v>935</v>
      </c>
      <c r="B88" s="246" t="s">
        <v>66</v>
      </c>
      <c r="C88" s="320">
        <v>4894.2849999999999</v>
      </c>
      <c r="D88" s="320">
        <v>4854.8649999999998</v>
      </c>
      <c r="E88" s="320">
        <v>4895.0150000000003</v>
      </c>
      <c r="F88" s="320">
        <v>4968.7449999999999</v>
      </c>
      <c r="G88" s="320">
        <v>5061.09</v>
      </c>
      <c r="H88" s="320">
        <v>5099.78</v>
      </c>
      <c r="I88" s="320">
        <v>5181.1750000000002</v>
      </c>
      <c r="J88" s="320">
        <v>5338.49</v>
      </c>
      <c r="K88" s="320">
        <v>5434.4849999999997</v>
      </c>
      <c r="L88" s="320">
        <v>5403.45</v>
      </c>
      <c r="M88" s="320">
        <v>5514.3950000000004</v>
      </c>
      <c r="N88" s="320">
        <v>5521.6369999999997</v>
      </c>
      <c r="O88" s="320">
        <v>5456</v>
      </c>
      <c r="P88" s="320">
        <v>5585.875</v>
      </c>
      <c r="Q88" s="320">
        <v>5663.8609999999999</v>
      </c>
      <c r="R88" s="320">
        <v>5555.3320000000003</v>
      </c>
      <c r="S88" s="320">
        <v>5563.3540000000003</v>
      </c>
      <c r="T88" s="320">
        <v>5532.0969999999998</v>
      </c>
      <c r="U88" s="320">
        <v>5361.2870000000003</v>
      </c>
      <c r="V88" s="320">
        <v>5232.6559999999999</v>
      </c>
      <c r="W88" s="320">
        <v>5374.0940000000001</v>
      </c>
      <c r="X88" s="320">
        <v>5404.3469999999998</v>
      </c>
      <c r="Y88" s="320">
        <v>5489.5159999999996</v>
      </c>
      <c r="Z88" s="320">
        <v>5589.0060000000003</v>
      </c>
      <c r="AA88" s="320">
        <v>5784.6369999999997</v>
      </c>
      <c r="AB88" s="320">
        <v>5908.55</v>
      </c>
      <c r="AC88" s="320">
        <v>5924.3950000000004</v>
      </c>
      <c r="AD88" s="320">
        <v>6055.241</v>
      </c>
      <c r="AE88" s="320">
        <v>6193.8320000000003</v>
      </c>
    </row>
    <row r="89" spans="1:31" s="196" customFormat="1" ht="12">
      <c r="A89" s="223" t="s">
        <v>936</v>
      </c>
      <c r="B89" s="246" t="s">
        <v>66</v>
      </c>
      <c r="C89" s="320">
        <v>64.688999999999993</v>
      </c>
      <c r="D89" s="320">
        <v>67.197999999999993</v>
      </c>
      <c r="E89" s="320">
        <v>71.927999999999997</v>
      </c>
      <c r="F89" s="320">
        <v>76.849999999999994</v>
      </c>
      <c r="G89" s="320">
        <v>70.123999999999995</v>
      </c>
      <c r="H89" s="320">
        <v>69.8</v>
      </c>
      <c r="I89" s="320">
        <v>69.492000000000004</v>
      </c>
      <c r="J89" s="320">
        <v>68.400000000000006</v>
      </c>
      <c r="K89" s="320">
        <v>67.191999999999993</v>
      </c>
      <c r="L89" s="320">
        <v>57.84</v>
      </c>
      <c r="M89" s="320">
        <v>50.619</v>
      </c>
      <c r="N89" s="320">
        <v>45.3</v>
      </c>
      <c r="O89" s="320">
        <v>51.052</v>
      </c>
      <c r="P89" s="320">
        <v>53.518000000000001</v>
      </c>
      <c r="Q89" s="320">
        <v>48.811</v>
      </c>
      <c r="R89" s="320">
        <v>54.618000000000002</v>
      </c>
      <c r="S89" s="320">
        <v>57.792999999999999</v>
      </c>
      <c r="T89" s="320">
        <v>65.769000000000005</v>
      </c>
      <c r="U89" s="320">
        <v>69.284999999999997</v>
      </c>
      <c r="V89" s="320">
        <v>67.784000000000006</v>
      </c>
      <c r="W89" s="320">
        <v>72.239999999999995</v>
      </c>
      <c r="X89" s="320">
        <v>95.23</v>
      </c>
      <c r="Y89" s="320">
        <v>131.30000000000001</v>
      </c>
      <c r="Z89" s="320">
        <v>145.40799999999999</v>
      </c>
      <c r="AA89" s="320">
        <v>152.45099999999999</v>
      </c>
      <c r="AB89" s="320">
        <v>176.65299999999999</v>
      </c>
      <c r="AC89" s="320">
        <v>163.947</v>
      </c>
      <c r="AD89" s="320">
        <v>110.866</v>
      </c>
      <c r="AE89" s="320">
        <v>111.096</v>
      </c>
    </row>
    <row r="90" spans="1:31" s="196" customFormat="1" ht="12">
      <c r="A90" s="223" t="s">
        <v>937</v>
      </c>
      <c r="B90" s="246" t="s">
        <v>1085</v>
      </c>
      <c r="C90" s="320">
        <v>50886143.700000003</v>
      </c>
      <c r="D90" s="320">
        <v>49608125.700000003</v>
      </c>
      <c r="E90" s="320">
        <v>46841113.200000003</v>
      </c>
      <c r="F90" s="320">
        <v>42693224.700000003</v>
      </c>
      <c r="G90" s="320">
        <v>41754745.200000003</v>
      </c>
      <c r="H90" s="320">
        <v>38666930.399999999</v>
      </c>
      <c r="I90" s="320">
        <v>37461557.700000003</v>
      </c>
      <c r="J90" s="320">
        <v>35283918.600000001</v>
      </c>
      <c r="K90" s="320">
        <v>35314578.600000001</v>
      </c>
      <c r="L90" s="320">
        <v>30624321</v>
      </c>
      <c r="M90" s="320">
        <v>24173515.800000001</v>
      </c>
      <c r="N90" s="320">
        <v>24318300.300000001</v>
      </c>
      <c r="O90" s="320">
        <v>24019795.800000001</v>
      </c>
      <c r="P90" s="320">
        <v>24620196.300000001</v>
      </c>
      <c r="Q90" s="320">
        <v>23996326.200000003</v>
      </c>
      <c r="R90" s="320">
        <v>22670610.900000002</v>
      </c>
      <c r="S90" s="320">
        <v>20040104.699999999</v>
      </c>
      <c r="T90" s="320">
        <v>20477425.5</v>
      </c>
      <c r="U90" s="320">
        <v>19379713.5</v>
      </c>
      <c r="V90" s="320">
        <v>18606697.200000003</v>
      </c>
      <c r="W90" s="320">
        <v>17473919.399999999</v>
      </c>
      <c r="X90" s="320">
        <v>17319309</v>
      </c>
      <c r="Y90" s="320">
        <v>23026453.800000001</v>
      </c>
      <c r="Z90" s="320">
        <v>30628006.500000004</v>
      </c>
      <c r="AA90" s="320">
        <v>36405194.700000003</v>
      </c>
      <c r="AB90" s="320">
        <v>37957304.700000003</v>
      </c>
      <c r="AC90" s="320">
        <v>34061010.900000006</v>
      </c>
      <c r="AD90" s="320">
        <v>42753120.900000006</v>
      </c>
      <c r="AE90" s="320">
        <v>55722300.900000006</v>
      </c>
    </row>
    <row r="91" spans="1:31" s="196" customFormat="1" ht="12">
      <c r="A91" s="223" t="s">
        <v>938</v>
      </c>
      <c r="B91" s="246" t="s">
        <v>66</v>
      </c>
      <c r="C91" s="320">
        <v>19.998999999999999</v>
      </c>
      <c r="D91" s="320">
        <v>19.047000000000001</v>
      </c>
      <c r="E91" s="320">
        <v>7.5170000000000003</v>
      </c>
      <c r="F91" s="320">
        <v>8.8520000000000003</v>
      </c>
      <c r="G91" s="320">
        <v>7.1959999999999997</v>
      </c>
      <c r="H91" s="320">
        <v>6.6</v>
      </c>
      <c r="I91" s="320">
        <v>6.04</v>
      </c>
      <c r="J91" s="320">
        <v>9.5</v>
      </c>
      <c r="K91" s="320">
        <v>13.019</v>
      </c>
      <c r="L91" s="320">
        <v>8.4179999999999993</v>
      </c>
      <c r="M91" s="320">
        <v>7.33</v>
      </c>
      <c r="N91" s="320">
        <v>7.4370000000000003</v>
      </c>
      <c r="O91" s="320">
        <v>7.5419999999999998</v>
      </c>
      <c r="P91" s="320">
        <v>7.5869999999999997</v>
      </c>
      <c r="Q91" s="320">
        <v>6.1630000000000003</v>
      </c>
      <c r="R91" s="320">
        <v>4.8789999999999996</v>
      </c>
      <c r="S91" s="320">
        <v>4.5339999999999998</v>
      </c>
      <c r="T91" s="320">
        <v>3.9820000000000002</v>
      </c>
      <c r="U91" s="320">
        <v>4.3319999999999999</v>
      </c>
      <c r="V91" s="320">
        <v>4.1500000000000004</v>
      </c>
      <c r="W91" s="320">
        <v>4.3280000000000003</v>
      </c>
      <c r="X91" s="320">
        <v>6.2469999999999999</v>
      </c>
      <c r="Y91" s="320">
        <v>30.1</v>
      </c>
      <c r="Z91" s="320">
        <v>76.162000000000006</v>
      </c>
      <c r="AA91" s="320">
        <v>133.321</v>
      </c>
      <c r="AB91" s="320">
        <v>110.79</v>
      </c>
      <c r="AC91" s="320">
        <v>110.28400000000001</v>
      </c>
      <c r="AD91" s="320">
        <v>77.341999999999999</v>
      </c>
      <c r="AE91" s="320">
        <v>81.882999999999996</v>
      </c>
    </row>
    <row r="92" spans="1:31" s="196" customFormat="1" ht="12">
      <c r="A92" s="223" t="s">
        <v>939</v>
      </c>
      <c r="B92" s="246" t="s">
        <v>1086</v>
      </c>
      <c r="C92" s="320">
        <v>555.04</v>
      </c>
      <c r="D92" s="320">
        <v>590.34</v>
      </c>
      <c r="E92" s="320">
        <v>546.75</v>
      </c>
      <c r="F92" s="320">
        <v>552.69000000000005</v>
      </c>
      <c r="G92" s="320">
        <v>519.54999999999995</v>
      </c>
      <c r="H92" s="320">
        <v>587.20000000000005</v>
      </c>
      <c r="I92" s="320">
        <v>570.12</v>
      </c>
      <c r="J92" s="320">
        <v>554.86</v>
      </c>
      <c r="K92" s="320">
        <v>536.14</v>
      </c>
      <c r="L92" s="320">
        <v>489.9</v>
      </c>
      <c r="M92" s="320">
        <v>513.73</v>
      </c>
      <c r="N92" s="320">
        <v>523.86</v>
      </c>
      <c r="O92" s="320">
        <v>528.54</v>
      </c>
      <c r="P92" s="320">
        <v>501.49</v>
      </c>
      <c r="Q92" s="320">
        <v>507.49</v>
      </c>
      <c r="R92" s="320">
        <v>462.34</v>
      </c>
      <c r="S92" s="320">
        <v>476.17</v>
      </c>
      <c r="T92" s="320">
        <v>466.58</v>
      </c>
      <c r="U92" s="320">
        <v>502.14</v>
      </c>
      <c r="V92" s="320">
        <v>495.85</v>
      </c>
      <c r="W92" s="320">
        <v>501.98</v>
      </c>
      <c r="X92" s="320">
        <v>500.04</v>
      </c>
      <c r="Y92" s="320">
        <v>513.49</v>
      </c>
      <c r="Z92" s="320">
        <v>499.74</v>
      </c>
      <c r="AA92" s="320">
        <v>563.75</v>
      </c>
      <c r="AB92" s="320">
        <v>565.16999999999996</v>
      </c>
      <c r="AC92" s="320">
        <v>572.08000000000004</v>
      </c>
      <c r="AD92" s="320">
        <v>605.16999999999996</v>
      </c>
      <c r="AE92" s="320">
        <v>613.17999999999995</v>
      </c>
    </row>
    <row r="93" spans="1:31" s="196" customFormat="1" ht="12">
      <c r="A93" s="223" t="s">
        <v>905</v>
      </c>
      <c r="B93" s="246" t="s">
        <v>1056</v>
      </c>
      <c r="C93" s="320">
        <v>1110.08</v>
      </c>
      <c r="D93" s="320">
        <v>1180.68</v>
      </c>
      <c r="E93" s="320">
        <v>1093.5</v>
      </c>
      <c r="F93" s="320">
        <v>1105.3800000000001</v>
      </c>
      <c r="G93" s="320">
        <v>1039.0999999999999</v>
      </c>
      <c r="H93" s="320">
        <v>1174.4000000000001</v>
      </c>
      <c r="I93" s="320">
        <v>1140.24</v>
      </c>
      <c r="J93" s="320">
        <v>1109.72</v>
      </c>
      <c r="K93" s="320">
        <v>1072.28</v>
      </c>
      <c r="L93" s="320">
        <v>979.8</v>
      </c>
      <c r="M93" s="320">
        <v>1027.46</v>
      </c>
      <c r="N93" s="320">
        <v>1047.72</v>
      </c>
      <c r="O93" s="320">
        <v>1057.08</v>
      </c>
      <c r="P93" s="320">
        <v>1002.98</v>
      </c>
      <c r="Q93" s="320">
        <v>1014.98</v>
      </c>
      <c r="R93" s="320">
        <v>924.68</v>
      </c>
      <c r="S93" s="320">
        <v>952.34</v>
      </c>
      <c r="T93" s="320">
        <v>933.16</v>
      </c>
      <c r="U93" s="320">
        <v>1004.28</v>
      </c>
      <c r="V93" s="320">
        <v>991.7</v>
      </c>
      <c r="W93" s="320">
        <v>1003.96</v>
      </c>
      <c r="X93" s="320">
        <v>1000.08</v>
      </c>
      <c r="Y93" s="320">
        <v>1026.98</v>
      </c>
      <c r="Z93" s="320">
        <v>999.48</v>
      </c>
      <c r="AA93" s="320">
        <v>1127.5</v>
      </c>
      <c r="AB93" s="320">
        <v>1130.3399999999999</v>
      </c>
      <c r="AC93" s="320">
        <v>1144.1600000000001</v>
      </c>
      <c r="AD93" s="320">
        <v>1210.3399999999999</v>
      </c>
      <c r="AE93" s="320">
        <v>1226.3599999999999</v>
      </c>
    </row>
    <row r="94" spans="1:31" s="196" customFormat="1" ht="12">
      <c r="A94" s="223" t="s">
        <v>940</v>
      </c>
      <c r="B94" s="246" t="s">
        <v>1087</v>
      </c>
      <c r="C94" s="320">
        <v>55504</v>
      </c>
      <c r="D94" s="320">
        <v>59034</v>
      </c>
      <c r="E94" s="320">
        <v>54675</v>
      </c>
      <c r="F94" s="320">
        <v>55269</v>
      </c>
      <c r="G94" s="320">
        <v>51955</v>
      </c>
      <c r="H94" s="320">
        <v>58720</v>
      </c>
      <c r="I94" s="320">
        <v>57012</v>
      </c>
      <c r="J94" s="320">
        <v>55486</v>
      </c>
      <c r="K94" s="320">
        <v>53614</v>
      </c>
      <c r="L94" s="320">
        <v>48990</v>
      </c>
      <c r="M94" s="320">
        <v>51373</v>
      </c>
      <c r="N94" s="320">
        <v>52386</v>
      </c>
      <c r="O94" s="320">
        <v>52854</v>
      </c>
      <c r="P94" s="320">
        <v>50149</v>
      </c>
      <c r="Q94" s="320">
        <v>50749</v>
      </c>
      <c r="R94" s="320">
        <v>46234</v>
      </c>
      <c r="S94" s="320">
        <v>47617</v>
      </c>
      <c r="T94" s="320">
        <v>46658</v>
      </c>
      <c r="U94" s="320">
        <v>50214</v>
      </c>
      <c r="V94" s="320">
        <v>49585</v>
      </c>
      <c r="W94" s="320">
        <v>50198</v>
      </c>
      <c r="X94" s="320">
        <v>50004</v>
      </c>
      <c r="Y94" s="320">
        <v>51349</v>
      </c>
      <c r="Z94" s="320">
        <v>49974</v>
      </c>
      <c r="AA94" s="320">
        <v>56375</v>
      </c>
      <c r="AB94" s="320">
        <v>56517</v>
      </c>
      <c r="AC94" s="320">
        <v>57208</v>
      </c>
      <c r="AD94" s="320">
        <v>60517</v>
      </c>
      <c r="AE94" s="320">
        <v>61318</v>
      </c>
    </row>
    <row r="95" spans="1:31" s="196" customFormat="1" ht="12">
      <c r="A95" s="223" t="s">
        <v>697</v>
      </c>
      <c r="B95" s="246" t="s">
        <v>1088</v>
      </c>
      <c r="C95" s="320">
        <v>6562.4</v>
      </c>
      <c r="D95" s="320">
        <v>6684.7</v>
      </c>
      <c r="E95" s="320">
        <v>6540.8</v>
      </c>
      <c r="F95" s="320">
        <v>6708.3</v>
      </c>
      <c r="G95" s="320">
        <v>6785.3</v>
      </c>
      <c r="H95" s="320">
        <v>6951.6</v>
      </c>
      <c r="I95" s="320">
        <v>6975.7</v>
      </c>
      <c r="J95" s="320">
        <v>6794.5</v>
      </c>
      <c r="K95" s="320">
        <v>7638.6</v>
      </c>
      <c r="L95" s="320">
        <v>7551.0309999999999</v>
      </c>
      <c r="M95" s="320">
        <v>6923.0050000000001</v>
      </c>
      <c r="N95" s="320">
        <v>7082.1170000000002</v>
      </c>
      <c r="O95" s="320">
        <v>7018.7569999999996</v>
      </c>
      <c r="P95" s="320">
        <v>6940.9309999999996</v>
      </c>
      <c r="Q95" s="320">
        <v>6611.6059999999998</v>
      </c>
      <c r="R95" s="320">
        <v>6675.4449999999997</v>
      </c>
      <c r="S95" s="320">
        <v>6667.7389999999996</v>
      </c>
      <c r="T95" s="320">
        <v>7038.0379999999996</v>
      </c>
      <c r="U95" s="320">
        <v>6858.0050000000001</v>
      </c>
      <c r="V95" s="320">
        <v>6430.5150000000003</v>
      </c>
      <c r="W95" s="320">
        <v>7204.2790000000005</v>
      </c>
      <c r="X95" s="320">
        <v>7031.6090000000004</v>
      </c>
      <c r="Y95" s="320">
        <v>7471.1710000000003</v>
      </c>
      <c r="Z95" s="320">
        <v>8122.1679999999997</v>
      </c>
      <c r="AA95" s="320">
        <v>9288.6929999999993</v>
      </c>
      <c r="AB95" s="320">
        <v>10864.906000000001</v>
      </c>
      <c r="AC95" s="320">
        <v>10729.976000000001</v>
      </c>
      <c r="AD95" s="320">
        <v>11420.607</v>
      </c>
      <c r="AE95" s="320">
        <v>13216.311</v>
      </c>
    </row>
    <row r="96" spans="1:31" s="196" customFormat="1" ht="12">
      <c r="A96" s="223" t="s">
        <v>941</v>
      </c>
      <c r="B96" s="246" t="s">
        <v>1089</v>
      </c>
      <c r="C96" s="320">
        <v>824</v>
      </c>
      <c r="D96" s="320">
        <v>824</v>
      </c>
      <c r="E96" s="320">
        <v>824</v>
      </c>
      <c r="F96" s="320">
        <v>824</v>
      </c>
      <c r="G96" s="320">
        <v>824</v>
      </c>
      <c r="H96" s="320">
        <v>824</v>
      </c>
      <c r="I96" s="320">
        <v>824</v>
      </c>
      <c r="J96" s="320">
        <v>824</v>
      </c>
      <c r="K96" s="320">
        <v>824</v>
      </c>
      <c r="L96" s="320">
        <v>824</v>
      </c>
      <c r="M96" s="320">
        <v>824</v>
      </c>
      <c r="N96" s="320">
        <v>824</v>
      </c>
      <c r="O96" s="320">
        <v>824</v>
      </c>
      <c r="P96" s="320">
        <v>824</v>
      </c>
      <c r="Q96" s="320">
        <v>824</v>
      </c>
      <c r="R96" s="320">
        <v>824</v>
      </c>
      <c r="S96" s="320">
        <v>824</v>
      </c>
      <c r="T96" s="320">
        <v>824</v>
      </c>
      <c r="U96" s="320">
        <v>824</v>
      </c>
      <c r="V96" s="320">
        <v>824</v>
      </c>
      <c r="W96" s="320">
        <v>824</v>
      </c>
      <c r="X96" s="320">
        <v>824</v>
      </c>
      <c r="Y96" s="320">
        <v>824</v>
      </c>
      <c r="Z96" s="320">
        <v>824</v>
      </c>
      <c r="AA96" s="320">
        <v>824</v>
      </c>
      <c r="AB96" s="320">
        <v>824</v>
      </c>
      <c r="AC96" s="320">
        <v>824</v>
      </c>
      <c r="AD96" s="320">
        <v>824</v>
      </c>
      <c r="AE96" s="320">
        <v>824</v>
      </c>
    </row>
    <row r="97" spans="1:31" s="196" customFormat="1" ht="12">
      <c r="A97" s="223" t="s">
        <v>942</v>
      </c>
      <c r="B97" s="246" t="s">
        <v>1090</v>
      </c>
      <c r="C97" s="224" t="s">
        <v>533</v>
      </c>
      <c r="D97" s="224" t="s">
        <v>533</v>
      </c>
      <c r="E97" s="224" t="s">
        <v>533</v>
      </c>
      <c r="F97" s="224" t="s">
        <v>533</v>
      </c>
      <c r="G97" s="224" t="s">
        <v>533</v>
      </c>
      <c r="H97" s="224" t="s">
        <v>533</v>
      </c>
      <c r="I97" s="224" t="s">
        <v>533</v>
      </c>
      <c r="J97" s="224" t="s">
        <v>533</v>
      </c>
      <c r="K97" s="224" t="s">
        <v>533</v>
      </c>
      <c r="L97" s="224" t="s">
        <v>533</v>
      </c>
      <c r="M97" s="224" t="s">
        <v>533</v>
      </c>
      <c r="N97" s="224" t="s">
        <v>533</v>
      </c>
      <c r="O97" s="224" t="s">
        <v>533</v>
      </c>
      <c r="P97" s="224" t="s">
        <v>533</v>
      </c>
      <c r="Q97" s="224" t="s">
        <v>533</v>
      </c>
      <c r="R97" s="224" t="s">
        <v>533</v>
      </c>
      <c r="S97" s="224" t="s">
        <v>533</v>
      </c>
      <c r="T97" s="224" t="s">
        <v>533</v>
      </c>
      <c r="U97" s="224" t="s">
        <v>533</v>
      </c>
      <c r="V97" s="224" t="s">
        <v>533</v>
      </c>
      <c r="W97" s="224" t="s">
        <v>533</v>
      </c>
      <c r="X97" s="224" t="s">
        <v>533</v>
      </c>
      <c r="Y97" s="224" t="s">
        <v>533</v>
      </c>
      <c r="Z97" s="224" t="s">
        <v>533</v>
      </c>
      <c r="AA97" s="224" t="s">
        <v>533</v>
      </c>
      <c r="AB97" s="224" t="s">
        <v>533</v>
      </c>
      <c r="AC97" s="224" t="s">
        <v>533</v>
      </c>
      <c r="AD97" s="224" t="s">
        <v>533</v>
      </c>
      <c r="AE97" s="224" t="s">
        <v>533</v>
      </c>
    </row>
    <row r="98" spans="1:31" s="196" customFormat="1" ht="12">
      <c r="A98" s="223" t="s">
        <v>19</v>
      </c>
      <c r="B98" s="246" t="s">
        <v>1091</v>
      </c>
      <c r="C98" s="224" t="s">
        <v>533</v>
      </c>
      <c r="D98" s="224" t="s">
        <v>533</v>
      </c>
      <c r="E98" s="224" t="s">
        <v>533</v>
      </c>
      <c r="F98" s="224" t="s">
        <v>533</v>
      </c>
      <c r="G98" s="224" t="s">
        <v>533</v>
      </c>
      <c r="H98" s="224" t="s">
        <v>533</v>
      </c>
      <c r="I98" s="224" t="s">
        <v>533</v>
      </c>
      <c r="J98" s="224" t="s">
        <v>533</v>
      </c>
      <c r="K98" s="224" t="s">
        <v>533</v>
      </c>
      <c r="L98" s="224" t="s">
        <v>533</v>
      </c>
      <c r="M98" s="224" t="s">
        <v>533</v>
      </c>
      <c r="N98" s="224" t="s">
        <v>533</v>
      </c>
      <c r="O98" s="224" t="s">
        <v>533</v>
      </c>
      <c r="P98" s="224" t="s">
        <v>533</v>
      </c>
      <c r="Q98" s="224" t="s">
        <v>533</v>
      </c>
      <c r="R98" s="224" t="s">
        <v>533</v>
      </c>
      <c r="S98" s="224" t="s">
        <v>533</v>
      </c>
      <c r="T98" s="224" t="s">
        <v>533</v>
      </c>
      <c r="U98" s="224" t="s">
        <v>533</v>
      </c>
      <c r="V98" s="224" t="s">
        <v>533</v>
      </c>
      <c r="W98" s="224" t="s">
        <v>533</v>
      </c>
      <c r="X98" s="224" t="s">
        <v>533</v>
      </c>
      <c r="Y98" s="224" t="s">
        <v>533</v>
      </c>
      <c r="Z98" s="224" t="s">
        <v>533</v>
      </c>
      <c r="AA98" s="224" t="s">
        <v>533</v>
      </c>
      <c r="AB98" s="224" t="s">
        <v>533</v>
      </c>
      <c r="AC98" s="224" t="s">
        <v>533</v>
      </c>
      <c r="AD98" s="224" t="s">
        <v>533</v>
      </c>
      <c r="AE98" s="224" t="s">
        <v>533</v>
      </c>
    </row>
    <row r="99" spans="1:31" s="196" customFormat="1" ht="12">
      <c r="A99" s="221" t="s">
        <v>943</v>
      </c>
      <c r="B99" s="281"/>
      <c r="C99" s="231"/>
      <c r="D99" s="231"/>
      <c r="E99" s="231"/>
      <c r="F99" s="231"/>
      <c r="G99" s="231"/>
      <c r="H99" s="231"/>
      <c r="I99" s="231"/>
      <c r="J99" s="231"/>
      <c r="K99" s="231"/>
      <c r="L99" s="231"/>
      <c r="M99" s="231"/>
      <c r="N99" s="231"/>
      <c r="O99" s="231"/>
      <c r="P99" s="231"/>
      <c r="Q99" s="231"/>
      <c r="R99" s="231"/>
      <c r="S99" s="231"/>
      <c r="T99" s="231"/>
      <c r="U99" s="231"/>
      <c r="V99" s="231"/>
      <c r="W99" s="231"/>
      <c r="X99" s="231"/>
      <c r="Y99" s="231"/>
      <c r="Z99" s="231"/>
      <c r="AA99" s="231"/>
      <c r="AB99" s="231"/>
      <c r="AC99" s="231"/>
      <c r="AD99" s="283"/>
      <c r="AE99" s="283"/>
    </row>
    <row r="100" spans="1:31" s="196" customFormat="1" ht="12">
      <c r="A100" s="240" t="s">
        <v>944</v>
      </c>
      <c r="B100" s="240" t="s">
        <v>1092</v>
      </c>
      <c r="C100" s="320">
        <v>4894379</v>
      </c>
      <c r="D100" s="320">
        <v>4855016</v>
      </c>
      <c r="E100" s="320">
        <v>4908603</v>
      </c>
      <c r="F100" s="320">
        <v>4968641</v>
      </c>
      <c r="G100" s="320">
        <v>5061111</v>
      </c>
      <c r="H100" s="320">
        <v>5100317</v>
      </c>
      <c r="I100" s="320">
        <v>5195265</v>
      </c>
      <c r="J100" s="320">
        <v>5351466</v>
      </c>
      <c r="K100" s="320">
        <v>5434383</v>
      </c>
      <c r="L100" s="320">
        <v>5403450</v>
      </c>
      <c r="M100" s="320">
        <v>5514395</v>
      </c>
      <c r="N100" s="320">
        <v>5521637</v>
      </c>
      <c r="O100" s="320">
        <v>5455530</v>
      </c>
      <c r="P100" s="320">
        <v>5585875</v>
      </c>
      <c r="Q100" s="320">
        <v>5663861</v>
      </c>
      <c r="R100" s="320">
        <v>5555332</v>
      </c>
      <c r="S100" s="320">
        <v>5563354</v>
      </c>
      <c r="T100" s="320">
        <v>5532097</v>
      </c>
      <c r="U100" s="320">
        <v>5361287</v>
      </c>
      <c r="V100" s="320">
        <v>5232656</v>
      </c>
      <c r="W100" s="320">
        <v>5374094</v>
      </c>
      <c r="X100" s="320">
        <v>5404347</v>
      </c>
      <c r="Y100" s="320">
        <v>5489516</v>
      </c>
      <c r="Z100" s="320">
        <v>5589006</v>
      </c>
      <c r="AA100" s="320">
        <v>5784637</v>
      </c>
      <c r="AB100" s="320">
        <v>5908550</v>
      </c>
      <c r="AC100" s="320">
        <v>5924395</v>
      </c>
      <c r="AD100" s="320">
        <v>6055241</v>
      </c>
      <c r="AE100" s="320">
        <v>6193832</v>
      </c>
    </row>
    <row r="101" spans="1:31">
      <c r="A101" s="240" t="s">
        <v>945</v>
      </c>
      <c r="B101" s="240" t="s">
        <v>1092</v>
      </c>
      <c r="C101" s="320">
        <v>4894379</v>
      </c>
      <c r="D101" s="320">
        <v>4855016</v>
      </c>
      <c r="E101" s="320">
        <v>4908603</v>
      </c>
      <c r="F101" s="320">
        <v>4968641</v>
      </c>
      <c r="G101" s="320">
        <v>5061111</v>
      </c>
      <c r="H101" s="320">
        <v>5100317</v>
      </c>
      <c r="I101" s="320">
        <v>5195265</v>
      </c>
      <c r="J101" s="320">
        <v>5351466</v>
      </c>
      <c r="K101" s="320">
        <v>5434383</v>
      </c>
      <c r="L101" s="320">
        <v>5403450</v>
      </c>
      <c r="M101" s="320">
        <v>5514395</v>
      </c>
      <c r="N101" s="320">
        <v>5521637</v>
      </c>
      <c r="O101" s="320">
        <v>5455530</v>
      </c>
      <c r="P101" s="320">
        <v>5585875</v>
      </c>
      <c r="Q101" s="320">
        <v>5663861</v>
      </c>
      <c r="R101" s="320">
        <v>5555332</v>
      </c>
      <c r="S101" s="320">
        <v>5563354</v>
      </c>
      <c r="T101" s="320">
        <v>5532097</v>
      </c>
      <c r="U101" s="320">
        <v>5361287</v>
      </c>
      <c r="V101" s="320">
        <v>5232656</v>
      </c>
      <c r="W101" s="320">
        <v>5374094</v>
      </c>
      <c r="X101" s="320">
        <v>5404347</v>
      </c>
      <c r="Y101" s="320">
        <v>5489516</v>
      </c>
      <c r="Z101" s="320">
        <v>5589006</v>
      </c>
      <c r="AA101" s="320">
        <v>5784637</v>
      </c>
      <c r="AB101" s="320">
        <v>5908550</v>
      </c>
      <c r="AC101" s="320">
        <v>5924395</v>
      </c>
      <c r="AD101" s="320">
        <v>6055241</v>
      </c>
      <c r="AE101" s="320">
        <v>6193832</v>
      </c>
    </row>
    <row r="102" spans="1:31">
      <c r="A102" s="240" t="s">
        <v>946</v>
      </c>
      <c r="B102" s="240" t="s">
        <v>1092</v>
      </c>
      <c r="C102" s="320">
        <v>4894379</v>
      </c>
      <c r="D102" s="320">
        <v>4855016</v>
      </c>
      <c r="E102" s="320">
        <v>4908603</v>
      </c>
      <c r="F102" s="320">
        <v>4968641</v>
      </c>
      <c r="G102" s="320">
        <v>5061111</v>
      </c>
      <c r="H102" s="320">
        <v>5100317</v>
      </c>
      <c r="I102" s="320">
        <v>5195265</v>
      </c>
      <c r="J102" s="320">
        <v>5351466</v>
      </c>
      <c r="K102" s="320">
        <v>5434383</v>
      </c>
      <c r="L102" s="320">
        <v>5403450</v>
      </c>
      <c r="M102" s="320">
        <v>5514395</v>
      </c>
      <c r="N102" s="320">
        <v>5521637</v>
      </c>
      <c r="O102" s="320">
        <v>5455530</v>
      </c>
      <c r="P102" s="320">
        <v>5585875</v>
      </c>
      <c r="Q102" s="320">
        <v>5663861</v>
      </c>
      <c r="R102" s="320">
        <v>5555332</v>
      </c>
      <c r="S102" s="320">
        <v>5563354</v>
      </c>
      <c r="T102" s="320">
        <v>5532097</v>
      </c>
      <c r="U102" s="320">
        <v>5361287</v>
      </c>
      <c r="V102" s="320">
        <v>5232656</v>
      </c>
      <c r="W102" s="320">
        <v>5374094</v>
      </c>
      <c r="X102" s="320">
        <v>5404347</v>
      </c>
      <c r="Y102" s="320">
        <v>5489516</v>
      </c>
      <c r="Z102" s="320">
        <v>5589006</v>
      </c>
      <c r="AA102" s="320">
        <v>5784637</v>
      </c>
      <c r="AB102" s="320">
        <v>5908550</v>
      </c>
      <c r="AC102" s="320">
        <v>5924395</v>
      </c>
      <c r="AD102" s="320">
        <v>6055241</v>
      </c>
      <c r="AE102" s="320">
        <v>6193832</v>
      </c>
    </row>
    <row r="103" spans="1:31">
      <c r="A103" s="240" t="s">
        <v>947</v>
      </c>
      <c r="B103" s="240" t="s">
        <v>1092</v>
      </c>
      <c r="C103" s="320">
        <v>4894379</v>
      </c>
      <c r="D103" s="320">
        <v>4855016</v>
      </c>
      <c r="E103" s="320">
        <v>4908603</v>
      </c>
      <c r="F103" s="320">
        <v>4968641</v>
      </c>
      <c r="G103" s="320">
        <v>5061111</v>
      </c>
      <c r="H103" s="320">
        <v>5100317</v>
      </c>
      <c r="I103" s="320">
        <v>5195265</v>
      </c>
      <c r="J103" s="320">
        <v>5351466</v>
      </c>
      <c r="K103" s="320">
        <v>5434383</v>
      </c>
      <c r="L103" s="320">
        <v>5403450</v>
      </c>
      <c r="M103" s="320">
        <v>5514395</v>
      </c>
      <c r="N103" s="320">
        <v>5521637</v>
      </c>
      <c r="O103" s="320">
        <v>5455530</v>
      </c>
      <c r="P103" s="320">
        <v>5585875</v>
      </c>
      <c r="Q103" s="320">
        <v>5663861</v>
      </c>
      <c r="R103" s="320">
        <v>5555332</v>
      </c>
      <c r="S103" s="320">
        <v>5563354</v>
      </c>
      <c r="T103" s="320">
        <v>5532097</v>
      </c>
      <c r="U103" s="320">
        <v>5361287</v>
      </c>
      <c r="V103" s="320">
        <v>5232656</v>
      </c>
      <c r="W103" s="320">
        <v>5374094</v>
      </c>
      <c r="X103" s="320">
        <v>5404347</v>
      </c>
      <c r="Y103" s="320">
        <v>5489516</v>
      </c>
      <c r="Z103" s="320">
        <v>5589006</v>
      </c>
      <c r="AA103" s="320">
        <v>5784637</v>
      </c>
      <c r="AB103" s="320">
        <v>5908550</v>
      </c>
      <c r="AC103" s="320">
        <v>5924395</v>
      </c>
      <c r="AD103" s="320">
        <v>6055241</v>
      </c>
      <c r="AE103" s="320">
        <v>6193832</v>
      </c>
    </row>
    <row r="104" spans="1:31">
      <c r="A104" s="240" t="s">
        <v>948</v>
      </c>
      <c r="B104" s="240" t="s">
        <v>1092</v>
      </c>
      <c r="C104" s="320">
        <v>4894379</v>
      </c>
      <c r="D104" s="320">
        <v>4855016</v>
      </c>
      <c r="E104" s="320">
        <v>4908603</v>
      </c>
      <c r="F104" s="320">
        <v>4968641</v>
      </c>
      <c r="G104" s="320">
        <v>5061111</v>
      </c>
      <c r="H104" s="320">
        <v>5100317</v>
      </c>
      <c r="I104" s="320">
        <v>5195265</v>
      </c>
      <c r="J104" s="320">
        <v>5351466</v>
      </c>
      <c r="K104" s="320">
        <v>5434383</v>
      </c>
      <c r="L104" s="320">
        <v>5403450</v>
      </c>
      <c r="M104" s="320">
        <v>5514395</v>
      </c>
      <c r="N104" s="320">
        <v>5521637</v>
      </c>
      <c r="O104" s="320">
        <v>5455530</v>
      </c>
      <c r="P104" s="320">
        <v>5585875</v>
      </c>
      <c r="Q104" s="320">
        <v>5663861</v>
      </c>
      <c r="R104" s="320">
        <v>5555332</v>
      </c>
      <c r="S104" s="320">
        <v>5563354</v>
      </c>
      <c r="T104" s="320">
        <v>5532097</v>
      </c>
      <c r="U104" s="320">
        <v>5361287</v>
      </c>
      <c r="V104" s="320">
        <v>5232656</v>
      </c>
      <c r="W104" s="320">
        <v>5374094</v>
      </c>
      <c r="X104" s="320">
        <v>5404347</v>
      </c>
      <c r="Y104" s="320">
        <v>5489516</v>
      </c>
      <c r="Z104" s="320">
        <v>5589006</v>
      </c>
      <c r="AA104" s="320">
        <v>5784637</v>
      </c>
      <c r="AB104" s="320">
        <v>5908550</v>
      </c>
      <c r="AC104" s="320">
        <v>5924395</v>
      </c>
      <c r="AD104" s="320">
        <v>6055241</v>
      </c>
      <c r="AE104" s="320">
        <v>6193832</v>
      </c>
    </row>
    <row r="105" spans="1:31">
      <c r="A105" s="240" t="s">
        <v>949</v>
      </c>
      <c r="B105" s="240" t="s">
        <v>1092</v>
      </c>
      <c r="C105" s="320">
        <v>4894379</v>
      </c>
      <c r="D105" s="320">
        <v>4855016</v>
      </c>
      <c r="E105" s="320">
        <v>4908603</v>
      </c>
      <c r="F105" s="320">
        <v>4968641</v>
      </c>
      <c r="G105" s="320">
        <v>5061111</v>
      </c>
      <c r="H105" s="320">
        <v>5100317</v>
      </c>
      <c r="I105" s="320">
        <v>5195265</v>
      </c>
      <c r="J105" s="320">
        <v>5351466</v>
      </c>
      <c r="K105" s="320">
        <v>5434383</v>
      </c>
      <c r="L105" s="320">
        <v>5403450</v>
      </c>
      <c r="M105" s="320">
        <v>5514395</v>
      </c>
      <c r="N105" s="320">
        <v>5521637</v>
      </c>
      <c r="O105" s="320">
        <v>5455530</v>
      </c>
      <c r="P105" s="320">
        <v>5585875</v>
      </c>
      <c r="Q105" s="320">
        <v>5663861</v>
      </c>
      <c r="R105" s="320">
        <v>5555332</v>
      </c>
      <c r="S105" s="320">
        <v>5563354</v>
      </c>
      <c r="T105" s="320">
        <v>5532097</v>
      </c>
      <c r="U105" s="320">
        <v>5361287</v>
      </c>
      <c r="V105" s="320">
        <v>5232656</v>
      </c>
      <c r="W105" s="320">
        <v>5374094</v>
      </c>
      <c r="X105" s="320">
        <v>5404347</v>
      </c>
      <c r="Y105" s="320">
        <v>5489516</v>
      </c>
      <c r="Z105" s="320">
        <v>5589006</v>
      </c>
      <c r="AA105" s="320">
        <v>5784637</v>
      </c>
      <c r="AB105" s="320">
        <v>5908550</v>
      </c>
      <c r="AC105" s="320">
        <v>5924395</v>
      </c>
      <c r="AD105" s="320">
        <v>6055241</v>
      </c>
      <c r="AE105" s="320">
        <v>6193832</v>
      </c>
    </row>
    <row r="106" spans="1:31">
      <c r="A106" s="240" t="s">
        <v>950</v>
      </c>
      <c r="B106" s="240" t="s">
        <v>1092</v>
      </c>
      <c r="C106" s="320">
        <v>4894379</v>
      </c>
      <c r="D106" s="320">
        <v>4855016</v>
      </c>
      <c r="E106" s="320">
        <v>4908603</v>
      </c>
      <c r="F106" s="320">
        <v>4968641</v>
      </c>
      <c r="G106" s="320">
        <v>5061111</v>
      </c>
      <c r="H106" s="320">
        <v>5100317</v>
      </c>
      <c r="I106" s="320">
        <v>5195265</v>
      </c>
      <c r="J106" s="320">
        <v>5351466</v>
      </c>
      <c r="K106" s="320">
        <v>5434383</v>
      </c>
      <c r="L106" s="320">
        <v>5403450</v>
      </c>
      <c r="M106" s="320">
        <v>5514395</v>
      </c>
      <c r="N106" s="320">
        <v>5521637</v>
      </c>
      <c r="O106" s="320">
        <v>5455530</v>
      </c>
      <c r="P106" s="320">
        <v>5585875</v>
      </c>
      <c r="Q106" s="320">
        <v>5663861</v>
      </c>
      <c r="R106" s="320">
        <v>5555332</v>
      </c>
      <c r="S106" s="320">
        <v>5563354</v>
      </c>
      <c r="T106" s="320">
        <v>5532097</v>
      </c>
      <c r="U106" s="320">
        <v>5361287</v>
      </c>
      <c r="V106" s="320">
        <v>5232656</v>
      </c>
      <c r="W106" s="320">
        <v>5374094</v>
      </c>
      <c r="X106" s="320">
        <v>5404347</v>
      </c>
      <c r="Y106" s="320">
        <v>5489516</v>
      </c>
      <c r="Z106" s="320">
        <v>5589006</v>
      </c>
      <c r="AA106" s="320">
        <v>5784637</v>
      </c>
      <c r="AB106" s="320">
        <v>5908550</v>
      </c>
      <c r="AC106" s="320">
        <v>5924395</v>
      </c>
      <c r="AD106" s="320">
        <v>6055241</v>
      </c>
      <c r="AE106" s="320">
        <v>6193832</v>
      </c>
    </row>
    <row r="107" spans="1:31">
      <c r="A107" s="240" t="s">
        <v>951</v>
      </c>
      <c r="B107" s="240" t="s">
        <v>1092</v>
      </c>
      <c r="C107" s="320">
        <v>4894379</v>
      </c>
      <c r="D107" s="320">
        <v>4855016</v>
      </c>
      <c r="E107" s="320">
        <v>4908603</v>
      </c>
      <c r="F107" s="320">
        <v>4968641</v>
      </c>
      <c r="G107" s="320">
        <v>5061111</v>
      </c>
      <c r="H107" s="320">
        <v>5100317</v>
      </c>
      <c r="I107" s="320">
        <v>5195265</v>
      </c>
      <c r="J107" s="320">
        <v>5351466</v>
      </c>
      <c r="K107" s="320">
        <v>5434383</v>
      </c>
      <c r="L107" s="320">
        <v>5403450</v>
      </c>
      <c r="M107" s="320">
        <v>5514395</v>
      </c>
      <c r="N107" s="320">
        <v>5521637</v>
      </c>
      <c r="O107" s="320">
        <v>5455530</v>
      </c>
      <c r="P107" s="320">
        <v>5585875</v>
      </c>
      <c r="Q107" s="320">
        <v>5663861</v>
      </c>
      <c r="R107" s="320">
        <v>5555332</v>
      </c>
      <c r="S107" s="320">
        <v>5563354</v>
      </c>
      <c r="T107" s="320">
        <v>5532097</v>
      </c>
      <c r="U107" s="320">
        <v>5361287</v>
      </c>
      <c r="V107" s="320">
        <v>5232656</v>
      </c>
      <c r="W107" s="320">
        <v>5374094</v>
      </c>
      <c r="X107" s="320">
        <v>5404347</v>
      </c>
      <c r="Y107" s="320">
        <v>5489516</v>
      </c>
      <c r="Z107" s="320">
        <v>5589006</v>
      </c>
      <c r="AA107" s="320">
        <v>5784637</v>
      </c>
      <c r="AB107" s="320">
        <v>5908550</v>
      </c>
      <c r="AC107" s="320">
        <v>5924395</v>
      </c>
      <c r="AD107" s="320">
        <v>6055241</v>
      </c>
      <c r="AE107" s="320">
        <v>6193832</v>
      </c>
    </row>
    <row r="108" spans="1:31">
      <c r="A108" s="240" t="s">
        <v>952</v>
      </c>
      <c r="B108" s="240" t="s">
        <v>1092</v>
      </c>
      <c r="C108" s="320">
        <v>4894379</v>
      </c>
      <c r="D108" s="320">
        <v>4855016</v>
      </c>
      <c r="E108" s="320">
        <v>4908603</v>
      </c>
      <c r="F108" s="320">
        <v>4968641</v>
      </c>
      <c r="G108" s="320">
        <v>5061111</v>
      </c>
      <c r="H108" s="320">
        <v>5100317</v>
      </c>
      <c r="I108" s="320">
        <v>5195265</v>
      </c>
      <c r="J108" s="320">
        <v>5351466</v>
      </c>
      <c r="K108" s="320">
        <v>5434383</v>
      </c>
      <c r="L108" s="320">
        <v>5403450</v>
      </c>
      <c r="M108" s="320">
        <v>5514395</v>
      </c>
      <c r="N108" s="320">
        <v>5521637</v>
      </c>
      <c r="O108" s="320">
        <v>5455530</v>
      </c>
      <c r="P108" s="320">
        <v>5585875</v>
      </c>
      <c r="Q108" s="320">
        <v>5663861</v>
      </c>
      <c r="R108" s="320">
        <v>5555332</v>
      </c>
      <c r="S108" s="320">
        <v>5563354</v>
      </c>
      <c r="T108" s="320">
        <v>5532097</v>
      </c>
      <c r="U108" s="320">
        <v>5361287</v>
      </c>
      <c r="V108" s="320">
        <v>5232656</v>
      </c>
      <c r="W108" s="320">
        <v>5374094</v>
      </c>
      <c r="X108" s="320">
        <v>5404347</v>
      </c>
      <c r="Y108" s="320">
        <v>5489516</v>
      </c>
      <c r="Z108" s="320">
        <v>5589006</v>
      </c>
      <c r="AA108" s="320">
        <v>5784637</v>
      </c>
      <c r="AB108" s="320">
        <v>5908550</v>
      </c>
      <c r="AC108" s="320">
        <v>5924395</v>
      </c>
      <c r="AD108" s="320">
        <v>6055241</v>
      </c>
      <c r="AE108" s="320">
        <v>6193832</v>
      </c>
    </row>
    <row r="109" spans="1:31">
      <c r="A109" s="240" t="s">
        <v>953</v>
      </c>
      <c r="B109" s="240" t="s">
        <v>1092</v>
      </c>
      <c r="C109" s="320">
        <v>4894379</v>
      </c>
      <c r="D109" s="320">
        <v>4855016</v>
      </c>
      <c r="E109" s="320">
        <v>4908603</v>
      </c>
      <c r="F109" s="320">
        <v>4968641</v>
      </c>
      <c r="G109" s="320">
        <v>5061111</v>
      </c>
      <c r="H109" s="320">
        <v>5100317</v>
      </c>
      <c r="I109" s="320">
        <v>5195265</v>
      </c>
      <c r="J109" s="320">
        <v>5351466</v>
      </c>
      <c r="K109" s="320">
        <v>5434383</v>
      </c>
      <c r="L109" s="320">
        <v>5403450</v>
      </c>
      <c r="M109" s="320">
        <v>5514395</v>
      </c>
      <c r="N109" s="320">
        <v>5521637</v>
      </c>
      <c r="O109" s="320">
        <v>5455530</v>
      </c>
      <c r="P109" s="320">
        <v>5585875</v>
      </c>
      <c r="Q109" s="320">
        <v>5663861</v>
      </c>
      <c r="R109" s="320">
        <v>5555332</v>
      </c>
      <c r="S109" s="320">
        <v>5563354</v>
      </c>
      <c r="T109" s="320">
        <v>5532097</v>
      </c>
      <c r="U109" s="320">
        <v>5361287</v>
      </c>
      <c r="V109" s="320">
        <v>5232656</v>
      </c>
      <c r="W109" s="320">
        <v>5374094</v>
      </c>
      <c r="X109" s="320">
        <v>5404347</v>
      </c>
      <c r="Y109" s="320">
        <v>5489516</v>
      </c>
      <c r="Z109" s="320">
        <v>5589006</v>
      </c>
      <c r="AA109" s="320">
        <v>5784637</v>
      </c>
      <c r="AB109" s="320">
        <v>5908550</v>
      </c>
      <c r="AC109" s="320">
        <v>5924395</v>
      </c>
      <c r="AD109" s="320">
        <v>6055241</v>
      </c>
      <c r="AE109" s="320">
        <v>6193832</v>
      </c>
    </row>
    <row r="110" spans="1:31">
      <c r="A110" s="240" t="s">
        <v>805</v>
      </c>
      <c r="B110" s="240" t="s">
        <v>1092</v>
      </c>
      <c r="C110" s="320">
        <v>4894379</v>
      </c>
      <c r="D110" s="320">
        <v>4855016</v>
      </c>
      <c r="E110" s="320">
        <v>4908603</v>
      </c>
      <c r="F110" s="320">
        <v>4968641</v>
      </c>
      <c r="G110" s="320">
        <v>5061111</v>
      </c>
      <c r="H110" s="320">
        <v>5100317</v>
      </c>
      <c r="I110" s="320">
        <v>5195265</v>
      </c>
      <c r="J110" s="320">
        <v>5351466</v>
      </c>
      <c r="K110" s="320">
        <v>5434383</v>
      </c>
      <c r="L110" s="320">
        <v>5403450</v>
      </c>
      <c r="M110" s="320">
        <v>5514395</v>
      </c>
      <c r="N110" s="320">
        <v>5521637</v>
      </c>
      <c r="O110" s="320">
        <v>5455530</v>
      </c>
      <c r="P110" s="320">
        <v>5585875</v>
      </c>
      <c r="Q110" s="320">
        <v>5663861</v>
      </c>
      <c r="R110" s="320">
        <v>5555332</v>
      </c>
      <c r="S110" s="320">
        <v>5563354</v>
      </c>
      <c r="T110" s="320">
        <v>5532097</v>
      </c>
      <c r="U110" s="320">
        <v>5361287</v>
      </c>
      <c r="V110" s="320">
        <v>5232656</v>
      </c>
      <c r="W110" s="320">
        <v>5374094</v>
      </c>
      <c r="X110" s="320">
        <v>5404347</v>
      </c>
      <c r="Y110" s="320">
        <v>5489516</v>
      </c>
      <c r="Z110" s="320">
        <v>5589006</v>
      </c>
      <c r="AA110" s="320">
        <v>5784637</v>
      </c>
      <c r="AB110" s="320">
        <v>5908550</v>
      </c>
      <c r="AC110" s="320">
        <v>5924395</v>
      </c>
      <c r="AD110" s="320">
        <v>6055241</v>
      </c>
      <c r="AE110" s="320">
        <v>6193832</v>
      </c>
    </row>
    <row r="111" spans="1:31">
      <c r="A111" s="240" t="s">
        <v>954</v>
      </c>
      <c r="B111" s="240" t="s">
        <v>1092</v>
      </c>
      <c r="C111" s="320">
        <v>4894379</v>
      </c>
      <c r="D111" s="320">
        <v>4855016</v>
      </c>
      <c r="E111" s="320">
        <v>4908603</v>
      </c>
      <c r="F111" s="320">
        <v>4968641</v>
      </c>
      <c r="G111" s="320">
        <v>5061111</v>
      </c>
      <c r="H111" s="320">
        <v>5100317</v>
      </c>
      <c r="I111" s="320">
        <v>5195265</v>
      </c>
      <c r="J111" s="320">
        <v>5351466</v>
      </c>
      <c r="K111" s="320">
        <v>5434383</v>
      </c>
      <c r="L111" s="320">
        <v>5403450</v>
      </c>
      <c r="M111" s="320">
        <v>5514395</v>
      </c>
      <c r="N111" s="320">
        <v>5521637</v>
      </c>
      <c r="O111" s="320">
        <v>5455530</v>
      </c>
      <c r="P111" s="320">
        <v>5585875</v>
      </c>
      <c r="Q111" s="320">
        <v>5663861</v>
      </c>
      <c r="R111" s="320">
        <v>5555332</v>
      </c>
      <c r="S111" s="320">
        <v>5563354</v>
      </c>
      <c r="T111" s="320">
        <v>5532097</v>
      </c>
      <c r="U111" s="320">
        <v>5361287</v>
      </c>
      <c r="V111" s="320">
        <v>5232656</v>
      </c>
      <c r="W111" s="320">
        <v>5374094</v>
      </c>
      <c r="X111" s="320">
        <v>5404347</v>
      </c>
      <c r="Y111" s="320">
        <v>5489516</v>
      </c>
      <c r="Z111" s="320">
        <v>5589006</v>
      </c>
      <c r="AA111" s="320">
        <v>5784637</v>
      </c>
      <c r="AB111" s="320">
        <v>5908550</v>
      </c>
      <c r="AC111" s="320">
        <v>5924395</v>
      </c>
      <c r="AD111" s="320">
        <v>6055241</v>
      </c>
      <c r="AE111" s="320">
        <v>6193832</v>
      </c>
    </row>
    <row r="112" spans="1:31">
      <c r="A112" s="240" t="s">
        <v>955</v>
      </c>
      <c r="B112" s="240" t="s">
        <v>1092</v>
      </c>
      <c r="C112" s="320">
        <v>4894379</v>
      </c>
      <c r="D112" s="320">
        <v>4855016</v>
      </c>
      <c r="E112" s="320">
        <v>4908603</v>
      </c>
      <c r="F112" s="320">
        <v>4968641</v>
      </c>
      <c r="G112" s="320">
        <v>5061111</v>
      </c>
      <c r="H112" s="320">
        <v>5100317</v>
      </c>
      <c r="I112" s="320">
        <v>5195265</v>
      </c>
      <c r="J112" s="320">
        <v>5351466</v>
      </c>
      <c r="K112" s="320">
        <v>5434383</v>
      </c>
      <c r="L112" s="320">
        <v>5403450</v>
      </c>
      <c r="M112" s="320">
        <v>5514395</v>
      </c>
      <c r="N112" s="320">
        <v>5521637</v>
      </c>
      <c r="O112" s="320">
        <v>5455530</v>
      </c>
      <c r="P112" s="320">
        <v>5585875</v>
      </c>
      <c r="Q112" s="320">
        <v>5663861</v>
      </c>
      <c r="R112" s="320">
        <v>5555332</v>
      </c>
      <c r="S112" s="320">
        <v>5563354</v>
      </c>
      <c r="T112" s="320">
        <v>5532097</v>
      </c>
      <c r="U112" s="320">
        <v>5361287</v>
      </c>
      <c r="V112" s="320">
        <v>5232656</v>
      </c>
      <c r="W112" s="320">
        <v>5374094</v>
      </c>
      <c r="X112" s="320">
        <v>5404347</v>
      </c>
      <c r="Y112" s="320">
        <v>5489516</v>
      </c>
      <c r="Z112" s="320">
        <v>5589006</v>
      </c>
      <c r="AA112" s="320">
        <v>5784637</v>
      </c>
      <c r="AB112" s="320">
        <v>5908550</v>
      </c>
      <c r="AC112" s="320">
        <v>5924395</v>
      </c>
      <c r="AD112" s="320">
        <v>6055241</v>
      </c>
      <c r="AE112" s="320">
        <v>6193832</v>
      </c>
    </row>
  </sheetData>
  <conditionalFormatting sqref="C49:C52 C87:AB87 C61 C62:AD62 C97:AB100 C88:C96 C63:C71 C76:C86">
    <cfRule type="cellIs" dxfId="486" priority="473" operator="between">
      <formula>0.0000001</formula>
      <formula>0.0499999</formula>
    </cfRule>
  </conditionalFormatting>
  <conditionalFormatting sqref="C53">
    <cfRule type="cellIs" dxfId="485" priority="472" operator="between">
      <formula>0.0000001</formula>
      <formula>0.0499999</formula>
    </cfRule>
  </conditionalFormatting>
  <conditionalFormatting sqref="C75:C84">
    <cfRule type="cellIs" dxfId="484" priority="450" operator="between">
      <formula>0.0000001</formula>
      <formula>0.0499999</formula>
    </cfRule>
  </conditionalFormatting>
  <conditionalFormatting sqref="C54">
    <cfRule type="cellIs" dxfId="483" priority="471" operator="between">
      <formula>0.0000001</formula>
      <formula>0.0499999</formula>
    </cfRule>
  </conditionalFormatting>
  <conditionalFormatting sqref="C55">
    <cfRule type="cellIs" dxfId="482" priority="470" operator="between">
      <formula>0.0000001</formula>
      <formula>0.0499999</formula>
    </cfRule>
  </conditionalFormatting>
  <conditionalFormatting sqref="C56">
    <cfRule type="cellIs" dxfId="481" priority="469" operator="between">
      <formula>0.0000001</formula>
      <formula>0.0499999</formula>
    </cfRule>
  </conditionalFormatting>
  <conditionalFormatting sqref="C57">
    <cfRule type="cellIs" dxfId="480" priority="468" operator="between">
      <formula>0.0000001</formula>
      <formula>0.0499999</formula>
    </cfRule>
  </conditionalFormatting>
  <conditionalFormatting sqref="C58">
    <cfRule type="cellIs" dxfId="479" priority="467" operator="between">
      <formula>0.0000001</formula>
      <formula>0.0499999</formula>
    </cfRule>
  </conditionalFormatting>
  <conditionalFormatting sqref="C59">
    <cfRule type="cellIs" dxfId="478" priority="466" operator="between">
      <formula>0.0000001</formula>
      <formula>0.0499999</formula>
    </cfRule>
  </conditionalFormatting>
  <conditionalFormatting sqref="C60">
    <cfRule type="cellIs" dxfId="477" priority="465" operator="between">
      <formula>0.0000001</formula>
      <formula>0.0499999</formula>
    </cfRule>
  </conditionalFormatting>
  <conditionalFormatting sqref="C19">
    <cfRule type="cellIs" dxfId="476" priority="464" operator="between">
      <formula>0.0000001</formula>
      <formula>0.0499999</formula>
    </cfRule>
  </conditionalFormatting>
  <conditionalFormatting sqref="C74">
    <cfRule type="cellIs" dxfId="475" priority="451" operator="between">
      <formula>0.0000001</formula>
      <formula>0.0499999</formula>
    </cfRule>
  </conditionalFormatting>
  <conditionalFormatting sqref="D50:AD50">
    <cfRule type="cellIs" dxfId="474" priority="414" operator="between">
      <formula>0.0000001</formula>
      <formula>0.0499999</formula>
    </cfRule>
  </conditionalFormatting>
  <conditionalFormatting sqref="D49:AD49">
    <cfRule type="cellIs" dxfId="473" priority="416" operator="between">
      <formula>0.0000001</formula>
      <formula>0.0499999</formula>
    </cfRule>
  </conditionalFormatting>
  <conditionalFormatting sqref="D19:AD19">
    <cfRule type="cellIs" dxfId="472" priority="418" operator="between">
      <formula>0.0000001</formula>
      <formula>0.0499999</formula>
    </cfRule>
  </conditionalFormatting>
  <conditionalFormatting sqref="AC62">
    <cfRule type="cellIs" dxfId="471" priority="463" operator="between">
      <formula>0.0000001</formula>
      <formula>0.0499999</formula>
    </cfRule>
  </conditionalFormatting>
  <conditionalFormatting sqref="AC87">
    <cfRule type="cellIs" dxfId="470" priority="462" operator="between">
      <formula>0.0000001</formula>
      <formula>0.0499999</formula>
    </cfRule>
  </conditionalFormatting>
  <conditionalFormatting sqref="AC97">
    <cfRule type="cellIs" dxfId="469" priority="461" operator="between">
      <formula>0.0000001</formula>
      <formula>0.0499999</formula>
    </cfRule>
  </conditionalFormatting>
  <conditionalFormatting sqref="AC98">
    <cfRule type="cellIs" dxfId="468" priority="460" operator="between">
      <formula>0.0000001</formula>
      <formula>0.0499999</formula>
    </cfRule>
  </conditionalFormatting>
  <conditionalFormatting sqref="AC99">
    <cfRule type="cellIs" dxfId="467" priority="459" operator="between">
      <formula>0.0000001</formula>
      <formula>0.0499999</formula>
    </cfRule>
  </conditionalFormatting>
  <conditionalFormatting sqref="AC100">
    <cfRule type="cellIs" dxfId="466" priority="458" operator="between">
      <formula>0.0000001</formula>
      <formula>0.0499999</formula>
    </cfRule>
  </conditionalFormatting>
  <conditionalFormatting sqref="C73">
    <cfRule type="cellIs" dxfId="465" priority="456" operator="between">
      <formula>0.0000001</formula>
      <formula>0.0499999</formula>
    </cfRule>
  </conditionalFormatting>
  <conditionalFormatting sqref="C72">
    <cfRule type="cellIs" dxfId="464" priority="457" operator="between">
      <formula>0.0000001</formula>
      <formula>0.0499999</formula>
    </cfRule>
  </conditionalFormatting>
  <conditionalFormatting sqref="C74">
    <cfRule type="cellIs" dxfId="463" priority="455" operator="between">
      <formula>0.0000001</formula>
      <formula>0.0499999</formula>
    </cfRule>
  </conditionalFormatting>
  <conditionalFormatting sqref="C75:C84">
    <cfRule type="cellIs" dxfId="462" priority="454" operator="between">
      <formula>0.0000001</formula>
      <formula>0.0499999</formula>
    </cfRule>
  </conditionalFormatting>
  <conditionalFormatting sqref="D71:AD71">
    <cfRule type="cellIs" dxfId="461" priority="370" operator="between">
      <formula>0.0000001</formula>
      <formula>0.0499999</formula>
    </cfRule>
  </conditionalFormatting>
  <conditionalFormatting sqref="D77:AD78">
    <cfRule type="cellIs" dxfId="460" priority="372" operator="between">
      <formula>0.0000001</formula>
      <formula>0.0499999</formula>
    </cfRule>
  </conditionalFormatting>
  <conditionalFormatting sqref="D76:AD76">
    <cfRule type="cellIs" dxfId="459" priority="374" operator="between">
      <formula>0.0000001</formula>
      <formula>0.0499999</formula>
    </cfRule>
  </conditionalFormatting>
  <conditionalFormatting sqref="D70:AD70">
    <cfRule type="cellIs" dxfId="458" priority="376" operator="between">
      <formula>0.0000001</formula>
      <formula>0.0499999</formula>
    </cfRule>
  </conditionalFormatting>
  <conditionalFormatting sqref="C9:C17 C38:D38 C62:AD62 C87:AC87 C97:AC100 C88:C96 C18:AC20 C21:C37 C39:C41 C43:C61 C63:C86 C8:AC8">
    <cfRule type="cellIs" dxfId="457" priority="453" operator="between">
      <formula>0.0000001</formula>
      <formula>0.5</formula>
    </cfRule>
  </conditionalFormatting>
  <conditionalFormatting sqref="C73">
    <cfRule type="cellIs" dxfId="456" priority="452" operator="between">
      <formula>0.0000001</formula>
      <formula>0.0499999</formula>
    </cfRule>
  </conditionalFormatting>
  <conditionalFormatting sqref="D75:AD78">
    <cfRule type="cellIs" dxfId="455" priority="360" operator="between">
      <formula>0.0000001</formula>
      <formula>0.0499999</formula>
    </cfRule>
  </conditionalFormatting>
  <conditionalFormatting sqref="D74:AD74">
    <cfRule type="cellIs" dxfId="454" priority="361" operator="between">
      <formula>0.0000001</formula>
      <formula>0.0499999</formula>
    </cfRule>
  </conditionalFormatting>
  <conditionalFormatting sqref="D73:AD73">
    <cfRule type="cellIs" dxfId="453" priority="364" operator="between">
      <formula>0.0000001</formula>
      <formula>0.0499999</formula>
    </cfRule>
  </conditionalFormatting>
  <conditionalFormatting sqref="D73:AD73">
    <cfRule type="cellIs" dxfId="452" priority="366" operator="between">
      <formula>0.0000001</formula>
      <formula>0.0499999</formula>
    </cfRule>
  </conditionalFormatting>
  <conditionalFormatting sqref="D74:AD74">
    <cfRule type="cellIs" dxfId="451" priority="363" operator="between">
      <formula>0.0000001</formula>
      <formula>0.0499999</formula>
    </cfRule>
  </conditionalFormatting>
  <conditionalFormatting sqref="AD8">
    <cfRule type="cellIs" dxfId="450" priority="449" operator="between">
      <formula>0.0000001</formula>
      <formula>0.5</formula>
    </cfRule>
  </conditionalFormatting>
  <conditionalFormatting sqref="D9:AD9">
    <cfRule type="cellIs" dxfId="449" priority="448" operator="between">
      <formula>0.0000001</formula>
      <formula>0.5</formula>
    </cfRule>
  </conditionalFormatting>
  <conditionalFormatting sqref="D10:AD10">
    <cfRule type="cellIs" dxfId="448" priority="447" operator="between">
      <formula>0.0000001</formula>
      <formula>0.5</formula>
    </cfRule>
  </conditionalFormatting>
  <conditionalFormatting sqref="D11:AD11">
    <cfRule type="cellIs" dxfId="447" priority="446" operator="between">
      <formula>0.0000001</formula>
      <formula>0.5</formula>
    </cfRule>
  </conditionalFormatting>
  <conditionalFormatting sqref="D12:AD12">
    <cfRule type="cellIs" dxfId="446" priority="445" operator="between">
      <formula>0.0000001</formula>
      <formula>0.5</formula>
    </cfRule>
  </conditionalFormatting>
  <conditionalFormatting sqref="D13:AD13">
    <cfRule type="cellIs" dxfId="445" priority="444" operator="between">
      <formula>0.0000001</formula>
      <formula>0.5</formula>
    </cfRule>
  </conditionalFormatting>
  <conditionalFormatting sqref="D14:AD14">
    <cfRule type="cellIs" dxfId="444" priority="443" operator="between">
      <formula>0.0000001</formula>
      <formula>0.5</formula>
    </cfRule>
  </conditionalFormatting>
  <conditionalFormatting sqref="D15:AD15">
    <cfRule type="cellIs" dxfId="443" priority="442" operator="between">
      <formula>0.0000001</formula>
      <formula>0.5</formula>
    </cfRule>
  </conditionalFormatting>
  <conditionalFormatting sqref="D16:AD16">
    <cfRule type="cellIs" dxfId="442" priority="441" operator="between">
      <formula>0.0000001</formula>
      <formula>0.5</formula>
    </cfRule>
  </conditionalFormatting>
  <conditionalFormatting sqref="D17:AD17">
    <cfRule type="cellIs" dxfId="441" priority="440" operator="between">
      <formula>0.0000001</formula>
      <formula>0.5</formula>
    </cfRule>
  </conditionalFormatting>
  <conditionalFormatting sqref="D21:AD21">
    <cfRule type="cellIs" dxfId="440" priority="439" operator="between">
      <formula>0.0000001</formula>
      <formula>0.5</formula>
    </cfRule>
  </conditionalFormatting>
  <conditionalFormatting sqref="D22:AD22">
    <cfRule type="cellIs" dxfId="439" priority="438" operator="between">
      <formula>0.0000001</formula>
      <formula>0.5</formula>
    </cfRule>
  </conditionalFormatting>
  <conditionalFormatting sqref="D23:AD23">
    <cfRule type="cellIs" dxfId="438" priority="437" operator="between">
      <formula>0.0000001</formula>
      <formula>0.5</formula>
    </cfRule>
  </conditionalFormatting>
  <conditionalFormatting sqref="D24:AD24">
    <cfRule type="cellIs" dxfId="437" priority="436" operator="between">
      <formula>0.0000001</formula>
      <formula>0.5</formula>
    </cfRule>
  </conditionalFormatting>
  <conditionalFormatting sqref="D25:AD25">
    <cfRule type="cellIs" dxfId="436" priority="435" operator="between">
      <formula>0.0000001</formula>
      <formula>0.5</formula>
    </cfRule>
  </conditionalFormatting>
  <conditionalFormatting sqref="D26:AD26">
    <cfRule type="cellIs" dxfId="435" priority="434" operator="between">
      <formula>0.0000001</formula>
      <formula>0.5</formula>
    </cfRule>
  </conditionalFormatting>
  <conditionalFormatting sqref="D27:AD27">
    <cfRule type="cellIs" dxfId="434" priority="433" operator="between">
      <formula>0.0000001</formula>
      <formula>0.5</formula>
    </cfRule>
  </conditionalFormatting>
  <conditionalFormatting sqref="D28:AD28">
    <cfRule type="cellIs" dxfId="433" priority="432" operator="between">
      <formula>0.0000001</formula>
      <formula>0.5</formula>
    </cfRule>
  </conditionalFormatting>
  <conditionalFormatting sqref="D29:AD29">
    <cfRule type="cellIs" dxfId="432" priority="431" operator="between">
      <formula>0.0000001</formula>
      <formula>0.5</formula>
    </cfRule>
  </conditionalFormatting>
  <conditionalFormatting sqref="D30:AD30">
    <cfRule type="cellIs" dxfId="431" priority="430" operator="between">
      <formula>0.0000001</formula>
      <formula>0.5</formula>
    </cfRule>
  </conditionalFormatting>
  <conditionalFormatting sqref="D31:AD31">
    <cfRule type="cellIs" dxfId="430" priority="429" operator="between">
      <formula>0.0000001</formula>
      <formula>0.5</formula>
    </cfRule>
  </conditionalFormatting>
  <conditionalFormatting sqref="D32:AD32">
    <cfRule type="cellIs" dxfId="429" priority="428" operator="between">
      <formula>0.0000001</formula>
      <formula>0.5</formula>
    </cfRule>
  </conditionalFormatting>
  <conditionalFormatting sqref="D33:AD33">
    <cfRule type="cellIs" dxfId="428" priority="427" operator="between">
      <formula>0.0000001</formula>
      <formula>0.5</formula>
    </cfRule>
  </conditionalFormatting>
  <conditionalFormatting sqref="D34:AD34">
    <cfRule type="cellIs" dxfId="427" priority="426" operator="between">
      <formula>0.0000001</formula>
      <formula>0.5</formula>
    </cfRule>
  </conditionalFormatting>
  <conditionalFormatting sqref="D35:AD35">
    <cfRule type="cellIs" dxfId="426" priority="425" operator="between">
      <formula>0.0000001</formula>
      <formula>0.5</formula>
    </cfRule>
  </conditionalFormatting>
  <conditionalFormatting sqref="D36:AD36">
    <cfRule type="cellIs" dxfId="425" priority="424" operator="between">
      <formula>0.0000001</formula>
      <formula>0.5</formula>
    </cfRule>
  </conditionalFormatting>
  <conditionalFormatting sqref="D37:AD37">
    <cfRule type="cellIs" dxfId="424" priority="423" operator="between">
      <formula>0.0000001</formula>
      <formula>0.5</formula>
    </cfRule>
  </conditionalFormatting>
  <conditionalFormatting sqref="E38:AD38">
    <cfRule type="cellIs" dxfId="423" priority="422" operator="between">
      <formula>0.0000001</formula>
      <formula>0.5</formula>
    </cfRule>
  </conditionalFormatting>
  <conditionalFormatting sqref="D39:AD39">
    <cfRule type="cellIs" dxfId="422" priority="421" operator="between">
      <formula>0.0000001</formula>
      <formula>0.5</formula>
    </cfRule>
  </conditionalFormatting>
  <conditionalFormatting sqref="D40:AD40">
    <cfRule type="cellIs" dxfId="421" priority="420" operator="between">
      <formula>0.0000001</formula>
      <formula>0.5</formula>
    </cfRule>
  </conditionalFormatting>
  <conditionalFormatting sqref="D41:AD41">
    <cfRule type="cellIs" dxfId="420" priority="419" operator="between">
      <formula>0.0000001</formula>
      <formula>0.5</formula>
    </cfRule>
  </conditionalFormatting>
  <conditionalFormatting sqref="D19:AD19">
    <cfRule type="cellIs" dxfId="419" priority="417" operator="between">
      <formula>0.0000001</formula>
      <formula>0.5</formula>
    </cfRule>
  </conditionalFormatting>
  <conditionalFormatting sqref="D49:AD49">
    <cfRule type="cellIs" dxfId="418" priority="415" operator="between">
      <formula>0.0000001</formula>
      <formula>0.5</formula>
    </cfRule>
  </conditionalFormatting>
  <conditionalFormatting sqref="D50:AD50">
    <cfRule type="cellIs" dxfId="417" priority="413" operator="between">
      <formula>0.0000001</formula>
      <formula>0.5</formula>
    </cfRule>
  </conditionalFormatting>
  <conditionalFormatting sqref="D51:AD51">
    <cfRule type="cellIs" dxfId="416" priority="412" operator="between">
      <formula>0.0000001</formula>
      <formula>0.0499999</formula>
    </cfRule>
  </conditionalFormatting>
  <conditionalFormatting sqref="D51:AD51">
    <cfRule type="cellIs" dxfId="415" priority="411" operator="between">
      <formula>0.0000001</formula>
      <formula>0.5</formula>
    </cfRule>
  </conditionalFormatting>
  <conditionalFormatting sqref="D52:AD52">
    <cfRule type="cellIs" dxfId="414" priority="410" operator="between">
      <formula>0.0000001</formula>
      <formula>0.0499999</formula>
    </cfRule>
  </conditionalFormatting>
  <conditionalFormatting sqref="D52:AD52">
    <cfRule type="cellIs" dxfId="413" priority="409" operator="between">
      <formula>0.0000001</formula>
      <formula>0.5</formula>
    </cfRule>
  </conditionalFormatting>
  <conditionalFormatting sqref="D53:AD53">
    <cfRule type="cellIs" dxfId="412" priority="408" operator="between">
      <formula>0.0000001</formula>
      <formula>0.0499999</formula>
    </cfRule>
  </conditionalFormatting>
  <conditionalFormatting sqref="D53:AD53">
    <cfRule type="cellIs" dxfId="411" priority="407" operator="between">
      <formula>0.0000001</formula>
      <formula>0.5</formula>
    </cfRule>
  </conditionalFormatting>
  <conditionalFormatting sqref="D54:AD54">
    <cfRule type="cellIs" dxfId="410" priority="406" operator="between">
      <formula>0.0000001</formula>
      <formula>0.0499999</formula>
    </cfRule>
  </conditionalFormatting>
  <conditionalFormatting sqref="D54:AD54">
    <cfRule type="cellIs" dxfId="409" priority="405" operator="between">
      <formula>0.0000001</formula>
      <formula>0.5</formula>
    </cfRule>
  </conditionalFormatting>
  <conditionalFormatting sqref="D55:AD55">
    <cfRule type="cellIs" dxfId="408" priority="404" operator="between">
      <formula>0.0000001</formula>
      <formula>0.0499999</formula>
    </cfRule>
  </conditionalFormatting>
  <conditionalFormatting sqref="D55:AD55">
    <cfRule type="cellIs" dxfId="407" priority="403" operator="between">
      <formula>0.0000001</formula>
      <formula>0.5</formula>
    </cfRule>
  </conditionalFormatting>
  <conditionalFormatting sqref="D56:AD56">
    <cfRule type="cellIs" dxfId="406" priority="402" operator="between">
      <formula>0.0000001</formula>
      <formula>0.0499999</formula>
    </cfRule>
  </conditionalFormatting>
  <conditionalFormatting sqref="D56:AD56">
    <cfRule type="cellIs" dxfId="405" priority="401" operator="between">
      <formula>0.0000001</formula>
      <formula>0.5</formula>
    </cfRule>
  </conditionalFormatting>
  <conditionalFormatting sqref="D57:AD57">
    <cfRule type="cellIs" dxfId="404" priority="400" operator="between">
      <formula>0.0000001</formula>
      <formula>0.0499999</formula>
    </cfRule>
  </conditionalFormatting>
  <conditionalFormatting sqref="D57:AD57">
    <cfRule type="cellIs" dxfId="403" priority="399" operator="between">
      <formula>0.0000001</formula>
      <formula>0.5</formula>
    </cfRule>
  </conditionalFormatting>
  <conditionalFormatting sqref="D58:AD58">
    <cfRule type="cellIs" dxfId="402" priority="398" operator="between">
      <formula>0.0000001</formula>
      <formula>0.0499999</formula>
    </cfRule>
  </conditionalFormatting>
  <conditionalFormatting sqref="D58:AD58">
    <cfRule type="cellIs" dxfId="401" priority="397" operator="between">
      <formula>0.0000001</formula>
      <formula>0.5</formula>
    </cfRule>
  </conditionalFormatting>
  <conditionalFormatting sqref="D59:AD59">
    <cfRule type="cellIs" dxfId="400" priority="396" operator="between">
      <formula>0.0000001</formula>
      <formula>0.0499999</formula>
    </cfRule>
  </conditionalFormatting>
  <conditionalFormatting sqref="D59:AD59">
    <cfRule type="cellIs" dxfId="399" priority="395" operator="between">
      <formula>0.0000001</formula>
      <formula>0.5</formula>
    </cfRule>
  </conditionalFormatting>
  <conditionalFormatting sqref="D60:AD60">
    <cfRule type="cellIs" dxfId="398" priority="394" operator="between">
      <formula>0.0000001</formula>
      <formula>0.0499999</formula>
    </cfRule>
  </conditionalFormatting>
  <conditionalFormatting sqref="D60:AD60">
    <cfRule type="cellIs" dxfId="397" priority="393" operator="between">
      <formula>0.0000001</formula>
      <formula>0.5</formula>
    </cfRule>
  </conditionalFormatting>
  <conditionalFormatting sqref="D61:AD61">
    <cfRule type="cellIs" dxfId="396" priority="392" operator="between">
      <formula>0.0000001</formula>
      <formula>0.0499999</formula>
    </cfRule>
  </conditionalFormatting>
  <conditionalFormatting sqref="D61:AD61">
    <cfRule type="cellIs" dxfId="395" priority="391" operator="between">
      <formula>0.0000001</formula>
      <formula>0.5</formula>
    </cfRule>
  </conditionalFormatting>
  <conditionalFormatting sqref="D63:AD63">
    <cfRule type="cellIs" dxfId="394" priority="390" operator="between">
      <formula>0.0000001</formula>
      <formula>0.0499999</formula>
    </cfRule>
  </conditionalFormatting>
  <conditionalFormatting sqref="D63:AD63">
    <cfRule type="cellIs" dxfId="393" priority="389" operator="between">
      <formula>0.0000001</formula>
      <formula>0.5</formula>
    </cfRule>
  </conditionalFormatting>
  <conditionalFormatting sqref="D64:AD64">
    <cfRule type="cellIs" dxfId="392" priority="388" operator="between">
      <formula>0.0000001</formula>
      <formula>0.0499999</formula>
    </cfRule>
  </conditionalFormatting>
  <conditionalFormatting sqref="D64:AD64">
    <cfRule type="cellIs" dxfId="391" priority="387" operator="between">
      <formula>0.0000001</formula>
      <formula>0.5</formula>
    </cfRule>
  </conditionalFormatting>
  <conditionalFormatting sqref="D65:AD65">
    <cfRule type="cellIs" dxfId="390" priority="386" operator="between">
      <formula>0.0000001</formula>
      <formula>0.0499999</formula>
    </cfRule>
  </conditionalFormatting>
  <conditionalFormatting sqref="D65:AD65">
    <cfRule type="cellIs" dxfId="389" priority="385" operator="between">
      <formula>0.0000001</formula>
      <formula>0.5</formula>
    </cfRule>
  </conditionalFormatting>
  <conditionalFormatting sqref="D66:AD66">
    <cfRule type="cellIs" dxfId="388" priority="384" operator="between">
      <formula>0.0000001</formula>
      <formula>0.0499999</formula>
    </cfRule>
  </conditionalFormatting>
  <conditionalFormatting sqref="D66:AD66">
    <cfRule type="cellIs" dxfId="387" priority="383" operator="between">
      <formula>0.0000001</formula>
      <formula>0.5</formula>
    </cfRule>
  </conditionalFormatting>
  <conditionalFormatting sqref="D67:AD67">
    <cfRule type="cellIs" dxfId="386" priority="382" operator="between">
      <formula>0.0000001</formula>
      <formula>0.0499999</formula>
    </cfRule>
  </conditionalFormatting>
  <conditionalFormatting sqref="D67:AD67">
    <cfRule type="cellIs" dxfId="385" priority="381" operator="between">
      <formula>0.0000001</formula>
      <formula>0.5</formula>
    </cfRule>
  </conditionalFormatting>
  <conditionalFormatting sqref="D68:AD68">
    <cfRule type="cellIs" dxfId="384" priority="380" operator="between">
      <formula>0.0000001</formula>
      <formula>0.0499999</formula>
    </cfRule>
  </conditionalFormatting>
  <conditionalFormatting sqref="D68:AD68">
    <cfRule type="cellIs" dxfId="383" priority="379" operator="between">
      <formula>0.0000001</formula>
      <formula>0.5</formula>
    </cfRule>
  </conditionalFormatting>
  <conditionalFormatting sqref="D69:AD69">
    <cfRule type="cellIs" dxfId="382" priority="378" operator="between">
      <formula>0.0000001</formula>
      <formula>0.0499999</formula>
    </cfRule>
  </conditionalFormatting>
  <conditionalFormatting sqref="D69:AD69">
    <cfRule type="cellIs" dxfId="381" priority="377" operator="between">
      <formula>0.0000001</formula>
      <formula>0.5</formula>
    </cfRule>
  </conditionalFormatting>
  <conditionalFormatting sqref="D70:AD70">
    <cfRule type="cellIs" dxfId="380" priority="375" operator="between">
      <formula>0.0000001</formula>
      <formula>0.5</formula>
    </cfRule>
  </conditionalFormatting>
  <conditionalFormatting sqref="D76:AD76">
    <cfRule type="cellIs" dxfId="379" priority="373" operator="between">
      <formula>0.0000001</formula>
      <formula>0.5</formula>
    </cfRule>
  </conditionalFormatting>
  <conditionalFormatting sqref="D77:AD78">
    <cfRule type="cellIs" dxfId="378" priority="371" operator="between">
      <formula>0.0000001</formula>
      <formula>0.5</formula>
    </cfRule>
  </conditionalFormatting>
  <conditionalFormatting sqref="D71:AD71">
    <cfRule type="cellIs" dxfId="377" priority="369" operator="between">
      <formula>0.0000001</formula>
      <formula>0.5</formula>
    </cfRule>
  </conditionalFormatting>
  <conditionalFormatting sqref="D72:AD72">
    <cfRule type="cellIs" dxfId="376" priority="368" operator="between">
      <formula>0.0000001</formula>
      <formula>0.0499999</formula>
    </cfRule>
  </conditionalFormatting>
  <conditionalFormatting sqref="D72:AD72">
    <cfRule type="cellIs" dxfId="375" priority="367" operator="between">
      <formula>0.0000001</formula>
      <formula>0.5</formula>
    </cfRule>
  </conditionalFormatting>
  <conditionalFormatting sqref="D73:AD73">
    <cfRule type="cellIs" dxfId="374" priority="365" operator="between">
      <formula>0.0000001</formula>
      <formula>0.5</formula>
    </cfRule>
  </conditionalFormatting>
  <conditionalFormatting sqref="D74:AD74">
    <cfRule type="cellIs" dxfId="373" priority="362" operator="between">
      <formula>0.0000001</formula>
      <formula>0.5</formula>
    </cfRule>
  </conditionalFormatting>
  <conditionalFormatting sqref="D75:AD78">
    <cfRule type="cellIs" dxfId="372" priority="359" operator="between">
      <formula>0.0000001</formula>
      <formula>0.5</formula>
    </cfRule>
  </conditionalFormatting>
  <conditionalFormatting sqref="D75:AD78">
    <cfRule type="cellIs" dxfId="371" priority="358" operator="between">
      <formula>0.0000001</formula>
      <formula>0.0499999</formula>
    </cfRule>
  </conditionalFormatting>
  <conditionalFormatting sqref="D85:AD85">
    <cfRule type="cellIs" dxfId="370" priority="357" operator="between">
      <formula>0.0000001</formula>
      <formula>0.0499999</formula>
    </cfRule>
  </conditionalFormatting>
  <conditionalFormatting sqref="D85:AD85">
    <cfRule type="cellIs" dxfId="369" priority="356" operator="between">
      <formula>0.0000001</formula>
      <formula>0.5</formula>
    </cfRule>
  </conditionalFormatting>
  <conditionalFormatting sqref="D86:AD86">
    <cfRule type="cellIs" dxfId="368" priority="355" operator="between">
      <formula>0.0000001</formula>
      <formula>0.0499999</formula>
    </cfRule>
  </conditionalFormatting>
  <conditionalFormatting sqref="D86:AD86">
    <cfRule type="cellIs" dxfId="367" priority="354" operator="between">
      <formula>0.0000001</formula>
      <formula>0.5</formula>
    </cfRule>
  </conditionalFormatting>
  <conditionalFormatting sqref="AD97">
    <cfRule type="cellIs" dxfId="366" priority="353" operator="between">
      <formula>0.0000001</formula>
      <formula>0.0499999</formula>
    </cfRule>
  </conditionalFormatting>
  <conditionalFormatting sqref="AD98">
    <cfRule type="cellIs" dxfId="365" priority="352" operator="between">
      <formula>0.0000001</formula>
      <formula>0.0499999</formula>
    </cfRule>
  </conditionalFormatting>
  <conditionalFormatting sqref="AD97:AD98">
    <cfRule type="cellIs" dxfId="364" priority="351" operator="between">
      <formula>0.0000001</formula>
      <formula>0.5</formula>
    </cfRule>
  </conditionalFormatting>
  <conditionalFormatting sqref="D88:AD88">
    <cfRule type="cellIs" dxfId="363" priority="350" operator="between">
      <formula>0.0000001</formula>
      <formula>0.0499999</formula>
    </cfRule>
  </conditionalFormatting>
  <conditionalFormatting sqref="D88:AD88">
    <cfRule type="cellIs" dxfId="362" priority="349" operator="between">
      <formula>0.0000001</formula>
      <formula>0.5</formula>
    </cfRule>
  </conditionalFormatting>
  <conditionalFormatting sqref="D89:AD89">
    <cfRule type="cellIs" dxfId="361" priority="348" operator="between">
      <formula>0.0000001</formula>
      <formula>0.0499999</formula>
    </cfRule>
  </conditionalFormatting>
  <conditionalFormatting sqref="D89:AD89">
    <cfRule type="cellIs" dxfId="360" priority="347" operator="between">
      <formula>0.0000001</formula>
      <formula>0.5</formula>
    </cfRule>
  </conditionalFormatting>
  <conditionalFormatting sqref="D90:AD90">
    <cfRule type="cellIs" dxfId="359" priority="346" operator="between">
      <formula>0.0000001</formula>
      <formula>0.0499999</formula>
    </cfRule>
  </conditionalFormatting>
  <conditionalFormatting sqref="D90:AD90">
    <cfRule type="cellIs" dxfId="358" priority="345" operator="between">
      <formula>0.0000001</formula>
      <formula>0.5</formula>
    </cfRule>
  </conditionalFormatting>
  <conditionalFormatting sqref="D91:AD91">
    <cfRule type="cellIs" dxfId="357" priority="344" operator="between">
      <formula>0.0000001</formula>
      <formula>0.0499999</formula>
    </cfRule>
  </conditionalFormatting>
  <conditionalFormatting sqref="D91:AD91">
    <cfRule type="cellIs" dxfId="356" priority="343" operator="between">
      <formula>0.0000001</formula>
      <formula>0.5</formula>
    </cfRule>
  </conditionalFormatting>
  <conditionalFormatting sqref="D92:AD92">
    <cfRule type="cellIs" dxfId="355" priority="342" operator="between">
      <formula>0.0000001</formula>
      <formula>0.0499999</formula>
    </cfRule>
  </conditionalFormatting>
  <conditionalFormatting sqref="D92:AD92">
    <cfRule type="cellIs" dxfId="354" priority="341" operator="between">
      <formula>0.0000001</formula>
      <formula>0.5</formula>
    </cfRule>
  </conditionalFormatting>
  <conditionalFormatting sqref="D93:AD93">
    <cfRule type="cellIs" dxfId="353" priority="340" operator="between">
      <formula>0.0000001</formula>
      <formula>0.0499999</formula>
    </cfRule>
  </conditionalFormatting>
  <conditionalFormatting sqref="D93:AD93">
    <cfRule type="cellIs" dxfId="352" priority="339" operator="between">
      <formula>0.0000001</formula>
      <formula>0.5</formula>
    </cfRule>
  </conditionalFormatting>
  <conditionalFormatting sqref="D94:AD94">
    <cfRule type="cellIs" dxfId="351" priority="338" operator="between">
      <formula>0.0000001</formula>
      <formula>0.0499999</formula>
    </cfRule>
  </conditionalFormatting>
  <conditionalFormatting sqref="D94:AD94">
    <cfRule type="cellIs" dxfId="350" priority="337" operator="between">
      <formula>0.0000001</formula>
      <formula>0.5</formula>
    </cfRule>
  </conditionalFormatting>
  <conditionalFormatting sqref="D95:AD95">
    <cfRule type="cellIs" dxfId="349" priority="336" operator="between">
      <formula>0.0000001</formula>
      <formula>0.0499999</formula>
    </cfRule>
  </conditionalFormatting>
  <conditionalFormatting sqref="D95:AD95">
    <cfRule type="cellIs" dxfId="348" priority="335" operator="between">
      <formula>0.0000001</formula>
      <formula>0.5</formula>
    </cfRule>
  </conditionalFormatting>
  <conditionalFormatting sqref="D96:AD96">
    <cfRule type="cellIs" dxfId="347" priority="334" operator="between">
      <formula>0.0000001</formula>
      <formula>0.0499999</formula>
    </cfRule>
  </conditionalFormatting>
  <conditionalFormatting sqref="D96:AD96">
    <cfRule type="cellIs" dxfId="346" priority="333" operator="between">
      <formula>0.0000001</formula>
      <formula>0.5</formula>
    </cfRule>
  </conditionalFormatting>
  <conditionalFormatting sqref="AD100">
    <cfRule type="cellIs" dxfId="345" priority="332" operator="between">
      <formula>0.0000001</formula>
      <formula>0.0499999</formula>
    </cfRule>
  </conditionalFormatting>
  <conditionalFormatting sqref="AD100">
    <cfRule type="cellIs" dxfId="344" priority="331" operator="between">
      <formula>0.0000001</formula>
      <formula>0.5</formula>
    </cfRule>
  </conditionalFormatting>
  <conditionalFormatting sqref="C101:AB101">
    <cfRule type="cellIs" dxfId="343" priority="330" operator="between">
      <formula>0.0000001</formula>
      <formula>0.0499999</formula>
    </cfRule>
  </conditionalFormatting>
  <conditionalFormatting sqref="AC101">
    <cfRule type="cellIs" dxfId="342" priority="329" operator="between">
      <formula>0.0000001</formula>
      <formula>0.0499999</formula>
    </cfRule>
  </conditionalFormatting>
  <conditionalFormatting sqref="C101:AC101">
    <cfRule type="cellIs" dxfId="341" priority="328" operator="between">
      <formula>0.0000001</formula>
      <formula>0.5</formula>
    </cfRule>
  </conditionalFormatting>
  <conditionalFormatting sqref="AD101">
    <cfRule type="cellIs" dxfId="340" priority="327" operator="between">
      <formula>0.0000001</formula>
      <formula>0.0499999</formula>
    </cfRule>
  </conditionalFormatting>
  <conditionalFormatting sqref="AD101">
    <cfRule type="cellIs" dxfId="339" priority="326" operator="between">
      <formula>0.0000001</formula>
      <formula>0.5</formula>
    </cfRule>
  </conditionalFormatting>
  <conditionalFormatting sqref="C102:AB102">
    <cfRule type="cellIs" dxfId="338" priority="325" operator="between">
      <formula>0.0000001</formula>
      <formula>0.0499999</formula>
    </cfRule>
  </conditionalFormatting>
  <conditionalFormatting sqref="AC102">
    <cfRule type="cellIs" dxfId="337" priority="324" operator="between">
      <formula>0.0000001</formula>
      <formula>0.0499999</formula>
    </cfRule>
  </conditionalFormatting>
  <conditionalFormatting sqref="C102:AC102">
    <cfRule type="cellIs" dxfId="336" priority="323" operator="between">
      <formula>0.0000001</formula>
      <formula>0.5</formula>
    </cfRule>
  </conditionalFormatting>
  <conditionalFormatting sqref="AD102">
    <cfRule type="cellIs" dxfId="335" priority="322" operator="between">
      <formula>0.0000001</formula>
      <formula>0.0499999</formula>
    </cfRule>
  </conditionalFormatting>
  <conditionalFormatting sqref="AD102">
    <cfRule type="cellIs" dxfId="334" priority="321" operator="between">
      <formula>0.0000001</formula>
      <formula>0.5</formula>
    </cfRule>
  </conditionalFormatting>
  <conditionalFormatting sqref="C103:AB103">
    <cfRule type="cellIs" dxfId="333" priority="320" operator="between">
      <formula>0.0000001</formula>
      <formula>0.0499999</formula>
    </cfRule>
  </conditionalFormatting>
  <conditionalFormatting sqref="AC103">
    <cfRule type="cellIs" dxfId="332" priority="319" operator="between">
      <formula>0.0000001</formula>
      <formula>0.0499999</formula>
    </cfRule>
  </conditionalFormatting>
  <conditionalFormatting sqref="C103:AC103">
    <cfRule type="cellIs" dxfId="331" priority="318" operator="between">
      <formula>0.0000001</formula>
      <formula>0.5</formula>
    </cfRule>
  </conditionalFormatting>
  <conditionalFormatting sqref="AD103">
    <cfRule type="cellIs" dxfId="330" priority="317" operator="between">
      <formula>0.0000001</formula>
      <formula>0.0499999</formula>
    </cfRule>
  </conditionalFormatting>
  <conditionalFormatting sqref="AD103">
    <cfRule type="cellIs" dxfId="329" priority="316" operator="between">
      <formula>0.0000001</formula>
      <formula>0.5</formula>
    </cfRule>
  </conditionalFormatting>
  <conditionalFormatting sqref="C104:AB104">
    <cfRule type="cellIs" dxfId="328" priority="315" operator="between">
      <formula>0.0000001</formula>
      <formula>0.0499999</formula>
    </cfRule>
  </conditionalFormatting>
  <conditionalFormatting sqref="AC104">
    <cfRule type="cellIs" dxfId="327" priority="314" operator="between">
      <formula>0.0000001</formula>
      <formula>0.0499999</formula>
    </cfRule>
  </conditionalFormatting>
  <conditionalFormatting sqref="C104:AC104">
    <cfRule type="cellIs" dxfId="326" priority="313" operator="between">
      <formula>0.0000001</formula>
      <formula>0.5</formula>
    </cfRule>
  </conditionalFormatting>
  <conditionalFormatting sqref="AD104">
    <cfRule type="cellIs" dxfId="325" priority="312" operator="between">
      <formula>0.0000001</formula>
      <formula>0.0499999</formula>
    </cfRule>
  </conditionalFormatting>
  <conditionalFormatting sqref="AD104">
    <cfRule type="cellIs" dxfId="324" priority="311" operator="between">
      <formula>0.0000001</formula>
      <formula>0.5</formula>
    </cfRule>
  </conditionalFormatting>
  <conditionalFormatting sqref="C105:AB105">
    <cfRule type="cellIs" dxfId="323" priority="310" operator="between">
      <formula>0.0000001</formula>
      <formula>0.0499999</formula>
    </cfRule>
  </conditionalFormatting>
  <conditionalFormatting sqref="AC105">
    <cfRule type="cellIs" dxfId="322" priority="309" operator="between">
      <formula>0.0000001</formula>
      <formula>0.0499999</formula>
    </cfRule>
  </conditionalFormatting>
  <conditionalFormatting sqref="C105:AC105">
    <cfRule type="cellIs" dxfId="321" priority="308" operator="between">
      <formula>0.0000001</formula>
      <formula>0.5</formula>
    </cfRule>
  </conditionalFormatting>
  <conditionalFormatting sqref="AD105">
    <cfRule type="cellIs" dxfId="320" priority="307" operator="between">
      <formula>0.0000001</formula>
      <formula>0.0499999</formula>
    </cfRule>
  </conditionalFormatting>
  <conditionalFormatting sqref="AD105">
    <cfRule type="cellIs" dxfId="319" priority="306" operator="between">
      <formula>0.0000001</formula>
      <formula>0.5</formula>
    </cfRule>
  </conditionalFormatting>
  <conditionalFormatting sqref="C106:AB106">
    <cfRule type="cellIs" dxfId="318" priority="305" operator="between">
      <formula>0.0000001</formula>
      <formula>0.0499999</formula>
    </cfRule>
  </conditionalFormatting>
  <conditionalFormatting sqref="AC106">
    <cfRule type="cellIs" dxfId="317" priority="304" operator="between">
      <formula>0.0000001</formula>
      <formula>0.0499999</formula>
    </cfRule>
  </conditionalFormatting>
  <conditionalFormatting sqref="C106:AC106">
    <cfRule type="cellIs" dxfId="316" priority="303" operator="between">
      <formula>0.0000001</formula>
      <formula>0.5</formula>
    </cfRule>
  </conditionalFormatting>
  <conditionalFormatting sqref="AD106">
    <cfRule type="cellIs" dxfId="315" priority="302" operator="between">
      <formula>0.0000001</formula>
      <formula>0.0499999</formula>
    </cfRule>
  </conditionalFormatting>
  <conditionalFormatting sqref="AD106">
    <cfRule type="cellIs" dxfId="314" priority="301" operator="between">
      <formula>0.0000001</formula>
      <formula>0.5</formula>
    </cfRule>
  </conditionalFormatting>
  <conditionalFormatting sqref="C107:AB107">
    <cfRule type="cellIs" dxfId="313" priority="300" operator="between">
      <formula>0.0000001</formula>
      <formula>0.0499999</formula>
    </cfRule>
  </conditionalFormatting>
  <conditionalFormatting sqref="AC107">
    <cfRule type="cellIs" dxfId="312" priority="299" operator="between">
      <formula>0.0000001</formula>
      <formula>0.0499999</formula>
    </cfRule>
  </conditionalFormatting>
  <conditionalFormatting sqref="C107:AC107">
    <cfRule type="cellIs" dxfId="311" priority="298" operator="between">
      <formula>0.0000001</formula>
      <formula>0.5</formula>
    </cfRule>
  </conditionalFormatting>
  <conditionalFormatting sqref="AD107">
    <cfRule type="cellIs" dxfId="310" priority="297" operator="between">
      <formula>0.0000001</formula>
      <formula>0.0499999</formula>
    </cfRule>
  </conditionalFormatting>
  <conditionalFormatting sqref="AD107">
    <cfRule type="cellIs" dxfId="309" priority="296" operator="between">
      <formula>0.0000001</formula>
      <formula>0.5</formula>
    </cfRule>
  </conditionalFormatting>
  <conditionalFormatting sqref="C108:AB108">
    <cfRule type="cellIs" dxfId="308" priority="295" operator="between">
      <formula>0.0000001</formula>
      <formula>0.0499999</formula>
    </cfRule>
  </conditionalFormatting>
  <conditionalFormatting sqref="AC108">
    <cfRule type="cellIs" dxfId="307" priority="294" operator="between">
      <formula>0.0000001</formula>
      <formula>0.0499999</formula>
    </cfRule>
  </conditionalFormatting>
  <conditionalFormatting sqref="C108:AC108">
    <cfRule type="cellIs" dxfId="306" priority="293" operator="between">
      <formula>0.0000001</formula>
      <formula>0.5</formula>
    </cfRule>
  </conditionalFormatting>
  <conditionalFormatting sqref="AD108">
    <cfRule type="cellIs" dxfId="305" priority="292" operator="between">
      <formula>0.0000001</formula>
      <formula>0.0499999</formula>
    </cfRule>
  </conditionalFormatting>
  <conditionalFormatting sqref="AD108">
    <cfRule type="cellIs" dxfId="304" priority="291" operator="between">
      <formula>0.0000001</formula>
      <formula>0.5</formula>
    </cfRule>
  </conditionalFormatting>
  <conditionalFormatting sqref="C109:AB109">
    <cfRule type="cellIs" dxfId="303" priority="290" operator="between">
      <formula>0.0000001</formula>
      <formula>0.0499999</formula>
    </cfRule>
  </conditionalFormatting>
  <conditionalFormatting sqref="AC109">
    <cfRule type="cellIs" dxfId="302" priority="289" operator="between">
      <formula>0.0000001</formula>
      <formula>0.0499999</formula>
    </cfRule>
  </conditionalFormatting>
  <conditionalFormatting sqref="C109:AC109">
    <cfRule type="cellIs" dxfId="301" priority="288" operator="between">
      <formula>0.0000001</formula>
      <formula>0.5</formula>
    </cfRule>
  </conditionalFormatting>
  <conditionalFormatting sqref="AD109">
    <cfRule type="cellIs" dxfId="300" priority="287" operator="between">
      <formula>0.0000001</formula>
      <formula>0.0499999</formula>
    </cfRule>
  </conditionalFormatting>
  <conditionalFormatting sqref="AD109">
    <cfRule type="cellIs" dxfId="299" priority="286" operator="between">
      <formula>0.0000001</formula>
      <formula>0.5</formula>
    </cfRule>
  </conditionalFormatting>
  <conditionalFormatting sqref="C110:AB110">
    <cfRule type="cellIs" dxfId="298" priority="285" operator="between">
      <formula>0.0000001</formula>
      <formula>0.0499999</formula>
    </cfRule>
  </conditionalFormatting>
  <conditionalFormatting sqref="AC110">
    <cfRule type="cellIs" dxfId="297" priority="284" operator="between">
      <formula>0.0000001</formula>
      <formula>0.0499999</formula>
    </cfRule>
  </conditionalFormatting>
  <conditionalFormatting sqref="C110:AC110">
    <cfRule type="cellIs" dxfId="296" priority="283" operator="between">
      <formula>0.0000001</formula>
      <formula>0.5</formula>
    </cfRule>
  </conditionalFormatting>
  <conditionalFormatting sqref="AD110">
    <cfRule type="cellIs" dxfId="295" priority="282" operator="between">
      <formula>0.0000001</formula>
      <formula>0.0499999</formula>
    </cfRule>
  </conditionalFormatting>
  <conditionalFormatting sqref="AD110">
    <cfRule type="cellIs" dxfId="294" priority="281" operator="between">
      <formula>0.0000001</formula>
      <formula>0.5</formula>
    </cfRule>
  </conditionalFormatting>
  <conditionalFormatting sqref="C111:AB111">
    <cfRule type="cellIs" dxfId="293" priority="280" operator="between">
      <formula>0.0000001</formula>
      <formula>0.0499999</formula>
    </cfRule>
  </conditionalFormatting>
  <conditionalFormatting sqref="AC111">
    <cfRule type="cellIs" dxfId="292" priority="279" operator="between">
      <formula>0.0000001</formula>
      <formula>0.0499999</formula>
    </cfRule>
  </conditionalFormatting>
  <conditionalFormatting sqref="C111:AC111">
    <cfRule type="cellIs" dxfId="291" priority="278" operator="between">
      <formula>0.0000001</formula>
      <formula>0.5</formula>
    </cfRule>
  </conditionalFormatting>
  <conditionalFormatting sqref="AD111">
    <cfRule type="cellIs" dxfId="290" priority="277" operator="between">
      <formula>0.0000001</formula>
      <formula>0.0499999</formula>
    </cfRule>
  </conditionalFormatting>
  <conditionalFormatting sqref="AD111">
    <cfRule type="cellIs" dxfId="289" priority="276" operator="between">
      <formula>0.0000001</formula>
      <formula>0.5</formula>
    </cfRule>
  </conditionalFormatting>
  <conditionalFormatting sqref="C112:AB112">
    <cfRule type="cellIs" dxfId="288" priority="275" operator="between">
      <formula>0.0000001</formula>
      <formula>0.0499999</formula>
    </cfRule>
  </conditionalFormatting>
  <conditionalFormatting sqref="AC112">
    <cfRule type="cellIs" dxfId="287" priority="274" operator="between">
      <formula>0.0000001</formula>
      <formula>0.0499999</formula>
    </cfRule>
  </conditionalFormatting>
  <conditionalFormatting sqref="C112:AC112">
    <cfRule type="cellIs" dxfId="286" priority="273" operator="between">
      <formula>0.0000001</formula>
      <formula>0.5</formula>
    </cfRule>
  </conditionalFormatting>
  <conditionalFormatting sqref="AD112">
    <cfRule type="cellIs" dxfId="285" priority="272" operator="between">
      <formula>0.0000001</formula>
      <formula>0.0499999</formula>
    </cfRule>
  </conditionalFormatting>
  <conditionalFormatting sqref="AD112">
    <cfRule type="cellIs" dxfId="284" priority="271" operator="between">
      <formula>0.0000001</formula>
      <formula>0.5</formula>
    </cfRule>
  </conditionalFormatting>
  <conditionalFormatting sqref="C20">
    <cfRule type="cellIs" dxfId="283" priority="270" operator="between">
      <formula>0.0000001</formula>
      <formula>0.0499999</formula>
    </cfRule>
  </conditionalFormatting>
  <conditionalFormatting sqref="D20:AD20">
    <cfRule type="cellIs" dxfId="282" priority="268" operator="between">
      <formula>0.0000001</formula>
      <formula>0.0499999</formula>
    </cfRule>
  </conditionalFormatting>
  <conditionalFormatting sqref="C20">
    <cfRule type="cellIs" dxfId="281" priority="269" operator="between">
      <formula>0.0000001</formula>
      <formula>0.5</formula>
    </cfRule>
  </conditionalFormatting>
  <conditionalFormatting sqref="D20:AD20">
    <cfRule type="cellIs" dxfId="280" priority="267" operator="between">
      <formula>0.0000001</formula>
      <formula>0.5</formula>
    </cfRule>
  </conditionalFormatting>
  <conditionalFormatting sqref="AE8">
    <cfRule type="cellIs" dxfId="279" priority="266" operator="between">
      <formula>0.0000001</formula>
      <formula>0.5</formula>
    </cfRule>
  </conditionalFormatting>
  <conditionalFormatting sqref="AE9">
    <cfRule type="cellIs" dxfId="278" priority="265" operator="between">
      <formula>0.0000001</formula>
      <formula>0.5</formula>
    </cfRule>
  </conditionalFormatting>
  <conditionalFormatting sqref="AE10">
    <cfRule type="cellIs" dxfId="277" priority="264" operator="between">
      <formula>0.0000001</formula>
      <formula>0.5</formula>
    </cfRule>
  </conditionalFormatting>
  <conditionalFormatting sqref="AE11">
    <cfRule type="cellIs" dxfId="276" priority="263" operator="between">
      <formula>0.0000001</formula>
      <formula>0.5</formula>
    </cfRule>
  </conditionalFormatting>
  <conditionalFormatting sqref="AE12">
    <cfRule type="cellIs" dxfId="275" priority="262" operator="between">
      <formula>0.0000001</formula>
      <formula>0.5</formula>
    </cfRule>
  </conditionalFormatting>
  <conditionalFormatting sqref="AE13">
    <cfRule type="cellIs" dxfId="274" priority="261" operator="between">
      <formula>0.0000001</formula>
      <formula>0.5</formula>
    </cfRule>
  </conditionalFormatting>
  <conditionalFormatting sqref="AE14">
    <cfRule type="cellIs" dxfId="273" priority="260" operator="between">
      <formula>0.0000001</formula>
      <formula>0.5</formula>
    </cfRule>
  </conditionalFormatting>
  <conditionalFormatting sqref="AE15">
    <cfRule type="cellIs" dxfId="272" priority="259" operator="between">
      <formula>0.0000001</formula>
      <formula>0.5</formula>
    </cfRule>
  </conditionalFormatting>
  <conditionalFormatting sqref="AE16">
    <cfRule type="cellIs" dxfId="271" priority="258" operator="between">
      <formula>0.0000001</formula>
      <formula>0.5</formula>
    </cfRule>
  </conditionalFormatting>
  <conditionalFormatting sqref="AE17">
    <cfRule type="cellIs" dxfId="270" priority="257" operator="between">
      <formula>0.0000001</formula>
      <formula>0.5</formula>
    </cfRule>
  </conditionalFormatting>
  <conditionalFormatting sqref="AE19">
    <cfRule type="cellIs" dxfId="269" priority="256" operator="between">
      <formula>0.0000001</formula>
      <formula>0.0499999</formula>
    </cfRule>
  </conditionalFormatting>
  <conditionalFormatting sqref="AE19">
    <cfRule type="cellIs" dxfId="268" priority="255" operator="between">
      <formula>0.0000001</formula>
      <formula>0.5</formula>
    </cfRule>
  </conditionalFormatting>
  <conditionalFormatting sqref="AE20">
    <cfRule type="cellIs" dxfId="267" priority="254" operator="between">
      <formula>0.0000001</formula>
      <formula>0.0499999</formula>
    </cfRule>
  </conditionalFormatting>
  <conditionalFormatting sqref="AE20">
    <cfRule type="cellIs" dxfId="266" priority="253" operator="between">
      <formula>0.0000001</formula>
      <formula>0.5</formula>
    </cfRule>
  </conditionalFormatting>
  <conditionalFormatting sqref="AE21">
    <cfRule type="cellIs" dxfId="265" priority="252" operator="between">
      <formula>0.0000001</formula>
      <formula>0.5</formula>
    </cfRule>
  </conditionalFormatting>
  <conditionalFormatting sqref="AE22">
    <cfRule type="cellIs" dxfId="264" priority="251" operator="between">
      <formula>0.0000001</formula>
      <formula>0.5</formula>
    </cfRule>
  </conditionalFormatting>
  <conditionalFormatting sqref="AE23">
    <cfRule type="cellIs" dxfId="263" priority="250" operator="between">
      <formula>0.0000001</formula>
      <formula>0.5</formula>
    </cfRule>
  </conditionalFormatting>
  <conditionalFormatting sqref="AE24">
    <cfRule type="cellIs" dxfId="262" priority="249" operator="between">
      <formula>0.0000001</formula>
      <formula>0.5</formula>
    </cfRule>
  </conditionalFormatting>
  <conditionalFormatting sqref="AE25">
    <cfRule type="cellIs" dxfId="261" priority="248" operator="between">
      <formula>0.0000001</formula>
      <formula>0.5</formula>
    </cfRule>
  </conditionalFormatting>
  <conditionalFormatting sqref="AE26">
    <cfRule type="cellIs" dxfId="260" priority="247" operator="between">
      <formula>0.0000001</formula>
      <formula>0.5</formula>
    </cfRule>
  </conditionalFormatting>
  <conditionalFormatting sqref="AE27">
    <cfRule type="cellIs" dxfId="259" priority="246" operator="between">
      <formula>0.0000001</formula>
      <formula>0.5</formula>
    </cfRule>
  </conditionalFormatting>
  <conditionalFormatting sqref="AE28">
    <cfRule type="cellIs" dxfId="258" priority="245" operator="between">
      <formula>0.0000001</formula>
      <formula>0.5</formula>
    </cfRule>
  </conditionalFormatting>
  <conditionalFormatting sqref="AE29">
    <cfRule type="cellIs" dxfId="257" priority="244" operator="between">
      <formula>0.0000001</formula>
      <formula>0.5</formula>
    </cfRule>
  </conditionalFormatting>
  <conditionalFormatting sqref="AE30">
    <cfRule type="cellIs" dxfId="256" priority="243" operator="between">
      <formula>0.0000001</formula>
      <formula>0.5</formula>
    </cfRule>
  </conditionalFormatting>
  <conditionalFormatting sqref="AE31">
    <cfRule type="cellIs" dxfId="255" priority="242" operator="between">
      <formula>0.0000001</formula>
      <formula>0.5</formula>
    </cfRule>
  </conditionalFormatting>
  <conditionalFormatting sqref="AE32">
    <cfRule type="cellIs" dxfId="254" priority="241" operator="between">
      <formula>0.0000001</formula>
      <formula>0.5</formula>
    </cfRule>
  </conditionalFormatting>
  <conditionalFormatting sqref="AE33">
    <cfRule type="cellIs" dxfId="253" priority="240" operator="between">
      <formula>0.0000001</formula>
      <formula>0.5</formula>
    </cfRule>
  </conditionalFormatting>
  <conditionalFormatting sqref="AE34">
    <cfRule type="cellIs" dxfId="252" priority="239" operator="between">
      <formula>0.0000001</formula>
      <formula>0.5</formula>
    </cfRule>
  </conditionalFormatting>
  <conditionalFormatting sqref="AE35">
    <cfRule type="cellIs" dxfId="251" priority="238" operator="between">
      <formula>0.0000001</formula>
      <formula>0.5</formula>
    </cfRule>
  </conditionalFormatting>
  <conditionalFormatting sqref="AE36">
    <cfRule type="cellIs" dxfId="250" priority="237" operator="between">
      <formula>0.0000001</formula>
      <formula>0.5</formula>
    </cfRule>
  </conditionalFormatting>
  <conditionalFormatting sqref="AE37">
    <cfRule type="cellIs" dxfId="249" priority="236" operator="between">
      <formula>0.0000001</formula>
      <formula>0.5</formula>
    </cfRule>
  </conditionalFormatting>
  <conditionalFormatting sqref="AE38">
    <cfRule type="cellIs" dxfId="248" priority="235" operator="between">
      <formula>0.0000001</formula>
      <formula>0.5</formula>
    </cfRule>
  </conditionalFormatting>
  <conditionalFormatting sqref="AE39">
    <cfRule type="cellIs" dxfId="247" priority="234" operator="between">
      <formula>0.0000001</formula>
      <formula>0.5</formula>
    </cfRule>
  </conditionalFormatting>
  <conditionalFormatting sqref="AE40">
    <cfRule type="cellIs" dxfId="246" priority="233" operator="between">
      <formula>0.0000001</formula>
      <formula>0.5</formula>
    </cfRule>
  </conditionalFormatting>
  <conditionalFormatting sqref="AE41">
    <cfRule type="cellIs" dxfId="245" priority="232" operator="between">
      <formula>0.0000001</formula>
      <formula>0.5</formula>
    </cfRule>
  </conditionalFormatting>
  <conditionalFormatting sqref="D43 D45:D46 D48">
    <cfRule type="cellIs" dxfId="244" priority="231" operator="between">
      <formula>0.0000001</formula>
      <formula>0.5</formula>
    </cfRule>
  </conditionalFormatting>
  <conditionalFormatting sqref="E43 E45:E46 E48">
    <cfRule type="cellIs" dxfId="243" priority="230" operator="between">
      <formula>0.0000001</formula>
      <formula>0.5</formula>
    </cfRule>
  </conditionalFormatting>
  <conditionalFormatting sqref="F43 F45:F46 F48">
    <cfRule type="cellIs" dxfId="242" priority="229" operator="between">
      <formula>0.0000001</formula>
      <formula>0.5</formula>
    </cfRule>
  </conditionalFormatting>
  <conditionalFormatting sqref="G43 G45:G46 G48">
    <cfRule type="cellIs" dxfId="241" priority="228" operator="between">
      <formula>0.0000001</formula>
      <formula>0.5</formula>
    </cfRule>
  </conditionalFormatting>
  <conditionalFormatting sqref="H43 H45:H46 H48">
    <cfRule type="cellIs" dxfId="240" priority="227" operator="between">
      <formula>0.0000001</formula>
      <formula>0.5</formula>
    </cfRule>
  </conditionalFormatting>
  <conditionalFormatting sqref="I43 I45:I46 I48">
    <cfRule type="cellIs" dxfId="239" priority="226" operator="between">
      <formula>0.0000001</formula>
      <formula>0.5</formula>
    </cfRule>
  </conditionalFormatting>
  <conditionalFormatting sqref="J43 J45:J46 J48">
    <cfRule type="cellIs" dxfId="238" priority="225" operator="between">
      <formula>0.0000001</formula>
      <formula>0.5</formula>
    </cfRule>
  </conditionalFormatting>
  <conditionalFormatting sqref="K43 K45:K46 K48">
    <cfRule type="cellIs" dxfId="237" priority="224" operator="between">
      <formula>0.0000001</formula>
      <formula>0.5</formula>
    </cfRule>
  </conditionalFormatting>
  <conditionalFormatting sqref="L43 L45:L46 L48">
    <cfRule type="cellIs" dxfId="236" priority="223" operator="between">
      <formula>0.0000001</formula>
      <formula>0.5</formula>
    </cfRule>
  </conditionalFormatting>
  <conditionalFormatting sqref="M43 M45:M46 M48">
    <cfRule type="cellIs" dxfId="235" priority="222" operator="between">
      <formula>0.0000001</formula>
      <formula>0.5</formula>
    </cfRule>
  </conditionalFormatting>
  <conditionalFormatting sqref="N43 N45:N46 N48">
    <cfRule type="cellIs" dxfId="234" priority="221" operator="between">
      <formula>0.0000001</formula>
      <formula>0.5</formula>
    </cfRule>
  </conditionalFormatting>
  <conditionalFormatting sqref="O43 O45:O46 O48">
    <cfRule type="cellIs" dxfId="233" priority="220" operator="between">
      <formula>0.0000001</formula>
      <formula>0.5</formula>
    </cfRule>
  </conditionalFormatting>
  <conditionalFormatting sqref="P43 P45:P46 P48">
    <cfRule type="cellIs" dxfId="232" priority="219" operator="between">
      <formula>0.0000001</formula>
      <formula>0.5</formula>
    </cfRule>
  </conditionalFormatting>
  <conditionalFormatting sqref="Q43 Q45:Q46 Q48">
    <cfRule type="cellIs" dxfId="231" priority="218" operator="between">
      <formula>0.0000001</formula>
      <formula>0.5</formula>
    </cfRule>
  </conditionalFormatting>
  <conditionalFormatting sqref="R43 R45:R46 R48">
    <cfRule type="cellIs" dxfId="230" priority="217" operator="between">
      <formula>0.0000001</formula>
      <formula>0.5</formula>
    </cfRule>
  </conditionalFormatting>
  <conditionalFormatting sqref="S43 S45:S46 S48">
    <cfRule type="cellIs" dxfId="229" priority="216" operator="between">
      <formula>0.0000001</formula>
      <formula>0.5</formula>
    </cfRule>
  </conditionalFormatting>
  <conditionalFormatting sqref="T43 T45:T46 T48">
    <cfRule type="cellIs" dxfId="228" priority="215" operator="between">
      <formula>0.0000001</formula>
      <formula>0.5</formula>
    </cfRule>
  </conditionalFormatting>
  <conditionalFormatting sqref="U43 U45:U46 U48">
    <cfRule type="cellIs" dxfId="227" priority="214" operator="between">
      <formula>0.0000001</formula>
      <formula>0.5</formula>
    </cfRule>
  </conditionalFormatting>
  <conditionalFormatting sqref="V43 V45:V46 V48">
    <cfRule type="cellIs" dxfId="226" priority="213" operator="between">
      <formula>0.0000001</formula>
      <formula>0.5</formula>
    </cfRule>
  </conditionalFormatting>
  <conditionalFormatting sqref="W43 W45:W46 W48">
    <cfRule type="cellIs" dxfId="225" priority="212" operator="between">
      <formula>0.0000001</formula>
      <formula>0.5</formula>
    </cfRule>
  </conditionalFormatting>
  <conditionalFormatting sqref="X43 X45:X46 X48">
    <cfRule type="cellIs" dxfId="224" priority="211" operator="between">
      <formula>0.0000001</formula>
      <formula>0.5</formula>
    </cfRule>
  </conditionalFormatting>
  <conditionalFormatting sqref="Y43 Y45:Y46 Y48">
    <cfRule type="cellIs" dxfId="223" priority="210" operator="between">
      <formula>0.0000001</formula>
      <formula>0.5</formula>
    </cfRule>
  </conditionalFormatting>
  <conditionalFormatting sqref="Z43 Z45:Z46 Z48">
    <cfRule type="cellIs" dxfId="222" priority="209" operator="between">
      <formula>0.0000001</formula>
      <formula>0.5</formula>
    </cfRule>
  </conditionalFormatting>
  <conditionalFormatting sqref="AA43 AA45:AA46 AA48">
    <cfRule type="cellIs" dxfId="221" priority="208" operator="between">
      <formula>0.0000001</formula>
      <formula>0.5</formula>
    </cfRule>
  </conditionalFormatting>
  <conditionalFormatting sqref="AB43 AB45:AB46 AB48">
    <cfRule type="cellIs" dxfId="220" priority="207" operator="between">
      <formula>0.0000001</formula>
      <formula>0.5</formula>
    </cfRule>
  </conditionalFormatting>
  <conditionalFormatting sqref="AC43 AC45:AC46 AC48">
    <cfRule type="cellIs" dxfId="219" priority="206" operator="between">
      <formula>0.0000001</formula>
      <formula>0.5</formula>
    </cfRule>
  </conditionalFormatting>
  <conditionalFormatting sqref="AD43 AD45:AD46 AD48">
    <cfRule type="cellIs" dxfId="218" priority="205" operator="between">
      <formula>0.0000001</formula>
      <formula>0.5</formula>
    </cfRule>
  </conditionalFormatting>
  <conditionalFormatting sqref="AE43">
    <cfRule type="cellIs" dxfId="217" priority="204" operator="between">
      <formula>0.0000001</formula>
      <formula>0.5</formula>
    </cfRule>
  </conditionalFormatting>
  <conditionalFormatting sqref="AE45">
    <cfRule type="cellIs" dxfId="216" priority="203" operator="between">
      <formula>0.0000001</formula>
      <formula>0.5</formula>
    </cfRule>
  </conditionalFormatting>
  <conditionalFormatting sqref="AE46">
    <cfRule type="cellIs" dxfId="215" priority="202" operator="between">
      <formula>0.0000001</formula>
      <formula>0.5</formula>
    </cfRule>
  </conditionalFormatting>
  <conditionalFormatting sqref="AE48">
    <cfRule type="cellIs" dxfId="214" priority="201" operator="between">
      <formula>0.0000001</formula>
      <formula>0.5</formula>
    </cfRule>
  </conditionalFormatting>
  <conditionalFormatting sqref="AE49">
    <cfRule type="cellIs" dxfId="213" priority="200" operator="between">
      <formula>0.0000001</formula>
      <formula>0.0499999</formula>
    </cfRule>
  </conditionalFormatting>
  <conditionalFormatting sqref="AE49">
    <cfRule type="cellIs" dxfId="212" priority="199" operator="between">
      <formula>0.0000001</formula>
      <formula>0.5</formula>
    </cfRule>
  </conditionalFormatting>
  <conditionalFormatting sqref="AE50">
    <cfRule type="cellIs" dxfId="211" priority="198" operator="between">
      <formula>0.0000001</formula>
      <formula>0.0499999</formula>
    </cfRule>
  </conditionalFormatting>
  <conditionalFormatting sqref="AE50">
    <cfRule type="cellIs" dxfId="210" priority="197" operator="between">
      <formula>0.0000001</formula>
      <formula>0.5</formula>
    </cfRule>
  </conditionalFormatting>
  <conditionalFormatting sqref="AE51">
    <cfRule type="cellIs" dxfId="209" priority="196" operator="between">
      <formula>0.0000001</formula>
      <formula>0.0499999</formula>
    </cfRule>
  </conditionalFormatting>
  <conditionalFormatting sqref="AE51">
    <cfRule type="cellIs" dxfId="208" priority="195" operator="between">
      <formula>0.0000001</formula>
      <formula>0.5</formula>
    </cfRule>
  </conditionalFormatting>
  <conditionalFormatting sqref="AE52">
    <cfRule type="cellIs" dxfId="207" priority="194" operator="between">
      <formula>0.0000001</formula>
      <formula>0.0499999</formula>
    </cfRule>
  </conditionalFormatting>
  <conditionalFormatting sqref="AE52">
    <cfRule type="cellIs" dxfId="206" priority="193" operator="between">
      <formula>0.0000001</formula>
      <formula>0.5</formula>
    </cfRule>
  </conditionalFormatting>
  <conditionalFormatting sqref="AE53">
    <cfRule type="cellIs" dxfId="205" priority="192" operator="between">
      <formula>0.0000001</formula>
      <formula>0.0499999</formula>
    </cfRule>
  </conditionalFormatting>
  <conditionalFormatting sqref="AE53">
    <cfRule type="cellIs" dxfId="204" priority="191" operator="between">
      <formula>0.0000001</formula>
      <formula>0.5</formula>
    </cfRule>
  </conditionalFormatting>
  <conditionalFormatting sqref="AE54">
    <cfRule type="cellIs" dxfId="203" priority="190" operator="between">
      <formula>0.0000001</formula>
      <formula>0.0499999</formula>
    </cfRule>
  </conditionalFormatting>
  <conditionalFormatting sqref="AE54">
    <cfRule type="cellIs" dxfId="202" priority="189" operator="between">
      <formula>0.0000001</formula>
      <formula>0.5</formula>
    </cfRule>
  </conditionalFormatting>
  <conditionalFormatting sqref="AE55">
    <cfRule type="cellIs" dxfId="201" priority="188" operator="between">
      <formula>0.0000001</formula>
      <formula>0.0499999</formula>
    </cfRule>
  </conditionalFormatting>
  <conditionalFormatting sqref="AE55">
    <cfRule type="cellIs" dxfId="200" priority="187" operator="between">
      <formula>0.0000001</formula>
      <formula>0.5</formula>
    </cfRule>
  </conditionalFormatting>
  <conditionalFormatting sqref="AE56">
    <cfRule type="cellIs" dxfId="199" priority="186" operator="between">
      <formula>0.0000001</formula>
      <formula>0.0499999</formula>
    </cfRule>
  </conditionalFormatting>
  <conditionalFormatting sqref="AE56">
    <cfRule type="cellIs" dxfId="198" priority="185" operator="between">
      <formula>0.0000001</formula>
      <formula>0.5</formula>
    </cfRule>
  </conditionalFormatting>
  <conditionalFormatting sqref="AE57">
    <cfRule type="cellIs" dxfId="197" priority="184" operator="between">
      <formula>0.0000001</formula>
      <formula>0.0499999</formula>
    </cfRule>
  </conditionalFormatting>
  <conditionalFormatting sqref="AE57">
    <cfRule type="cellIs" dxfId="196" priority="183" operator="between">
      <formula>0.0000001</formula>
      <formula>0.5</formula>
    </cfRule>
  </conditionalFormatting>
  <conditionalFormatting sqref="AE58">
    <cfRule type="cellIs" dxfId="195" priority="182" operator="between">
      <formula>0.0000001</formula>
      <formula>0.0499999</formula>
    </cfRule>
  </conditionalFormatting>
  <conditionalFormatting sqref="AE58">
    <cfRule type="cellIs" dxfId="194" priority="181" operator="between">
      <formula>0.0000001</formula>
      <formula>0.5</formula>
    </cfRule>
  </conditionalFormatting>
  <conditionalFormatting sqref="AE59">
    <cfRule type="cellIs" dxfId="193" priority="180" operator="between">
      <formula>0.0000001</formula>
      <formula>0.0499999</formula>
    </cfRule>
  </conditionalFormatting>
  <conditionalFormatting sqref="AE59">
    <cfRule type="cellIs" dxfId="192" priority="179" operator="between">
      <formula>0.0000001</formula>
      <formula>0.5</formula>
    </cfRule>
  </conditionalFormatting>
  <conditionalFormatting sqref="AE60">
    <cfRule type="cellIs" dxfId="191" priority="178" operator="between">
      <formula>0.0000001</formula>
      <formula>0.0499999</formula>
    </cfRule>
  </conditionalFormatting>
  <conditionalFormatting sqref="AE60">
    <cfRule type="cellIs" dxfId="190" priority="177" operator="between">
      <formula>0.0000001</formula>
      <formula>0.5</formula>
    </cfRule>
  </conditionalFormatting>
  <conditionalFormatting sqref="AE61">
    <cfRule type="cellIs" dxfId="189" priority="176" operator="between">
      <formula>0.0000001</formula>
      <formula>0.0499999</formula>
    </cfRule>
  </conditionalFormatting>
  <conditionalFormatting sqref="AE61">
    <cfRule type="cellIs" dxfId="188" priority="175" operator="between">
      <formula>0.0000001</formula>
      <formula>0.5</formula>
    </cfRule>
  </conditionalFormatting>
  <conditionalFormatting sqref="AE62">
    <cfRule type="cellIs" dxfId="187" priority="174" operator="between">
      <formula>0.0000001</formula>
      <formula>0.0499999</formula>
    </cfRule>
  </conditionalFormatting>
  <conditionalFormatting sqref="AE62">
    <cfRule type="cellIs" dxfId="186" priority="173" operator="between">
      <formula>0.0000001</formula>
      <formula>0.5</formula>
    </cfRule>
  </conditionalFormatting>
  <conditionalFormatting sqref="AE63">
    <cfRule type="cellIs" dxfId="185" priority="172" operator="between">
      <formula>0.0000001</formula>
      <formula>0.0499999</formula>
    </cfRule>
  </conditionalFormatting>
  <conditionalFormatting sqref="AE63">
    <cfRule type="cellIs" dxfId="184" priority="171" operator="between">
      <formula>0.0000001</formula>
      <formula>0.5</formula>
    </cfRule>
  </conditionalFormatting>
  <conditionalFormatting sqref="AE64">
    <cfRule type="cellIs" dxfId="183" priority="170" operator="between">
      <formula>0.0000001</formula>
      <formula>0.0499999</formula>
    </cfRule>
  </conditionalFormatting>
  <conditionalFormatting sqref="AE64">
    <cfRule type="cellIs" dxfId="182" priority="169" operator="between">
      <formula>0.0000001</formula>
      <formula>0.5</formula>
    </cfRule>
  </conditionalFormatting>
  <conditionalFormatting sqref="AE65">
    <cfRule type="cellIs" dxfId="181" priority="168" operator="between">
      <formula>0.0000001</formula>
      <formula>0.0499999</formula>
    </cfRule>
  </conditionalFormatting>
  <conditionalFormatting sqref="AE65">
    <cfRule type="cellIs" dxfId="180" priority="167" operator="between">
      <formula>0.0000001</formula>
      <formula>0.5</formula>
    </cfRule>
  </conditionalFormatting>
  <conditionalFormatting sqref="AE66">
    <cfRule type="cellIs" dxfId="179" priority="166" operator="between">
      <formula>0.0000001</formula>
      <formula>0.0499999</formula>
    </cfRule>
  </conditionalFormatting>
  <conditionalFormatting sqref="AE66">
    <cfRule type="cellIs" dxfId="178" priority="165" operator="between">
      <formula>0.0000001</formula>
      <formula>0.5</formula>
    </cfRule>
  </conditionalFormatting>
  <conditionalFormatting sqref="AE67">
    <cfRule type="cellIs" dxfId="177" priority="164" operator="between">
      <formula>0.0000001</formula>
      <formula>0.0499999</formula>
    </cfRule>
  </conditionalFormatting>
  <conditionalFormatting sqref="AE67">
    <cfRule type="cellIs" dxfId="176" priority="163" operator="between">
      <formula>0.0000001</formula>
      <formula>0.5</formula>
    </cfRule>
  </conditionalFormatting>
  <conditionalFormatting sqref="AE68">
    <cfRule type="cellIs" dxfId="175" priority="162" operator="between">
      <formula>0.0000001</formula>
      <formula>0.0499999</formula>
    </cfRule>
  </conditionalFormatting>
  <conditionalFormatting sqref="AE68">
    <cfRule type="cellIs" dxfId="174" priority="161" operator="between">
      <formula>0.0000001</formula>
      <formula>0.5</formula>
    </cfRule>
  </conditionalFormatting>
  <conditionalFormatting sqref="AE69">
    <cfRule type="cellIs" dxfId="173" priority="160" operator="between">
      <formula>0.0000001</formula>
      <formula>0.0499999</formula>
    </cfRule>
  </conditionalFormatting>
  <conditionalFormatting sqref="AE69">
    <cfRule type="cellIs" dxfId="172" priority="159" operator="between">
      <formula>0.0000001</formula>
      <formula>0.5</formula>
    </cfRule>
  </conditionalFormatting>
  <conditionalFormatting sqref="AE70">
    <cfRule type="cellIs" dxfId="171" priority="158" operator="between">
      <formula>0.0000001</formula>
      <formula>0.0499999</formula>
    </cfRule>
  </conditionalFormatting>
  <conditionalFormatting sqref="AE70">
    <cfRule type="cellIs" dxfId="170" priority="157" operator="between">
      <formula>0.0000001</formula>
      <formula>0.5</formula>
    </cfRule>
  </conditionalFormatting>
  <conditionalFormatting sqref="AE71">
    <cfRule type="cellIs" dxfId="169" priority="156" operator="between">
      <formula>0.0000001</formula>
      <formula>0.0499999</formula>
    </cfRule>
  </conditionalFormatting>
  <conditionalFormatting sqref="AE71">
    <cfRule type="cellIs" dxfId="168" priority="155" operator="between">
      <formula>0.0000001</formula>
      <formula>0.5</formula>
    </cfRule>
  </conditionalFormatting>
  <conditionalFormatting sqref="AE72">
    <cfRule type="cellIs" dxfId="167" priority="154" operator="between">
      <formula>0.0000001</formula>
      <formula>0.0499999</formula>
    </cfRule>
  </conditionalFormatting>
  <conditionalFormatting sqref="AE72">
    <cfRule type="cellIs" dxfId="166" priority="153" operator="between">
      <formula>0.0000001</formula>
      <formula>0.5</formula>
    </cfRule>
  </conditionalFormatting>
  <conditionalFormatting sqref="AE73">
    <cfRule type="cellIs" dxfId="165" priority="150" operator="between">
      <formula>0.0000001</formula>
      <formula>0.0499999</formula>
    </cfRule>
  </conditionalFormatting>
  <conditionalFormatting sqref="AE73">
    <cfRule type="cellIs" dxfId="164" priority="152" operator="between">
      <formula>0.0000001</formula>
      <formula>0.0499999</formula>
    </cfRule>
  </conditionalFormatting>
  <conditionalFormatting sqref="AE73">
    <cfRule type="cellIs" dxfId="163" priority="151" operator="between">
      <formula>0.0000001</formula>
      <formula>0.5</formula>
    </cfRule>
  </conditionalFormatting>
  <conditionalFormatting sqref="AE74">
    <cfRule type="cellIs" dxfId="162" priority="147" operator="between">
      <formula>0.0000001</formula>
      <formula>0.0499999</formula>
    </cfRule>
  </conditionalFormatting>
  <conditionalFormatting sqref="AE74">
    <cfRule type="cellIs" dxfId="161" priority="149" operator="between">
      <formula>0.0000001</formula>
      <formula>0.0499999</formula>
    </cfRule>
  </conditionalFormatting>
  <conditionalFormatting sqref="AE74">
    <cfRule type="cellIs" dxfId="160" priority="148" operator="between">
      <formula>0.0000001</formula>
      <formula>0.5</formula>
    </cfRule>
  </conditionalFormatting>
  <conditionalFormatting sqref="AE75">
    <cfRule type="cellIs" dxfId="159" priority="146" operator="between">
      <formula>0.0000001</formula>
      <formula>0.0499999</formula>
    </cfRule>
  </conditionalFormatting>
  <conditionalFormatting sqref="AE75">
    <cfRule type="cellIs" dxfId="158" priority="145" operator="between">
      <formula>0.0000001</formula>
      <formula>0.5</formula>
    </cfRule>
  </conditionalFormatting>
  <conditionalFormatting sqref="AE75">
    <cfRule type="cellIs" dxfId="157" priority="144" operator="between">
      <formula>0.0000001</formula>
      <formula>0.0499999</formula>
    </cfRule>
  </conditionalFormatting>
  <conditionalFormatting sqref="AE76">
    <cfRule type="cellIs" dxfId="156" priority="143" operator="between">
      <formula>0.0000001</formula>
      <formula>0.0499999</formula>
    </cfRule>
  </conditionalFormatting>
  <conditionalFormatting sqref="AE76">
    <cfRule type="cellIs" dxfId="155" priority="141" operator="between">
      <formula>0.0000001</formula>
      <formula>0.0499999</formula>
    </cfRule>
  </conditionalFormatting>
  <conditionalFormatting sqref="AE76">
    <cfRule type="cellIs" dxfId="154" priority="142" operator="between">
      <formula>0.0000001</formula>
      <formula>0.5</formula>
    </cfRule>
  </conditionalFormatting>
  <conditionalFormatting sqref="AE76">
    <cfRule type="cellIs" dxfId="153" priority="140" operator="between">
      <formula>0.0000001</formula>
      <formula>0.5</formula>
    </cfRule>
  </conditionalFormatting>
  <conditionalFormatting sqref="AE76">
    <cfRule type="cellIs" dxfId="152" priority="139" operator="between">
      <formula>0.0000001</formula>
      <formula>0.0499999</formula>
    </cfRule>
  </conditionalFormatting>
  <conditionalFormatting sqref="AE77:AE78">
    <cfRule type="cellIs" dxfId="151" priority="138" operator="between">
      <formula>0.0000001</formula>
      <formula>0.0499999</formula>
    </cfRule>
  </conditionalFormatting>
  <conditionalFormatting sqref="AE77:AE78">
    <cfRule type="cellIs" dxfId="150" priority="136" operator="between">
      <formula>0.0000001</formula>
      <formula>0.0499999</formula>
    </cfRule>
  </conditionalFormatting>
  <conditionalFormatting sqref="AE77:AE78">
    <cfRule type="cellIs" dxfId="149" priority="137" operator="between">
      <formula>0.0000001</formula>
      <formula>0.5</formula>
    </cfRule>
  </conditionalFormatting>
  <conditionalFormatting sqref="AE77:AE78">
    <cfRule type="cellIs" dxfId="148" priority="135" operator="between">
      <formula>0.0000001</formula>
      <formula>0.5</formula>
    </cfRule>
  </conditionalFormatting>
  <conditionalFormatting sqref="AE77:AE78">
    <cfRule type="cellIs" dxfId="147" priority="134" operator="between">
      <formula>0.0000001</formula>
      <formula>0.0499999</formula>
    </cfRule>
  </conditionalFormatting>
  <conditionalFormatting sqref="AE85">
    <cfRule type="cellIs" dxfId="146" priority="133" operator="between">
      <formula>0.0000001</formula>
      <formula>0.0499999</formula>
    </cfRule>
  </conditionalFormatting>
  <conditionalFormatting sqref="AE85">
    <cfRule type="cellIs" dxfId="145" priority="132" operator="between">
      <formula>0.0000001</formula>
      <formula>0.5</formula>
    </cfRule>
  </conditionalFormatting>
  <conditionalFormatting sqref="AE86">
    <cfRule type="cellIs" dxfId="144" priority="131" operator="between">
      <formula>0.0000001</formula>
      <formula>0.0499999</formula>
    </cfRule>
  </conditionalFormatting>
  <conditionalFormatting sqref="AE86">
    <cfRule type="cellIs" dxfId="143" priority="130" operator="between">
      <formula>0.0000001</formula>
      <formula>0.5</formula>
    </cfRule>
  </conditionalFormatting>
  <conditionalFormatting sqref="AE97">
    <cfRule type="cellIs" dxfId="142" priority="129" operator="between">
      <formula>0.0000001</formula>
      <formula>0.0499999</formula>
    </cfRule>
  </conditionalFormatting>
  <conditionalFormatting sqref="AE98">
    <cfRule type="cellIs" dxfId="141" priority="128" operator="between">
      <formula>0.0000001</formula>
      <formula>0.0499999</formula>
    </cfRule>
  </conditionalFormatting>
  <conditionalFormatting sqref="AE97:AE98">
    <cfRule type="cellIs" dxfId="140" priority="127" operator="between">
      <formula>0.0000001</formula>
      <formula>0.5</formula>
    </cfRule>
  </conditionalFormatting>
  <conditionalFormatting sqref="AE88">
    <cfRule type="cellIs" dxfId="139" priority="126" operator="between">
      <formula>0.0000001</formula>
      <formula>0.0499999</formula>
    </cfRule>
  </conditionalFormatting>
  <conditionalFormatting sqref="AE88">
    <cfRule type="cellIs" dxfId="138" priority="125" operator="between">
      <formula>0.0000001</formula>
      <formula>0.5</formula>
    </cfRule>
  </conditionalFormatting>
  <conditionalFormatting sqref="AE89">
    <cfRule type="cellIs" dxfId="137" priority="124" operator="between">
      <formula>0.0000001</formula>
      <formula>0.0499999</formula>
    </cfRule>
  </conditionalFormatting>
  <conditionalFormatting sqref="AE89">
    <cfRule type="cellIs" dxfId="136" priority="123" operator="between">
      <formula>0.0000001</formula>
      <formula>0.5</formula>
    </cfRule>
  </conditionalFormatting>
  <conditionalFormatting sqref="AE90">
    <cfRule type="cellIs" dxfId="135" priority="122" operator="between">
      <formula>0.0000001</formula>
      <formula>0.0499999</formula>
    </cfRule>
  </conditionalFormatting>
  <conditionalFormatting sqref="AE90">
    <cfRule type="cellIs" dxfId="134" priority="121" operator="between">
      <formula>0.0000001</formula>
      <formula>0.5</formula>
    </cfRule>
  </conditionalFormatting>
  <conditionalFormatting sqref="AE91">
    <cfRule type="cellIs" dxfId="133" priority="120" operator="between">
      <formula>0.0000001</formula>
      <formula>0.0499999</formula>
    </cfRule>
  </conditionalFormatting>
  <conditionalFormatting sqref="AE91">
    <cfRule type="cellIs" dxfId="132" priority="119" operator="between">
      <formula>0.0000001</formula>
      <formula>0.5</formula>
    </cfRule>
  </conditionalFormatting>
  <conditionalFormatting sqref="AE92">
    <cfRule type="cellIs" dxfId="131" priority="118" operator="between">
      <formula>0.0000001</formula>
      <formula>0.0499999</formula>
    </cfRule>
  </conditionalFormatting>
  <conditionalFormatting sqref="AE92">
    <cfRule type="cellIs" dxfId="130" priority="117" operator="between">
      <formula>0.0000001</formula>
      <formula>0.5</formula>
    </cfRule>
  </conditionalFormatting>
  <conditionalFormatting sqref="AE93">
    <cfRule type="cellIs" dxfId="129" priority="116" operator="between">
      <formula>0.0000001</formula>
      <formula>0.0499999</formula>
    </cfRule>
  </conditionalFormatting>
  <conditionalFormatting sqref="AE93">
    <cfRule type="cellIs" dxfId="128" priority="115" operator="between">
      <formula>0.0000001</formula>
      <formula>0.5</formula>
    </cfRule>
  </conditionalFormatting>
  <conditionalFormatting sqref="AE94">
    <cfRule type="cellIs" dxfId="127" priority="114" operator="between">
      <formula>0.0000001</formula>
      <formula>0.0499999</formula>
    </cfRule>
  </conditionalFormatting>
  <conditionalFormatting sqref="AE94">
    <cfRule type="cellIs" dxfId="126" priority="113" operator="between">
      <formula>0.0000001</formula>
      <formula>0.5</formula>
    </cfRule>
  </conditionalFormatting>
  <conditionalFormatting sqref="AE95">
    <cfRule type="cellIs" dxfId="125" priority="112" operator="between">
      <formula>0.0000001</formula>
      <formula>0.0499999</formula>
    </cfRule>
  </conditionalFormatting>
  <conditionalFormatting sqref="AE95">
    <cfRule type="cellIs" dxfId="124" priority="111" operator="between">
      <formula>0.0000001</formula>
      <formula>0.5</formula>
    </cfRule>
  </conditionalFormatting>
  <conditionalFormatting sqref="AE96">
    <cfRule type="cellIs" dxfId="123" priority="110" operator="between">
      <formula>0.0000001</formula>
      <formula>0.0499999</formula>
    </cfRule>
  </conditionalFormatting>
  <conditionalFormatting sqref="AE96">
    <cfRule type="cellIs" dxfId="122" priority="109" operator="between">
      <formula>0.0000001</formula>
      <formula>0.5</formula>
    </cfRule>
  </conditionalFormatting>
  <conditionalFormatting sqref="AE100">
    <cfRule type="cellIs" dxfId="121" priority="108" operator="between">
      <formula>0.0000001</formula>
      <formula>0.0499999</formula>
    </cfRule>
  </conditionalFormatting>
  <conditionalFormatting sqref="AE100">
    <cfRule type="cellIs" dxfId="120" priority="107" operator="between">
      <formula>0.0000001</formula>
      <formula>0.5</formula>
    </cfRule>
  </conditionalFormatting>
  <conditionalFormatting sqref="AE101">
    <cfRule type="cellIs" dxfId="119" priority="106" operator="between">
      <formula>0.0000001</formula>
      <formula>0.0499999</formula>
    </cfRule>
  </conditionalFormatting>
  <conditionalFormatting sqref="AE101">
    <cfRule type="cellIs" dxfId="118" priority="105" operator="between">
      <formula>0.0000001</formula>
      <formula>0.5</formula>
    </cfRule>
  </conditionalFormatting>
  <conditionalFormatting sqref="AE102">
    <cfRule type="cellIs" dxfId="117" priority="104" operator="between">
      <formula>0.0000001</formula>
      <formula>0.0499999</formula>
    </cfRule>
  </conditionalFormatting>
  <conditionalFormatting sqref="AE102">
    <cfRule type="cellIs" dxfId="116" priority="103" operator="between">
      <formula>0.0000001</formula>
      <formula>0.5</formula>
    </cfRule>
  </conditionalFormatting>
  <conditionalFormatting sqref="AE103">
    <cfRule type="cellIs" dxfId="115" priority="102" operator="between">
      <formula>0.0000001</formula>
      <formula>0.0499999</formula>
    </cfRule>
  </conditionalFormatting>
  <conditionalFormatting sqref="AE103">
    <cfRule type="cellIs" dxfId="114" priority="101" operator="between">
      <formula>0.0000001</formula>
      <formula>0.5</formula>
    </cfRule>
  </conditionalFormatting>
  <conditionalFormatting sqref="AE104">
    <cfRule type="cellIs" dxfId="113" priority="100" operator="between">
      <formula>0.0000001</formula>
      <formula>0.0499999</formula>
    </cfRule>
  </conditionalFormatting>
  <conditionalFormatting sqref="AE104">
    <cfRule type="cellIs" dxfId="112" priority="99" operator="between">
      <formula>0.0000001</formula>
      <formula>0.5</formula>
    </cfRule>
  </conditionalFormatting>
  <conditionalFormatting sqref="AE105">
    <cfRule type="cellIs" dxfId="111" priority="98" operator="between">
      <formula>0.0000001</formula>
      <formula>0.0499999</formula>
    </cfRule>
  </conditionalFormatting>
  <conditionalFormatting sqref="AE105">
    <cfRule type="cellIs" dxfId="110" priority="97" operator="between">
      <formula>0.0000001</formula>
      <formula>0.5</formula>
    </cfRule>
  </conditionalFormatting>
  <conditionalFormatting sqref="AE106">
    <cfRule type="cellIs" dxfId="109" priority="96" operator="between">
      <formula>0.0000001</formula>
      <formula>0.0499999</formula>
    </cfRule>
  </conditionalFormatting>
  <conditionalFormatting sqref="AE106">
    <cfRule type="cellIs" dxfId="108" priority="95" operator="between">
      <formula>0.0000001</formula>
      <formula>0.5</formula>
    </cfRule>
  </conditionalFormatting>
  <conditionalFormatting sqref="AE107">
    <cfRule type="cellIs" dxfId="107" priority="94" operator="between">
      <formula>0.0000001</formula>
      <formula>0.0499999</formula>
    </cfRule>
  </conditionalFormatting>
  <conditionalFormatting sqref="AE107">
    <cfRule type="cellIs" dxfId="106" priority="93" operator="between">
      <formula>0.0000001</formula>
      <formula>0.5</formula>
    </cfRule>
  </conditionalFormatting>
  <conditionalFormatting sqref="AE108">
    <cfRule type="cellIs" dxfId="105" priority="92" operator="between">
      <formula>0.0000001</formula>
      <formula>0.0499999</formula>
    </cfRule>
  </conditionalFormatting>
  <conditionalFormatting sqref="AE108">
    <cfRule type="cellIs" dxfId="104" priority="91" operator="between">
      <formula>0.0000001</formula>
      <formula>0.5</formula>
    </cfRule>
  </conditionalFormatting>
  <conditionalFormatting sqref="AE109">
    <cfRule type="cellIs" dxfId="103" priority="90" operator="between">
      <formula>0.0000001</formula>
      <formula>0.0499999</formula>
    </cfRule>
  </conditionalFormatting>
  <conditionalFormatting sqref="AE109">
    <cfRule type="cellIs" dxfId="102" priority="89" operator="between">
      <formula>0.0000001</formula>
      <formula>0.5</formula>
    </cfRule>
  </conditionalFormatting>
  <conditionalFormatting sqref="AE110">
    <cfRule type="cellIs" dxfId="101" priority="88" operator="between">
      <formula>0.0000001</formula>
      <formula>0.0499999</formula>
    </cfRule>
  </conditionalFormatting>
  <conditionalFormatting sqref="AE110">
    <cfRule type="cellIs" dxfId="100" priority="87" operator="between">
      <formula>0.0000001</formula>
      <formula>0.5</formula>
    </cfRule>
  </conditionalFormatting>
  <conditionalFormatting sqref="AE111">
    <cfRule type="cellIs" dxfId="99" priority="86" operator="between">
      <formula>0.0000001</formula>
      <formula>0.0499999</formula>
    </cfRule>
  </conditionalFormatting>
  <conditionalFormatting sqref="AE111">
    <cfRule type="cellIs" dxfId="98" priority="85" operator="between">
      <formula>0.0000001</formula>
      <formula>0.5</formula>
    </cfRule>
  </conditionalFormatting>
  <conditionalFormatting sqref="AE112">
    <cfRule type="cellIs" dxfId="97" priority="84" operator="between">
      <formula>0.0000001</formula>
      <formula>0.0499999</formula>
    </cfRule>
  </conditionalFormatting>
  <conditionalFormatting sqref="AE112">
    <cfRule type="cellIs" dxfId="96" priority="83" operator="between">
      <formula>0.0000001</formula>
      <formula>0.5</formula>
    </cfRule>
  </conditionalFormatting>
  <conditionalFormatting sqref="B42">
    <cfRule type="cellIs" dxfId="95" priority="82" operator="between">
      <formula>0.0000001</formula>
      <formula>0.0499999</formula>
    </cfRule>
  </conditionalFormatting>
  <conditionalFormatting sqref="C42:AC42">
    <cfRule type="cellIs" dxfId="94" priority="81" operator="between">
      <formula>0.0000001</formula>
      <formula>0.0499999</formula>
    </cfRule>
  </conditionalFormatting>
  <conditionalFormatting sqref="AD42">
    <cfRule type="cellIs" dxfId="93" priority="80" operator="between">
      <formula>0.0000001</formula>
      <formula>0.0499999</formula>
    </cfRule>
  </conditionalFormatting>
  <conditionalFormatting sqref="AD42">
    <cfRule type="cellIs" dxfId="92" priority="79" operator="between">
      <formula>0.0000001</formula>
      <formula>0.0499999</formula>
    </cfRule>
  </conditionalFormatting>
  <conditionalFormatting sqref="AE42">
    <cfRule type="cellIs" dxfId="91" priority="78" operator="between">
      <formula>0.0000001</formula>
      <formula>0.0499999</formula>
    </cfRule>
  </conditionalFormatting>
  <conditionalFormatting sqref="D44:AE44">
    <cfRule type="cellIs" dxfId="90" priority="77" operator="between">
      <formula>0.0000001</formula>
      <formula>0.5</formula>
    </cfRule>
  </conditionalFormatting>
  <conditionalFormatting sqref="D47:AE47">
    <cfRule type="cellIs" dxfId="89" priority="76" operator="between">
      <formula>0.0000001</formula>
      <formula>0.5</formula>
    </cfRule>
  </conditionalFormatting>
  <conditionalFormatting sqref="D79">
    <cfRule type="cellIs" dxfId="88" priority="75" operator="between">
      <formula>0.0000001</formula>
      <formula>0.0499999</formula>
    </cfRule>
  </conditionalFormatting>
  <conditionalFormatting sqref="D79">
    <cfRule type="cellIs" dxfId="87" priority="72" operator="between">
      <formula>0.0000001</formula>
      <formula>0.0499999</formula>
    </cfRule>
  </conditionalFormatting>
  <conditionalFormatting sqref="D79">
    <cfRule type="cellIs" dxfId="86" priority="74" operator="between">
      <formula>0.0000001</formula>
      <formula>0.0499999</formula>
    </cfRule>
  </conditionalFormatting>
  <conditionalFormatting sqref="D79">
    <cfRule type="cellIs" dxfId="85" priority="73" operator="between">
      <formula>0.0000001</formula>
      <formula>0.5</formula>
    </cfRule>
  </conditionalFormatting>
  <conditionalFormatting sqref="E79">
    <cfRule type="cellIs" dxfId="84" priority="71" operator="between">
      <formula>0.0000001</formula>
      <formula>0.0499999</formula>
    </cfRule>
  </conditionalFormatting>
  <conditionalFormatting sqref="E79">
    <cfRule type="cellIs" dxfId="83" priority="68" operator="between">
      <formula>0.0000001</formula>
      <formula>0.0499999</formula>
    </cfRule>
  </conditionalFormatting>
  <conditionalFormatting sqref="E79">
    <cfRule type="cellIs" dxfId="82" priority="70" operator="between">
      <formula>0.0000001</formula>
      <formula>0.0499999</formula>
    </cfRule>
  </conditionalFormatting>
  <conditionalFormatting sqref="E79">
    <cfRule type="cellIs" dxfId="81" priority="69" operator="between">
      <formula>0.0000001</formula>
      <formula>0.5</formula>
    </cfRule>
  </conditionalFormatting>
  <conditionalFormatting sqref="F79">
    <cfRule type="cellIs" dxfId="80" priority="67" operator="between">
      <formula>0.0000001</formula>
      <formula>0.0499999</formula>
    </cfRule>
  </conditionalFormatting>
  <conditionalFormatting sqref="F79">
    <cfRule type="cellIs" dxfId="79" priority="64" operator="between">
      <formula>0.0000001</formula>
      <formula>0.0499999</formula>
    </cfRule>
  </conditionalFormatting>
  <conditionalFormatting sqref="F79">
    <cfRule type="cellIs" dxfId="78" priority="66" operator="between">
      <formula>0.0000001</formula>
      <formula>0.0499999</formula>
    </cfRule>
  </conditionalFormatting>
  <conditionalFormatting sqref="F79">
    <cfRule type="cellIs" dxfId="77" priority="65" operator="between">
      <formula>0.0000001</formula>
      <formula>0.5</formula>
    </cfRule>
  </conditionalFormatting>
  <conditionalFormatting sqref="G79">
    <cfRule type="cellIs" dxfId="76" priority="63" operator="between">
      <formula>0.0000001</formula>
      <formula>0.0499999</formula>
    </cfRule>
  </conditionalFormatting>
  <conditionalFormatting sqref="G79">
    <cfRule type="cellIs" dxfId="75" priority="60" operator="between">
      <formula>0.0000001</formula>
      <formula>0.0499999</formula>
    </cfRule>
  </conditionalFormatting>
  <conditionalFormatting sqref="G79">
    <cfRule type="cellIs" dxfId="74" priority="62" operator="between">
      <formula>0.0000001</formula>
      <formula>0.0499999</formula>
    </cfRule>
  </conditionalFormatting>
  <conditionalFormatting sqref="G79">
    <cfRule type="cellIs" dxfId="73" priority="61" operator="between">
      <formula>0.0000001</formula>
      <formula>0.5</formula>
    </cfRule>
  </conditionalFormatting>
  <conditionalFormatting sqref="H79:AE79">
    <cfRule type="cellIs" dxfId="72" priority="59" operator="between">
      <formula>0.0000001</formula>
      <formula>0.0499999</formula>
    </cfRule>
  </conditionalFormatting>
  <conditionalFormatting sqref="H79:AE79">
    <cfRule type="cellIs" dxfId="71" priority="56" operator="between">
      <formula>0.0000001</formula>
      <formula>0.0499999</formula>
    </cfRule>
  </conditionalFormatting>
  <conditionalFormatting sqref="H79:AE79">
    <cfRule type="cellIs" dxfId="70" priority="58" operator="between">
      <formula>0.0000001</formula>
      <formula>0.0499999</formula>
    </cfRule>
  </conditionalFormatting>
  <conditionalFormatting sqref="H79:AE79">
    <cfRule type="cellIs" dxfId="69" priority="57" operator="between">
      <formula>0.0000001</formula>
      <formula>0.5</formula>
    </cfRule>
  </conditionalFormatting>
  <conditionalFormatting sqref="D80:AE81">
    <cfRule type="cellIs" dxfId="68" priority="55" operator="between">
      <formula>0.0000001</formula>
      <formula>0.0499999</formula>
    </cfRule>
  </conditionalFormatting>
  <conditionalFormatting sqref="D80:AE81">
    <cfRule type="cellIs" dxfId="67" priority="52" operator="between">
      <formula>0.0000001</formula>
      <formula>0.0499999</formula>
    </cfRule>
  </conditionalFormatting>
  <conditionalFormatting sqref="D80:AE81">
    <cfRule type="cellIs" dxfId="66" priority="54" operator="between">
      <formula>0.0000001</formula>
      <formula>0.0499999</formula>
    </cfRule>
  </conditionalFormatting>
  <conditionalFormatting sqref="D80:AE81">
    <cfRule type="cellIs" dxfId="65" priority="53" operator="between">
      <formula>0.0000001</formula>
      <formula>0.5</formula>
    </cfRule>
  </conditionalFormatting>
  <conditionalFormatting sqref="D82">
    <cfRule type="cellIs" dxfId="64" priority="51" operator="between">
      <formula>0.0000001</formula>
      <formula>0.0499999</formula>
    </cfRule>
  </conditionalFormatting>
  <conditionalFormatting sqref="D82">
    <cfRule type="cellIs" dxfId="63" priority="48" operator="between">
      <formula>0.0000001</formula>
      <formula>0.0499999</formula>
    </cfRule>
  </conditionalFormatting>
  <conditionalFormatting sqref="D82">
    <cfRule type="cellIs" dxfId="62" priority="50" operator="between">
      <formula>0.0000001</formula>
      <formula>0.0499999</formula>
    </cfRule>
  </conditionalFormatting>
  <conditionalFormatting sqref="D82">
    <cfRule type="cellIs" dxfId="61" priority="49" operator="between">
      <formula>0.0000001</formula>
      <formula>0.5</formula>
    </cfRule>
  </conditionalFormatting>
  <conditionalFormatting sqref="E82">
    <cfRule type="cellIs" dxfId="60" priority="47" operator="between">
      <formula>0.0000001</formula>
      <formula>0.0499999</formula>
    </cfRule>
  </conditionalFormatting>
  <conditionalFormatting sqref="E82">
    <cfRule type="cellIs" dxfId="59" priority="44" operator="between">
      <formula>0.0000001</formula>
      <formula>0.0499999</formula>
    </cfRule>
  </conditionalFormatting>
  <conditionalFormatting sqref="E82">
    <cfRule type="cellIs" dxfId="58" priority="46" operator="between">
      <formula>0.0000001</formula>
      <formula>0.0499999</formula>
    </cfRule>
  </conditionalFormatting>
  <conditionalFormatting sqref="E82">
    <cfRule type="cellIs" dxfId="57" priority="45" operator="between">
      <formula>0.0000001</formula>
      <formula>0.5</formula>
    </cfRule>
  </conditionalFormatting>
  <conditionalFormatting sqref="F82">
    <cfRule type="cellIs" dxfId="56" priority="43" operator="between">
      <formula>0.0000001</formula>
      <formula>0.0499999</formula>
    </cfRule>
  </conditionalFormatting>
  <conditionalFormatting sqref="F82">
    <cfRule type="cellIs" dxfId="55" priority="40" operator="between">
      <formula>0.0000001</formula>
      <formula>0.0499999</formula>
    </cfRule>
  </conditionalFormatting>
  <conditionalFormatting sqref="F82">
    <cfRule type="cellIs" dxfId="54" priority="42" operator="between">
      <formula>0.0000001</formula>
      <formula>0.0499999</formula>
    </cfRule>
  </conditionalFormatting>
  <conditionalFormatting sqref="F82">
    <cfRule type="cellIs" dxfId="53" priority="41" operator="between">
      <formula>0.0000001</formula>
      <formula>0.5</formula>
    </cfRule>
  </conditionalFormatting>
  <conditionalFormatting sqref="G82">
    <cfRule type="cellIs" dxfId="52" priority="39" operator="between">
      <formula>0.0000001</formula>
      <formula>0.0499999</formula>
    </cfRule>
  </conditionalFormatting>
  <conditionalFormatting sqref="G82">
    <cfRule type="cellIs" dxfId="51" priority="36" operator="between">
      <formula>0.0000001</formula>
      <formula>0.0499999</formula>
    </cfRule>
  </conditionalFormatting>
  <conditionalFormatting sqref="G82">
    <cfRule type="cellIs" dxfId="50" priority="38" operator="between">
      <formula>0.0000001</formula>
      <formula>0.0499999</formula>
    </cfRule>
  </conditionalFormatting>
  <conditionalFormatting sqref="G82">
    <cfRule type="cellIs" dxfId="49" priority="37" operator="between">
      <formula>0.0000001</formula>
      <formula>0.5</formula>
    </cfRule>
  </conditionalFormatting>
  <conditionalFormatting sqref="H82:AE82">
    <cfRule type="cellIs" dxfId="48" priority="35" operator="between">
      <formula>0.0000001</formula>
      <formula>0.0499999</formula>
    </cfRule>
  </conditionalFormatting>
  <conditionalFormatting sqref="H82:AE82">
    <cfRule type="cellIs" dxfId="47" priority="32" operator="between">
      <formula>0.0000001</formula>
      <formula>0.0499999</formula>
    </cfRule>
  </conditionalFormatting>
  <conditionalFormatting sqref="H82:AE82">
    <cfRule type="cellIs" dxfId="46" priority="34" operator="between">
      <formula>0.0000001</formula>
      <formula>0.0499999</formula>
    </cfRule>
  </conditionalFormatting>
  <conditionalFormatting sqref="H82:AE82">
    <cfRule type="cellIs" dxfId="45" priority="33" operator="between">
      <formula>0.0000001</formula>
      <formula>0.5</formula>
    </cfRule>
  </conditionalFormatting>
  <conditionalFormatting sqref="D83">
    <cfRule type="cellIs" dxfId="44" priority="31" operator="between">
      <formula>0.0000001</formula>
      <formula>0.0499999</formula>
    </cfRule>
  </conditionalFormatting>
  <conditionalFormatting sqref="D83">
    <cfRule type="cellIs" dxfId="43" priority="28" operator="between">
      <formula>0.0000001</formula>
      <formula>0.0499999</formula>
    </cfRule>
  </conditionalFormatting>
  <conditionalFormatting sqref="D83">
    <cfRule type="cellIs" dxfId="42" priority="30" operator="between">
      <formula>0.0000001</formula>
      <formula>0.0499999</formula>
    </cfRule>
  </conditionalFormatting>
  <conditionalFormatting sqref="D83">
    <cfRule type="cellIs" dxfId="41" priority="29" operator="between">
      <formula>0.0000001</formula>
      <formula>0.5</formula>
    </cfRule>
  </conditionalFormatting>
  <conditionalFormatting sqref="E83">
    <cfRule type="cellIs" dxfId="40" priority="27" operator="between">
      <formula>0.0000001</formula>
      <formula>0.0499999</formula>
    </cfRule>
  </conditionalFormatting>
  <conditionalFormatting sqref="E83">
    <cfRule type="cellIs" dxfId="39" priority="24" operator="between">
      <formula>0.0000001</formula>
      <formula>0.0499999</formula>
    </cfRule>
  </conditionalFormatting>
  <conditionalFormatting sqref="E83">
    <cfRule type="cellIs" dxfId="38" priority="26" operator="between">
      <formula>0.0000001</formula>
      <formula>0.0499999</formula>
    </cfRule>
  </conditionalFormatting>
  <conditionalFormatting sqref="E83">
    <cfRule type="cellIs" dxfId="37" priority="25" operator="between">
      <formula>0.0000001</formula>
      <formula>0.5</formula>
    </cfRule>
  </conditionalFormatting>
  <conditionalFormatting sqref="F83">
    <cfRule type="cellIs" dxfId="36" priority="23" operator="between">
      <formula>0.0000001</formula>
      <formula>0.0499999</formula>
    </cfRule>
  </conditionalFormatting>
  <conditionalFormatting sqref="F83">
    <cfRule type="cellIs" dxfId="35" priority="20" operator="between">
      <formula>0.0000001</formula>
      <formula>0.0499999</formula>
    </cfRule>
  </conditionalFormatting>
  <conditionalFormatting sqref="F83">
    <cfRule type="cellIs" dxfId="34" priority="22" operator="between">
      <formula>0.0000001</formula>
      <formula>0.0499999</formula>
    </cfRule>
  </conditionalFormatting>
  <conditionalFormatting sqref="F83">
    <cfRule type="cellIs" dxfId="33" priority="21" operator="between">
      <formula>0.0000001</formula>
      <formula>0.5</formula>
    </cfRule>
  </conditionalFormatting>
  <conditionalFormatting sqref="G83">
    <cfRule type="cellIs" dxfId="32" priority="19" operator="between">
      <formula>0.0000001</formula>
      <formula>0.0499999</formula>
    </cfRule>
  </conditionalFormatting>
  <conditionalFormatting sqref="G83">
    <cfRule type="cellIs" dxfId="31" priority="16" operator="between">
      <formula>0.0000001</formula>
      <formula>0.0499999</formula>
    </cfRule>
  </conditionalFormatting>
  <conditionalFormatting sqref="G83">
    <cfRule type="cellIs" dxfId="30" priority="18" operator="between">
      <formula>0.0000001</formula>
      <formula>0.0499999</formula>
    </cfRule>
  </conditionalFormatting>
  <conditionalFormatting sqref="G83">
    <cfRule type="cellIs" dxfId="29" priority="17" operator="between">
      <formula>0.0000001</formula>
      <formula>0.5</formula>
    </cfRule>
  </conditionalFormatting>
  <conditionalFormatting sqref="H83">
    <cfRule type="cellIs" dxfId="28" priority="15" operator="between">
      <formula>0.0000001</formula>
      <formula>0.0499999</formula>
    </cfRule>
  </conditionalFormatting>
  <conditionalFormatting sqref="H83">
    <cfRule type="cellIs" dxfId="27" priority="12" operator="between">
      <formula>0.0000001</formula>
      <formula>0.0499999</formula>
    </cfRule>
  </conditionalFormatting>
  <conditionalFormatting sqref="H83">
    <cfRule type="cellIs" dxfId="26" priority="14" operator="between">
      <formula>0.0000001</formula>
      <formula>0.0499999</formula>
    </cfRule>
  </conditionalFormatting>
  <conditionalFormatting sqref="H83">
    <cfRule type="cellIs" dxfId="25" priority="13" operator="between">
      <formula>0.0000001</formula>
      <formula>0.5</formula>
    </cfRule>
  </conditionalFormatting>
  <conditionalFormatting sqref="I83:AE83">
    <cfRule type="cellIs" dxfId="24" priority="11" operator="between">
      <formula>0.0000001</formula>
      <formula>0.0499999</formula>
    </cfRule>
  </conditionalFormatting>
  <conditionalFormatting sqref="I83:AE83">
    <cfRule type="cellIs" dxfId="23" priority="8" operator="between">
      <formula>0.0000001</formula>
      <formula>0.0499999</formula>
    </cfRule>
  </conditionalFormatting>
  <conditionalFormatting sqref="I83:AE83">
    <cfRule type="cellIs" dxfId="22" priority="10" operator="between">
      <formula>0.0000001</formula>
      <formula>0.0499999</formula>
    </cfRule>
  </conditionalFormatting>
  <conditionalFormatting sqref="I83:AE83">
    <cfRule type="cellIs" dxfId="21" priority="9" operator="between">
      <formula>0.0000001</formula>
      <formula>0.5</formula>
    </cfRule>
  </conditionalFormatting>
  <conditionalFormatting sqref="D84:AE84">
    <cfRule type="cellIs" dxfId="20" priority="7" operator="between">
      <formula>0.0000001</formula>
      <formula>0.0499999</formula>
    </cfRule>
  </conditionalFormatting>
  <conditionalFormatting sqref="D84:AE84">
    <cfRule type="cellIs" dxfId="19" priority="4" operator="between">
      <formula>0.0000001</formula>
      <formula>0.0499999</formula>
    </cfRule>
  </conditionalFormatting>
  <conditionalFormatting sqref="D84:AE84">
    <cfRule type="cellIs" dxfId="18" priority="6" operator="between">
      <formula>0.0000001</formula>
      <formula>0.0499999</formula>
    </cfRule>
  </conditionalFormatting>
  <conditionalFormatting sqref="D84:AE84">
    <cfRule type="cellIs" dxfId="17" priority="5" operator="between">
      <formula>0.0000001</formula>
      <formula>0.5</formula>
    </cfRule>
  </conditionalFormatting>
  <conditionalFormatting sqref="C7:AB7">
    <cfRule type="cellIs" dxfId="16" priority="3" operator="between">
      <formula>0.0000001</formula>
      <formula>0.5</formula>
    </cfRule>
  </conditionalFormatting>
  <conditionalFormatting sqref="AC7:AD7">
    <cfRule type="cellIs" dxfId="15" priority="2" operator="between">
      <formula>0.0000001</formula>
      <formula>0.5</formula>
    </cfRule>
  </conditionalFormatting>
  <conditionalFormatting sqref="AE7">
    <cfRule type="cellIs" dxfId="14" priority="1" operator="between">
      <formula>0.0000001</formula>
      <formula>0.5</formula>
    </cfRule>
  </conditionalFormatting>
  <pageMargins left="0.7" right="0.7" top="0.75" bottom="0.75" header="0.3" footer="0.3"/>
  <pageSetup orientation="portrait" verticalDpi="597"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67448-3BB6-470E-A57B-FDD7D77770DB}">
  <sheetPr>
    <tabColor rgb="FF175E54"/>
  </sheetPr>
  <dimension ref="A1:D311"/>
  <sheetViews>
    <sheetView workbookViewId="0">
      <selection activeCell="C38" sqref="C38"/>
    </sheetView>
  </sheetViews>
  <sheetFormatPr defaultColWidth="9.140625" defaultRowHeight="15"/>
  <cols>
    <col min="1" max="1" width="30.28515625" style="284" customWidth="1"/>
    <col min="2" max="2" width="15.5703125" style="284" customWidth="1"/>
    <col min="3" max="3" width="108" style="241" customWidth="1"/>
    <col min="4" max="16384" width="9.140625" style="55"/>
  </cols>
  <sheetData>
    <row r="1" spans="1:4" s="77" customFormat="1" ht="18">
      <c r="A1" s="77" t="s">
        <v>1093</v>
      </c>
      <c r="D1" s="78"/>
    </row>
    <row r="2" spans="1:4" s="153" customFormat="1" ht="12">
      <c r="A2" s="155"/>
      <c r="B2" s="220"/>
      <c r="C2" s="220"/>
    </row>
    <row r="3" spans="1:4" s="153" customFormat="1" ht="12">
      <c r="A3" s="365" t="s">
        <v>738</v>
      </c>
      <c r="B3" s="366" t="s">
        <v>958</v>
      </c>
      <c r="C3" s="367" t="s">
        <v>1094</v>
      </c>
    </row>
    <row r="4" spans="1:4" s="153" customFormat="1" ht="12">
      <c r="A4" s="326" t="s">
        <v>739</v>
      </c>
      <c r="B4" s="327"/>
      <c r="C4" s="328"/>
    </row>
    <row r="5" spans="1:4" s="153" customFormat="1" ht="24">
      <c r="A5" s="329" t="s">
        <v>741</v>
      </c>
      <c r="B5" s="329" t="s">
        <v>959</v>
      </c>
      <c r="C5" s="454" t="s">
        <v>1095</v>
      </c>
    </row>
    <row r="6" spans="1:4" s="153" customFormat="1" ht="12">
      <c r="A6" s="329" t="s">
        <v>742</v>
      </c>
      <c r="B6" s="329" t="s">
        <v>959</v>
      </c>
      <c r="C6" s="455"/>
    </row>
    <row r="7" spans="1:4" s="153" customFormat="1" ht="12" customHeight="1">
      <c r="A7" s="329" t="s">
        <v>743</v>
      </c>
      <c r="B7" s="329" t="s">
        <v>959</v>
      </c>
      <c r="C7" s="330" t="s">
        <v>1096</v>
      </c>
    </row>
    <row r="8" spans="1:4" s="153" customFormat="1" ht="24">
      <c r="A8" s="329" t="s">
        <v>744</v>
      </c>
      <c r="B8" s="329" t="s">
        <v>959</v>
      </c>
      <c r="C8" s="331"/>
    </row>
    <row r="9" spans="1:4" s="153" customFormat="1" ht="12">
      <c r="A9" s="329" t="s">
        <v>745</v>
      </c>
      <c r="B9" s="329" t="s">
        <v>959</v>
      </c>
      <c r="C9" s="331"/>
    </row>
    <row r="10" spans="1:4" s="153" customFormat="1" ht="12">
      <c r="A10" s="329" t="s">
        <v>746</v>
      </c>
      <c r="B10" s="329" t="s">
        <v>959</v>
      </c>
      <c r="C10" s="329"/>
    </row>
    <row r="11" spans="1:4" s="153" customFormat="1" ht="12" customHeight="1">
      <c r="A11" s="329" t="s">
        <v>747</v>
      </c>
      <c r="B11" s="329" t="s">
        <v>959</v>
      </c>
      <c r="C11" s="330" t="s">
        <v>1095</v>
      </c>
    </row>
    <row r="12" spans="1:4" s="153" customFormat="1" ht="12">
      <c r="A12" s="329" t="s">
        <v>748</v>
      </c>
      <c r="B12" s="329" t="s">
        <v>959</v>
      </c>
      <c r="C12" s="329"/>
    </row>
    <row r="13" spans="1:4" s="153" customFormat="1" ht="12">
      <c r="A13" s="332" t="s">
        <v>49</v>
      </c>
      <c r="B13" s="330" t="s">
        <v>960</v>
      </c>
      <c r="C13" s="330" t="s">
        <v>1097</v>
      </c>
    </row>
    <row r="14" spans="1:4" s="153" customFormat="1" ht="12">
      <c r="A14" s="326" t="s">
        <v>749</v>
      </c>
      <c r="B14" s="327"/>
      <c r="C14" s="328"/>
    </row>
    <row r="15" spans="1:4" s="153" customFormat="1" ht="12">
      <c r="A15" s="326" t="s">
        <v>8</v>
      </c>
      <c r="B15" s="327"/>
      <c r="C15" s="328"/>
    </row>
    <row r="16" spans="1:4" s="153" customFormat="1" ht="12">
      <c r="A16" s="329" t="s">
        <v>1098</v>
      </c>
      <c r="B16" s="329" t="s">
        <v>960</v>
      </c>
      <c r="C16" s="329" t="s">
        <v>1099</v>
      </c>
    </row>
    <row r="17" spans="1:3" s="153" customFormat="1" ht="24">
      <c r="A17" s="329" t="s">
        <v>379</v>
      </c>
      <c r="B17" s="329" t="s">
        <v>960</v>
      </c>
      <c r="C17" s="329" t="s">
        <v>1100</v>
      </c>
    </row>
    <row r="18" spans="1:3" s="153" customFormat="1" ht="12.75" customHeight="1">
      <c r="A18" s="330" t="s">
        <v>381</v>
      </c>
      <c r="B18" s="329" t="s">
        <v>960</v>
      </c>
      <c r="C18" s="329" t="s">
        <v>1100</v>
      </c>
    </row>
    <row r="19" spans="1:3" s="153" customFormat="1" ht="12">
      <c r="A19" s="326" t="s">
        <v>383</v>
      </c>
      <c r="B19" s="327"/>
      <c r="C19" s="328"/>
    </row>
    <row r="20" spans="1:3" s="153" customFormat="1" ht="12">
      <c r="A20" s="329" t="s">
        <v>19</v>
      </c>
      <c r="B20" s="329" t="s">
        <v>961</v>
      </c>
      <c r="C20" s="330" t="s">
        <v>1100</v>
      </c>
    </row>
    <row r="21" spans="1:3" s="153" customFormat="1" ht="12">
      <c r="A21" s="332" t="s">
        <v>22</v>
      </c>
      <c r="B21" s="332" t="s">
        <v>962</v>
      </c>
      <c r="C21" s="330" t="s">
        <v>1100</v>
      </c>
    </row>
    <row r="22" spans="1:3" s="153" customFormat="1" ht="12">
      <c r="A22" s="332" t="s">
        <v>25</v>
      </c>
      <c r="B22" s="332" t="s">
        <v>963</v>
      </c>
      <c r="C22" s="330" t="s">
        <v>1100</v>
      </c>
    </row>
    <row r="23" spans="1:3" s="153" customFormat="1" ht="12">
      <c r="A23" s="332" t="s">
        <v>28</v>
      </c>
      <c r="B23" s="332" t="s">
        <v>964</v>
      </c>
      <c r="C23" s="330" t="s">
        <v>1100</v>
      </c>
    </row>
    <row r="24" spans="1:3" s="153" customFormat="1" ht="12">
      <c r="A24" s="330" t="s">
        <v>392</v>
      </c>
      <c r="B24" s="330" t="s">
        <v>965</v>
      </c>
      <c r="C24" s="330" t="s">
        <v>1100</v>
      </c>
    </row>
    <row r="25" spans="1:3" s="153" customFormat="1" ht="24">
      <c r="A25" s="326" t="s">
        <v>73</v>
      </c>
      <c r="B25" s="327"/>
      <c r="C25" s="330" t="s">
        <v>1096</v>
      </c>
    </row>
    <row r="26" spans="1:3" s="153" customFormat="1" ht="12" customHeight="1">
      <c r="A26" s="329" t="s">
        <v>753</v>
      </c>
      <c r="B26" s="332" t="s">
        <v>959</v>
      </c>
      <c r="C26" s="330" t="s">
        <v>1096</v>
      </c>
    </row>
    <row r="27" spans="1:3" s="153" customFormat="1" ht="12.75" customHeight="1">
      <c r="A27" s="332" t="s">
        <v>754</v>
      </c>
      <c r="B27" s="332" t="s">
        <v>959</v>
      </c>
      <c r="C27" s="331"/>
    </row>
    <row r="28" spans="1:3" s="153" customFormat="1" ht="12">
      <c r="A28" s="332" t="s">
        <v>755</v>
      </c>
      <c r="B28" s="332" t="s">
        <v>959</v>
      </c>
      <c r="C28" s="331"/>
    </row>
    <row r="29" spans="1:3" s="153" customFormat="1" ht="12">
      <c r="A29" s="332" t="s">
        <v>756</v>
      </c>
      <c r="B29" s="332" t="s">
        <v>959</v>
      </c>
      <c r="C29" s="329"/>
    </row>
    <row r="30" spans="1:3" s="153" customFormat="1" ht="12" customHeight="1">
      <c r="A30" s="332" t="s">
        <v>757</v>
      </c>
      <c r="B30" s="332" t="s">
        <v>959</v>
      </c>
      <c r="C30" s="330" t="s">
        <v>1095</v>
      </c>
    </row>
    <row r="31" spans="1:3" s="153" customFormat="1" ht="12">
      <c r="A31" s="332" t="s">
        <v>758</v>
      </c>
      <c r="B31" s="332" t="s">
        <v>959</v>
      </c>
      <c r="C31" s="329"/>
    </row>
    <row r="32" spans="1:3" s="153" customFormat="1" ht="12">
      <c r="A32" s="326" t="s">
        <v>51</v>
      </c>
      <c r="B32" s="327"/>
      <c r="C32" s="329" t="s">
        <v>1101</v>
      </c>
    </row>
    <row r="33" spans="1:3" s="153" customFormat="1" ht="12">
      <c r="A33" s="329" t="s">
        <v>52</v>
      </c>
      <c r="B33" s="329" t="s">
        <v>967</v>
      </c>
      <c r="C33" s="330" t="s">
        <v>1102</v>
      </c>
    </row>
    <row r="34" spans="1:3" s="153" customFormat="1" ht="24">
      <c r="A34" s="332" t="s">
        <v>419</v>
      </c>
      <c r="B34" s="329" t="s">
        <v>967</v>
      </c>
      <c r="C34" s="330" t="s">
        <v>1102</v>
      </c>
    </row>
    <row r="35" spans="1:3" s="153" customFormat="1" ht="24">
      <c r="A35" s="332" t="s">
        <v>422</v>
      </c>
      <c r="B35" s="329" t="s">
        <v>967</v>
      </c>
      <c r="C35" s="331"/>
    </row>
    <row r="36" spans="1:3" s="153" customFormat="1" ht="24">
      <c r="A36" s="332" t="s">
        <v>424</v>
      </c>
      <c r="B36" s="329" t="s">
        <v>967</v>
      </c>
      <c r="C36" s="329"/>
    </row>
    <row r="37" spans="1:3" s="153" customFormat="1" ht="12">
      <c r="A37" s="332" t="s">
        <v>56</v>
      </c>
      <c r="B37" s="332" t="s">
        <v>968</v>
      </c>
      <c r="C37" s="329" t="s">
        <v>1103</v>
      </c>
    </row>
    <row r="38" spans="1:3" s="153" customFormat="1" ht="12">
      <c r="A38" s="332" t="s">
        <v>59</v>
      </c>
      <c r="B38" s="332" t="s">
        <v>969</v>
      </c>
      <c r="C38" s="332" t="s">
        <v>1100</v>
      </c>
    </row>
    <row r="39" spans="1:3" s="153" customFormat="1" ht="12">
      <c r="A39" s="332" t="s">
        <v>62</v>
      </c>
      <c r="B39" s="332" t="s">
        <v>969</v>
      </c>
      <c r="C39" s="332" t="s">
        <v>1100</v>
      </c>
    </row>
    <row r="40" spans="1:3" s="153" customFormat="1" ht="24">
      <c r="A40" s="330" t="s">
        <v>762</v>
      </c>
      <c r="B40" s="332" t="s">
        <v>969</v>
      </c>
      <c r="C40" s="332" t="s">
        <v>1104</v>
      </c>
    </row>
    <row r="41" spans="1:3" s="153" customFormat="1" ht="24">
      <c r="A41" s="333" t="s">
        <v>763</v>
      </c>
      <c r="B41" s="332" t="s">
        <v>969</v>
      </c>
      <c r="C41" s="332"/>
    </row>
    <row r="42" spans="1:3" s="153" customFormat="1" ht="24">
      <c r="A42" s="333" t="s">
        <v>764</v>
      </c>
      <c r="B42" s="332" t="s">
        <v>969</v>
      </c>
      <c r="C42" s="332"/>
    </row>
    <row r="43" spans="1:3" s="153" customFormat="1" ht="24">
      <c r="A43" s="333" t="s">
        <v>765</v>
      </c>
      <c r="B43" s="332" t="s">
        <v>969</v>
      </c>
      <c r="C43" s="332"/>
    </row>
    <row r="44" spans="1:3" s="153" customFormat="1" ht="24">
      <c r="A44" s="326" t="s">
        <v>63</v>
      </c>
      <c r="B44" s="327"/>
      <c r="C44" s="330" t="s">
        <v>1105</v>
      </c>
    </row>
    <row r="45" spans="1:3" s="153" customFormat="1" ht="12" customHeight="1">
      <c r="A45" s="329" t="s">
        <v>766</v>
      </c>
      <c r="B45" s="329" t="s">
        <v>970</v>
      </c>
      <c r="C45" s="330" t="s">
        <v>1105</v>
      </c>
    </row>
    <row r="46" spans="1:3" s="153" customFormat="1" ht="12">
      <c r="A46" s="332" t="s">
        <v>767</v>
      </c>
      <c r="B46" s="329" t="s">
        <v>970</v>
      </c>
      <c r="C46" s="331"/>
    </row>
    <row r="47" spans="1:3" s="153" customFormat="1" ht="12">
      <c r="A47" s="332" t="s">
        <v>768</v>
      </c>
      <c r="B47" s="329" t="s">
        <v>970</v>
      </c>
      <c r="C47" s="331"/>
    </row>
    <row r="48" spans="1:3" s="153" customFormat="1" ht="12">
      <c r="A48" s="332" t="s">
        <v>769</v>
      </c>
      <c r="B48" s="329" t="s">
        <v>970</v>
      </c>
      <c r="C48" s="331"/>
    </row>
    <row r="49" spans="1:3" s="153" customFormat="1" ht="12">
      <c r="A49" s="332" t="s">
        <v>770</v>
      </c>
      <c r="B49" s="329" t="s">
        <v>970</v>
      </c>
      <c r="C49" s="331"/>
    </row>
    <row r="50" spans="1:3" s="153" customFormat="1" ht="24">
      <c r="A50" s="330" t="s">
        <v>771</v>
      </c>
      <c r="B50" s="329" t="s">
        <v>970</v>
      </c>
      <c r="C50" s="329"/>
    </row>
    <row r="51" spans="1:3" s="153" customFormat="1" ht="12">
      <c r="A51" s="326" t="s">
        <v>68</v>
      </c>
      <c r="B51" s="327"/>
      <c r="C51" s="332" t="s">
        <v>1100</v>
      </c>
    </row>
    <row r="52" spans="1:3" s="153" customFormat="1" ht="12">
      <c r="A52" s="331" t="s">
        <v>69</v>
      </c>
      <c r="B52" s="331" t="s">
        <v>971</v>
      </c>
      <c r="C52" s="332" t="s">
        <v>1100</v>
      </c>
    </row>
    <row r="53" spans="1:3" s="153" customFormat="1" ht="12">
      <c r="A53" s="326" t="s">
        <v>441</v>
      </c>
      <c r="B53" s="327"/>
      <c r="C53" s="328"/>
    </row>
    <row r="54" spans="1:3" s="153" customFormat="1" ht="12" customHeight="1">
      <c r="A54" s="329" t="s">
        <v>772</v>
      </c>
      <c r="B54" s="329" t="s">
        <v>1106</v>
      </c>
      <c r="C54" s="330" t="s">
        <v>1107</v>
      </c>
    </row>
    <row r="55" spans="1:3" s="153" customFormat="1" ht="24">
      <c r="A55" s="330" t="s">
        <v>773</v>
      </c>
      <c r="B55" s="329" t="s">
        <v>1106</v>
      </c>
      <c r="C55" s="329"/>
    </row>
    <row r="56" spans="1:3" s="153" customFormat="1" ht="12">
      <c r="A56" s="326" t="s">
        <v>80</v>
      </c>
      <c r="B56" s="327"/>
      <c r="C56" s="328"/>
    </row>
    <row r="57" spans="1:3" s="153" customFormat="1" ht="12">
      <c r="A57" s="329" t="s">
        <v>448</v>
      </c>
      <c r="B57" s="329" t="s">
        <v>972</v>
      </c>
      <c r="C57" s="332" t="s">
        <v>1100</v>
      </c>
    </row>
    <row r="58" spans="1:3" s="153" customFormat="1" ht="12">
      <c r="A58" s="332" t="s">
        <v>454</v>
      </c>
      <c r="B58" s="332" t="s">
        <v>965</v>
      </c>
      <c r="C58" s="332" t="s">
        <v>1100</v>
      </c>
    </row>
    <row r="59" spans="1:3" s="153" customFormat="1" ht="12">
      <c r="A59" s="332" t="s">
        <v>88</v>
      </c>
      <c r="B59" s="332" t="s">
        <v>965</v>
      </c>
      <c r="C59" s="332" t="s">
        <v>1100</v>
      </c>
    </row>
    <row r="60" spans="1:3" s="153" customFormat="1" ht="12">
      <c r="A60" s="326" t="s">
        <v>89</v>
      </c>
      <c r="B60" s="327"/>
      <c r="C60" s="328"/>
    </row>
    <row r="61" spans="1:3" s="153" customFormat="1" ht="12">
      <c r="A61" s="329" t="s">
        <v>90</v>
      </c>
      <c r="B61" s="329" t="s">
        <v>973</v>
      </c>
      <c r="C61" s="332" t="s">
        <v>1100</v>
      </c>
    </row>
    <row r="62" spans="1:3" s="153" customFormat="1" ht="12">
      <c r="A62" s="326" t="s">
        <v>325</v>
      </c>
      <c r="B62" s="327"/>
      <c r="C62" s="328"/>
    </row>
    <row r="63" spans="1:3" s="153" customFormat="1" ht="12">
      <c r="A63" s="329" t="s">
        <v>461</v>
      </c>
      <c r="B63" s="329" t="s">
        <v>960</v>
      </c>
      <c r="C63" s="334" t="s">
        <v>1108</v>
      </c>
    </row>
    <row r="64" spans="1:3" s="153" customFormat="1" ht="24">
      <c r="A64" s="330" t="s">
        <v>464</v>
      </c>
      <c r="B64" s="330" t="s">
        <v>1109</v>
      </c>
      <c r="C64" s="335" t="s">
        <v>1110</v>
      </c>
    </row>
    <row r="65" spans="1:3" s="153" customFormat="1" ht="12">
      <c r="A65" s="326" t="s">
        <v>774</v>
      </c>
      <c r="B65" s="327"/>
      <c r="C65" s="328"/>
    </row>
    <row r="66" spans="1:3" s="153" customFormat="1" ht="36">
      <c r="A66" s="332" t="s">
        <v>1111</v>
      </c>
      <c r="B66" s="336" t="s">
        <v>974</v>
      </c>
      <c r="C66" s="337" t="s">
        <v>1112</v>
      </c>
    </row>
    <row r="67" spans="1:3" s="153" customFormat="1" ht="24">
      <c r="A67" s="332" t="s">
        <v>777</v>
      </c>
      <c r="B67" s="336" t="s">
        <v>975</v>
      </c>
      <c r="C67" s="337" t="s">
        <v>1113</v>
      </c>
    </row>
    <row r="68" spans="1:3" s="153" customFormat="1" ht="24">
      <c r="A68" s="332" t="s">
        <v>1114</v>
      </c>
      <c r="B68" s="338" t="s">
        <v>976</v>
      </c>
      <c r="C68" s="337" t="s">
        <v>1115</v>
      </c>
    </row>
    <row r="69" spans="1:3" s="153" customFormat="1" ht="24">
      <c r="A69" s="332" t="s">
        <v>779</v>
      </c>
      <c r="B69" s="338" t="s">
        <v>976</v>
      </c>
      <c r="C69" s="337" t="s">
        <v>1115</v>
      </c>
    </row>
    <row r="70" spans="1:3" s="153" customFormat="1" ht="24">
      <c r="A70" s="332" t="s">
        <v>1116</v>
      </c>
      <c r="B70" s="338" t="s">
        <v>976</v>
      </c>
      <c r="C70" s="337" t="s">
        <v>1117</v>
      </c>
    </row>
    <row r="71" spans="1:3" s="153" customFormat="1" ht="24">
      <c r="A71" s="332" t="s">
        <v>781</v>
      </c>
      <c r="B71" s="338" t="s">
        <v>976</v>
      </c>
      <c r="C71" s="337" t="s">
        <v>1118</v>
      </c>
    </row>
    <row r="72" spans="1:3" s="153" customFormat="1" ht="12">
      <c r="A72" s="326" t="s">
        <v>395</v>
      </c>
      <c r="B72" s="327"/>
      <c r="C72" s="328"/>
    </row>
    <row r="73" spans="1:3" s="153" customFormat="1" ht="12">
      <c r="A73" s="150" t="s">
        <v>782</v>
      </c>
      <c r="B73" s="151"/>
      <c r="C73" s="152"/>
    </row>
    <row r="74" spans="1:3" s="153" customFormat="1" ht="12">
      <c r="A74" s="339" t="s">
        <v>392</v>
      </c>
      <c r="B74" s="330" t="s">
        <v>965</v>
      </c>
      <c r="C74" s="334" t="s">
        <v>1119</v>
      </c>
    </row>
    <row r="75" spans="1:3" s="153" customFormat="1" ht="12">
      <c r="A75" s="339" t="s">
        <v>725</v>
      </c>
      <c r="B75" s="330" t="s">
        <v>977</v>
      </c>
      <c r="C75" s="334" t="s">
        <v>1119</v>
      </c>
    </row>
    <row r="76" spans="1:3" s="153" customFormat="1" ht="12">
      <c r="A76" s="339" t="s">
        <v>783</v>
      </c>
      <c r="B76" s="330" t="s">
        <v>959</v>
      </c>
      <c r="C76" s="456" t="s">
        <v>1120</v>
      </c>
    </row>
    <row r="77" spans="1:3" s="153" customFormat="1" ht="12">
      <c r="A77" s="339" t="s">
        <v>784</v>
      </c>
      <c r="B77" s="330" t="s">
        <v>963</v>
      </c>
      <c r="C77" s="457"/>
    </row>
    <row r="78" spans="1:3" s="153" customFormat="1" ht="12">
      <c r="A78" s="339" t="s">
        <v>785</v>
      </c>
      <c r="B78" s="330" t="s">
        <v>963</v>
      </c>
      <c r="C78" s="457"/>
    </row>
    <row r="79" spans="1:3" s="153" customFormat="1" ht="12">
      <c r="A79" s="339" t="s">
        <v>786</v>
      </c>
      <c r="B79" s="330" t="s">
        <v>978</v>
      </c>
      <c r="C79" s="457"/>
    </row>
    <row r="80" spans="1:3" s="153" customFormat="1" ht="24">
      <c r="A80" s="339" t="s">
        <v>787</v>
      </c>
      <c r="B80" s="330" t="s">
        <v>978</v>
      </c>
      <c r="C80" s="457"/>
    </row>
    <row r="81" spans="1:3" s="153" customFormat="1" ht="12">
      <c r="A81" s="339" t="s">
        <v>788</v>
      </c>
      <c r="B81" s="330" t="s">
        <v>978</v>
      </c>
      <c r="C81" s="457"/>
    </row>
    <row r="82" spans="1:3" s="153" customFormat="1" ht="12">
      <c r="A82" s="339" t="s">
        <v>789</v>
      </c>
      <c r="B82" s="330" t="s">
        <v>979</v>
      </c>
      <c r="C82" s="458"/>
    </row>
    <row r="83" spans="1:3" s="153" customFormat="1" ht="12">
      <c r="A83" s="339" t="s">
        <v>790</v>
      </c>
      <c r="B83" s="330" t="s">
        <v>1121</v>
      </c>
      <c r="C83" s="334" t="s">
        <v>1119</v>
      </c>
    </row>
    <row r="84" spans="1:3" s="153" customFormat="1" ht="24">
      <c r="A84" s="339" t="s">
        <v>791</v>
      </c>
      <c r="B84" s="330" t="s">
        <v>968</v>
      </c>
      <c r="C84" s="334" t="s">
        <v>1120</v>
      </c>
    </row>
    <row r="85" spans="1:3" s="153" customFormat="1" ht="12">
      <c r="A85" s="339" t="s">
        <v>792</v>
      </c>
      <c r="B85" s="330" t="s">
        <v>981</v>
      </c>
      <c r="C85" s="334" t="s">
        <v>1119</v>
      </c>
    </row>
    <row r="86" spans="1:3" s="153" customFormat="1" ht="12">
      <c r="A86" s="339" t="s">
        <v>793</v>
      </c>
      <c r="B86" s="330" t="s">
        <v>963</v>
      </c>
      <c r="C86" s="334" t="s">
        <v>1119</v>
      </c>
    </row>
    <row r="87" spans="1:3" s="153" customFormat="1" ht="12">
      <c r="A87" s="339" t="s">
        <v>794</v>
      </c>
      <c r="B87" s="330" t="s">
        <v>982</v>
      </c>
      <c r="C87" s="334" t="s">
        <v>1119</v>
      </c>
    </row>
    <row r="88" spans="1:3" s="153" customFormat="1" ht="12">
      <c r="A88" s="339" t="s">
        <v>22</v>
      </c>
      <c r="B88" s="330" t="s">
        <v>962</v>
      </c>
      <c r="C88" s="334" t="s">
        <v>1119</v>
      </c>
    </row>
    <row r="89" spans="1:3" s="153" customFormat="1" ht="24">
      <c r="A89" s="339" t="s">
        <v>795</v>
      </c>
      <c r="B89" s="330" t="s">
        <v>963</v>
      </c>
      <c r="C89" s="334" t="s">
        <v>1120</v>
      </c>
    </row>
    <row r="90" spans="1:3" s="153" customFormat="1" ht="24">
      <c r="A90" s="340" t="s">
        <v>796</v>
      </c>
      <c r="B90" s="330" t="s">
        <v>984</v>
      </c>
      <c r="C90" s="334" t="s">
        <v>1122</v>
      </c>
    </row>
    <row r="91" spans="1:3" s="153" customFormat="1" ht="24">
      <c r="A91" s="340" t="s">
        <v>797</v>
      </c>
      <c r="B91" s="330" t="s">
        <v>984</v>
      </c>
      <c r="C91" s="334" t="s">
        <v>1122</v>
      </c>
    </row>
    <row r="92" spans="1:3" s="153" customFormat="1" ht="12">
      <c r="A92" s="341" t="s">
        <v>798</v>
      </c>
      <c r="B92" s="342"/>
      <c r="C92" s="343"/>
    </row>
    <row r="93" spans="1:3" s="153" customFormat="1" ht="12">
      <c r="A93" s="344" t="s">
        <v>1123</v>
      </c>
      <c r="B93" s="345" t="s">
        <v>985</v>
      </c>
      <c r="C93" s="459" t="s">
        <v>1124</v>
      </c>
    </row>
    <row r="94" spans="1:3" s="153" customFormat="1" ht="12">
      <c r="A94" s="332" t="s">
        <v>800</v>
      </c>
      <c r="B94" s="345" t="s">
        <v>985</v>
      </c>
      <c r="C94" s="460"/>
    </row>
    <row r="95" spans="1:3" s="153" customFormat="1" ht="12">
      <c r="A95" s="346" t="s">
        <v>1028</v>
      </c>
      <c r="B95" s="346" t="s">
        <v>965</v>
      </c>
      <c r="C95" s="460"/>
    </row>
    <row r="96" spans="1:3" s="153" customFormat="1" ht="13.5" customHeight="1">
      <c r="A96" s="346" t="s">
        <v>803</v>
      </c>
      <c r="B96" s="346" t="s">
        <v>965</v>
      </c>
      <c r="C96" s="460"/>
    </row>
    <row r="97" spans="1:3" s="153" customFormat="1" ht="13.5" customHeight="1">
      <c r="A97" s="346" t="s">
        <v>804</v>
      </c>
      <c r="B97" s="346" t="s">
        <v>965</v>
      </c>
      <c r="C97" s="460"/>
    </row>
    <row r="98" spans="1:3" s="153" customFormat="1" ht="12">
      <c r="A98" s="332" t="s">
        <v>805</v>
      </c>
      <c r="B98" s="346" t="s">
        <v>985</v>
      </c>
      <c r="C98" s="460"/>
    </row>
    <row r="99" spans="1:3" s="153" customFormat="1" ht="12">
      <c r="A99" s="330" t="s">
        <v>1029</v>
      </c>
      <c r="B99" s="346" t="s">
        <v>985</v>
      </c>
      <c r="C99" s="461"/>
    </row>
    <row r="100" spans="1:3" s="153" customFormat="1" ht="12">
      <c r="A100" s="347" t="s">
        <v>806</v>
      </c>
      <c r="B100" s="348"/>
      <c r="C100" s="349"/>
    </row>
    <row r="101" spans="1:3" s="153" customFormat="1" ht="12">
      <c r="A101" s="329" t="s">
        <v>986</v>
      </c>
      <c r="B101" s="345" t="s">
        <v>971</v>
      </c>
      <c r="C101" s="459" t="s">
        <v>1100</v>
      </c>
    </row>
    <row r="102" spans="1:3" s="153" customFormat="1" ht="12">
      <c r="A102" s="332" t="s">
        <v>987</v>
      </c>
      <c r="B102" s="345" t="s">
        <v>971</v>
      </c>
      <c r="C102" s="461"/>
    </row>
    <row r="103" spans="1:3" s="153" customFormat="1" ht="12">
      <c r="A103" s="332" t="s">
        <v>808</v>
      </c>
      <c r="B103" s="346" t="s">
        <v>1125</v>
      </c>
      <c r="C103" s="346" t="s">
        <v>1100</v>
      </c>
    </row>
    <row r="104" spans="1:3" s="153" customFormat="1" ht="12">
      <c r="A104" s="332" t="s">
        <v>809</v>
      </c>
      <c r="B104" s="346" t="s">
        <v>985</v>
      </c>
      <c r="C104" s="346" t="s">
        <v>1100</v>
      </c>
    </row>
    <row r="105" spans="1:3" s="153" customFormat="1" ht="24">
      <c r="A105" s="346" t="s">
        <v>810</v>
      </c>
      <c r="B105" s="346" t="s">
        <v>985</v>
      </c>
      <c r="C105" s="346" t="s">
        <v>1126</v>
      </c>
    </row>
    <row r="106" spans="1:3" s="153" customFormat="1" ht="12">
      <c r="A106" s="341" t="s">
        <v>811</v>
      </c>
      <c r="B106" s="342"/>
      <c r="C106" s="343"/>
    </row>
    <row r="107" spans="1:3" s="153" customFormat="1" ht="12">
      <c r="A107" s="350" t="s">
        <v>40</v>
      </c>
      <c r="B107" s="350" t="s">
        <v>984</v>
      </c>
      <c r="C107" s="350" t="s">
        <v>1100</v>
      </c>
    </row>
    <row r="108" spans="1:3" s="153" customFormat="1" ht="12">
      <c r="A108" s="351" t="s">
        <v>812</v>
      </c>
      <c r="B108" s="348"/>
      <c r="C108" s="349"/>
    </row>
    <row r="109" spans="1:3" s="153" customFormat="1" ht="24">
      <c r="A109" s="352" t="s">
        <v>814</v>
      </c>
      <c r="B109" s="345" t="s">
        <v>982</v>
      </c>
      <c r="C109" s="459" t="s">
        <v>1127</v>
      </c>
    </row>
    <row r="110" spans="1:3" s="153" customFormat="1" ht="12">
      <c r="A110" s="352" t="s">
        <v>815</v>
      </c>
      <c r="B110" s="346" t="s">
        <v>965</v>
      </c>
      <c r="C110" s="460"/>
    </row>
    <row r="111" spans="1:3" s="153" customFormat="1" ht="12">
      <c r="A111" s="353" t="s">
        <v>1032</v>
      </c>
      <c r="B111" s="346" t="s">
        <v>965</v>
      </c>
      <c r="C111" s="460"/>
    </row>
    <row r="112" spans="1:3" s="153" customFormat="1" ht="12">
      <c r="A112" s="352" t="s">
        <v>816</v>
      </c>
      <c r="B112" s="346" t="s">
        <v>965</v>
      </c>
      <c r="C112" s="460"/>
    </row>
    <row r="113" spans="1:3" s="153" customFormat="1" ht="12">
      <c r="A113" s="339" t="s">
        <v>817</v>
      </c>
      <c r="B113" s="354" t="s">
        <v>965</v>
      </c>
      <c r="C113" s="461"/>
    </row>
    <row r="114" spans="1:3" s="153" customFormat="1" ht="12">
      <c r="A114" s="351" t="s">
        <v>818</v>
      </c>
      <c r="B114" s="348"/>
      <c r="C114" s="349"/>
    </row>
    <row r="115" spans="1:3" s="153" customFormat="1" ht="24">
      <c r="A115" s="352" t="s">
        <v>814</v>
      </c>
      <c r="B115" s="345" t="s">
        <v>982</v>
      </c>
      <c r="C115" s="459" t="s">
        <v>1127</v>
      </c>
    </row>
    <row r="116" spans="1:3" s="153" customFormat="1" ht="12">
      <c r="A116" s="352" t="s">
        <v>815</v>
      </c>
      <c r="B116" s="346" t="s">
        <v>965</v>
      </c>
      <c r="C116" s="461"/>
    </row>
    <row r="117" spans="1:3" s="153" customFormat="1" ht="12.75" customHeight="1">
      <c r="A117" s="346" t="s">
        <v>819</v>
      </c>
      <c r="B117" s="346" t="s">
        <v>960</v>
      </c>
      <c r="C117" s="345" t="s">
        <v>1128</v>
      </c>
    </row>
    <row r="118" spans="1:3" s="153" customFormat="1" ht="12">
      <c r="A118" s="346" t="s">
        <v>820</v>
      </c>
      <c r="B118" s="346" t="s">
        <v>982</v>
      </c>
      <c r="C118" s="345" t="s">
        <v>1100</v>
      </c>
    </row>
    <row r="119" spans="1:3" s="153" customFormat="1" ht="12">
      <c r="A119" s="346" t="s">
        <v>821</v>
      </c>
      <c r="B119" s="346" t="s">
        <v>982</v>
      </c>
      <c r="C119" s="345" t="s">
        <v>1100</v>
      </c>
    </row>
    <row r="120" spans="1:3" s="153" customFormat="1" ht="12">
      <c r="A120" s="355" t="s">
        <v>822</v>
      </c>
      <c r="B120" s="356"/>
      <c r="C120" s="357"/>
    </row>
    <row r="121" spans="1:3" s="153" customFormat="1" ht="12">
      <c r="A121" s="358" t="s">
        <v>823</v>
      </c>
      <c r="B121" s="345" t="s">
        <v>969</v>
      </c>
      <c r="C121" s="345" t="s">
        <v>1100</v>
      </c>
    </row>
    <row r="122" spans="1:3" s="153" customFormat="1" ht="12">
      <c r="A122" s="359" t="s">
        <v>824</v>
      </c>
      <c r="B122" s="345" t="s">
        <v>969</v>
      </c>
      <c r="C122" s="345" t="s">
        <v>1100</v>
      </c>
    </row>
    <row r="123" spans="1:3" s="153" customFormat="1" ht="24">
      <c r="A123" s="360" t="s">
        <v>825</v>
      </c>
      <c r="B123" s="346" t="s">
        <v>982</v>
      </c>
      <c r="C123" s="345" t="s">
        <v>1129</v>
      </c>
    </row>
    <row r="124" spans="1:3" s="153" customFormat="1" ht="24">
      <c r="A124" s="360" t="s">
        <v>826</v>
      </c>
      <c r="B124" s="346" t="s">
        <v>982</v>
      </c>
      <c r="C124" s="345" t="s">
        <v>1129</v>
      </c>
    </row>
    <row r="125" spans="1:3" s="153" customFormat="1" ht="12">
      <c r="A125" s="361" t="s">
        <v>806</v>
      </c>
      <c r="B125" s="348"/>
      <c r="C125" s="349"/>
    </row>
    <row r="126" spans="1:3" s="153" customFormat="1" ht="12">
      <c r="A126" s="358" t="s">
        <v>827</v>
      </c>
      <c r="B126" s="345" t="s">
        <v>971</v>
      </c>
      <c r="C126" s="354" t="s">
        <v>1100</v>
      </c>
    </row>
    <row r="127" spans="1:3" s="153" customFormat="1" ht="12">
      <c r="A127" s="336" t="s">
        <v>828</v>
      </c>
      <c r="B127" s="345" t="s">
        <v>971</v>
      </c>
      <c r="C127" s="354" t="s">
        <v>1100</v>
      </c>
    </row>
    <row r="128" spans="1:3" s="153" customFormat="1" ht="12">
      <c r="A128" s="336" t="s">
        <v>829</v>
      </c>
      <c r="B128" s="345" t="s">
        <v>971</v>
      </c>
      <c r="C128" s="354" t="s">
        <v>1100</v>
      </c>
    </row>
    <row r="129" spans="1:3" s="153" customFormat="1" ht="12">
      <c r="A129" s="336" t="s">
        <v>830</v>
      </c>
      <c r="B129" s="345" t="s">
        <v>971</v>
      </c>
      <c r="C129" s="354" t="s">
        <v>1100</v>
      </c>
    </row>
    <row r="130" spans="1:3" s="153" customFormat="1" ht="12">
      <c r="A130" s="336" t="s">
        <v>831</v>
      </c>
      <c r="B130" s="345" t="s">
        <v>971</v>
      </c>
      <c r="C130" s="354" t="s">
        <v>1100</v>
      </c>
    </row>
    <row r="131" spans="1:3" s="153" customFormat="1" ht="12">
      <c r="A131" s="359" t="s">
        <v>832</v>
      </c>
      <c r="B131" s="345" t="s">
        <v>971</v>
      </c>
      <c r="C131" s="354" t="s">
        <v>1100</v>
      </c>
    </row>
    <row r="132" spans="1:3" s="153" customFormat="1" ht="12">
      <c r="A132" s="361" t="s">
        <v>833</v>
      </c>
      <c r="B132" s="348"/>
      <c r="C132" s="349"/>
    </row>
    <row r="133" spans="1:3" s="153" customFormat="1" ht="12">
      <c r="A133" s="358" t="s">
        <v>834</v>
      </c>
      <c r="B133" s="345" t="s">
        <v>978</v>
      </c>
      <c r="C133" s="345" t="s">
        <v>1130</v>
      </c>
    </row>
    <row r="134" spans="1:3" s="153" customFormat="1" ht="12">
      <c r="A134" s="352" t="s">
        <v>760</v>
      </c>
      <c r="B134" s="345" t="s">
        <v>978</v>
      </c>
      <c r="C134" s="459" t="s">
        <v>1131</v>
      </c>
    </row>
    <row r="135" spans="1:3" s="153" customFormat="1" ht="12">
      <c r="A135" s="352" t="s">
        <v>761</v>
      </c>
      <c r="B135" s="345" t="s">
        <v>978</v>
      </c>
      <c r="C135" s="460"/>
    </row>
    <row r="136" spans="1:3" s="153" customFormat="1" ht="12">
      <c r="A136" s="352" t="s">
        <v>759</v>
      </c>
      <c r="B136" s="345" t="s">
        <v>978</v>
      </c>
      <c r="C136" s="461"/>
    </row>
    <row r="137" spans="1:3" s="153" customFormat="1" ht="12">
      <c r="A137" s="336" t="s">
        <v>835</v>
      </c>
      <c r="B137" s="345" t="s">
        <v>978</v>
      </c>
      <c r="C137" s="345" t="s">
        <v>1130</v>
      </c>
    </row>
    <row r="138" spans="1:3" s="153" customFormat="1" ht="12">
      <c r="A138" s="352" t="s">
        <v>760</v>
      </c>
      <c r="B138" s="345" t="s">
        <v>978</v>
      </c>
      <c r="C138" s="459" t="s">
        <v>1131</v>
      </c>
    </row>
    <row r="139" spans="1:3" s="153" customFormat="1" ht="12">
      <c r="A139" s="352" t="s">
        <v>761</v>
      </c>
      <c r="B139" s="345" t="s">
        <v>978</v>
      </c>
      <c r="C139" s="460"/>
    </row>
    <row r="140" spans="1:3" s="153" customFormat="1" ht="12">
      <c r="A140" s="352" t="s">
        <v>759</v>
      </c>
      <c r="B140" s="345" t="s">
        <v>978</v>
      </c>
      <c r="C140" s="461"/>
    </row>
    <row r="141" spans="1:3" s="153" customFormat="1" ht="12">
      <c r="A141" s="361" t="s">
        <v>836</v>
      </c>
      <c r="B141" s="348"/>
      <c r="C141" s="349"/>
    </row>
    <row r="142" spans="1:3" s="153" customFormat="1" ht="24">
      <c r="A142" s="362" t="s">
        <v>837</v>
      </c>
      <c r="B142" s="350" t="s">
        <v>984</v>
      </c>
      <c r="C142" s="346" t="s">
        <v>1132</v>
      </c>
    </row>
    <row r="143" spans="1:3" s="153" customFormat="1" ht="12">
      <c r="A143" s="361" t="s">
        <v>838</v>
      </c>
      <c r="B143" s="348"/>
      <c r="C143" s="349"/>
    </row>
    <row r="144" spans="1:3" s="153" customFormat="1" ht="12">
      <c r="A144" s="358" t="s">
        <v>839</v>
      </c>
      <c r="B144" s="345" t="s">
        <v>982</v>
      </c>
      <c r="C144" s="346" t="s">
        <v>1100</v>
      </c>
    </row>
    <row r="145" spans="1:3" s="153" customFormat="1" ht="12">
      <c r="A145" s="359" t="s">
        <v>840</v>
      </c>
      <c r="B145" s="354" t="s">
        <v>982</v>
      </c>
      <c r="C145" s="346" t="s">
        <v>1100</v>
      </c>
    </row>
    <row r="146" spans="1:3" s="153" customFormat="1" ht="12">
      <c r="A146" s="341" t="s">
        <v>841</v>
      </c>
      <c r="B146" s="348"/>
      <c r="C146" s="349"/>
    </row>
    <row r="147" spans="1:3" s="153" customFormat="1" ht="24">
      <c r="A147" s="358" t="s">
        <v>842</v>
      </c>
      <c r="B147" s="358" t="s">
        <v>988</v>
      </c>
      <c r="C147" s="346" t="s">
        <v>1133</v>
      </c>
    </row>
    <row r="148" spans="1:3" s="153" customFormat="1" ht="12">
      <c r="A148" s="336" t="s">
        <v>843</v>
      </c>
      <c r="B148" s="358" t="s">
        <v>988</v>
      </c>
      <c r="C148" s="346" t="s">
        <v>1100</v>
      </c>
    </row>
    <row r="149" spans="1:3" s="153" customFormat="1" ht="12">
      <c r="A149" s="359" t="s">
        <v>844</v>
      </c>
      <c r="B149" s="358" t="s">
        <v>971</v>
      </c>
      <c r="C149" s="346" t="s">
        <v>1100</v>
      </c>
    </row>
    <row r="150" spans="1:3" s="153" customFormat="1" ht="12">
      <c r="A150" s="336" t="s">
        <v>845</v>
      </c>
      <c r="B150" s="336" t="s">
        <v>971</v>
      </c>
      <c r="C150" s="346" t="s">
        <v>1100</v>
      </c>
    </row>
    <row r="151" spans="1:3" s="153" customFormat="1" ht="12">
      <c r="A151" s="326" t="s">
        <v>846</v>
      </c>
      <c r="B151" s="363"/>
      <c r="C151" s="349"/>
    </row>
    <row r="152" spans="1:3" s="153" customFormat="1" ht="24">
      <c r="A152" s="336" t="s">
        <v>847</v>
      </c>
      <c r="B152" s="336" t="s">
        <v>989</v>
      </c>
      <c r="C152" s="346" t="s">
        <v>1133</v>
      </c>
    </row>
    <row r="153" spans="1:3" s="153" customFormat="1" ht="12">
      <c r="A153" s="336" t="s">
        <v>848</v>
      </c>
      <c r="B153" s="336" t="s">
        <v>989</v>
      </c>
      <c r="C153" s="346" t="s">
        <v>1133</v>
      </c>
    </row>
    <row r="154" spans="1:3" s="153" customFormat="1" ht="12">
      <c r="A154" s="336" t="s">
        <v>849</v>
      </c>
      <c r="B154" s="336" t="s">
        <v>971</v>
      </c>
      <c r="C154" s="346" t="s">
        <v>1100</v>
      </c>
    </row>
    <row r="155" spans="1:3" s="153" customFormat="1" ht="24">
      <c r="A155" s="336" t="s">
        <v>850</v>
      </c>
      <c r="B155" s="336" t="s">
        <v>971</v>
      </c>
      <c r="C155" s="346" t="s">
        <v>1100</v>
      </c>
    </row>
    <row r="156" spans="1:3" s="153" customFormat="1" ht="24">
      <c r="A156" s="336" t="s">
        <v>851</v>
      </c>
      <c r="B156" s="336" t="s">
        <v>989</v>
      </c>
      <c r="C156" s="346" t="s">
        <v>1134</v>
      </c>
    </row>
    <row r="157" spans="1:3" s="153" customFormat="1" ht="24">
      <c r="A157" s="336" t="s">
        <v>852</v>
      </c>
      <c r="B157" s="336" t="s">
        <v>989</v>
      </c>
      <c r="C157" s="346" t="s">
        <v>1134</v>
      </c>
    </row>
    <row r="158" spans="1:3" s="153" customFormat="1" ht="12">
      <c r="A158" s="336" t="s">
        <v>853</v>
      </c>
      <c r="B158" s="336" t="s">
        <v>971</v>
      </c>
      <c r="C158" s="346" t="s">
        <v>1100</v>
      </c>
    </row>
    <row r="159" spans="1:3" s="153" customFormat="1" ht="12">
      <c r="A159" s="336" t="s">
        <v>854</v>
      </c>
      <c r="B159" s="336" t="s">
        <v>971</v>
      </c>
      <c r="C159" s="346" t="s">
        <v>1100</v>
      </c>
    </row>
    <row r="160" spans="1:3" s="153" customFormat="1" ht="12">
      <c r="A160" s="341" t="s">
        <v>855</v>
      </c>
      <c r="B160" s="342"/>
      <c r="C160" s="343"/>
    </row>
    <row r="161" spans="1:3" s="153" customFormat="1" ht="12">
      <c r="A161" s="355" t="s">
        <v>40</v>
      </c>
      <c r="B161" s="356"/>
      <c r="C161" s="357"/>
    </row>
    <row r="162" spans="1:3" s="153" customFormat="1" ht="12">
      <c r="A162" s="345" t="s">
        <v>1033</v>
      </c>
      <c r="B162" s="345" t="s">
        <v>984</v>
      </c>
      <c r="C162" s="459" t="s">
        <v>1135</v>
      </c>
    </row>
    <row r="163" spans="1:3" s="153" customFormat="1" ht="12">
      <c r="A163" s="346" t="s">
        <v>1034</v>
      </c>
      <c r="B163" s="345" t="s">
        <v>984</v>
      </c>
      <c r="C163" s="460"/>
    </row>
    <row r="164" spans="1:3" s="153" customFormat="1" ht="12">
      <c r="A164" s="346" t="s">
        <v>1035</v>
      </c>
      <c r="B164" s="345" t="s">
        <v>984</v>
      </c>
      <c r="C164" s="460"/>
    </row>
    <row r="165" spans="1:3" s="153" customFormat="1" ht="12">
      <c r="A165" s="346" t="s">
        <v>1036</v>
      </c>
      <c r="B165" s="345" t="s">
        <v>984</v>
      </c>
      <c r="C165" s="461"/>
    </row>
    <row r="166" spans="1:3" s="153" customFormat="1" ht="12">
      <c r="A166" s="346" t="s">
        <v>1037</v>
      </c>
      <c r="B166" s="345" t="s">
        <v>984</v>
      </c>
      <c r="C166" s="346" t="s">
        <v>1099</v>
      </c>
    </row>
    <row r="167" spans="1:3" s="153" customFormat="1" ht="12">
      <c r="A167" s="346" t="s">
        <v>1038</v>
      </c>
      <c r="B167" s="346" t="s">
        <v>990</v>
      </c>
      <c r="C167" s="453" t="s">
        <v>1136</v>
      </c>
    </row>
    <row r="168" spans="1:3" s="153" customFormat="1" ht="12">
      <c r="A168" s="346" t="s">
        <v>1040</v>
      </c>
      <c r="B168" s="346" t="s">
        <v>990</v>
      </c>
      <c r="C168" s="453"/>
    </row>
    <row r="169" spans="1:3" s="153" customFormat="1" ht="12">
      <c r="A169" s="346" t="s">
        <v>1041</v>
      </c>
      <c r="B169" s="346" t="s">
        <v>990</v>
      </c>
      <c r="C169" s="453"/>
    </row>
    <row r="170" spans="1:3" s="153" customFormat="1" ht="12">
      <c r="A170" s="346" t="s">
        <v>1042</v>
      </c>
      <c r="B170" s="346" t="s">
        <v>990</v>
      </c>
      <c r="C170" s="345" t="s">
        <v>1100</v>
      </c>
    </row>
    <row r="171" spans="1:3" s="153" customFormat="1" ht="12">
      <c r="A171" s="354" t="s">
        <v>1043</v>
      </c>
      <c r="B171" s="346" t="s">
        <v>990</v>
      </c>
      <c r="C171" s="346" t="s">
        <v>1099</v>
      </c>
    </row>
    <row r="172" spans="1:3" s="153" customFormat="1" ht="12">
      <c r="A172" s="351" t="s">
        <v>864</v>
      </c>
      <c r="B172" s="348"/>
      <c r="C172" s="349"/>
    </row>
    <row r="173" spans="1:3" s="153" customFormat="1" ht="12">
      <c r="A173" s="364" t="s">
        <v>865</v>
      </c>
      <c r="B173" s="345" t="s">
        <v>982</v>
      </c>
      <c r="C173" s="453" t="s">
        <v>1136</v>
      </c>
    </row>
    <row r="174" spans="1:3" s="153" customFormat="1" ht="12">
      <c r="A174" s="336" t="s">
        <v>866</v>
      </c>
      <c r="B174" s="345" t="s">
        <v>982</v>
      </c>
      <c r="C174" s="453"/>
    </row>
    <row r="175" spans="1:3" s="153" customFormat="1" ht="12">
      <c r="A175" s="336" t="s">
        <v>867</v>
      </c>
      <c r="B175" s="345" t="s">
        <v>982</v>
      </c>
      <c r="C175" s="345" t="s">
        <v>1137</v>
      </c>
    </row>
    <row r="176" spans="1:3" s="153" customFormat="1" ht="12">
      <c r="A176" s="336" t="s">
        <v>868</v>
      </c>
      <c r="B176" s="345" t="s">
        <v>982</v>
      </c>
      <c r="C176" s="453" t="s">
        <v>1136</v>
      </c>
    </row>
    <row r="177" spans="1:3" s="153" customFormat="1" ht="12">
      <c r="A177" s="336" t="s">
        <v>869</v>
      </c>
      <c r="B177" s="345" t="s">
        <v>982</v>
      </c>
      <c r="C177" s="453"/>
    </row>
    <row r="178" spans="1:3" s="153" customFormat="1" ht="12">
      <c r="A178" s="336" t="s">
        <v>870</v>
      </c>
      <c r="B178" s="345" t="s">
        <v>982</v>
      </c>
      <c r="C178" s="453"/>
    </row>
    <row r="179" spans="1:3" s="153" customFormat="1" ht="12">
      <c r="A179" s="336" t="s">
        <v>871</v>
      </c>
      <c r="B179" s="345" t="s">
        <v>982</v>
      </c>
      <c r="C179" s="453"/>
    </row>
    <row r="180" spans="1:3" s="153" customFormat="1" ht="12">
      <c r="A180" s="336" t="s">
        <v>872</v>
      </c>
      <c r="B180" s="345" t="s">
        <v>982</v>
      </c>
      <c r="C180" s="453"/>
    </row>
    <row r="181" spans="1:3" s="153" customFormat="1" ht="12">
      <c r="A181" s="336" t="s">
        <v>873</v>
      </c>
      <c r="B181" s="345" t="s">
        <v>982</v>
      </c>
      <c r="C181" s="453"/>
    </row>
    <row r="182" spans="1:3" s="153" customFormat="1" ht="12">
      <c r="A182" s="359" t="s">
        <v>874</v>
      </c>
      <c r="B182" s="345" t="s">
        <v>982</v>
      </c>
      <c r="C182" s="345" t="s">
        <v>1137</v>
      </c>
    </row>
    <row r="183" spans="1:3" s="153" customFormat="1" ht="12">
      <c r="A183" s="351" t="s">
        <v>875</v>
      </c>
      <c r="B183" s="348"/>
      <c r="C183" s="349"/>
    </row>
    <row r="184" spans="1:3" s="153" customFormat="1" ht="12">
      <c r="A184" s="358" t="s">
        <v>876</v>
      </c>
      <c r="B184" s="345" t="s">
        <v>1138</v>
      </c>
      <c r="C184" s="345" t="s">
        <v>1139</v>
      </c>
    </row>
    <row r="185" spans="1:3" s="153" customFormat="1" ht="12">
      <c r="A185" s="359" t="s">
        <v>877</v>
      </c>
      <c r="B185" s="346" t="s">
        <v>964</v>
      </c>
      <c r="C185" s="345" t="s">
        <v>1140</v>
      </c>
    </row>
    <row r="186" spans="1:3" s="153" customFormat="1" ht="12">
      <c r="A186" s="361" t="s">
        <v>878</v>
      </c>
      <c r="B186" s="356"/>
      <c r="C186" s="357"/>
    </row>
    <row r="187" spans="1:3" s="153" customFormat="1" ht="12">
      <c r="A187" s="358" t="s">
        <v>879</v>
      </c>
      <c r="B187" s="345" t="s">
        <v>1141</v>
      </c>
      <c r="C187" s="346" t="s">
        <v>1100</v>
      </c>
    </row>
    <row r="188" spans="1:3" s="153" customFormat="1" ht="12">
      <c r="A188" s="359" t="s">
        <v>297</v>
      </c>
      <c r="B188" s="354" t="s">
        <v>984</v>
      </c>
      <c r="C188" s="346" t="s">
        <v>1100</v>
      </c>
    </row>
    <row r="189" spans="1:3" s="153" customFormat="1" ht="12">
      <c r="A189" s="361" t="s">
        <v>89</v>
      </c>
      <c r="B189" s="348"/>
      <c r="C189" s="349"/>
    </row>
    <row r="190" spans="1:3" s="153" customFormat="1" ht="12">
      <c r="A190" s="358" t="s">
        <v>880</v>
      </c>
      <c r="B190" s="345" t="s">
        <v>984</v>
      </c>
      <c r="C190" s="346" t="s">
        <v>1100</v>
      </c>
    </row>
    <row r="191" spans="1:3" s="153" customFormat="1" ht="12">
      <c r="A191" s="284"/>
      <c r="B191" s="284"/>
      <c r="C191" s="241"/>
    </row>
    <row r="192" spans="1:3" s="153" customFormat="1" ht="12">
      <c r="A192" s="284"/>
      <c r="B192" s="284"/>
      <c r="C192" s="241"/>
    </row>
    <row r="193" spans="1:3" s="153" customFormat="1" ht="12">
      <c r="A193" s="284"/>
      <c r="B193" s="284"/>
      <c r="C193" s="241"/>
    </row>
    <row r="194" spans="1:3" s="153" customFormat="1" ht="12">
      <c r="A194" s="284"/>
      <c r="B194" s="284"/>
      <c r="C194" s="241"/>
    </row>
    <row r="195" spans="1:3" s="153" customFormat="1" ht="12">
      <c r="A195" s="284"/>
      <c r="B195" s="284"/>
      <c r="C195" s="241"/>
    </row>
    <row r="196" spans="1:3" s="153" customFormat="1" ht="12">
      <c r="A196" s="284"/>
      <c r="B196" s="284"/>
      <c r="C196" s="241"/>
    </row>
    <row r="197" spans="1:3" s="153" customFormat="1" ht="12">
      <c r="A197" s="284"/>
      <c r="B197" s="284"/>
      <c r="C197" s="241"/>
    </row>
    <row r="198" spans="1:3" s="153" customFormat="1" ht="12">
      <c r="A198" s="284"/>
      <c r="B198" s="284"/>
      <c r="C198" s="241"/>
    </row>
    <row r="199" spans="1:3" s="153" customFormat="1" ht="12">
      <c r="A199" s="284"/>
      <c r="B199" s="284"/>
      <c r="C199" s="241"/>
    </row>
    <row r="200" spans="1:3" s="153" customFormat="1" ht="12">
      <c r="A200" s="284"/>
      <c r="B200" s="284"/>
      <c r="C200" s="241"/>
    </row>
    <row r="201" spans="1:3" s="153" customFormat="1" ht="12">
      <c r="A201" s="284"/>
      <c r="B201" s="284"/>
      <c r="C201" s="241"/>
    </row>
    <row r="202" spans="1:3" s="153" customFormat="1" ht="12">
      <c r="A202" s="284"/>
      <c r="B202" s="284"/>
      <c r="C202" s="241"/>
    </row>
    <row r="203" spans="1:3" s="153" customFormat="1" ht="12">
      <c r="A203" s="284"/>
      <c r="B203" s="284"/>
      <c r="C203" s="241"/>
    </row>
    <row r="204" spans="1:3" s="153" customFormat="1" ht="12">
      <c r="A204" s="284"/>
      <c r="B204" s="284"/>
      <c r="C204" s="241"/>
    </row>
    <row r="205" spans="1:3" s="153" customFormat="1" ht="12">
      <c r="A205" s="284"/>
      <c r="B205" s="284"/>
      <c r="C205" s="241"/>
    </row>
    <row r="206" spans="1:3" s="153" customFormat="1" ht="12">
      <c r="A206" s="284"/>
      <c r="B206" s="284"/>
      <c r="C206" s="241"/>
    </row>
    <row r="207" spans="1:3" s="153" customFormat="1" ht="12">
      <c r="A207" s="284"/>
      <c r="B207" s="284"/>
      <c r="C207" s="241"/>
    </row>
    <row r="208" spans="1:3" s="153" customFormat="1" ht="12">
      <c r="A208" s="284"/>
      <c r="B208" s="284"/>
      <c r="C208" s="241"/>
    </row>
    <row r="209" spans="1:3" s="153" customFormat="1" ht="12">
      <c r="A209" s="284"/>
      <c r="B209" s="284"/>
      <c r="C209" s="241"/>
    </row>
    <row r="210" spans="1:3" s="153" customFormat="1" ht="12">
      <c r="A210" s="284"/>
      <c r="B210" s="284"/>
      <c r="C210" s="241"/>
    </row>
    <row r="211" spans="1:3" s="153" customFormat="1" ht="12">
      <c r="A211" s="284"/>
      <c r="B211" s="284"/>
      <c r="C211" s="241"/>
    </row>
    <row r="212" spans="1:3" s="153" customFormat="1" ht="12">
      <c r="A212" s="284"/>
      <c r="B212" s="284"/>
      <c r="C212" s="241"/>
    </row>
    <row r="213" spans="1:3" s="153" customFormat="1" ht="12">
      <c r="A213" s="284"/>
      <c r="B213" s="284"/>
      <c r="C213" s="241"/>
    </row>
    <row r="214" spans="1:3" s="153" customFormat="1" ht="12">
      <c r="A214" s="284"/>
      <c r="B214" s="284"/>
      <c r="C214" s="241"/>
    </row>
    <row r="215" spans="1:3" s="153" customFormat="1" ht="12">
      <c r="A215" s="284"/>
      <c r="B215" s="284"/>
      <c r="C215" s="241"/>
    </row>
    <row r="216" spans="1:3" s="153" customFormat="1" ht="12">
      <c r="A216" s="284"/>
      <c r="B216" s="284"/>
      <c r="C216" s="241"/>
    </row>
    <row r="217" spans="1:3" s="153" customFormat="1" ht="12">
      <c r="A217" s="284"/>
      <c r="B217" s="284"/>
      <c r="C217" s="241"/>
    </row>
    <row r="218" spans="1:3" s="153" customFormat="1" ht="12">
      <c r="A218" s="284"/>
      <c r="B218" s="284"/>
      <c r="C218" s="241"/>
    </row>
    <row r="219" spans="1:3" s="153" customFormat="1" ht="12">
      <c r="A219" s="284"/>
      <c r="B219" s="284"/>
      <c r="C219" s="241"/>
    </row>
    <row r="220" spans="1:3" s="153" customFormat="1" ht="12">
      <c r="A220" s="284"/>
      <c r="B220" s="284"/>
      <c r="C220" s="241"/>
    </row>
    <row r="221" spans="1:3" s="153" customFormat="1" ht="12">
      <c r="A221" s="284"/>
      <c r="B221" s="284"/>
      <c r="C221" s="241"/>
    </row>
    <row r="222" spans="1:3" s="153" customFormat="1" ht="12">
      <c r="A222" s="284"/>
      <c r="B222" s="284"/>
      <c r="C222" s="241"/>
    </row>
    <row r="223" spans="1:3" s="153" customFormat="1" ht="12">
      <c r="A223" s="284"/>
      <c r="B223" s="284"/>
      <c r="C223" s="241"/>
    </row>
    <row r="224" spans="1:3" s="153" customFormat="1" ht="12">
      <c r="A224" s="284"/>
      <c r="B224" s="284"/>
      <c r="C224" s="241"/>
    </row>
    <row r="225" spans="1:3" s="153" customFormat="1" ht="12">
      <c r="A225" s="284"/>
      <c r="B225" s="284"/>
      <c r="C225" s="241"/>
    </row>
    <row r="226" spans="1:3" s="153" customFormat="1" ht="12">
      <c r="A226" s="284"/>
      <c r="B226" s="284"/>
      <c r="C226" s="241"/>
    </row>
    <row r="227" spans="1:3" s="153" customFormat="1" ht="12">
      <c r="A227" s="284"/>
      <c r="B227" s="284"/>
      <c r="C227" s="241"/>
    </row>
    <row r="228" spans="1:3" s="153" customFormat="1" ht="12">
      <c r="A228" s="284"/>
      <c r="B228" s="284"/>
      <c r="C228" s="241"/>
    </row>
    <row r="229" spans="1:3" s="153" customFormat="1" ht="12">
      <c r="A229" s="284"/>
      <c r="B229" s="284"/>
      <c r="C229" s="241"/>
    </row>
    <row r="230" spans="1:3" s="153" customFormat="1" ht="12">
      <c r="A230" s="284"/>
      <c r="B230" s="284"/>
      <c r="C230" s="241"/>
    </row>
    <row r="231" spans="1:3" s="153" customFormat="1" ht="12">
      <c r="A231" s="284"/>
      <c r="B231" s="284"/>
      <c r="C231" s="241"/>
    </row>
    <row r="232" spans="1:3" s="153" customFormat="1" ht="12">
      <c r="A232" s="284"/>
      <c r="B232" s="284"/>
      <c r="C232" s="241"/>
    </row>
    <row r="233" spans="1:3" s="153" customFormat="1" ht="12">
      <c r="A233" s="284"/>
      <c r="B233" s="284"/>
      <c r="C233" s="241"/>
    </row>
    <row r="234" spans="1:3" s="153" customFormat="1" ht="12">
      <c r="A234" s="284"/>
      <c r="B234" s="284"/>
      <c r="C234" s="241"/>
    </row>
    <row r="235" spans="1:3" s="153" customFormat="1" ht="12">
      <c r="A235" s="284"/>
      <c r="B235" s="284"/>
      <c r="C235" s="241"/>
    </row>
    <row r="236" spans="1:3" s="153" customFormat="1" ht="12">
      <c r="A236" s="284"/>
      <c r="B236" s="284"/>
      <c r="C236" s="241"/>
    </row>
    <row r="237" spans="1:3" s="153" customFormat="1" ht="12">
      <c r="A237" s="284"/>
      <c r="B237" s="284"/>
      <c r="C237" s="241"/>
    </row>
    <row r="238" spans="1:3" s="153" customFormat="1" ht="12">
      <c r="A238" s="284"/>
      <c r="B238" s="284"/>
      <c r="C238" s="241"/>
    </row>
    <row r="239" spans="1:3" s="153" customFormat="1" ht="12">
      <c r="A239" s="284"/>
      <c r="B239" s="284"/>
      <c r="C239" s="241"/>
    </row>
    <row r="240" spans="1:3" s="153" customFormat="1" ht="12">
      <c r="A240" s="284"/>
      <c r="B240" s="284"/>
      <c r="C240" s="241"/>
    </row>
    <row r="241" spans="1:3" s="153" customFormat="1" ht="12">
      <c r="A241" s="284"/>
      <c r="B241" s="284"/>
      <c r="C241" s="241"/>
    </row>
    <row r="242" spans="1:3" s="153" customFormat="1" ht="12">
      <c r="A242" s="284"/>
      <c r="B242" s="284"/>
      <c r="C242" s="241"/>
    </row>
    <row r="243" spans="1:3" s="153" customFormat="1" ht="12">
      <c r="A243" s="284"/>
      <c r="B243" s="284"/>
      <c r="C243" s="241"/>
    </row>
    <row r="244" spans="1:3" s="153" customFormat="1" ht="12">
      <c r="A244" s="284"/>
      <c r="B244" s="284"/>
      <c r="C244" s="241"/>
    </row>
    <row r="245" spans="1:3" s="153" customFormat="1" ht="12">
      <c r="A245" s="284"/>
      <c r="B245" s="284"/>
      <c r="C245" s="241"/>
    </row>
    <row r="246" spans="1:3" s="153" customFormat="1" ht="12">
      <c r="A246" s="284"/>
      <c r="B246" s="284"/>
      <c r="C246" s="241"/>
    </row>
    <row r="247" spans="1:3" s="153" customFormat="1" ht="12">
      <c r="A247" s="284"/>
      <c r="B247" s="284"/>
      <c r="C247" s="241"/>
    </row>
    <row r="248" spans="1:3" s="153" customFormat="1" ht="12">
      <c r="A248" s="284"/>
      <c r="B248" s="284"/>
      <c r="C248" s="241"/>
    </row>
    <row r="249" spans="1:3" s="153" customFormat="1" ht="12">
      <c r="A249" s="284"/>
      <c r="B249" s="284"/>
      <c r="C249" s="241"/>
    </row>
    <row r="250" spans="1:3" s="153" customFormat="1" ht="12">
      <c r="A250" s="284"/>
      <c r="B250" s="284"/>
      <c r="C250" s="241"/>
    </row>
    <row r="251" spans="1:3" s="153" customFormat="1" ht="12">
      <c r="A251" s="284"/>
      <c r="B251" s="284"/>
      <c r="C251" s="241"/>
    </row>
    <row r="252" spans="1:3" s="153" customFormat="1" ht="12">
      <c r="A252" s="284"/>
      <c r="B252" s="284"/>
      <c r="C252" s="241"/>
    </row>
    <row r="253" spans="1:3" s="153" customFormat="1" ht="12">
      <c r="A253" s="284"/>
      <c r="B253" s="284"/>
      <c r="C253" s="241"/>
    </row>
    <row r="254" spans="1:3" s="153" customFormat="1" ht="12">
      <c r="A254" s="284"/>
      <c r="B254" s="284"/>
      <c r="C254" s="241"/>
    </row>
    <row r="255" spans="1:3" s="153" customFormat="1" ht="12">
      <c r="A255" s="284"/>
      <c r="B255" s="284"/>
      <c r="C255" s="241"/>
    </row>
    <row r="256" spans="1:3" s="153" customFormat="1" ht="12">
      <c r="A256" s="284"/>
      <c r="B256" s="284"/>
      <c r="C256" s="241"/>
    </row>
    <row r="257" spans="1:3" s="153" customFormat="1" ht="12">
      <c r="A257" s="284"/>
      <c r="B257" s="284"/>
      <c r="C257" s="241"/>
    </row>
    <row r="258" spans="1:3" s="153" customFormat="1" ht="12">
      <c r="A258" s="284"/>
      <c r="B258" s="284"/>
      <c r="C258" s="241"/>
    </row>
    <row r="259" spans="1:3" s="153" customFormat="1" ht="12">
      <c r="A259" s="284"/>
      <c r="B259" s="284"/>
      <c r="C259" s="241"/>
    </row>
    <row r="260" spans="1:3" s="153" customFormat="1" ht="12">
      <c r="A260" s="284"/>
      <c r="B260" s="284"/>
      <c r="C260" s="241"/>
    </row>
    <row r="261" spans="1:3" s="153" customFormat="1" ht="12">
      <c r="A261" s="284"/>
      <c r="B261" s="284"/>
      <c r="C261" s="241"/>
    </row>
    <row r="262" spans="1:3" s="153" customFormat="1" ht="12">
      <c r="A262" s="284"/>
      <c r="B262" s="284"/>
      <c r="C262" s="241"/>
    </row>
    <row r="263" spans="1:3" s="153" customFormat="1" ht="12">
      <c r="A263" s="284"/>
      <c r="B263" s="284"/>
      <c r="C263" s="241"/>
    </row>
    <row r="264" spans="1:3" s="153" customFormat="1" ht="12">
      <c r="A264" s="284"/>
      <c r="B264" s="284"/>
      <c r="C264" s="241"/>
    </row>
    <row r="265" spans="1:3" s="153" customFormat="1" ht="12">
      <c r="A265" s="284"/>
      <c r="B265" s="284"/>
      <c r="C265" s="241"/>
    </row>
    <row r="266" spans="1:3" s="153" customFormat="1" ht="12">
      <c r="A266" s="284"/>
      <c r="B266" s="284"/>
      <c r="C266" s="241"/>
    </row>
    <row r="267" spans="1:3" s="153" customFormat="1" ht="12">
      <c r="A267" s="284"/>
      <c r="B267" s="284"/>
      <c r="C267" s="241"/>
    </row>
    <row r="268" spans="1:3" s="153" customFormat="1" ht="12">
      <c r="A268" s="284"/>
      <c r="B268" s="284"/>
      <c r="C268" s="241"/>
    </row>
    <row r="269" spans="1:3" s="153" customFormat="1" ht="12">
      <c r="A269" s="284"/>
      <c r="B269" s="284"/>
      <c r="C269" s="241"/>
    </row>
    <row r="270" spans="1:3" s="153" customFormat="1" ht="12">
      <c r="A270" s="284"/>
      <c r="B270" s="284"/>
      <c r="C270" s="241"/>
    </row>
    <row r="271" spans="1:3" s="153" customFormat="1" ht="12">
      <c r="A271" s="284"/>
      <c r="B271" s="284"/>
      <c r="C271" s="241"/>
    </row>
    <row r="272" spans="1:3" s="153" customFormat="1" ht="12">
      <c r="A272" s="284"/>
      <c r="B272" s="284"/>
      <c r="C272" s="241"/>
    </row>
    <row r="273" spans="1:3" s="153" customFormat="1" ht="12">
      <c r="A273" s="284"/>
      <c r="B273" s="284"/>
      <c r="C273" s="241"/>
    </row>
    <row r="274" spans="1:3" s="153" customFormat="1" ht="12">
      <c r="A274" s="284"/>
      <c r="B274" s="284"/>
      <c r="C274" s="241"/>
    </row>
    <row r="275" spans="1:3" s="153" customFormat="1" ht="12">
      <c r="A275" s="284"/>
      <c r="B275" s="284"/>
      <c r="C275" s="241"/>
    </row>
    <row r="276" spans="1:3" s="153" customFormat="1" ht="12">
      <c r="A276" s="284"/>
      <c r="B276" s="284"/>
      <c r="C276" s="241"/>
    </row>
    <row r="277" spans="1:3" s="153" customFormat="1" ht="12">
      <c r="A277" s="284"/>
      <c r="B277" s="284"/>
      <c r="C277" s="241"/>
    </row>
    <row r="278" spans="1:3" s="153" customFormat="1" ht="12">
      <c r="A278" s="284"/>
      <c r="B278" s="284"/>
      <c r="C278" s="241"/>
    </row>
    <row r="279" spans="1:3" s="153" customFormat="1" ht="12">
      <c r="A279" s="284"/>
      <c r="B279" s="284"/>
      <c r="C279" s="241"/>
    </row>
    <row r="280" spans="1:3" s="153" customFormat="1" ht="12">
      <c r="A280" s="284"/>
      <c r="B280" s="284"/>
      <c r="C280" s="241"/>
    </row>
    <row r="281" spans="1:3" s="153" customFormat="1" ht="12">
      <c r="A281" s="284"/>
      <c r="B281" s="284"/>
      <c r="C281" s="241"/>
    </row>
    <row r="282" spans="1:3" s="153" customFormat="1" ht="12">
      <c r="A282" s="284"/>
      <c r="B282" s="284"/>
      <c r="C282" s="241"/>
    </row>
    <row r="283" spans="1:3" s="153" customFormat="1" ht="12">
      <c r="A283" s="284"/>
      <c r="B283" s="284"/>
      <c r="C283" s="241"/>
    </row>
    <row r="284" spans="1:3" s="153" customFormat="1" ht="12">
      <c r="A284" s="284"/>
      <c r="B284" s="284"/>
      <c r="C284" s="241"/>
    </row>
    <row r="285" spans="1:3" s="153" customFormat="1" ht="12">
      <c r="A285" s="284"/>
      <c r="B285" s="284"/>
      <c r="C285" s="241"/>
    </row>
    <row r="286" spans="1:3" s="153" customFormat="1" ht="12">
      <c r="A286" s="284"/>
      <c r="B286" s="284"/>
      <c r="C286" s="241"/>
    </row>
    <row r="287" spans="1:3" s="153" customFormat="1" ht="12">
      <c r="A287" s="284"/>
      <c r="B287" s="284"/>
      <c r="C287" s="241"/>
    </row>
    <row r="288" spans="1:3" s="153" customFormat="1" ht="12">
      <c r="A288" s="284"/>
      <c r="B288" s="284"/>
      <c r="C288" s="241"/>
    </row>
    <row r="289" spans="1:3" s="153" customFormat="1" ht="12">
      <c r="A289" s="284"/>
      <c r="B289" s="284"/>
      <c r="C289" s="241"/>
    </row>
    <row r="290" spans="1:3" s="153" customFormat="1" ht="12">
      <c r="A290" s="284"/>
      <c r="B290" s="284"/>
      <c r="C290" s="241"/>
    </row>
    <row r="291" spans="1:3" s="153" customFormat="1" ht="12">
      <c r="A291" s="284"/>
      <c r="B291" s="284"/>
      <c r="C291" s="241"/>
    </row>
    <row r="292" spans="1:3" s="153" customFormat="1" ht="12">
      <c r="A292" s="284"/>
      <c r="B292" s="284"/>
      <c r="C292" s="241"/>
    </row>
    <row r="293" spans="1:3" s="153" customFormat="1" ht="12">
      <c r="A293" s="284"/>
      <c r="B293" s="284"/>
      <c r="C293" s="241"/>
    </row>
    <row r="294" spans="1:3" s="153" customFormat="1" ht="12">
      <c r="A294" s="284"/>
      <c r="B294" s="284"/>
      <c r="C294" s="241"/>
    </row>
    <row r="295" spans="1:3" s="153" customFormat="1" ht="12">
      <c r="A295" s="284"/>
      <c r="B295" s="284"/>
      <c r="C295" s="241"/>
    </row>
    <row r="296" spans="1:3" s="153" customFormat="1" ht="12">
      <c r="A296" s="284"/>
      <c r="B296" s="284"/>
      <c r="C296" s="241"/>
    </row>
    <row r="297" spans="1:3" s="153" customFormat="1" ht="12">
      <c r="A297" s="284"/>
      <c r="B297" s="284"/>
      <c r="C297" s="241"/>
    </row>
    <row r="298" spans="1:3" s="153" customFormat="1" ht="12">
      <c r="A298" s="284"/>
      <c r="B298" s="284"/>
      <c r="C298" s="241"/>
    </row>
    <row r="299" spans="1:3" s="153" customFormat="1" ht="12">
      <c r="A299" s="284"/>
      <c r="B299" s="284"/>
      <c r="C299" s="241"/>
    </row>
    <row r="300" spans="1:3" s="153" customFormat="1" ht="12">
      <c r="A300" s="284"/>
      <c r="B300" s="284"/>
      <c r="C300" s="241"/>
    </row>
    <row r="301" spans="1:3" s="153" customFormat="1" ht="12">
      <c r="A301" s="284"/>
      <c r="B301" s="284"/>
      <c r="C301" s="241"/>
    </row>
    <row r="302" spans="1:3" s="153" customFormat="1" ht="12">
      <c r="A302" s="284"/>
      <c r="B302" s="284"/>
      <c r="C302" s="241"/>
    </row>
    <row r="303" spans="1:3" s="153" customFormat="1" ht="12">
      <c r="A303" s="284"/>
      <c r="B303" s="284"/>
      <c r="C303" s="241"/>
    </row>
    <row r="304" spans="1:3" s="153" customFormat="1" ht="12">
      <c r="A304" s="284"/>
      <c r="B304" s="284"/>
      <c r="C304" s="241"/>
    </row>
    <row r="305" spans="1:3" s="153" customFormat="1" ht="12">
      <c r="A305" s="284"/>
      <c r="B305" s="284"/>
      <c r="C305" s="241"/>
    </row>
    <row r="306" spans="1:3" s="153" customFormat="1" ht="12">
      <c r="A306" s="284"/>
      <c r="B306" s="284"/>
      <c r="C306" s="241"/>
    </row>
    <row r="307" spans="1:3" s="153" customFormat="1" ht="12">
      <c r="A307" s="284"/>
      <c r="B307" s="284"/>
      <c r="C307" s="241"/>
    </row>
    <row r="308" spans="1:3" s="153" customFormat="1" ht="12">
      <c r="A308" s="284"/>
      <c r="B308" s="284"/>
      <c r="C308" s="241"/>
    </row>
    <row r="309" spans="1:3" s="153" customFormat="1" ht="12">
      <c r="A309" s="284"/>
      <c r="B309" s="284"/>
      <c r="C309" s="241"/>
    </row>
    <row r="310" spans="1:3" s="153" customFormat="1" ht="12">
      <c r="A310" s="284"/>
      <c r="B310" s="284"/>
      <c r="C310" s="241"/>
    </row>
    <row r="311" spans="1:3" s="153" customFormat="1" ht="12">
      <c r="A311" s="284"/>
      <c r="B311" s="284"/>
      <c r="C311" s="241"/>
    </row>
  </sheetData>
  <mergeCells count="12">
    <mergeCell ref="C176:C181"/>
    <mergeCell ref="C5:C6"/>
    <mergeCell ref="C76:C82"/>
    <mergeCell ref="C93:C99"/>
    <mergeCell ref="C101:C102"/>
    <mergeCell ref="C109:C113"/>
    <mergeCell ref="C115:C116"/>
    <mergeCell ref="C134:C136"/>
    <mergeCell ref="C138:C140"/>
    <mergeCell ref="C162:C165"/>
    <mergeCell ref="C167:C169"/>
    <mergeCell ref="C173:C174"/>
  </mergeCells>
  <conditionalFormatting sqref="A90:A91">
    <cfRule type="cellIs" dxfId="13" priority="14" operator="between">
      <formula>0.000001</formula>
      <formula>0.049999</formula>
    </cfRule>
  </conditionalFormatting>
  <conditionalFormatting sqref="A147:A150">
    <cfRule type="cellIs" dxfId="12" priority="13" operator="between">
      <formula>0.000001</formula>
      <formula>0.049999</formula>
    </cfRule>
  </conditionalFormatting>
  <conditionalFormatting sqref="A151">
    <cfRule type="cellIs" dxfId="11" priority="12" operator="between">
      <formula>0.000001</formula>
      <formula>0.049999</formula>
    </cfRule>
  </conditionalFormatting>
  <conditionalFormatting sqref="A109:A110">
    <cfRule type="cellIs" dxfId="10" priority="11" operator="between">
      <formula>0.000001</formula>
      <formula>0.049999</formula>
    </cfRule>
  </conditionalFormatting>
  <conditionalFormatting sqref="A112:A113">
    <cfRule type="cellIs" dxfId="9" priority="10" operator="between">
      <formula>0.000001</formula>
      <formula>0.049999</formula>
    </cfRule>
  </conditionalFormatting>
  <conditionalFormatting sqref="A115:A116">
    <cfRule type="cellIs" dxfId="8" priority="9" operator="between">
      <formula>0.000001</formula>
      <formula>0.049999</formula>
    </cfRule>
  </conditionalFormatting>
  <conditionalFormatting sqref="A121:A131">
    <cfRule type="cellIs" dxfId="7" priority="8" operator="between">
      <formula>0.000001</formula>
      <formula>0.049999</formula>
    </cfRule>
  </conditionalFormatting>
  <conditionalFormatting sqref="A132:A140">
    <cfRule type="cellIs" dxfId="6" priority="7" operator="between">
      <formula>0.000001</formula>
      <formula>0.049999</formula>
    </cfRule>
  </conditionalFormatting>
  <conditionalFormatting sqref="A141:A145">
    <cfRule type="cellIs" dxfId="5" priority="6" operator="between">
      <formula>0.000001</formula>
      <formula>0.049999</formula>
    </cfRule>
  </conditionalFormatting>
  <conditionalFormatting sqref="A173:A182">
    <cfRule type="cellIs" dxfId="4" priority="5" operator="between">
      <formula>0.000001</formula>
      <formula>0.049999</formula>
    </cfRule>
  </conditionalFormatting>
  <conditionalFormatting sqref="A184:A190">
    <cfRule type="cellIs" dxfId="3" priority="4" operator="between">
      <formula>0.000001</formula>
      <formula>0.049999</formula>
    </cfRule>
  </conditionalFormatting>
  <conditionalFormatting sqref="A93">
    <cfRule type="cellIs" dxfId="2" priority="3" operator="between">
      <formula>0.000001</formula>
      <formula>0.049999</formula>
    </cfRule>
  </conditionalFormatting>
  <conditionalFormatting sqref="A74:A89">
    <cfRule type="cellIs" dxfId="1" priority="2" operator="between">
      <formula>0.000001</formula>
      <formula>0.049999</formula>
    </cfRule>
  </conditionalFormatting>
  <conditionalFormatting sqref="A73">
    <cfRule type="cellIs" dxfId="0" priority="1" operator="between">
      <formula>0.000001</formula>
      <formula>0.049999</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A6A9D-EBA2-4EEC-B0B5-0F5DC5FACC52}">
  <sheetPr>
    <tabColor rgb="FF175E54"/>
  </sheetPr>
  <dimension ref="A1:D101"/>
  <sheetViews>
    <sheetView workbookViewId="0">
      <selection activeCell="C38" sqref="C38"/>
    </sheetView>
  </sheetViews>
  <sheetFormatPr defaultColWidth="8.85546875" defaultRowHeight="15"/>
  <cols>
    <col min="1" max="1" width="44.140625" style="325" customWidth="1"/>
    <col min="2" max="2" width="13.85546875" style="324" bestFit="1" customWidth="1"/>
    <col min="3" max="3" width="118.5703125" style="325" bestFit="1" customWidth="1"/>
    <col min="4" max="16384" width="8.85546875" style="55"/>
  </cols>
  <sheetData>
    <row r="1" spans="1:4" s="77" customFormat="1" ht="18">
      <c r="A1" s="77" t="s">
        <v>1142</v>
      </c>
      <c r="D1" s="78"/>
    </row>
    <row r="2" spans="1:4" s="324" customFormat="1" ht="12.75">
      <c r="A2" s="368"/>
      <c r="B2" s="369"/>
      <c r="C2" s="368"/>
    </row>
    <row r="3" spans="1:4" s="324" customFormat="1" ht="12.75">
      <c r="A3" s="399" t="s">
        <v>738</v>
      </c>
      <c r="B3" s="400" t="s">
        <v>958</v>
      </c>
      <c r="C3" s="400" t="s">
        <v>1143</v>
      </c>
    </row>
    <row r="4" spans="1:4" s="324" customFormat="1" ht="12.75">
      <c r="A4" s="370" t="s">
        <v>882</v>
      </c>
      <c r="B4" s="371"/>
      <c r="C4" s="372"/>
    </row>
    <row r="5" spans="1:4" s="324" customFormat="1" ht="12.75" customHeight="1">
      <c r="A5" s="373" t="s">
        <v>883</v>
      </c>
      <c r="B5" s="373" t="s">
        <v>959</v>
      </c>
      <c r="C5" s="374" t="s">
        <v>1144</v>
      </c>
    </row>
    <row r="6" spans="1:4" s="324" customFormat="1" ht="12.75">
      <c r="A6" s="373" t="s">
        <v>884</v>
      </c>
      <c r="B6" s="373" t="s">
        <v>959</v>
      </c>
      <c r="C6" s="375"/>
    </row>
    <row r="7" spans="1:4" s="324" customFormat="1" ht="12.75">
      <c r="A7" s="376" t="s">
        <v>885</v>
      </c>
      <c r="B7" s="373" t="s">
        <v>959</v>
      </c>
      <c r="C7" s="377" t="s">
        <v>1100</v>
      </c>
    </row>
    <row r="8" spans="1:4" s="324" customFormat="1" ht="12.75" customHeight="1">
      <c r="A8" s="373" t="s">
        <v>886</v>
      </c>
      <c r="B8" s="373" t="s">
        <v>959</v>
      </c>
      <c r="C8" s="378" t="s">
        <v>1145</v>
      </c>
    </row>
    <row r="9" spans="1:4" s="324" customFormat="1" ht="12.75">
      <c r="A9" s="373" t="s">
        <v>887</v>
      </c>
      <c r="B9" s="373" t="s">
        <v>959</v>
      </c>
      <c r="C9" s="379"/>
    </row>
    <row r="10" spans="1:4" s="324" customFormat="1" ht="12.75">
      <c r="A10" s="373" t="s">
        <v>888</v>
      </c>
      <c r="B10" s="373" t="s">
        <v>959</v>
      </c>
      <c r="C10" s="379"/>
    </row>
    <row r="11" spans="1:4" s="324" customFormat="1" ht="12.75">
      <c r="A11" s="373" t="s">
        <v>889</v>
      </c>
      <c r="B11" s="373" t="s">
        <v>959</v>
      </c>
      <c r="C11" s="380"/>
    </row>
    <row r="12" spans="1:4" s="324" customFormat="1" ht="12.75">
      <c r="A12" s="373" t="s">
        <v>890</v>
      </c>
      <c r="B12" s="373" t="s">
        <v>960</v>
      </c>
      <c r="C12" s="376" t="s">
        <v>1146</v>
      </c>
    </row>
    <row r="13" spans="1:4" s="324" customFormat="1" ht="12.75">
      <c r="A13" s="373" t="s">
        <v>891</v>
      </c>
      <c r="B13" s="373" t="s">
        <v>960</v>
      </c>
      <c r="C13" s="376" t="s">
        <v>1097</v>
      </c>
    </row>
    <row r="14" spans="1:4" s="324" customFormat="1" ht="12.75">
      <c r="A14" s="381" t="s">
        <v>892</v>
      </c>
      <c r="B14" s="382"/>
      <c r="C14" s="383"/>
    </row>
    <row r="15" spans="1:4" s="324" customFormat="1" ht="12.75" customHeight="1">
      <c r="A15" s="376" t="s">
        <v>767</v>
      </c>
      <c r="B15" s="373" t="s">
        <v>977</v>
      </c>
      <c r="C15" s="378" t="s">
        <v>1147</v>
      </c>
    </row>
    <row r="16" spans="1:4" s="324" customFormat="1" ht="12.75">
      <c r="A16" s="376" t="s">
        <v>768</v>
      </c>
      <c r="B16" s="373" t="s">
        <v>977</v>
      </c>
      <c r="C16" s="379"/>
    </row>
    <row r="17" spans="1:3" s="324" customFormat="1" ht="12.75">
      <c r="A17" s="376" t="s">
        <v>770</v>
      </c>
      <c r="B17" s="373" t="s">
        <v>977</v>
      </c>
      <c r="C17" s="379"/>
    </row>
    <row r="18" spans="1:3" s="324" customFormat="1" ht="12.75">
      <c r="A18" s="377" t="s">
        <v>771</v>
      </c>
      <c r="B18" s="384" t="s">
        <v>1148</v>
      </c>
      <c r="C18" s="380"/>
    </row>
    <row r="19" spans="1:3" s="324" customFormat="1" ht="12.75">
      <c r="A19" s="376" t="s">
        <v>893</v>
      </c>
      <c r="B19" s="373" t="s">
        <v>978</v>
      </c>
      <c r="C19" s="378" t="s">
        <v>1102</v>
      </c>
    </row>
    <row r="20" spans="1:3" s="324" customFormat="1" ht="12.75">
      <c r="A20" s="376" t="s">
        <v>894</v>
      </c>
      <c r="B20" s="373" t="s">
        <v>978</v>
      </c>
      <c r="C20" s="379"/>
    </row>
    <row r="21" spans="1:3" s="324" customFormat="1" ht="12.75">
      <c r="A21" s="376" t="s">
        <v>895</v>
      </c>
      <c r="B21" s="373" t="s">
        <v>978</v>
      </c>
      <c r="C21" s="380"/>
    </row>
    <row r="22" spans="1:3" s="324" customFormat="1" ht="12.75">
      <c r="A22" s="376" t="s">
        <v>56</v>
      </c>
      <c r="B22" s="373" t="s">
        <v>968</v>
      </c>
      <c r="C22" s="376" t="s">
        <v>1103</v>
      </c>
    </row>
    <row r="23" spans="1:3" s="324" customFormat="1" ht="12.75">
      <c r="A23" s="376" t="s">
        <v>448</v>
      </c>
      <c r="B23" s="373" t="s">
        <v>972</v>
      </c>
      <c r="C23" s="376" t="s">
        <v>1100</v>
      </c>
    </row>
    <row r="24" spans="1:3" s="324" customFormat="1" ht="12.75">
      <c r="A24" s="376" t="s">
        <v>454</v>
      </c>
      <c r="B24" s="373" t="s">
        <v>965</v>
      </c>
      <c r="C24" s="376" t="s">
        <v>1100</v>
      </c>
    </row>
    <row r="25" spans="1:3" s="324" customFormat="1" ht="12.75">
      <c r="A25" s="376" t="s">
        <v>88</v>
      </c>
      <c r="B25" s="373" t="s">
        <v>965</v>
      </c>
      <c r="C25" s="376" t="s">
        <v>1100</v>
      </c>
    </row>
    <row r="26" spans="1:3" s="324" customFormat="1" ht="12.75" customHeight="1">
      <c r="A26" s="376" t="s">
        <v>896</v>
      </c>
      <c r="B26" s="373" t="s">
        <v>970</v>
      </c>
      <c r="C26" s="378" t="s">
        <v>1149</v>
      </c>
    </row>
    <row r="27" spans="1:3" s="324" customFormat="1" ht="12.75">
      <c r="A27" s="385" t="s">
        <v>897</v>
      </c>
      <c r="B27" s="373" t="s">
        <v>970</v>
      </c>
      <c r="C27" s="379"/>
    </row>
    <row r="28" spans="1:3" s="324" customFormat="1" ht="12.75">
      <c r="A28" s="385" t="s">
        <v>898</v>
      </c>
      <c r="B28" s="373" t="s">
        <v>970</v>
      </c>
      <c r="C28" s="379"/>
    </row>
    <row r="29" spans="1:3" s="324" customFormat="1" ht="12.75">
      <c r="A29" s="385" t="s">
        <v>899</v>
      </c>
      <c r="B29" s="373" t="s">
        <v>970</v>
      </c>
      <c r="C29" s="379"/>
    </row>
    <row r="30" spans="1:3" s="324" customFormat="1" ht="12.75">
      <c r="A30" s="385" t="s">
        <v>900</v>
      </c>
      <c r="B30" s="373" t="s">
        <v>970</v>
      </c>
      <c r="C30" s="379"/>
    </row>
    <row r="31" spans="1:3" s="324" customFormat="1" ht="12.75">
      <c r="A31" s="385" t="s">
        <v>901</v>
      </c>
      <c r="B31" s="373" t="s">
        <v>970</v>
      </c>
      <c r="C31" s="380"/>
    </row>
    <row r="32" spans="1:3" s="324" customFormat="1" ht="12.75" customHeight="1">
      <c r="A32" s="376" t="s">
        <v>902</v>
      </c>
      <c r="B32" s="373" t="s">
        <v>959</v>
      </c>
      <c r="C32" s="386" t="s">
        <v>1145</v>
      </c>
    </row>
    <row r="33" spans="1:3" s="324" customFormat="1" ht="12.75">
      <c r="A33" s="376" t="s">
        <v>903</v>
      </c>
      <c r="B33" s="373" t="s">
        <v>959</v>
      </c>
      <c r="C33" s="387"/>
    </row>
    <row r="34" spans="1:3" s="324" customFormat="1" ht="12.75">
      <c r="A34" s="376" t="s">
        <v>904</v>
      </c>
      <c r="B34" s="373" t="s">
        <v>959</v>
      </c>
      <c r="C34" s="376" t="s">
        <v>1150</v>
      </c>
    </row>
    <row r="35" spans="1:3" s="324" customFormat="1" ht="12.75">
      <c r="A35" s="376" t="s">
        <v>905</v>
      </c>
      <c r="B35" s="373" t="s">
        <v>982</v>
      </c>
      <c r="C35" s="376" t="s">
        <v>1151</v>
      </c>
    </row>
    <row r="36" spans="1:3" s="324" customFormat="1" ht="38.25">
      <c r="A36" s="377" t="s">
        <v>1152</v>
      </c>
      <c r="B36" s="388" t="s">
        <v>974</v>
      </c>
      <c r="C36" s="386" t="s">
        <v>1112</v>
      </c>
    </row>
    <row r="37" spans="1:3" s="324" customFormat="1" ht="25.5">
      <c r="A37" s="377" t="s">
        <v>1153</v>
      </c>
      <c r="B37" s="384" t="s">
        <v>994</v>
      </c>
      <c r="C37" s="386" t="s">
        <v>1154</v>
      </c>
    </row>
    <row r="38" spans="1:3" s="324" customFormat="1" ht="25.5">
      <c r="A38" s="377" t="s">
        <v>1155</v>
      </c>
      <c r="B38" s="384" t="s">
        <v>994</v>
      </c>
      <c r="C38" s="386" t="s">
        <v>1156</v>
      </c>
    </row>
    <row r="39" spans="1:3" s="324" customFormat="1" ht="25.5">
      <c r="A39" s="377" t="s">
        <v>1157</v>
      </c>
      <c r="B39" s="384" t="s">
        <v>994</v>
      </c>
      <c r="C39" s="386" t="s">
        <v>1156</v>
      </c>
    </row>
    <row r="40" spans="1:3" s="324" customFormat="1" ht="12.75">
      <c r="A40" s="377"/>
      <c r="B40" s="384"/>
      <c r="C40" s="386"/>
    </row>
    <row r="41" spans="1:3" s="324" customFormat="1" ht="12.75">
      <c r="A41" s="376" t="s">
        <v>911</v>
      </c>
      <c r="B41" s="373" t="s">
        <v>960</v>
      </c>
      <c r="C41" s="378" t="s">
        <v>1158</v>
      </c>
    </row>
    <row r="42" spans="1:3" s="324" customFormat="1" ht="12.75">
      <c r="A42" s="376" t="s">
        <v>912</v>
      </c>
      <c r="B42" s="373" t="s">
        <v>960</v>
      </c>
      <c r="C42" s="380"/>
    </row>
    <row r="43" spans="1:3" s="324" customFormat="1" ht="12.75">
      <c r="A43" s="376" t="s">
        <v>913</v>
      </c>
      <c r="B43" s="373" t="s">
        <v>995</v>
      </c>
      <c r="C43" s="378" t="s">
        <v>1159</v>
      </c>
    </row>
    <row r="44" spans="1:3" s="324" customFormat="1" ht="12.75">
      <c r="A44" s="376" t="s">
        <v>914</v>
      </c>
      <c r="B44" s="373" t="s">
        <v>995</v>
      </c>
      <c r="C44" s="380"/>
    </row>
    <row r="45" spans="1:3" s="324" customFormat="1" ht="12.75">
      <c r="A45" s="376" t="s">
        <v>915</v>
      </c>
      <c r="B45" s="373" t="s">
        <v>996</v>
      </c>
      <c r="C45" s="376" t="s">
        <v>1160</v>
      </c>
    </row>
    <row r="46" spans="1:3" s="324" customFormat="1" ht="12.75">
      <c r="A46" s="376" t="s">
        <v>916</v>
      </c>
      <c r="B46" s="373" t="s">
        <v>997</v>
      </c>
      <c r="C46" s="378" t="s">
        <v>1161</v>
      </c>
    </row>
    <row r="47" spans="1:3" s="324" customFormat="1" ht="12.75">
      <c r="A47" s="376" t="s">
        <v>917</v>
      </c>
      <c r="B47" s="373" t="s">
        <v>997</v>
      </c>
      <c r="C47" s="380"/>
    </row>
    <row r="48" spans="1:3" s="324" customFormat="1" ht="12.75">
      <c r="A48" s="376" t="s">
        <v>392</v>
      </c>
      <c r="B48" s="373" t="s">
        <v>965</v>
      </c>
      <c r="C48" s="376" t="s">
        <v>1162</v>
      </c>
    </row>
    <row r="49" spans="1:3" s="324" customFormat="1" ht="12.75">
      <c r="A49" s="376" t="s">
        <v>918</v>
      </c>
      <c r="B49" s="373" t="s">
        <v>965</v>
      </c>
      <c r="C49" s="376" t="s">
        <v>1162</v>
      </c>
    </row>
    <row r="50" spans="1:3" s="324" customFormat="1" ht="12.75">
      <c r="A50" s="376" t="s">
        <v>919</v>
      </c>
      <c r="B50" s="373" t="s">
        <v>998</v>
      </c>
      <c r="C50" s="376" t="s">
        <v>1162</v>
      </c>
    </row>
    <row r="51" spans="1:3" s="324" customFormat="1" ht="12.75">
      <c r="A51" s="376" t="s">
        <v>920</v>
      </c>
      <c r="B51" s="373" t="s">
        <v>984</v>
      </c>
      <c r="C51" s="376" t="s">
        <v>1146</v>
      </c>
    </row>
    <row r="52" spans="1:3" s="324" customFormat="1" ht="12.75">
      <c r="A52" s="376" t="s">
        <v>921</v>
      </c>
      <c r="B52" s="373" t="s">
        <v>968</v>
      </c>
      <c r="C52" s="376" t="s">
        <v>1163</v>
      </c>
    </row>
    <row r="53" spans="1:3" s="324" customFormat="1" ht="12.75" customHeight="1">
      <c r="A53" s="376" t="s">
        <v>69</v>
      </c>
      <c r="B53" s="373" t="s">
        <v>999</v>
      </c>
      <c r="C53" s="376" t="s">
        <v>1100</v>
      </c>
    </row>
    <row r="54" spans="1:3" s="324" customFormat="1" ht="12.75">
      <c r="A54" s="376" t="s">
        <v>19</v>
      </c>
      <c r="B54" s="373" t="s">
        <v>993</v>
      </c>
      <c r="C54" s="376" t="s">
        <v>1164</v>
      </c>
    </row>
    <row r="55" spans="1:3" s="324" customFormat="1" ht="12.75" customHeight="1">
      <c r="A55" s="376" t="s">
        <v>922</v>
      </c>
      <c r="B55" s="373" t="s">
        <v>970</v>
      </c>
      <c r="C55" s="378" t="s">
        <v>1149</v>
      </c>
    </row>
    <row r="56" spans="1:3" s="324" customFormat="1" ht="12.75">
      <c r="A56" s="385" t="s">
        <v>897</v>
      </c>
      <c r="B56" s="373" t="s">
        <v>970</v>
      </c>
      <c r="C56" s="379"/>
    </row>
    <row r="57" spans="1:3" s="324" customFormat="1" ht="12.75">
      <c r="A57" s="385" t="s">
        <v>898</v>
      </c>
      <c r="B57" s="373" t="s">
        <v>970</v>
      </c>
      <c r="C57" s="379"/>
    </row>
    <row r="58" spans="1:3" s="324" customFormat="1" ht="12.75">
      <c r="A58" s="385" t="s">
        <v>899</v>
      </c>
      <c r="B58" s="373" t="s">
        <v>970</v>
      </c>
      <c r="C58" s="379"/>
    </row>
    <row r="59" spans="1:3" s="324" customFormat="1" ht="12.75" customHeight="1">
      <c r="A59" s="385" t="s">
        <v>900</v>
      </c>
      <c r="B59" s="373" t="s">
        <v>970</v>
      </c>
      <c r="C59" s="379"/>
    </row>
    <row r="60" spans="1:3" s="324" customFormat="1" ht="12.75">
      <c r="A60" s="385" t="s">
        <v>901</v>
      </c>
      <c r="B60" s="373" t="s">
        <v>970</v>
      </c>
      <c r="C60" s="380"/>
    </row>
    <row r="61" spans="1:3" s="324" customFormat="1" ht="12.75" customHeight="1">
      <c r="A61" s="376" t="s">
        <v>766</v>
      </c>
      <c r="B61" s="373" t="s">
        <v>977</v>
      </c>
      <c r="C61" s="378" t="s">
        <v>1147</v>
      </c>
    </row>
    <row r="62" spans="1:3" s="324" customFormat="1" ht="12.75">
      <c r="A62" s="376" t="s">
        <v>769</v>
      </c>
      <c r="B62" s="373" t="s">
        <v>977</v>
      </c>
      <c r="C62" s="380"/>
    </row>
    <row r="63" spans="1:3" s="324" customFormat="1" ht="12.75" customHeight="1">
      <c r="A63" s="377" t="s">
        <v>1165</v>
      </c>
      <c r="B63" s="373" t="s">
        <v>970</v>
      </c>
      <c r="C63" s="377" t="s">
        <v>1166</v>
      </c>
    </row>
    <row r="64" spans="1:3" s="324" customFormat="1" ht="12.75">
      <c r="A64" s="385" t="s">
        <v>924</v>
      </c>
      <c r="B64" s="373" t="s">
        <v>970</v>
      </c>
      <c r="C64" s="377"/>
    </row>
    <row r="65" spans="1:3" s="324" customFormat="1" ht="12.75">
      <c r="A65" s="385" t="s">
        <v>899</v>
      </c>
      <c r="B65" s="373" t="s">
        <v>970</v>
      </c>
      <c r="C65" s="377"/>
    </row>
    <row r="66" spans="1:3" s="324" customFormat="1" ht="12.75" customHeight="1">
      <c r="A66" s="385" t="s">
        <v>900</v>
      </c>
      <c r="B66" s="373" t="s">
        <v>970</v>
      </c>
      <c r="C66" s="377"/>
    </row>
    <row r="67" spans="1:3" s="324" customFormat="1" ht="12.75">
      <c r="A67" s="385" t="s">
        <v>925</v>
      </c>
      <c r="B67" s="373" t="s">
        <v>970</v>
      </c>
      <c r="C67" s="377"/>
    </row>
    <row r="68" spans="1:3" s="324" customFormat="1" ht="12.75" customHeight="1">
      <c r="A68" s="389" t="s">
        <v>926</v>
      </c>
      <c r="B68" s="373" t="s">
        <v>959</v>
      </c>
      <c r="C68" s="456" t="s">
        <v>1145</v>
      </c>
    </row>
    <row r="69" spans="1:3" s="324" customFormat="1" ht="12.75">
      <c r="A69" s="389" t="s">
        <v>927</v>
      </c>
      <c r="B69" s="373" t="s">
        <v>959</v>
      </c>
      <c r="C69" s="458"/>
    </row>
    <row r="70" spans="1:3" s="324" customFormat="1" ht="25.5">
      <c r="A70" s="390" t="s">
        <v>1167</v>
      </c>
      <c r="B70" s="388" t="s">
        <v>975</v>
      </c>
      <c r="C70" s="378" t="s">
        <v>1113</v>
      </c>
    </row>
    <row r="71" spans="1:3" s="324" customFormat="1" ht="25.5">
      <c r="A71" s="391" t="s">
        <v>1168</v>
      </c>
      <c r="B71" s="384" t="s">
        <v>994</v>
      </c>
      <c r="C71" s="386" t="s">
        <v>1154</v>
      </c>
    </row>
    <row r="72" spans="1:3" s="324" customFormat="1" ht="25.5">
      <c r="A72" s="391" t="s">
        <v>1169</v>
      </c>
      <c r="B72" s="384" t="s">
        <v>994</v>
      </c>
      <c r="C72" s="386" t="s">
        <v>1170</v>
      </c>
    </row>
    <row r="73" spans="1:3" s="324" customFormat="1" ht="25.5">
      <c r="A73" s="391" t="s">
        <v>1171</v>
      </c>
      <c r="B73" s="384" t="s">
        <v>994</v>
      </c>
      <c r="C73" s="386" t="s">
        <v>1170</v>
      </c>
    </row>
    <row r="74" spans="1:3" s="324" customFormat="1" ht="12.75">
      <c r="A74" s="376" t="s">
        <v>90</v>
      </c>
      <c r="B74" s="373" t="s">
        <v>1001</v>
      </c>
      <c r="C74" s="376" t="s">
        <v>1100</v>
      </c>
    </row>
    <row r="75" spans="1:3" s="324" customFormat="1" ht="12.75">
      <c r="A75" s="376" t="s">
        <v>933</v>
      </c>
      <c r="B75" s="373" t="s">
        <v>959</v>
      </c>
      <c r="C75" s="376" t="s">
        <v>1172</v>
      </c>
    </row>
    <row r="76" spans="1:3" s="324" customFormat="1" ht="12.75">
      <c r="A76" s="392" t="s">
        <v>934</v>
      </c>
      <c r="B76" s="393"/>
      <c r="C76" s="394"/>
    </row>
    <row r="77" spans="1:3" s="324" customFormat="1" ht="12.75">
      <c r="A77" s="376" t="s">
        <v>935</v>
      </c>
      <c r="B77" s="373" t="s">
        <v>993</v>
      </c>
      <c r="C77" s="376" t="s">
        <v>1097</v>
      </c>
    </row>
    <row r="78" spans="1:3" s="324" customFormat="1" ht="12.75">
      <c r="A78" s="376" t="s">
        <v>936</v>
      </c>
      <c r="B78" s="373" t="s">
        <v>993</v>
      </c>
      <c r="C78" s="376" t="s">
        <v>1173</v>
      </c>
    </row>
    <row r="79" spans="1:3" s="324" customFormat="1" ht="12.75">
      <c r="A79" s="376" t="s">
        <v>937</v>
      </c>
      <c r="B79" s="373" t="s">
        <v>1002</v>
      </c>
      <c r="C79" s="376" t="s">
        <v>1173</v>
      </c>
    </row>
    <row r="80" spans="1:3" s="324" customFormat="1" ht="12.75">
      <c r="A80" s="376" t="s">
        <v>938</v>
      </c>
      <c r="B80" s="373" t="s">
        <v>993</v>
      </c>
      <c r="C80" s="376" t="s">
        <v>1173</v>
      </c>
    </row>
    <row r="81" spans="1:3" s="324" customFormat="1" ht="12.75">
      <c r="A81" s="376" t="s">
        <v>939</v>
      </c>
      <c r="B81" s="373" t="s">
        <v>982</v>
      </c>
      <c r="C81" s="376" t="s">
        <v>1150</v>
      </c>
    </row>
    <row r="82" spans="1:3" s="324" customFormat="1" ht="12.75">
      <c r="A82" s="376" t="s">
        <v>1003</v>
      </c>
      <c r="B82" s="373" t="s">
        <v>982</v>
      </c>
      <c r="C82" s="376" t="s">
        <v>1151</v>
      </c>
    </row>
    <row r="83" spans="1:3" s="324" customFormat="1" ht="12.75" customHeight="1">
      <c r="A83" s="376" t="s">
        <v>940</v>
      </c>
      <c r="B83" s="373" t="s">
        <v>984</v>
      </c>
      <c r="C83" s="376" t="s">
        <v>1150</v>
      </c>
    </row>
    <row r="84" spans="1:3" s="324" customFormat="1" ht="12.75">
      <c r="A84" s="376" t="s">
        <v>697</v>
      </c>
      <c r="B84" s="373" t="s">
        <v>993</v>
      </c>
      <c r="C84" s="376" t="s">
        <v>1150</v>
      </c>
    </row>
    <row r="85" spans="1:3" s="324" customFormat="1" ht="12.75">
      <c r="A85" s="376" t="s">
        <v>941</v>
      </c>
      <c r="B85" s="373" t="s">
        <v>977</v>
      </c>
      <c r="C85" s="376" t="s">
        <v>1174</v>
      </c>
    </row>
    <row r="86" spans="1:3" s="324" customFormat="1" ht="12.75">
      <c r="A86" s="376" t="s">
        <v>942</v>
      </c>
      <c r="B86" s="373" t="s">
        <v>1004</v>
      </c>
      <c r="C86" s="376" t="s">
        <v>1100</v>
      </c>
    </row>
    <row r="87" spans="1:3" s="324" customFormat="1" ht="12.75">
      <c r="A87" s="376" t="s">
        <v>19</v>
      </c>
      <c r="B87" s="373" t="s">
        <v>970</v>
      </c>
      <c r="C87" s="376" t="s">
        <v>1150</v>
      </c>
    </row>
    <row r="88" spans="1:3" s="324" customFormat="1" ht="12.75">
      <c r="A88" s="381" t="s">
        <v>943</v>
      </c>
      <c r="B88" s="395"/>
      <c r="C88" s="396"/>
    </row>
    <row r="89" spans="1:3" s="324" customFormat="1" ht="12.75" customHeight="1">
      <c r="A89" s="397" t="s">
        <v>944</v>
      </c>
      <c r="B89" s="398" t="s">
        <v>1005</v>
      </c>
      <c r="C89" s="456" t="s">
        <v>1175</v>
      </c>
    </row>
    <row r="90" spans="1:3" s="324" customFormat="1" ht="12.75">
      <c r="A90" s="397" t="s">
        <v>945</v>
      </c>
      <c r="B90" s="398" t="s">
        <v>1005</v>
      </c>
      <c r="C90" s="457"/>
    </row>
    <row r="91" spans="1:3" s="324" customFormat="1" ht="12.75" customHeight="1">
      <c r="A91" s="397" t="s">
        <v>946</v>
      </c>
      <c r="B91" s="398" t="s">
        <v>1005</v>
      </c>
      <c r="C91" s="457"/>
    </row>
    <row r="92" spans="1:3" s="324" customFormat="1" ht="12.75">
      <c r="A92" s="397" t="s">
        <v>947</v>
      </c>
      <c r="B92" s="398" t="s">
        <v>1005</v>
      </c>
      <c r="C92" s="457"/>
    </row>
    <row r="93" spans="1:3" s="324" customFormat="1" ht="12.75">
      <c r="A93" s="397" t="s">
        <v>948</v>
      </c>
      <c r="B93" s="398" t="s">
        <v>1005</v>
      </c>
      <c r="C93" s="457"/>
    </row>
    <row r="94" spans="1:3" s="324" customFormat="1" ht="12.75">
      <c r="A94" s="397" t="s">
        <v>949</v>
      </c>
      <c r="B94" s="398" t="s">
        <v>1005</v>
      </c>
      <c r="C94" s="458"/>
    </row>
    <row r="95" spans="1:3" s="324" customFormat="1" ht="12.75">
      <c r="A95" s="397" t="s">
        <v>950</v>
      </c>
      <c r="B95" s="398" t="s">
        <v>1005</v>
      </c>
      <c r="C95" s="456" t="s">
        <v>1150</v>
      </c>
    </row>
    <row r="96" spans="1:3">
      <c r="A96" s="397" t="s">
        <v>951</v>
      </c>
      <c r="B96" s="398" t="s">
        <v>1005</v>
      </c>
      <c r="C96" s="458"/>
    </row>
    <row r="97" spans="1:3" ht="15" customHeight="1">
      <c r="A97" s="397" t="s">
        <v>952</v>
      </c>
      <c r="B97" s="398" t="s">
        <v>1005</v>
      </c>
      <c r="C97" s="456" t="s">
        <v>1175</v>
      </c>
    </row>
    <row r="98" spans="1:3">
      <c r="A98" s="397" t="s">
        <v>953</v>
      </c>
      <c r="B98" s="398" t="s">
        <v>1005</v>
      </c>
      <c r="C98" s="457"/>
    </row>
    <row r="99" spans="1:3">
      <c r="A99" s="397" t="s">
        <v>805</v>
      </c>
      <c r="B99" s="398" t="s">
        <v>1005</v>
      </c>
      <c r="C99" s="457"/>
    </row>
    <row r="100" spans="1:3">
      <c r="A100" s="397" t="s">
        <v>954</v>
      </c>
      <c r="B100" s="398" t="s">
        <v>1005</v>
      </c>
      <c r="C100" s="457"/>
    </row>
    <row r="101" spans="1:3">
      <c r="A101" s="397" t="s">
        <v>955</v>
      </c>
      <c r="B101" s="398" t="s">
        <v>1005</v>
      </c>
      <c r="C101" s="458"/>
    </row>
  </sheetData>
  <mergeCells count="4">
    <mergeCell ref="C68:C69"/>
    <mergeCell ref="C89:C94"/>
    <mergeCell ref="C95:C96"/>
    <mergeCell ref="C97:C10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D08C-9075-4D4D-9B2B-8615DD8480FA}">
  <dimension ref="A1:D2"/>
  <sheetViews>
    <sheetView workbookViewId="0">
      <selection activeCell="B3" sqref="B3"/>
    </sheetView>
  </sheetViews>
  <sheetFormatPr defaultRowHeight="15"/>
  <sheetData>
    <row r="1" spans="1:4">
      <c r="A1" t="s">
        <v>232</v>
      </c>
    </row>
    <row r="2" spans="1:4">
      <c r="A2" t="s">
        <v>233</v>
      </c>
      <c r="B2">
        <v>19.23</v>
      </c>
      <c r="C2" t="s">
        <v>234</v>
      </c>
      <c r="D2"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27</vt:i4>
      </vt:variant>
      <vt:variant>
        <vt:lpstr>Charts</vt:lpstr>
      </vt:variant>
      <vt:variant>
        <vt:i4>4</vt:i4>
      </vt:variant>
      <vt:variant>
        <vt:lpstr>Named Ranges</vt:lpstr>
      </vt:variant>
      <vt:variant>
        <vt:i4>1</vt:i4>
      </vt:variant>
    </vt:vector>
  </HeadingPairs>
  <TitlesOfParts>
    <vt:vector size="32" baseType="lpstr">
      <vt:lpstr>Introduction</vt:lpstr>
      <vt:lpstr>Alvarez_Compare</vt:lpstr>
      <vt:lpstr>Derive_EQ_EF</vt:lpstr>
      <vt:lpstr>East_West_EF</vt:lpstr>
      <vt:lpstr>EPA_Emissions_Exp</vt:lpstr>
      <vt:lpstr>Data_Timeseries</vt:lpstr>
      <vt:lpstr>Data_EQ_EF</vt:lpstr>
      <vt:lpstr>Natural Gas</vt:lpstr>
      <vt:lpstr>Petroleum</vt:lpstr>
      <vt:lpstr>1996 (GRI)</vt:lpstr>
      <vt:lpstr>2009</vt:lpstr>
      <vt:lpstr>2010</vt:lpstr>
      <vt:lpstr>2011</vt:lpstr>
      <vt:lpstr>2012</vt:lpstr>
      <vt:lpstr>2013</vt:lpstr>
      <vt:lpstr>2014</vt:lpstr>
      <vt:lpstr>2015</vt:lpstr>
      <vt:lpstr>2016</vt:lpstr>
      <vt:lpstr>2020 NG (Tots)</vt:lpstr>
      <vt:lpstr>2020 Pet (Tots)</vt:lpstr>
      <vt:lpstr>2020 NG (EFs)</vt:lpstr>
      <vt:lpstr>2020 Pet (EFs)</vt:lpstr>
      <vt:lpstr>2020 NG (AFs)</vt:lpstr>
      <vt:lpstr>2020 Pet (AFs)</vt:lpstr>
      <vt:lpstr>2020 NG (Srcs)</vt:lpstr>
      <vt:lpstr>2020 Pet (Srcs)</vt:lpstr>
      <vt:lpstr>Conversion factors</vt:lpstr>
      <vt:lpstr>Fig_Alvarez_Compare</vt:lpstr>
      <vt:lpstr>Fig_Alvarez_Diff</vt:lpstr>
      <vt:lpstr>Fig_Total_Timeseries</vt:lpstr>
      <vt:lpstr>Fig_EQ_EF_Timeseries</vt:lpstr>
      <vt:lpstr>g_per_scf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Scott Rutherford</dc:creator>
  <cp:lastModifiedBy>Jeff Rutherford</cp:lastModifiedBy>
  <dcterms:created xsi:type="dcterms:W3CDTF">2019-10-31T16:17:36Z</dcterms:created>
  <dcterms:modified xsi:type="dcterms:W3CDTF">2020-08-11T18:13:19Z</dcterms:modified>
</cp:coreProperties>
</file>