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ruthe\Dropbox\Doctoral\Projects\Research Projects\manuscripts\2_methane paper\paper ii - component level\Analysis\5_Scripts\8_LU\"/>
    </mc:Choice>
  </mc:AlternateContent>
  <bookViews>
    <workbookView xWindow="-105" yWindow="-105" windowWidth="19410" windowHeight="11010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G11" i="1" l="1"/>
  <c r="G12" i="1"/>
  <c r="G13" i="1"/>
  <c r="G14" i="1"/>
  <c r="G15" i="1"/>
  <c r="G16" i="1"/>
  <c r="G17" i="1"/>
  <c r="G18" i="1"/>
  <c r="G19" i="1"/>
  <c r="G20" i="1"/>
  <c r="G21" i="1"/>
  <c r="G10" i="1"/>
  <c r="C10" i="1"/>
  <c r="D10" i="1" l="1"/>
  <c r="C11" i="1"/>
  <c r="D11" i="1"/>
  <c r="C12" i="1"/>
  <c r="D12" i="1" s="1"/>
  <c r="C13" i="1"/>
  <c r="D13" i="1" s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H10" i="1"/>
  <c r="C5" i="1" s="1"/>
  <c r="D22" i="1" l="1"/>
  <c r="D36" i="1"/>
  <c r="D30" i="1"/>
  <c r="D31" i="1"/>
  <c r="D32" i="1"/>
  <c r="D33" i="1"/>
  <c r="D34" i="1"/>
  <c r="D35" i="1"/>
  <c r="D29" i="1"/>
  <c r="C35" i="1"/>
  <c r="C34" i="1"/>
  <c r="C33" i="1"/>
  <c r="C32" i="1"/>
  <c r="C31" i="1"/>
  <c r="C30" i="1"/>
  <c r="C29" i="1"/>
  <c r="H11" i="1" l="1"/>
  <c r="H12" i="1"/>
  <c r="H13" i="1"/>
  <c r="H14" i="1"/>
  <c r="H15" i="1"/>
</calcChain>
</file>

<file path=xl/sharedStrings.xml><?xml version="1.0" encoding="utf-8"?>
<sst xmlns="http://schemas.openxmlformats.org/spreadsheetml/2006/main" count="88" uniqueCount="42">
  <si>
    <t>Natural gas systems</t>
  </si>
  <si>
    <t>Type</t>
  </si>
  <si>
    <t>HF Completions - Non-REC with Venting</t>
  </si>
  <si>
    <t>HF Completions - Non-REC with Flaring</t>
  </si>
  <si>
    <t>HF Completions - REC with Venting</t>
  </si>
  <si>
    <t>HF Completions - REC with Flaring</t>
  </si>
  <si>
    <t>Non-HF Completions - vented</t>
  </si>
  <si>
    <t>Non-HF Completions - flared</t>
  </si>
  <si>
    <t>HF Workovers - Non-REC with Venting</t>
  </si>
  <si>
    <t>HF Workovers - Non-REC with Flaring</t>
  </si>
  <si>
    <t>HF Workovers - REC with Venting</t>
  </si>
  <si>
    <t>HF Workovers - REC with Flaring</t>
  </si>
  <si>
    <t>Non-HF Workovers - vented</t>
  </si>
  <si>
    <t>Non-HF Workovers - flared</t>
  </si>
  <si>
    <t>Petroleum systems</t>
  </si>
  <si>
    <t>From OPGEE</t>
  </si>
  <si>
    <t>Hydraulically fractured?</t>
  </si>
  <si>
    <t>Flaring?</t>
  </si>
  <si>
    <t>REC?</t>
  </si>
  <si>
    <t>Mean</t>
  </si>
  <si>
    <t>No HF</t>
  </si>
  <si>
    <t>Completion</t>
  </si>
  <si>
    <t>Yes</t>
  </si>
  <si>
    <t>No</t>
  </si>
  <si>
    <t>Workover</t>
  </si>
  <si>
    <t>HF</t>
  </si>
  <si>
    <t>GHGI estimate</t>
  </si>
  <si>
    <t>Completions</t>
  </si>
  <si>
    <t>Workovers</t>
  </si>
  <si>
    <t>GHGRP data</t>
  </si>
  <si>
    <t>GHGI Data</t>
  </si>
  <si>
    <t>kg CH4/event</t>
  </si>
  <si>
    <t>HF Completions: Non-REC with Venting</t>
  </si>
  <si>
    <t>HF Completions: Non-REC with Flaring</t>
  </si>
  <si>
    <t>HF Completions: REC with Venting</t>
  </si>
  <si>
    <t>HF Completions: REC with Flaring</t>
  </si>
  <si>
    <t>Well Completion Venting (less HF completions)</t>
  </si>
  <si>
    <t>HF Workovers: Non-REC with Flaring</t>
  </si>
  <si>
    <t>HF Workovers: REC with Flaring</t>
  </si>
  <si>
    <t>Events (GHGI)</t>
  </si>
  <si>
    <t>tonne cH4/event (GHGRP)</t>
  </si>
  <si>
    <t>tonnes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</si>
</sst>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color theme="0"/>
      <name val="Helvetica"/>
      <family val="2"/>
    </font>
    <font>
      <sz val="10"/>
      <color theme="5"/>
      <name val="Helvetica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>
      <alignment wrapText="1"/>
    </xf>
    <xf numFmtId="164" fontId="2" fillId="3" borderId="2"/>
  </cellStyleXfs>
  <cellXfs count="16">
    <xf numFmtId="0" fontId="0" fillId="0" borderId="0" xfId="0"/>
    <xf numFmtId="0" fontId="3" fillId="0" borderId="1" xfId="0" applyFont="1" applyBorder="1" applyAlignment="1">
      <alignment wrapText="1"/>
    </xf>
    <xf numFmtId="3" fontId="3" fillId="0" borderId="1" xfId="0" applyNumberFormat="1" applyFont="1" applyBorder="1"/>
    <xf numFmtId="164" fontId="0" fillId="0" borderId="0" xfId="0" applyNumberFormat="1"/>
    <xf numFmtId="0" fontId="0" fillId="4" borderId="0" xfId="0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4" xfId="0" applyFill="1" applyBorder="1" applyAlignment="1">
      <alignment vertical="center" wrapText="1"/>
    </xf>
    <xf numFmtId="0" fontId="0" fillId="4" borderId="5" xfId="0" applyFill="1" applyBorder="1" applyAlignment="1">
      <alignment vertical="center"/>
    </xf>
    <xf numFmtId="0" fontId="0" fillId="4" borderId="6" xfId="0" applyFill="1" applyBorder="1"/>
    <xf numFmtId="0" fontId="0" fillId="4" borderId="7" xfId="0" applyFill="1" applyBorder="1"/>
    <xf numFmtId="2" fontId="0" fillId="0" borderId="0" xfId="0" applyNumberFormat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</cellXfs>
  <cellStyles count="3">
    <cellStyle name="Normal" xfId="0" builtinId="0"/>
    <cellStyle name="Table_Header" xfId="1"/>
    <cellStyle name="User_Locked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abSelected="1" topLeftCell="A19" workbookViewId="0">
      <selection activeCell="B29" sqref="B29:B35"/>
    </sheetView>
  </sheetViews>
  <sheetFormatPr defaultRowHeight="15" x14ac:dyDescent="0.25"/>
  <cols>
    <col min="1" max="1" width="35.5703125" customWidth="1"/>
    <col min="2" max="2" width="13.5703125" customWidth="1"/>
    <col min="3" max="3" width="12.7109375" customWidth="1"/>
    <col min="4" max="4" width="9.5703125" bestFit="1" customWidth="1"/>
    <col min="15" max="15" width="8.85546875" customWidth="1"/>
  </cols>
  <sheetData>
    <row r="2" spans="1:15" x14ac:dyDescent="0.25">
      <c r="A2" t="s">
        <v>0</v>
      </c>
    </row>
    <row r="4" spans="1:15" x14ac:dyDescent="0.25">
      <c r="A4" t="s">
        <v>26</v>
      </c>
    </row>
    <row r="5" spans="1:15" x14ac:dyDescent="0.25">
      <c r="A5" t="s">
        <v>27</v>
      </c>
      <c r="B5">
        <v>39.309879531958899</v>
      </c>
      <c r="C5">
        <f>SUM(H10:H15)/1000000</f>
        <v>39.309879531958863</v>
      </c>
    </row>
    <row r="6" spans="1:15" x14ac:dyDescent="0.25">
      <c r="A6" t="s">
        <v>28</v>
      </c>
      <c r="B6">
        <v>13.698082852153494</v>
      </c>
      <c r="J6" t="s">
        <v>15</v>
      </c>
    </row>
    <row r="7" spans="1:15" x14ac:dyDescent="0.25">
      <c r="B7" t="s">
        <v>29</v>
      </c>
      <c r="F7" t="s">
        <v>30</v>
      </c>
    </row>
    <row r="9" spans="1:15" ht="45" x14ac:dyDescent="0.25">
      <c r="A9" s="10" t="s">
        <v>1</v>
      </c>
      <c r="B9" s="9" t="s">
        <v>39</v>
      </c>
      <c r="C9" s="9" t="s">
        <v>40</v>
      </c>
      <c r="D9" s="9" t="s">
        <v>41</v>
      </c>
      <c r="F9" t="s">
        <v>31</v>
      </c>
      <c r="J9" t="s">
        <v>16</v>
      </c>
      <c r="K9" t="s">
        <v>1</v>
      </c>
      <c r="L9" t="s">
        <v>17</v>
      </c>
      <c r="M9" t="s">
        <v>18</v>
      </c>
      <c r="O9" t="s">
        <v>19</v>
      </c>
    </row>
    <row r="10" spans="1:15" x14ac:dyDescent="0.25">
      <c r="A10" s="11" t="s">
        <v>2</v>
      </c>
      <c r="B10" s="4">
        <v>104.99999999999999</v>
      </c>
      <c r="C10" s="5">
        <f>O17</f>
        <v>74.657551600113706</v>
      </c>
      <c r="D10" s="6">
        <f>B10*C10</f>
        <v>7839.0429180119381</v>
      </c>
      <c r="F10">
        <v>8790.5185185185219</v>
      </c>
      <c r="G10" s="13">
        <f>F10/1000</f>
        <v>8.7905185185185211</v>
      </c>
      <c r="H10">
        <f>F10*B10</f>
        <v>923004.44444444473</v>
      </c>
      <c r="J10" t="s">
        <v>20</v>
      </c>
      <c r="K10" t="s">
        <v>21</v>
      </c>
      <c r="L10" t="s">
        <v>22</v>
      </c>
      <c r="M10" t="s">
        <v>23</v>
      </c>
      <c r="O10">
        <v>7.9747272727272698</v>
      </c>
    </row>
    <row r="11" spans="1:15" x14ac:dyDescent="0.25">
      <c r="A11" s="11" t="s">
        <v>3</v>
      </c>
      <c r="B11" s="4">
        <v>331.00000000000006</v>
      </c>
      <c r="C11" s="5">
        <f>O14</f>
        <v>1.95079599524981</v>
      </c>
      <c r="D11" s="6">
        <f t="shared" ref="D11:D20" si="0">B11*C11</f>
        <v>645.71347442768717</v>
      </c>
      <c r="F11">
        <v>2360.6334310850434</v>
      </c>
      <c r="G11" s="13">
        <f t="shared" ref="G11:G21" si="1">F11/1000</f>
        <v>2.3606334310850432</v>
      </c>
      <c r="H11">
        <f t="shared" ref="H11:H15" si="2">F11*B11</f>
        <v>781369.66568914952</v>
      </c>
      <c r="J11" t="s">
        <v>20</v>
      </c>
      <c r="K11" t="s">
        <v>21</v>
      </c>
      <c r="L11" t="s">
        <v>23</v>
      </c>
      <c r="M11" t="s">
        <v>23</v>
      </c>
      <c r="O11">
        <v>3.7867107191054599</v>
      </c>
    </row>
    <row r="12" spans="1:15" x14ac:dyDescent="0.25">
      <c r="A12" s="11" t="s">
        <v>4</v>
      </c>
      <c r="B12" s="4">
        <v>3048.0000000000005</v>
      </c>
      <c r="C12" s="5">
        <f>O15</f>
        <v>38.384162332007598</v>
      </c>
      <c r="D12" s="6">
        <f t="shared" si="0"/>
        <v>116994.92678795918</v>
      </c>
      <c r="F12">
        <v>4893.2304347826121</v>
      </c>
      <c r="G12" s="13">
        <f t="shared" si="1"/>
        <v>4.8932304347826117</v>
      </c>
      <c r="H12">
        <f t="shared" si="2"/>
        <v>14914566.365217404</v>
      </c>
      <c r="J12" t="s">
        <v>20</v>
      </c>
      <c r="K12" t="s">
        <v>24</v>
      </c>
      <c r="L12" t="s">
        <v>22</v>
      </c>
      <c r="M12" t="s">
        <v>23</v>
      </c>
      <c r="O12">
        <v>9.5230868389080999E-4</v>
      </c>
    </row>
    <row r="13" spans="1:15" x14ac:dyDescent="0.25">
      <c r="A13" s="11" t="s">
        <v>5</v>
      </c>
      <c r="B13" s="4">
        <v>1793</v>
      </c>
      <c r="C13" s="5">
        <f>O16</f>
        <v>8.0356356059688707</v>
      </c>
      <c r="D13" s="6">
        <f t="shared" si="0"/>
        <v>14407.894641502186</v>
      </c>
      <c r="F13">
        <v>4895.3676789587844</v>
      </c>
      <c r="G13" s="13">
        <f t="shared" si="1"/>
        <v>4.8953676789587846</v>
      </c>
      <c r="H13">
        <f t="shared" si="2"/>
        <v>8777394.2483731005</v>
      </c>
      <c r="J13" t="s">
        <v>20</v>
      </c>
      <c r="K13" t="s">
        <v>24</v>
      </c>
      <c r="L13" t="s">
        <v>23</v>
      </c>
      <c r="M13" t="s">
        <v>23</v>
      </c>
      <c r="O13">
        <v>8.8474910640187102E-2</v>
      </c>
    </row>
    <row r="14" spans="1:15" x14ac:dyDescent="0.25">
      <c r="A14" s="11" t="s">
        <v>6</v>
      </c>
      <c r="B14" s="14">
        <v>612.49262461666206</v>
      </c>
      <c r="C14" s="5">
        <f>O11</f>
        <v>3.7867107191054599</v>
      </c>
      <c r="D14" s="6">
        <f t="shared" si="0"/>
        <v>2319.3323870089507</v>
      </c>
      <c r="F14">
        <v>22656.048192771086</v>
      </c>
      <c r="G14" s="13">
        <f t="shared" si="1"/>
        <v>22.656048192771085</v>
      </c>
      <c r="H14">
        <f t="shared" si="2"/>
        <v>13876662.421031946</v>
      </c>
      <c r="J14" t="s">
        <v>25</v>
      </c>
      <c r="K14" t="s">
        <v>21</v>
      </c>
      <c r="L14" t="s">
        <v>22</v>
      </c>
      <c r="M14" t="s">
        <v>23</v>
      </c>
      <c r="O14">
        <v>1.95079599524981</v>
      </c>
    </row>
    <row r="15" spans="1:15" x14ac:dyDescent="0.25">
      <c r="A15" s="11" t="s">
        <v>7</v>
      </c>
      <c r="B15" s="14">
        <v>177.10630109397459</v>
      </c>
      <c r="C15" s="5">
        <f>O10</f>
        <v>7.9747272727272698</v>
      </c>
      <c r="D15" s="6">
        <f t="shared" si="0"/>
        <v>1412.3744495059666</v>
      </c>
      <c r="F15">
        <v>208.25000000000006</v>
      </c>
      <c r="G15" s="13">
        <f t="shared" si="1"/>
        <v>0.20825000000000005</v>
      </c>
      <c r="H15">
        <f t="shared" si="2"/>
        <v>36882.387202820217</v>
      </c>
      <c r="J15" t="s">
        <v>25</v>
      </c>
      <c r="K15" t="s">
        <v>21</v>
      </c>
      <c r="L15" t="s">
        <v>23</v>
      </c>
      <c r="M15" t="s">
        <v>22</v>
      </c>
      <c r="O15">
        <v>38.384162332007598</v>
      </c>
    </row>
    <row r="16" spans="1:15" x14ac:dyDescent="0.25">
      <c r="A16" s="11" t="s">
        <v>8</v>
      </c>
      <c r="B16" s="14">
        <v>286.39847908745253</v>
      </c>
      <c r="C16" s="5">
        <f>O21</f>
        <v>14.8386275510204</v>
      </c>
      <c r="D16" s="6">
        <f t="shared" si="0"/>
        <v>4249.7603623574132</v>
      </c>
      <c r="F16">
        <v>8790.5185185185201</v>
      </c>
      <c r="G16" s="13">
        <f t="shared" si="1"/>
        <v>8.7905185185185193</v>
      </c>
      <c r="J16" t="s">
        <v>25</v>
      </c>
      <c r="K16" t="s">
        <v>21</v>
      </c>
      <c r="L16" t="s">
        <v>22</v>
      </c>
      <c r="M16" t="s">
        <v>22</v>
      </c>
      <c r="O16">
        <v>8.0356356059688707</v>
      </c>
    </row>
    <row r="17" spans="1:15" x14ac:dyDescent="0.25">
      <c r="A17" s="11" t="s">
        <v>9</v>
      </c>
      <c r="B17" s="14">
        <v>95.466159695817481</v>
      </c>
      <c r="C17" s="5">
        <f>O18</f>
        <v>8.9419642857142906E-2</v>
      </c>
      <c r="D17" s="6">
        <f t="shared" si="0"/>
        <v>8.5365499049429694</v>
      </c>
      <c r="F17">
        <v>2360.6334310850443</v>
      </c>
      <c r="G17" s="13">
        <f t="shared" si="1"/>
        <v>2.3606334310850445</v>
      </c>
      <c r="J17" t="s">
        <v>25</v>
      </c>
      <c r="K17" t="s">
        <v>21</v>
      </c>
      <c r="L17" t="s">
        <v>23</v>
      </c>
      <c r="M17" t="s">
        <v>23</v>
      </c>
      <c r="O17">
        <v>74.657551600113706</v>
      </c>
    </row>
    <row r="18" spans="1:15" x14ac:dyDescent="0.25">
      <c r="A18" s="11" t="s">
        <v>10</v>
      </c>
      <c r="B18" s="14">
        <v>1642.0179467680612</v>
      </c>
      <c r="C18" s="5">
        <f>O19</f>
        <v>0.19533200518302599</v>
      </c>
      <c r="D18" s="6">
        <f t="shared" si="0"/>
        <v>320.73865808872063</v>
      </c>
      <c r="F18">
        <v>4893.2304347826112</v>
      </c>
      <c r="G18" s="13">
        <f t="shared" si="1"/>
        <v>4.8932304347826108</v>
      </c>
      <c r="J18" t="s">
        <v>25</v>
      </c>
      <c r="K18" t="s">
        <v>24</v>
      </c>
      <c r="L18" t="s">
        <v>22</v>
      </c>
      <c r="M18" t="s">
        <v>23</v>
      </c>
      <c r="O18">
        <v>8.9419642857142906E-2</v>
      </c>
    </row>
    <row r="19" spans="1:15" x14ac:dyDescent="0.25">
      <c r="A19" s="11" t="s">
        <v>11</v>
      </c>
      <c r="B19" s="14">
        <v>486.87741444866919</v>
      </c>
      <c r="C19" s="5">
        <f>O20</f>
        <v>0.37122784468155501</v>
      </c>
      <c r="D19" s="6">
        <f t="shared" si="0"/>
        <v>180.74245318990765</v>
      </c>
      <c r="F19">
        <v>4895.3676789587853</v>
      </c>
      <c r="G19" s="13">
        <f t="shared" si="1"/>
        <v>4.8953676789587854</v>
      </c>
      <c r="J19" t="s">
        <v>25</v>
      </c>
      <c r="K19" t="s">
        <v>24</v>
      </c>
      <c r="L19" t="s">
        <v>23</v>
      </c>
      <c r="M19" t="s">
        <v>22</v>
      </c>
      <c r="O19">
        <v>0.19533200518302599</v>
      </c>
    </row>
    <row r="20" spans="1:15" x14ac:dyDescent="0.25">
      <c r="A20" s="11" t="s">
        <v>12</v>
      </c>
      <c r="B20" s="14">
        <v>7037.9111851256166</v>
      </c>
      <c r="C20" s="5">
        <f>O13</f>
        <v>8.8474910640187102E-2</v>
      </c>
      <c r="D20" s="6">
        <f t="shared" si="0"/>
        <v>622.6785631975622</v>
      </c>
      <c r="F20">
        <v>72.816973355778643</v>
      </c>
      <c r="G20" s="13">
        <f t="shared" si="1"/>
        <v>7.281697335577865E-2</v>
      </c>
      <c r="J20" t="s">
        <v>25</v>
      </c>
      <c r="K20" t="s">
        <v>24</v>
      </c>
      <c r="L20" t="s">
        <v>22</v>
      </c>
      <c r="M20" t="s">
        <v>22</v>
      </c>
      <c r="O20">
        <v>0.37122784468155501</v>
      </c>
    </row>
    <row r="21" spans="1:15" x14ac:dyDescent="0.25">
      <c r="A21" s="12" t="s">
        <v>13</v>
      </c>
      <c r="B21" s="15">
        <v>328.465814874383</v>
      </c>
      <c r="C21" s="7">
        <f>O12</f>
        <v>9.5230868389080999E-4</v>
      </c>
      <c r="D21" s="8">
        <f>B21*C21</f>
        <v>0.31280084786614609</v>
      </c>
      <c r="F21">
        <v>74.393034825870643</v>
      </c>
      <c r="G21" s="13">
        <f t="shared" si="1"/>
        <v>7.4393034825870646E-2</v>
      </c>
      <c r="J21" t="s">
        <v>25</v>
      </c>
      <c r="K21" t="s">
        <v>24</v>
      </c>
      <c r="L21" t="s">
        <v>23</v>
      </c>
      <c r="M21" t="s">
        <v>23</v>
      </c>
      <c r="O21">
        <v>14.8386275510204</v>
      </c>
    </row>
    <row r="22" spans="1:15" x14ac:dyDescent="0.25">
      <c r="D22" s="3">
        <f>SUM(D10:D21)/1000</f>
        <v>149.00205404600231</v>
      </c>
    </row>
    <row r="23" spans="1:15" x14ac:dyDescent="0.25">
      <c r="A23" t="s">
        <v>14</v>
      </c>
    </row>
    <row r="25" spans="1:15" x14ac:dyDescent="0.25">
      <c r="A25" t="s">
        <v>26</v>
      </c>
    </row>
    <row r="26" spans="1:15" x14ac:dyDescent="0.25">
      <c r="A26" t="s">
        <v>27</v>
      </c>
      <c r="B26">
        <v>73.762635738996423</v>
      </c>
    </row>
    <row r="27" spans="1:15" x14ac:dyDescent="0.25">
      <c r="A27" t="s">
        <v>28</v>
      </c>
      <c r="B27">
        <v>12.009972452940046</v>
      </c>
      <c r="C27">
        <f>SUM(B26:B27)+SUM(B5:B6)</f>
        <v>138.78057057604886</v>
      </c>
    </row>
    <row r="29" spans="1:15" x14ac:dyDescent="0.25">
      <c r="A29" t="s">
        <v>32</v>
      </c>
      <c r="B29" s="2">
        <v>1494.6333545782879</v>
      </c>
      <c r="C29">
        <f>O17</f>
        <v>74.657551600113706</v>
      </c>
      <c r="D29">
        <f>B29*C29</f>
        <v>111585.66679267958</v>
      </c>
      <c r="F29">
        <v>40470.090909090912</v>
      </c>
    </row>
    <row r="30" spans="1:15" x14ac:dyDescent="0.25">
      <c r="A30" t="s">
        <v>33</v>
      </c>
      <c r="B30" s="2">
        <v>1519.3849160824304</v>
      </c>
      <c r="C30">
        <f>O14</f>
        <v>1.95079599524981</v>
      </c>
      <c r="D30">
        <f t="shared" ref="D30:D35" si="3">B30*C30</f>
        <v>2964.0100095365738</v>
      </c>
      <c r="F30">
        <v>1187.2567811934898</v>
      </c>
    </row>
    <row r="31" spans="1:15" x14ac:dyDescent="0.25">
      <c r="A31" t="s">
        <v>34</v>
      </c>
      <c r="B31" s="2">
        <v>3733.3605268748674</v>
      </c>
      <c r="C31">
        <f>O15</f>
        <v>38.384162332007598</v>
      </c>
      <c r="D31">
        <f t="shared" si="3"/>
        <v>143301.91650747432</v>
      </c>
      <c r="F31">
        <v>1173.9253266957064</v>
      </c>
    </row>
    <row r="32" spans="1:15" x14ac:dyDescent="0.25">
      <c r="A32" t="s">
        <v>35</v>
      </c>
      <c r="B32" s="2">
        <v>5388.6212024644146</v>
      </c>
      <c r="C32">
        <f>O16</f>
        <v>8.0356356059688707</v>
      </c>
      <c r="D32">
        <f t="shared" si="3"/>
        <v>43300.996401601842</v>
      </c>
      <c r="F32">
        <v>1305.907008703618</v>
      </c>
    </row>
    <row r="33" spans="1:6" ht="24.75" x14ac:dyDescent="0.25">
      <c r="A33" s="1" t="s">
        <v>36</v>
      </c>
      <c r="B33" s="2">
        <v>3617</v>
      </c>
      <c r="C33">
        <f>O11</f>
        <v>3.7867107191054599</v>
      </c>
      <c r="D33">
        <f t="shared" si="3"/>
        <v>13696.532671004448</v>
      </c>
      <c r="F33">
        <v>14.117580000000002</v>
      </c>
    </row>
    <row r="34" spans="1:6" x14ac:dyDescent="0.25">
      <c r="A34" s="1" t="s">
        <v>37</v>
      </c>
      <c r="B34" s="2">
        <v>119.71700000000001</v>
      </c>
      <c r="C34">
        <f>O18</f>
        <v>8.9419642857142906E-2</v>
      </c>
      <c r="D34">
        <f t="shared" si="3"/>
        <v>10.705051383928579</v>
      </c>
      <c r="F34">
        <v>40470.090909090912</v>
      </c>
    </row>
    <row r="35" spans="1:6" x14ac:dyDescent="0.25">
      <c r="A35" s="1" t="s">
        <v>38</v>
      </c>
      <c r="B35" s="2">
        <v>570.95800000000008</v>
      </c>
      <c r="C35">
        <f>O20</f>
        <v>0.37122784468155501</v>
      </c>
      <c r="D35">
        <f t="shared" si="3"/>
        <v>211.95550774369133</v>
      </c>
      <c r="F35">
        <v>1173.9253266957064</v>
      </c>
    </row>
    <row r="36" spans="1:6" x14ac:dyDescent="0.25">
      <c r="D36">
        <f>SUM(D29:D35)/1000</f>
        <v>315.07178294142443</v>
      </c>
    </row>
  </sheetData>
  <conditionalFormatting sqref="B34:B35">
    <cfRule type="cellIs" dxfId="11" priority="8" operator="between">
      <formula>0.0000001</formula>
      <formula>0.0499999</formula>
    </cfRule>
  </conditionalFormatting>
  <conditionalFormatting sqref="B34:B35">
    <cfRule type="cellIs" dxfId="10" priority="6" operator="between">
      <formula>0.0000001</formula>
      <formula>0.0499999</formula>
    </cfRule>
  </conditionalFormatting>
  <conditionalFormatting sqref="B35">
    <cfRule type="cellIs" dxfId="9" priority="10" operator="between">
      <formula>0.0000001</formula>
      <formula>0.0499999</formula>
    </cfRule>
  </conditionalFormatting>
  <conditionalFormatting sqref="B34">
    <cfRule type="cellIs" dxfId="8" priority="12" operator="between">
      <formula>0.0000001</formula>
      <formula>0.0499999</formula>
    </cfRule>
  </conditionalFormatting>
  <conditionalFormatting sqref="B34">
    <cfRule type="cellIs" dxfId="7" priority="11" operator="between">
      <formula>0.0000001</formula>
      <formula>0.5</formula>
    </cfRule>
  </conditionalFormatting>
  <conditionalFormatting sqref="B35">
    <cfRule type="cellIs" dxfId="6" priority="9" operator="between">
      <formula>0.0000001</formula>
      <formula>0.5</formula>
    </cfRule>
  </conditionalFormatting>
  <conditionalFormatting sqref="B34:B35">
    <cfRule type="cellIs" dxfId="5" priority="7" operator="between">
      <formula>0.0000001</formula>
      <formula>0.5</formula>
    </cfRule>
  </conditionalFormatting>
  <conditionalFormatting sqref="B29">
    <cfRule type="cellIs" dxfId="4" priority="5" operator="between">
      <formula>0.0000001</formula>
      <formula>0.5</formula>
    </cfRule>
  </conditionalFormatting>
  <conditionalFormatting sqref="B30">
    <cfRule type="cellIs" dxfId="3" priority="4" operator="between">
      <formula>0.0000001</formula>
      <formula>0.5</formula>
    </cfRule>
  </conditionalFormatting>
  <conditionalFormatting sqref="B31">
    <cfRule type="cellIs" dxfId="2" priority="3" operator="between">
      <formula>0.0000001</formula>
      <formula>0.5</formula>
    </cfRule>
  </conditionalFormatting>
  <conditionalFormatting sqref="B32">
    <cfRule type="cellIs" dxfId="1" priority="2" operator="between">
      <formula>0.0000001</formula>
      <formula>0.5</formula>
    </cfRule>
  </conditionalFormatting>
  <conditionalFormatting sqref="B33">
    <cfRule type="cellIs" dxfId="0" priority="1" operator="between">
      <formula>0.0000001</formula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Rutherford</dc:creator>
  <cp:lastModifiedBy>Jeff Scott Rutherford</cp:lastModifiedBy>
  <dcterms:created xsi:type="dcterms:W3CDTF">2019-11-30T22:15:09Z</dcterms:created>
  <dcterms:modified xsi:type="dcterms:W3CDTF">2019-12-06T04:34:26Z</dcterms:modified>
</cp:coreProperties>
</file>