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u3\Dropbox\Doctoral\Projects\Research Projects\manuscripts\2_methane paper\paper ii - component level\Analysis\7_Other_Emissions\7d_Tanks\"/>
    </mc:Choice>
  </mc:AlternateContent>
  <xr:revisionPtr revIDLastSave="0" documentId="13_ncr:1_{09379A4F-ADCD-4251-9AFE-195D8A112A68}" xr6:coauthVersionLast="45" xr6:coauthVersionMax="45" xr10:uidLastSave="{00000000-0000-0000-0000-000000000000}"/>
  <bookViews>
    <workbookView xWindow="-28920" yWindow="-135" windowWidth="29040" windowHeight="16440" activeTab="1" xr2:uid="{00000000-000D-0000-FFFF-FFFF00000000}"/>
  </bookViews>
  <sheets>
    <sheet name="Sheet1" sheetId="1" r:id="rId1"/>
    <sheet name="remove 17,25,26" sheetId="2" r:id="rId2"/>
  </sheets>
  <definedNames>
    <definedName name="_xlnm._FilterDatabase" localSheetId="1" hidden="1">'remove 17,25,26'!$A$1:$K$1</definedName>
    <definedName name="_xlnm._FilterDatabase" localSheetId="0" hidden="1">Sheet1!$A$3:$K$3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F4" i="1"/>
  <c r="I4" i="1" l="1"/>
  <c r="J4" i="1" s="1"/>
  <c r="C9" i="1"/>
  <c r="D9" i="1"/>
  <c r="E9" i="1"/>
  <c r="F9" i="1"/>
  <c r="I9" i="1" s="1"/>
  <c r="C13" i="1"/>
  <c r="D13" i="1"/>
  <c r="E13" i="1"/>
  <c r="F13" i="1"/>
  <c r="I13" i="1" s="1"/>
  <c r="C27" i="1"/>
  <c r="D27" i="1"/>
  <c r="E27" i="1"/>
  <c r="F27" i="1"/>
  <c r="D36" i="1"/>
  <c r="F31" i="2"/>
  <c r="H31" i="2" s="1"/>
  <c r="E31" i="2"/>
  <c r="D31" i="2"/>
  <c r="C31" i="2"/>
  <c r="F30" i="2"/>
  <c r="H30" i="2" s="1"/>
  <c r="E30" i="2"/>
  <c r="D30" i="2"/>
  <c r="C30" i="2"/>
  <c r="F29" i="2"/>
  <c r="H29" i="2" s="1"/>
  <c r="E29" i="2"/>
  <c r="D29" i="2"/>
  <c r="C29" i="2"/>
  <c r="F28" i="2"/>
  <c r="H28" i="2" s="1"/>
  <c r="E28" i="2"/>
  <c r="D28" i="2"/>
  <c r="C28" i="2"/>
  <c r="F27" i="2"/>
  <c r="H27" i="2" s="1"/>
  <c r="E27" i="2"/>
  <c r="D27" i="2"/>
  <c r="C27" i="2"/>
  <c r="F26" i="2"/>
  <c r="H26" i="2" s="1"/>
  <c r="E26" i="2"/>
  <c r="D26" i="2"/>
  <c r="C26" i="2"/>
  <c r="F25" i="2"/>
  <c r="H25" i="2" s="1"/>
  <c r="E25" i="2"/>
  <c r="D25" i="2"/>
  <c r="C25" i="2"/>
  <c r="F24" i="2"/>
  <c r="H24" i="2" s="1"/>
  <c r="E24" i="2"/>
  <c r="D24" i="2"/>
  <c r="C24" i="2"/>
  <c r="F23" i="2"/>
  <c r="H23" i="2" s="1"/>
  <c r="E23" i="2"/>
  <c r="D23" i="2"/>
  <c r="C23" i="2"/>
  <c r="F22" i="2"/>
  <c r="H22" i="2" s="1"/>
  <c r="E22" i="2"/>
  <c r="D22" i="2"/>
  <c r="C22" i="2"/>
  <c r="F21" i="2"/>
  <c r="H21" i="2" s="1"/>
  <c r="E21" i="2"/>
  <c r="D21" i="2"/>
  <c r="C21" i="2"/>
  <c r="F20" i="2"/>
  <c r="H20" i="2" s="1"/>
  <c r="E20" i="2"/>
  <c r="D20" i="2"/>
  <c r="C20" i="2"/>
  <c r="F19" i="2"/>
  <c r="H19" i="2" s="1"/>
  <c r="E19" i="2"/>
  <c r="D19" i="2"/>
  <c r="C19" i="2"/>
  <c r="F18" i="2"/>
  <c r="H18" i="2" s="1"/>
  <c r="E18" i="2"/>
  <c r="D18" i="2"/>
  <c r="C18" i="2"/>
  <c r="F17" i="2"/>
  <c r="H17" i="2" s="1"/>
  <c r="E17" i="2"/>
  <c r="D17" i="2"/>
  <c r="C17" i="2"/>
  <c r="F16" i="2"/>
  <c r="H16" i="2" s="1"/>
  <c r="E16" i="2"/>
  <c r="D16" i="2"/>
  <c r="C16" i="2"/>
  <c r="F15" i="2"/>
  <c r="H15" i="2" s="1"/>
  <c r="E15" i="2"/>
  <c r="D15" i="2"/>
  <c r="C15" i="2"/>
  <c r="F14" i="2"/>
  <c r="H14" i="2" s="1"/>
  <c r="E14" i="2"/>
  <c r="D14" i="2"/>
  <c r="C14" i="2"/>
  <c r="F13" i="2"/>
  <c r="H13" i="2" s="1"/>
  <c r="E13" i="2"/>
  <c r="D13" i="2"/>
  <c r="C13" i="2"/>
  <c r="F12" i="2"/>
  <c r="H12" i="2" s="1"/>
  <c r="E12" i="2"/>
  <c r="D12" i="2"/>
  <c r="C12" i="2"/>
  <c r="F11" i="2"/>
  <c r="H11" i="2" s="1"/>
  <c r="E11" i="2"/>
  <c r="D11" i="2"/>
  <c r="C11" i="2"/>
  <c r="F10" i="2"/>
  <c r="H10" i="2" s="1"/>
  <c r="E10" i="2"/>
  <c r="D10" i="2"/>
  <c r="C10" i="2"/>
  <c r="F9" i="2"/>
  <c r="H9" i="2" s="1"/>
  <c r="E9" i="2"/>
  <c r="D9" i="2"/>
  <c r="C9" i="2"/>
  <c r="F8" i="2"/>
  <c r="H8" i="2" s="1"/>
  <c r="E8" i="2"/>
  <c r="D8" i="2"/>
  <c r="C8" i="2"/>
  <c r="F7" i="2"/>
  <c r="H7" i="2" s="1"/>
  <c r="E7" i="2"/>
  <c r="D7" i="2"/>
  <c r="C7" i="2"/>
  <c r="F6" i="2"/>
  <c r="H6" i="2" s="1"/>
  <c r="E6" i="2"/>
  <c r="D6" i="2"/>
  <c r="C6" i="2"/>
  <c r="F5" i="2"/>
  <c r="H5" i="2" s="1"/>
  <c r="E5" i="2"/>
  <c r="D5" i="2"/>
  <c r="C5" i="2"/>
  <c r="F4" i="2"/>
  <c r="H4" i="2" s="1"/>
  <c r="E4" i="2"/>
  <c r="D4" i="2"/>
  <c r="C4" i="2"/>
  <c r="F3" i="2"/>
  <c r="H3" i="2" s="1"/>
  <c r="E3" i="2"/>
  <c r="D3" i="2"/>
  <c r="C3" i="2"/>
  <c r="F2" i="2"/>
  <c r="H2" i="2" s="1"/>
  <c r="E2" i="2"/>
  <c r="D2" i="2"/>
  <c r="C2" i="2"/>
  <c r="I12" i="2" l="1"/>
  <c r="J12" i="2" s="1"/>
  <c r="I15" i="2"/>
  <c r="J15" i="2" s="1"/>
  <c r="I21" i="2"/>
  <c r="J21" i="2" s="1"/>
  <c r="I8" i="2"/>
  <c r="J8" i="2" s="1"/>
  <c r="I14" i="2"/>
  <c r="J14" i="2" s="1"/>
  <c r="I16" i="2"/>
  <c r="J16" i="2" s="1"/>
  <c r="I18" i="2"/>
  <c r="J18" i="2" s="1"/>
  <c r="I30" i="2"/>
  <c r="J30" i="2" s="1"/>
  <c r="I3" i="2"/>
  <c r="J3" i="2" s="1"/>
  <c r="I5" i="2"/>
  <c r="J5" i="2" s="1"/>
  <c r="I19" i="2"/>
  <c r="J19" i="2" s="1"/>
  <c r="I23" i="2"/>
  <c r="J23" i="2" s="1"/>
  <c r="I27" i="2"/>
  <c r="J27" i="2" s="1"/>
  <c r="I10" i="2"/>
  <c r="J10" i="2" s="1"/>
  <c r="I24" i="2"/>
  <c r="J24" i="2" s="1"/>
  <c r="I28" i="2"/>
  <c r="J28" i="2" s="1"/>
  <c r="I13" i="2"/>
  <c r="J13" i="2" s="1"/>
  <c r="J9" i="1"/>
  <c r="J13" i="1"/>
  <c r="I27" i="1"/>
  <c r="J27" i="1" s="1"/>
  <c r="I11" i="2"/>
  <c r="J11" i="2" s="1"/>
  <c r="I4" i="2"/>
  <c r="J4" i="2" s="1"/>
  <c r="I6" i="2"/>
  <c r="J6" i="2" s="1"/>
  <c r="I22" i="2"/>
  <c r="J22" i="2" s="1"/>
  <c r="I17" i="2"/>
  <c r="J17" i="2" s="1"/>
  <c r="I26" i="2"/>
  <c r="J26" i="2" s="1"/>
  <c r="I20" i="2"/>
  <c r="J20" i="2" s="1"/>
  <c r="I9" i="2"/>
  <c r="J9" i="2" s="1"/>
  <c r="I7" i="2"/>
  <c r="J7" i="2" s="1"/>
  <c r="I29" i="2"/>
  <c r="J29" i="2" s="1"/>
  <c r="I31" i="2"/>
  <c r="J31" i="2" s="1"/>
  <c r="I25" i="2"/>
  <c r="D8" i="1"/>
  <c r="E8" i="1"/>
  <c r="F8" i="1"/>
  <c r="D7" i="1"/>
  <c r="E7" i="1"/>
  <c r="F7" i="1"/>
  <c r="D21" i="1"/>
  <c r="E21" i="1"/>
  <c r="F21" i="1"/>
  <c r="D28" i="1"/>
  <c r="E28" i="1"/>
  <c r="F28" i="1"/>
  <c r="D12" i="1"/>
  <c r="E12" i="1"/>
  <c r="F12" i="1"/>
  <c r="D26" i="1"/>
  <c r="E26" i="1"/>
  <c r="F26" i="1"/>
  <c r="D35" i="1"/>
  <c r="E35" i="1"/>
  <c r="F35" i="1"/>
  <c r="E36" i="1"/>
  <c r="F36" i="1"/>
  <c r="D33" i="1"/>
  <c r="E33" i="1"/>
  <c r="F33" i="1"/>
  <c r="D16" i="1"/>
  <c r="E16" i="1"/>
  <c r="F16" i="1"/>
  <c r="D19" i="1"/>
  <c r="E19" i="1"/>
  <c r="F19" i="1"/>
  <c r="D29" i="1"/>
  <c r="E29" i="1"/>
  <c r="F29" i="1"/>
  <c r="D18" i="1"/>
  <c r="E18" i="1"/>
  <c r="F18" i="1"/>
  <c r="D30" i="1"/>
  <c r="E30" i="1"/>
  <c r="F30" i="1"/>
  <c r="D24" i="1"/>
  <c r="E24" i="1"/>
  <c r="F24" i="1"/>
  <c r="D25" i="1"/>
  <c r="E25" i="1"/>
  <c r="F25" i="1"/>
  <c r="D31" i="1"/>
  <c r="E31" i="1"/>
  <c r="F31" i="1"/>
  <c r="D15" i="1"/>
  <c r="E15" i="1"/>
  <c r="F15" i="1"/>
  <c r="D6" i="1"/>
  <c r="E6" i="1"/>
  <c r="F6" i="1"/>
  <c r="D10" i="1"/>
  <c r="E10" i="1"/>
  <c r="F10" i="1"/>
  <c r="D23" i="1"/>
  <c r="E23" i="1"/>
  <c r="F23" i="1"/>
  <c r="D34" i="1"/>
  <c r="E34" i="1"/>
  <c r="F34" i="1"/>
  <c r="D32" i="1"/>
  <c r="E32" i="1"/>
  <c r="F32" i="1"/>
  <c r="D17" i="1"/>
  <c r="E17" i="1"/>
  <c r="F17" i="1"/>
  <c r="D5" i="1"/>
  <c r="E5" i="1"/>
  <c r="F5" i="1"/>
  <c r="D22" i="1"/>
  <c r="E22" i="1"/>
  <c r="F22" i="1"/>
  <c r="D20" i="1"/>
  <c r="E20" i="1"/>
  <c r="F20" i="1"/>
  <c r="D4" i="1"/>
  <c r="E4" i="1"/>
  <c r="D11" i="1"/>
  <c r="E11" i="1"/>
  <c r="F11" i="1"/>
  <c r="F14" i="1"/>
  <c r="E14" i="1"/>
  <c r="D14" i="1"/>
  <c r="C14" i="1"/>
  <c r="C8" i="1"/>
  <c r="C7" i="1"/>
  <c r="C21" i="1"/>
  <c r="C28" i="1"/>
  <c r="C12" i="1"/>
  <c r="C26" i="1"/>
  <c r="C35" i="1"/>
  <c r="C36" i="1"/>
  <c r="C33" i="1"/>
  <c r="C16" i="1"/>
  <c r="C19" i="1"/>
  <c r="C29" i="1"/>
  <c r="C18" i="1"/>
  <c r="C30" i="1"/>
  <c r="C24" i="1"/>
  <c r="C25" i="1"/>
  <c r="C31" i="1"/>
  <c r="C15" i="1"/>
  <c r="C6" i="1"/>
  <c r="C10" i="1"/>
  <c r="C23" i="1"/>
  <c r="C34" i="1"/>
  <c r="C32" i="1"/>
  <c r="C17" i="1"/>
  <c r="C5" i="1"/>
  <c r="C22" i="1"/>
  <c r="C20" i="1"/>
  <c r="C4" i="1"/>
  <c r="C11" i="1"/>
  <c r="I2" i="2" l="1"/>
  <c r="I33" i="2" s="1"/>
  <c r="H32" i="2"/>
  <c r="I34" i="1"/>
  <c r="J34" i="1" s="1"/>
  <c r="I21" i="1"/>
  <c r="J21" i="1" s="1"/>
  <c r="H33" i="2"/>
  <c r="I28" i="1"/>
  <c r="J28" i="1" s="1"/>
  <c r="I6" i="1"/>
  <c r="J6" i="1" s="1"/>
  <c r="I19" i="1"/>
  <c r="J19" i="1" s="1"/>
  <c r="I15" i="1"/>
  <c r="J15" i="1" s="1"/>
  <c r="I16" i="1"/>
  <c r="I35" i="1"/>
  <c r="J35" i="1" s="1"/>
  <c r="I5" i="1"/>
  <c r="J5" i="1" s="1"/>
  <c r="I20" i="1"/>
  <c r="J20" i="1" s="1"/>
  <c r="I10" i="1"/>
  <c r="J10" i="1" s="1"/>
  <c r="I29" i="1"/>
  <c r="J29" i="1" s="1"/>
  <c r="I14" i="1"/>
  <c r="J14" i="1" s="1"/>
  <c r="I17" i="1"/>
  <c r="J17" i="1" s="1"/>
  <c r="I31" i="1"/>
  <c r="J31" i="1" s="1"/>
  <c r="I32" i="1"/>
  <c r="J32" i="1" s="1"/>
  <c r="I25" i="1"/>
  <c r="J25" i="1" s="1"/>
  <c r="I18" i="1"/>
  <c r="J18" i="1" s="1"/>
  <c r="I7" i="1"/>
  <c r="J7" i="1" s="1"/>
  <c r="J25" i="2"/>
  <c r="I11" i="1"/>
  <c r="J11" i="1" s="1"/>
  <c r="I23" i="1"/>
  <c r="J23" i="1" s="1"/>
  <c r="I36" i="1"/>
  <c r="J36" i="1" s="1"/>
  <c r="I26" i="1"/>
  <c r="J26" i="1" s="1"/>
  <c r="I22" i="1"/>
  <c r="J22" i="1" s="1"/>
  <c r="I12" i="1"/>
  <c r="J12" i="1" s="1"/>
  <c r="J16" i="1"/>
  <c r="I24" i="1"/>
  <c r="J24" i="1" s="1"/>
  <c r="I33" i="1"/>
  <c r="J33" i="1" s="1"/>
  <c r="I8" i="1"/>
  <c r="J8" i="1" s="1"/>
  <c r="J2" i="2" l="1"/>
  <c r="J32" i="2" s="1"/>
  <c r="I32" i="2"/>
  <c r="I30" i="1"/>
  <c r="J30" i="1" s="1"/>
  <c r="J37" i="1" s="1"/>
  <c r="H38" i="1"/>
  <c r="I37" i="1"/>
  <c r="H37" i="1"/>
  <c r="I38" i="1" l="1"/>
  <c r="K37" i="1"/>
  <c r="K32" i="2"/>
  <c r="J33" i="2"/>
  <c r="J38" i="1"/>
</calcChain>
</file>

<file path=xl/sharedStrings.xml><?xml version="1.0" encoding="utf-8"?>
<sst xmlns="http://schemas.openxmlformats.org/spreadsheetml/2006/main" count="95" uniqueCount="13">
  <si>
    <t>Tank
Battery</t>
  </si>
  <si>
    <t>Liquid
Hydrocarbon</t>
  </si>
  <si>
    <t>Oil</t>
  </si>
  <si>
    <t>Condensate</t>
  </si>
  <si>
    <r>
      <t>scf/day) Vent Gas</t>
    </r>
    <r>
      <rPr>
        <sz val="5"/>
        <color rgb="FF000000"/>
        <rFont val="TimesNewRomanPSMT"/>
      </rPr>
      <t xml:space="preserve">a </t>
    </r>
  </si>
  <si>
    <r>
      <t>Wt. Mol.</t>
    </r>
    <r>
      <rPr>
        <sz val="5"/>
        <color rgb="FF000000"/>
        <rFont val="TimesNewRomanPSMT"/>
      </rPr>
      <t>b</t>
    </r>
  </si>
  <si>
    <r>
      <t xml:space="preserve">Oil Prod
(bbl/day) </t>
    </r>
    <r>
      <rPr>
        <sz val="5"/>
        <color rgb="FF000000"/>
        <rFont val="TimesNewRomanPSMT"/>
      </rPr>
      <t>f</t>
    </r>
  </si>
  <si>
    <t xml:space="preserve">Methane </t>
  </si>
  <si>
    <t>mf_C1</t>
  </si>
  <si>
    <t>EF (scfCH4/bbl)</t>
  </si>
  <si>
    <t>EF (kgCH4/bbl)</t>
  </si>
  <si>
    <t>Table 3-3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</si>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</sst>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8"/>
      <color rgb="FF000000"/>
      <name val="TimesNewRomanPS-BoldMT"/>
    </font>
    <font>
      <sz val="8"/>
      <color rgb="FF000000"/>
      <name val="TimesNewRomanPSMT"/>
    </font>
    <font>
      <sz val="5"/>
      <color rgb="FF000000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0" fillId="2" borderId="0" xfId="0" applyFill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6"/>
  <sheetViews>
    <sheetView workbookViewId="0">
      <selection activeCell="A9" sqref="A9:XFD9"/>
    </sheetView>
  </sheetViews>
  <sheetFormatPr defaultRowHeight="15"/>
  <cols>
    <col min="1" max="2" width="9.140625" style="4"/>
    <col min="3" max="3" width="18.140625" style="4" customWidth="1"/>
    <col min="4" max="4" width="14.85546875" style="4" customWidth="1"/>
    <col min="5" max="5" width="17.5703125" style="4" customWidth="1"/>
    <col min="6" max="6" width="14.42578125" style="4" customWidth="1"/>
    <col min="8" max="11" width="16.42578125" customWidth="1"/>
    <col min="12" max="12" width="23.7109375" customWidth="1"/>
  </cols>
  <sheetData>
    <row r="1" spans="1:17" s="6" customFormat="1">
      <c r="A1" s="6" t="s">
        <v>11</v>
      </c>
    </row>
    <row r="2" spans="1:17" s="6" customFormat="1"/>
    <row r="3" spans="1:17" ht="21">
      <c r="A3" s="4" t="s">
        <v>0</v>
      </c>
      <c r="B3" s="4" t="s">
        <v>1</v>
      </c>
      <c r="C3" s="4" t="s">
        <v>4</v>
      </c>
      <c r="D3" s="4" t="s">
        <v>5</v>
      </c>
      <c r="E3" s="4" t="s">
        <v>6</v>
      </c>
      <c r="F3" s="4" t="s">
        <v>7</v>
      </c>
      <c r="H3" s="4" t="s">
        <v>8</v>
      </c>
      <c r="I3" s="4" t="s">
        <v>8</v>
      </c>
      <c r="J3" s="4" t="s">
        <v>9</v>
      </c>
      <c r="K3" s="4" t="s">
        <v>10</v>
      </c>
      <c r="M3" s="1" t="s">
        <v>0</v>
      </c>
      <c r="N3" s="1" t="s">
        <v>4</v>
      </c>
      <c r="O3" s="1" t="s">
        <v>5</v>
      </c>
      <c r="P3" s="1" t="s">
        <v>6</v>
      </c>
      <c r="Q3" s="2" t="s">
        <v>7</v>
      </c>
    </row>
    <row r="4" spans="1:17">
      <c r="A4" s="4">
        <v>32</v>
      </c>
      <c r="B4" s="4" t="s">
        <v>3</v>
      </c>
      <c r="C4" s="4">
        <f t="shared" ref="C4:C36" si="0">VLOOKUP(A4,$M$4:$Q$36,2,FALSE)</f>
        <v>77319</v>
      </c>
      <c r="D4" s="4">
        <f t="shared" ref="D4:D36" si="1">VLOOKUP(A4,$M$4:$Q$36,3,FALSE)</f>
        <v>50.6</v>
      </c>
      <c r="E4" s="4">
        <f t="shared" ref="E4:E36" si="2">VLOOKUP(A4,$M$4:$Q$36,4,FALSE)</f>
        <v>142</v>
      </c>
      <c r="F4" s="4">
        <f t="shared" ref="F4:F36" si="3">VLOOKUP(A4,$M$4:$Q$36,5,FALSE)</f>
        <v>2.15</v>
      </c>
      <c r="H4" s="5">
        <f>(F4/100)*(D4/16)</f>
        <v>6.7993749999999992E-2</v>
      </c>
      <c r="I4" s="5">
        <f>IF(H4&gt;1,1,H4)</f>
        <v>6.7993749999999992E-2</v>
      </c>
      <c r="J4">
        <f>(C4*I4)/E4</f>
        <v>37.022596874999991</v>
      </c>
      <c r="K4">
        <f>J4*1.202*16*(1/1000)</f>
        <v>0.71201858309999977</v>
      </c>
      <c r="M4" s="2">
        <v>1</v>
      </c>
      <c r="N4" s="3">
        <v>4153</v>
      </c>
      <c r="O4" s="2">
        <v>44.8</v>
      </c>
      <c r="P4" s="2">
        <v>250</v>
      </c>
      <c r="Q4" s="2">
        <v>9.9499999999999993</v>
      </c>
    </row>
    <row r="5" spans="1:17">
      <c r="A5" s="4">
        <v>29</v>
      </c>
      <c r="B5" s="4" t="s">
        <v>3</v>
      </c>
      <c r="C5" s="4">
        <f t="shared" si="0"/>
        <v>21601</v>
      </c>
      <c r="D5" s="4">
        <f t="shared" si="1"/>
        <v>43.5</v>
      </c>
      <c r="E5" s="4">
        <f t="shared" si="2"/>
        <v>61</v>
      </c>
      <c r="F5" s="4">
        <f t="shared" si="3"/>
        <v>10.039999999999999</v>
      </c>
      <c r="H5" s="5">
        <f t="shared" ref="H5:H36" si="4">(F5/100)*(D5/16)</f>
        <v>0.2729625</v>
      </c>
      <c r="I5" s="5">
        <f t="shared" ref="I5:I36" si="5">IF(H5&gt;1,1,H5)</f>
        <v>0.2729625</v>
      </c>
      <c r="J5">
        <f t="shared" ref="J5:J36" si="6">(C5*I5)/E5</f>
        <v>96.660048565573774</v>
      </c>
      <c r="K5">
        <f t="shared" ref="K5:K36" si="7">J5*1.202*16*(1/1000)</f>
        <v>1.8589660540131148</v>
      </c>
      <c r="M5" s="2">
        <v>7</v>
      </c>
      <c r="N5" s="2">
        <v>977</v>
      </c>
      <c r="O5" s="2">
        <v>19.8</v>
      </c>
      <c r="P5" s="2">
        <v>200</v>
      </c>
      <c r="Q5" s="2">
        <v>67.81</v>
      </c>
    </row>
    <row r="6" spans="1:17">
      <c r="A6" s="4">
        <v>21</v>
      </c>
      <c r="B6" s="4" t="s">
        <v>2</v>
      </c>
      <c r="C6" s="4">
        <f t="shared" si="0"/>
        <v>14974</v>
      </c>
      <c r="D6" s="4">
        <f t="shared" si="1"/>
        <v>43.1</v>
      </c>
      <c r="E6" s="4">
        <f t="shared" si="2"/>
        <v>180</v>
      </c>
      <c r="F6" s="4">
        <f t="shared" si="3"/>
        <v>9.36</v>
      </c>
      <c r="H6" s="5">
        <f t="shared" si="4"/>
        <v>0.252135</v>
      </c>
      <c r="I6" s="5">
        <f t="shared" si="5"/>
        <v>0.252135</v>
      </c>
      <c r="J6">
        <f t="shared" si="6"/>
        <v>20.974830499999999</v>
      </c>
      <c r="K6">
        <f t="shared" si="7"/>
        <v>0.40338794017599999</v>
      </c>
      <c r="M6" s="2">
        <v>8</v>
      </c>
      <c r="N6" s="2">
        <v>48</v>
      </c>
      <c r="O6" s="2">
        <v>16.399999999999999</v>
      </c>
      <c r="P6" s="2">
        <v>50</v>
      </c>
      <c r="Q6" s="2">
        <v>96.81</v>
      </c>
    </row>
    <row r="7" spans="1:17">
      <c r="A7" s="4">
        <v>3</v>
      </c>
      <c r="B7" s="4" t="s">
        <v>3</v>
      </c>
      <c r="C7" s="4">
        <f t="shared" si="0"/>
        <v>12642</v>
      </c>
      <c r="D7" s="4">
        <f t="shared" si="1"/>
        <v>33.4</v>
      </c>
      <c r="E7" s="4">
        <f t="shared" si="2"/>
        <v>87</v>
      </c>
      <c r="F7" s="4">
        <f t="shared" si="3"/>
        <v>26.3</v>
      </c>
      <c r="H7" s="5">
        <f t="shared" si="4"/>
        <v>0.54901250000000001</v>
      </c>
      <c r="I7" s="5">
        <f t="shared" si="5"/>
        <v>0.54901250000000001</v>
      </c>
      <c r="J7">
        <f t="shared" si="6"/>
        <v>79.777195689655173</v>
      </c>
      <c r="K7">
        <f t="shared" si="7"/>
        <v>1.5342750275034482</v>
      </c>
      <c r="M7" s="2">
        <v>9</v>
      </c>
      <c r="N7" s="2">
        <v>18</v>
      </c>
      <c r="O7" s="2">
        <v>35.700000000000003</v>
      </c>
      <c r="P7" s="2">
        <v>65</v>
      </c>
      <c r="Q7" s="2">
        <v>25.47</v>
      </c>
    </row>
    <row r="8" spans="1:17">
      <c r="A8" s="4">
        <v>2</v>
      </c>
      <c r="B8" s="4" t="s">
        <v>3</v>
      </c>
      <c r="C8" s="4">
        <f t="shared" si="0"/>
        <v>11406</v>
      </c>
      <c r="D8" s="4">
        <f t="shared" si="1"/>
        <v>27.3</v>
      </c>
      <c r="E8" s="4">
        <f t="shared" si="2"/>
        <v>105</v>
      </c>
      <c r="F8" s="4">
        <f t="shared" si="3"/>
        <v>39.71</v>
      </c>
      <c r="H8" s="5">
        <f t="shared" si="4"/>
        <v>0.67755187500000003</v>
      </c>
      <c r="I8" s="5">
        <f t="shared" si="5"/>
        <v>0.67755187500000003</v>
      </c>
      <c r="J8">
        <f t="shared" si="6"/>
        <v>73.601492250000007</v>
      </c>
      <c r="K8">
        <f t="shared" si="7"/>
        <v>1.4155038989520001</v>
      </c>
      <c r="M8" s="2">
        <v>10</v>
      </c>
      <c r="N8" s="2">
        <v>89</v>
      </c>
      <c r="O8" s="2">
        <v>51.6</v>
      </c>
      <c r="P8" s="2">
        <v>30</v>
      </c>
      <c r="Q8" s="2">
        <v>14.19</v>
      </c>
    </row>
    <row r="9" spans="1:17">
      <c r="A9" s="4">
        <v>26</v>
      </c>
      <c r="B9" s="4" t="s">
        <v>3</v>
      </c>
      <c r="C9" s="4">
        <f t="shared" si="0"/>
        <v>9210</v>
      </c>
      <c r="D9" s="4">
        <f t="shared" si="1"/>
        <v>56.2</v>
      </c>
      <c r="E9" s="4">
        <f t="shared" si="2"/>
        <v>1</v>
      </c>
      <c r="F9" s="4">
        <f t="shared" si="3"/>
        <v>3.93</v>
      </c>
      <c r="H9" s="5">
        <f t="shared" si="4"/>
        <v>0.13804125</v>
      </c>
      <c r="I9" s="5">
        <f t="shared" si="5"/>
        <v>0.13804125</v>
      </c>
      <c r="J9">
        <f t="shared" si="6"/>
        <v>1271.3599125000001</v>
      </c>
      <c r="K9">
        <f t="shared" si="7"/>
        <v>24.450793837199999</v>
      </c>
      <c r="M9" s="2">
        <v>11</v>
      </c>
      <c r="N9" s="3">
        <v>2909</v>
      </c>
      <c r="O9" s="2">
        <v>22.3</v>
      </c>
      <c r="P9" s="2">
        <v>250</v>
      </c>
      <c r="Q9" s="2">
        <v>59.43</v>
      </c>
    </row>
    <row r="10" spans="1:17">
      <c r="A10" s="4">
        <v>22</v>
      </c>
      <c r="B10" s="4" t="s">
        <v>2</v>
      </c>
      <c r="C10" s="4">
        <f t="shared" si="0"/>
        <v>6992</v>
      </c>
      <c r="D10" s="4">
        <f t="shared" si="1"/>
        <v>42.7</v>
      </c>
      <c r="E10" s="4">
        <f t="shared" si="2"/>
        <v>63</v>
      </c>
      <c r="F10" s="4">
        <f t="shared" si="3"/>
        <v>8.4600000000000009</v>
      </c>
      <c r="H10" s="5">
        <f t="shared" si="4"/>
        <v>0.22577625000000004</v>
      </c>
      <c r="I10" s="5">
        <f t="shared" si="5"/>
        <v>0.22577625000000004</v>
      </c>
      <c r="J10">
        <f t="shared" si="6"/>
        <v>25.057580000000002</v>
      </c>
      <c r="K10">
        <f t="shared" si="7"/>
        <v>0.48190737855999999</v>
      </c>
      <c r="M10" s="2">
        <v>12</v>
      </c>
      <c r="N10" s="3">
        <v>2594</v>
      </c>
      <c r="O10" s="2">
        <v>43.9</v>
      </c>
      <c r="P10" s="2">
        <v>250</v>
      </c>
      <c r="Q10" s="2">
        <v>13.96</v>
      </c>
    </row>
    <row r="11" spans="1:17">
      <c r="A11" s="4">
        <v>33</v>
      </c>
      <c r="B11" s="4" t="s">
        <v>2</v>
      </c>
      <c r="C11" s="4">
        <f t="shared" si="0"/>
        <v>6335</v>
      </c>
      <c r="D11" s="4">
        <f t="shared" si="1"/>
        <v>21.5</v>
      </c>
      <c r="E11" s="4">
        <f t="shared" si="2"/>
        <v>60</v>
      </c>
      <c r="F11" s="4">
        <f t="shared" si="3"/>
        <v>58.59</v>
      </c>
      <c r="H11" s="5">
        <f t="shared" si="4"/>
        <v>0.7873031250000001</v>
      </c>
      <c r="I11" s="5">
        <f t="shared" si="5"/>
        <v>0.7873031250000001</v>
      </c>
      <c r="J11">
        <f t="shared" si="6"/>
        <v>83.12608828125002</v>
      </c>
      <c r="K11">
        <f t="shared" si="7"/>
        <v>1.5986809298250002</v>
      </c>
      <c r="M11" s="2">
        <v>21</v>
      </c>
      <c r="N11" s="3">
        <v>14974</v>
      </c>
      <c r="O11" s="2">
        <v>43.1</v>
      </c>
      <c r="P11" s="2">
        <v>180</v>
      </c>
      <c r="Q11" s="2">
        <v>9.36</v>
      </c>
    </row>
    <row r="12" spans="1:17">
      <c r="A12" s="4">
        <v>6</v>
      </c>
      <c r="B12" s="4" t="s">
        <v>3</v>
      </c>
      <c r="C12" s="4">
        <f t="shared" si="0"/>
        <v>6200</v>
      </c>
      <c r="D12" s="4">
        <f t="shared" si="1"/>
        <v>36.4</v>
      </c>
      <c r="E12" s="4">
        <f t="shared" si="2"/>
        <v>130</v>
      </c>
      <c r="F12" s="4">
        <f t="shared" si="3"/>
        <v>19.27</v>
      </c>
      <c r="H12" s="5">
        <f t="shared" si="4"/>
        <v>0.43839249999999996</v>
      </c>
      <c r="I12" s="5">
        <f t="shared" si="5"/>
        <v>0.43839249999999996</v>
      </c>
      <c r="J12">
        <f t="shared" si="6"/>
        <v>20.907949999999996</v>
      </c>
      <c r="K12">
        <f t="shared" si="7"/>
        <v>0.40210169439999993</v>
      </c>
      <c r="M12" s="2">
        <v>22</v>
      </c>
      <c r="N12" s="3">
        <v>6992</v>
      </c>
      <c r="O12" s="2">
        <v>42.7</v>
      </c>
      <c r="P12" s="2">
        <v>63</v>
      </c>
      <c r="Q12" s="2">
        <v>8.4600000000000009</v>
      </c>
    </row>
    <row r="13" spans="1:17">
      <c r="A13" s="4">
        <v>17</v>
      </c>
      <c r="B13" s="4" t="s">
        <v>3</v>
      </c>
      <c r="C13" s="4">
        <f t="shared" si="0"/>
        <v>4594</v>
      </c>
      <c r="D13" s="4">
        <f t="shared" si="1"/>
        <v>36.6</v>
      </c>
      <c r="E13" s="4">
        <f t="shared" si="2"/>
        <v>2</v>
      </c>
      <c r="F13" s="4">
        <f t="shared" si="3"/>
        <v>23.26</v>
      </c>
      <c r="H13" s="5">
        <f t="shared" si="4"/>
        <v>0.53207250000000006</v>
      </c>
      <c r="I13" s="5">
        <f t="shared" si="5"/>
        <v>0.53207250000000006</v>
      </c>
      <c r="J13">
        <f t="shared" si="6"/>
        <v>1222.1705325</v>
      </c>
      <c r="K13">
        <f t="shared" si="7"/>
        <v>23.504783681039999</v>
      </c>
      <c r="M13" s="2">
        <v>31</v>
      </c>
      <c r="N13" s="3">
        <v>2047</v>
      </c>
      <c r="O13" s="2">
        <v>32.1</v>
      </c>
      <c r="P13" s="2">
        <v>125</v>
      </c>
      <c r="Q13" s="2">
        <v>23.91</v>
      </c>
    </row>
    <row r="14" spans="1:17">
      <c r="A14" s="4">
        <v>1</v>
      </c>
      <c r="B14" s="4" t="s">
        <v>2</v>
      </c>
      <c r="C14" s="4">
        <f t="shared" si="0"/>
        <v>4153</v>
      </c>
      <c r="D14" s="4">
        <f t="shared" si="1"/>
        <v>44.8</v>
      </c>
      <c r="E14" s="4">
        <f t="shared" si="2"/>
        <v>250</v>
      </c>
      <c r="F14" s="4">
        <f t="shared" si="3"/>
        <v>9.9499999999999993</v>
      </c>
      <c r="H14" s="5">
        <f t="shared" si="4"/>
        <v>0.27859999999999996</v>
      </c>
      <c r="I14" s="5">
        <f t="shared" si="5"/>
        <v>0.27859999999999996</v>
      </c>
      <c r="J14">
        <f t="shared" si="6"/>
        <v>4.6281032</v>
      </c>
      <c r="K14">
        <f t="shared" si="7"/>
        <v>8.9007680742399994E-2</v>
      </c>
      <c r="M14" s="2">
        <v>33</v>
      </c>
      <c r="N14" s="3">
        <v>6335</v>
      </c>
      <c r="O14" s="2">
        <v>21.5</v>
      </c>
      <c r="P14" s="2">
        <v>60</v>
      </c>
      <c r="Q14" s="2">
        <v>58.59</v>
      </c>
    </row>
    <row r="15" spans="1:17">
      <c r="A15" s="4">
        <v>20</v>
      </c>
      <c r="B15" s="4" t="s">
        <v>3</v>
      </c>
      <c r="C15" s="4">
        <f t="shared" si="0"/>
        <v>3113</v>
      </c>
      <c r="D15" s="4">
        <f t="shared" si="1"/>
        <v>46.4</v>
      </c>
      <c r="E15" s="4">
        <f t="shared" si="2"/>
        <v>10</v>
      </c>
      <c r="F15" s="4">
        <f t="shared" si="3"/>
        <v>7.91</v>
      </c>
      <c r="H15" s="5">
        <f t="shared" si="4"/>
        <v>0.22939000000000001</v>
      </c>
      <c r="I15" s="5">
        <f t="shared" si="5"/>
        <v>0.22939000000000001</v>
      </c>
      <c r="J15">
        <f t="shared" si="6"/>
        <v>71.409107000000006</v>
      </c>
      <c r="K15">
        <f t="shared" si="7"/>
        <v>1.3733399458240001</v>
      </c>
      <c r="M15" s="2">
        <v>2</v>
      </c>
      <c r="N15" s="3">
        <v>11406</v>
      </c>
      <c r="O15" s="2">
        <v>27.3</v>
      </c>
      <c r="P15" s="2">
        <v>105</v>
      </c>
      <c r="Q15" s="2">
        <v>39.71</v>
      </c>
    </row>
    <row r="16" spans="1:17">
      <c r="A16" s="4">
        <v>11</v>
      </c>
      <c r="B16" s="4" t="s">
        <v>2</v>
      </c>
      <c r="C16" s="4">
        <f t="shared" si="0"/>
        <v>2909</v>
      </c>
      <c r="D16" s="4">
        <f t="shared" si="1"/>
        <v>22.3</v>
      </c>
      <c r="E16" s="4">
        <f t="shared" si="2"/>
        <v>250</v>
      </c>
      <c r="F16" s="4">
        <f t="shared" si="3"/>
        <v>59.43</v>
      </c>
      <c r="H16" s="5">
        <f t="shared" si="4"/>
        <v>0.82830562500000005</v>
      </c>
      <c r="I16" s="5">
        <f t="shared" si="5"/>
        <v>0.82830562500000005</v>
      </c>
      <c r="J16">
        <f t="shared" si="6"/>
        <v>9.6381642525000011</v>
      </c>
      <c r="K16">
        <f t="shared" si="7"/>
        <v>0.18536117490407999</v>
      </c>
      <c r="M16" s="2">
        <v>3</v>
      </c>
      <c r="N16" s="3">
        <v>12642</v>
      </c>
      <c r="O16" s="2">
        <v>33.4</v>
      </c>
      <c r="P16" s="2">
        <v>87</v>
      </c>
      <c r="Q16" s="2">
        <v>26.3</v>
      </c>
    </row>
    <row r="17" spans="1:17">
      <c r="A17" s="4">
        <v>28</v>
      </c>
      <c r="B17" s="4" t="s">
        <v>3</v>
      </c>
      <c r="C17" s="4">
        <f t="shared" si="0"/>
        <v>2846</v>
      </c>
      <c r="D17" s="4">
        <f t="shared" si="1"/>
        <v>30.2</v>
      </c>
      <c r="E17" s="4">
        <f t="shared" si="2"/>
        <v>30</v>
      </c>
      <c r="F17" s="4">
        <f t="shared" si="3"/>
        <v>31.93</v>
      </c>
      <c r="H17" s="5">
        <f t="shared" si="4"/>
        <v>0.60267874999999993</v>
      </c>
      <c r="I17" s="5">
        <f t="shared" si="5"/>
        <v>0.60267874999999993</v>
      </c>
      <c r="J17">
        <f t="shared" si="6"/>
        <v>57.174124083333332</v>
      </c>
      <c r="K17">
        <f t="shared" si="7"/>
        <v>1.0995727543706666</v>
      </c>
      <c r="M17" s="2">
        <v>4</v>
      </c>
      <c r="N17" s="3">
        <v>1807</v>
      </c>
      <c r="O17" s="2">
        <v>34.299999999999997</v>
      </c>
      <c r="P17" s="2">
        <v>120</v>
      </c>
      <c r="Q17" s="2">
        <v>22.07</v>
      </c>
    </row>
    <row r="18" spans="1:17">
      <c r="A18" s="4">
        <v>14</v>
      </c>
      <c r="B18" s="4" t="s">
        <v>3</v>
      </c>
      <c r="C18" s="4">
        <f t="shared" si="0"/>
        <v>2744</v>
      </c>
      <c r="D18" s="4">
        <f t="shared" si="1"/>
        <v>30.5</v>
      </c>
      <c r="E18" s="4">
        <f t="shared" si="2"/>
        <v>4</v>
      </c>
      <c r="F18" s="4">
        <f t="shared" si="3"/>
        <v>31.52</v>
      </c>
      <c r="H18" s="5">
        <f t="shared" si="4"/>
        <v>0.60085</v>
      </c>
      <c r="I18" s="5">
        <f t="shared" si="5"/>
        <v>0.60085</v>
      </c>
      <c r="J18">
        <f t="shared" si="6"/>
        <v>412.18310000000002</v>
      </c>
      <c r="K18">
        <f t="shared" si="7"/>
        <v>7.9271053792000004</v>
      </c>
      <c r="M18" s="2">
        <v>5</v>
      </c>
      <c r="N18" s="2">
        <v>863</v>
      </c>
      <c r="O18" s="2">
        <v>42.2</v>
      </c>
      <c r="P18" s="2">
        <v>100</v>
      </c>
      <c r="Q18" s="2">
        <v>12.06</v>
      </c>
    </row>
    <row r="19" spans="1:17">
      <c r="A19" s="4">
        <v>12</v>
      </c>
      <c r="B19" s="4" t="s">
        <v>2</v>
      </c>
      <c r="C19" s="4">
        <f t="shared" si="0"/>
        <v>2594</v>
      </c>
      <c r="D19" s="4">
        <f t="shared" si="1"/>
        <v>43.9</v>
      </c>
      <c r="E19" s="4">
        <f t="shared" si="2"/>
        <v>250</v>
      </c>
      <c r="F19" s="4">
        <f t="shared" si="3"/>
        <v>13.96</v>
      </c>
      <c r="H19" s="5">
        <f t="shared" si="4"/>
        <v>0.38302749999999997</v>
      </c>
      <c r="I19" s="5">
        <f t="shared" si="5"/>
        <v>0.38302749999999997</v>
      </c>
      <c r="J19">
        <f t="shared" si="6"/>
        <v>3.9742933399999996</v>
      </c>
      <c r="K19">
        <f t="shared" si="7"/>
        <v>7.6433609514879985E-2</v>
      </c>
      <c r="M19" s="2">
        <v>6</v>
      </c>
      <c r="N19" s="3">
        <v>6200</v>
      </c>
      <c r="O19" s="2">
        <v>36.4</v>
      </c>
      <c r="P19" s="2">
        <v>130</v>
      </c>
      <c r="Q19" s="2">
        <v>19.27</v>
      </c>
    </row>
    <row r="20" spans="1:17">
      <c r="A20" s="4">
        <v>31</v>
      </c>
      <c r="B20" s="4" t="s">
        <v>2</v>
      </c>
      <c r="C20" s="4">
        <f t="shared" si="0"/>
        <v>2047</v>
      </c>
      <c r="D20" s="4">
        <f t="shared" si="1"/>
        <v>32.1</v>
      </c>
      <c r="E20" s="4">
        <f t="shared" si="2"/>
        <v>125</v>
      </c>
      <c r="F20" s="4">
        <f t="shared" si="3"/>
        <v>23.91</v>
      </c>
      <c r="H20" s="5">
        <f t="shared" si="4"/>
        <v>0.47969437500000006</v>
      </c>
      <c r="I20" s="5">
        <f t="shared" si="5"/>
        <v>0.47969437500000006</v>
      </c>
      <c r="J20">
        <f t="shared" si="6"/>
        <v>7.855475085000001</v>
      </c>
      <c r="K20">
        <f t="shared" si="7"/>
        <v>0.15107649683472002</v>
      </c>
      <c r="M20" s="2">
        <v>13</v>
      </c>
      <c r="N20" s="2">
        <v>793</v>
      </c>
      <c r="O20" s="2">
        <v>46.4</v>
      </c>
      <c r="P20" s="2">
        <v>2</v>
      </c>
      <c r="Q20" s="2">
        <v>8.5299999999999994</v>
      </c>
    </row>
    <row r="21" spans="1:17">
      <c r="A21" s="4">
        <v>4</v>
      </c>
      <c r="B21" s="4" t="s">
        <v>3</v>
      </c>
      <c r="C21" s="4">
        <f t="shared" si="0"/>
        <v>1807</v>
      </c>
      <c r="D21" s="4">
        <f t="shared" si="1"/>
        <v>34.299999999999997</v>
      </c>
      <c r="E21" s="4">
        <f t="shared" si="2"/>
        <v>120</v>
      </c>
      <c r="F21" s="4">
        <f t="shared" si="3"/>
        <v>22.07</v>
      </c>
      <c r="H21" s="5">
        <f t="shared" si="4"/>
        <v>0.47312562499999999</v>
      </c>
      <c r="I21" s="5">
        <f t="shared" si="5"/>
        <v>0.47312562499999999</v>
      </c>
      <c r="J21">
        <f t="shared" si="6"/>
        <v>7.1244833697916663</v>
      </c>
      <c r="K21">
        <f t="shared" si="7"/>
        <v>0.13701806416783333</v>
      </c>
      <c r="M21" s="2">
        <v>14</v>
      </c>
      <c r="N21" s="3">
        <v>2744</v>
      </c>
      <c r="O21" s="2">
        <v>30.5</v>
      </c>
      <c r="P21" s="2">
        <v>4</v>
      </c>
      <c r="Q21" s="2">
        <v>31.52</v>
      </c>
    </row>
    <row r="22" spans="1:17">
      <c r="A22" s="4">
        <v>30</v>
      </c>
      <c r="B22" s="4" t="s">
        <v>3</v>
      </c>
      <c r="C22" s="4">
        <f t="shared" si="0"/>
        <v>1639</v>
      </c>
      <c r="D22" s="4">
        <f t="shared" si="1"/>
        <v>34.200000000000003</v>
      </c>
      <c r="E22" s="4">
        <f t="shared" si="2"/>
        <v>15</v>
      </c>
      <c r="F22" s="4">
        <f t="shared" si="3"/>
        <v>23.1</v>
      </c>
      <c r="H22" s="5">
        <f t="shared" si="4"/>
        <v>0.49376250000000005</v>
      </c>
      <c r="I22" s="5">
        <f t="shared" si="5"/>
        <v>0.49376250000000005</v>
      </c>
      <c r="J22">
        <f t="shared" si="6"/>
        <v>53.951782500000007</v>
      </c>
      <c r="K22">
        <f t="shared" si="7"/>
        <v>1.0376006810400003</v>
      </c>
      <c r="M22" s="2">
        <v>15</v>
      </c>
      <c r="N22" s="2">
        <v>584</v>
      </c>
      <c r="O22" s="2">
        <v>47.6</v>
      </c>
      <c r="P22" s="2">
        <v>5</v>
      </c>
      <c r="Q22" s="2">
        <v>6.52</v>
      </c>
    </row>
    <row r="23" spans="1:17">
      <c r="A23" s="4">
        <v>23</v>
      </c>
      <c r="B23" s="4" t="s">
        <v>3</v>
      </c>
      <c r="C23" s="4">
        <f t="shared" si="0"/>
        <v>1358</v>
      </c>
      <c r="D23" s="4">
        <f t="shared" si="1"/>
        <v>51.9</v>
      </c>
      <c r="E23" s="4">
        <f t="shared" si="2"/>
        <v>27</v>
      </c>
      <c r="F23" s="4">
        <f t="shared" si="3"/>
        <v>10.28</v>
      </c>
      <c r="H23" s="5">
        <f t="shared" si="4"/>
        <v>0.33345749999999996</v>
      </c>
      <c r="I23" s="5">
        <f t="shared" si="5"/>
        <v>0.33345749999999996</v>
      </c>
      <c r="J23">
        <f t="shared" si="6"/>
        <v>16.77167722222222</v>
      </c>
      <c r="K23">
        <f t="shared" si="7"/>
        <v>0.32255289633777773</v>
      </c>
      <c r="M23" s="2">
        <v>16</v>
      </c>
      <c r="N23" s="3">
        <v>1084</v>
      </c>
      <c r="O23" s="2">
        <v>50</v>
      </c>
      <c r="P23" s="2">
        <v>2</v>
      </c>
      <c r="Q23" s="2">
        <v>5.83</v>
      </c>
    </row>
    <row r="24" spans="1:17">
      <c r="A24" s="4">
        <v>16</v>
      </c>
      <c r="B24" s="4" t="s">
        <v>3</v>
      </c>
      <c r="C24" s="4">
        <f t="shared" si="0"/>
        <v>1084</v>
      </c>
      <c r="D24" s="4">
        <f t="shared" si="1"/>
        <v>50</v>
      </c>
      <c r="E24" s="4">
        <f t="shared" si="2"/>
        <v>2</v>
      </c>
      <c r="F24" s="4">
        <f t="shared" si="3"/>
        <v>5.83</v>
      </c>
      <c r="H24" s="5">
        <f t="shared" si="4"/>
        <v>0.1821875</v>
      </c>
      <c r="I24" s="5">
        <f t="shared" si="5"/>
        <v>0.1821875</v>
      </c>
      <c r="J24">
        <f t="shared" si="6"/>
        <v>98.745625000000004</v>
      </c>
      <c r="K24">
        <f t="shared" si="7"/>
        <v>1.8990758599999999</v>
      </c>
      <c r="M24" s="2">
        <v>17</v>
      </c>
      <c r="N24" s="3">
        <v>4594</v>
      </c>
      <c r="O24" s="2">
        <v>36.6</v>
      </c>
      <c r="P24" s="2">
        <v>2</v>
      </c>
      <c r="Q24" s="2">
        <v>23.26</v>
      </c>
    </row>
    <row r="25" spans="1:17">
      <c r="A25" s="4">
        <v>18</v>
      </c>
      <c r="B25" s="4" t="s">
        <v>3</v>
      </c>
      <c r="C25" s="4">
        <f t="shared" si="0"/>
        <v>1015</v>
      </c>
      <c r="D25" s="4">
        <f t="shared" si="1"/>
        <v>38.9</v>
      </c>
      <c r="E25" s="4">
        <f t="shared" si="2"/>
        <v>10</v>
      </c>
      <c r="F25" s="4">
        <f t="shared" si="3"/>
        <v>20.239999999999998</v>
      </c>
      <c r="H25" s="5">
        <f t="shared" si="4"/>
        <v>0.49208499999999999</v>
      </c>
      <c r="I25" s="5">
        <f t="shared" si="5"/>
        <v>0.49208499999999999</v>
      </c>
      <c r="J25">
        <f t="shared" si="6"/>
        <v>49.946627499999998</v>
      </c>
      <c r="K25">
        <f t="shared" si="7"/>
        <v>0.96057354007999995</v>
      </c>
      <c r="M25" s="2">
        <v>18</v>
      </c>
      <c r="N25" s="3">
        <v>1015</v>
      </c>
      <c r="O25" s="2">
        <v>38.9</v>
      </c>
      <c r="P25" s="2">
        <v>10</v>
      </c>
      <c r="Q25" s="2">
        <v>20.239999999999998</v>
      </c>
    </row>
    <row r="26" spans="1:17">
      <c r="A26" s="4">
        <v>7</v>
      </c>
      <c r="B26" s="4" t="s">
        <v>2</v>
      </c>
      <c r="C26" s="4">
        <f t="shared" si="0"/>
        <v>977</v>
      </c>
      <c r="D26" s="4">
        <f t="shared" si="1"/>
        <v>19.8</v>
      </c>
      <c r="E26" s="4">
        <f t="shared" si="2"/>
        <v>200</v>
      </c>
      <c r="F26" s="4">
        <f t="shared" si="3"/>
        <v>67.81</v>
      </c>
      <c r="H26" s="5">
        <f t="shared" si="4"/>
        <v>0.83914875000000011</v>
      </c>
      <c r="I26" s="5">
        <f t="shared" si="5"/>
        <v>0.83914875000000011</v>
      </c>
      <c r="J26">
        <f t="shared" si="6"/>
        <v>4.0992416437500001</v>
      </c>
      <c r="K26">
        <f t="shared" si="7"/>
        <v>7.8836615292599999E-2</v>
      </c>
      <c r="M26" s="2">
        <v>19</v>
      </c>
      <c r="N26" s="2">
        <v>291</v>
      </c>
      <c r="O26" s="2">
        <v>44.3</v>
      </c>
      <c r="P26" s="2">
        <v>2</v>
      </c>
      <c r="Q26" s="2">
        <v>13.81</v>
      </c>
    </row>
    <row r="27" spans="1:17">
      <c r="A27" s="4">
        <v>25</v>
      </c>
      <c r="B27" s="4" t="s">
        <v>3</v>
      </c>
      <c r="C27" s="4">
        <f t="shared" si="0"/>
        <v>926</v>
      </c>
      <c r="D27" s="4">
        <f t="shared" si="1"/>
        <v>89</v>
      </c>
      <c r="E27" s="4">
        <f t="shared" si="2"/>
        <v>1</v>
      </c>
      <c r="F27" s="4">
        <f t="shared" si="3"/>
        <v>0.09</v>
      </c>
      <c r="H27" s="5">
        <f t="shared" si="4"/>
        <v>5.0062500000000003E-3</v>
      </c>
      <c r="I27" s="5">
        <f t="shared" si="5"/>
        <v>5.0062500000000003E-3</v>
      </c>
      <c r="J27">
        <f t="shared" si="6"/>
        <v>4.6357875000000002</v>
      </c>
      <c r="K27">
        <f t="shared" si="7"/>
        <v>8.9155465199999992E-2</v>
      </c>
      <c r="M27" s="2">
        <v>20</v>
      </c>
      <c r="N27" s="3">
        <v>3113</v>
      </c>
      <c r="O27" s="2">
        <v>46.4</v>
      </c>
      <c r="P27" s="2">
        <v>10</v>
      </c>
      <c r="Q27" s="2">
        <v>7.91</v>
      </c>
    </row>
    <row r="28" spans="1:17">
      <c r="A28" s="4">
        <v>5</v>
      </c>
      <c r="B28" s="4" t="s">
        <v>3</v>
      </c>
      <c r="C28" s="4">
        <f t="shared" si="0"/>
        <v>863</v>
      </c>
      <c r="D28" s="4">
        <f t="shared" si="1"/>
        <v>42.2</v>
      </c>
      <c r="E28" s="4">
        <f t="shared" si="2"/>
        <v>100</v>
      </c>
      <c r="F28" s="4">
        <f t="shared" si="3"/>
        <v>12.06</v>
      </c>
      <c r="H28" s="5">
        <f t="shared" si="4"/>
        <v>0.31808250000000005</v>
      </c>
      <c r="I28" s="5">
        <f t="shared" si="5"/>
        <v>0.31808250000000005</v>
      </c>
      <c r="J28">
        <f t="shared" si="6"/>
        <v>2.7450519750000009</v>
      </c>
      <c r="K28">
        <f t="shared" si="7"/>
        <v>5.2792839583200017E-2</v>
      </c>
      <c r="M28" s="2">
        <v>23</v>
      </c>
      <c r="N28" s="3">
        <v>1358</v>
      </c>
      <c r="O28" s="2">
        <v>51.9</v>
      </c>
      <c r="P28" s="2">
        <v>27</v>
      </c>
      <c r="Q28" s="2">
        <v>10.28</v>
      </c>
    </row>
    <row r="29" spans="1:17">
      <c r="A29" s="4">
        <v>13</v>
      </c>
      <c r="B29" s="4" t="s">
        <v>3</v>
      </c>
      <c r="C29" s="4">
        <f t="shared" si="0"/>
        <v>793</v>
      </c>
      <c r="D29" s="4">
        <f t="shared" si="1"/>
        <v>46.4</v>
      </c>
      <c r="E29" s="4">
        <f t="shared" si="2"/>
        <v>2</v>
      </c>
      <c r="F29" s="4">
        <f t="shared" si="3"/>
        <v>8.5299999999999994</v>
      </c>
      <c r="H29" s="5">
        <f t="shared" si="4"/>
        <v>0.24736999999999995</v>
      </c>
      <c r="I29" s="5">
        <f t="shared" si="5"/>
        <v>0.24736999999999995</v>
      </c>
      <c r="J29">
        <f t="shared" si="6"/>
        <v>98.082204999999988</v>
      </c>
      <c r="K29">
        <f t="shared" si="7"/>
        <v>1.8863169665599997</v>
      </c>
      <c r="M29" s="2">
        <v>24</v>
      </c>
      <c r="N29" s="2">
        <v>53</v>
      </c>
      <c r="O29" s="2">
        <v>43</v>
      </c>
      <c r="P29" s="2">
        <v>1</v>
      </c>
      <c r="Q29" s="2">
        <v>12.35</v>
      </c>
    </row>
    <row r="30" spans="1:17">
      <c r="A30" s="4">
        <v>15</v>
      </c>
      <c r="B30" s="4" t="s">
        <v>3</v>
      </c>
      <c r="C30" s="4">
        <f t="shared" si="0"/>
        <v>584</v>
      </c>
      <c r="D30" s="4">
        <f t="shared" si="1"/>
        <v>47.6</v>
      </c>
      <c r="E30" s="4">
        <f t="shared" si="2"/>
        <v>5</v>
      </c>
      <c r="F30" s="4">
        <f t="shared" si="3"/>
        <v>6.52</v>
      </c>
      <c r="H30" s="5">
        <f t="shared" si="4"/>
        <v>0.19396999999999998</v>
      </c>
      <c r="I30" s="5">
        <f t="shared" si="5"/>
        <v>0.19396999999999998</v>
      </c>
      <c r="J30">
        <f t="shared" si="6"/>
        <v>22.655695999999999</v>
      </c>
      <c r="K30">
        <f t="shared" si="7"/>
        <v>0.435714345472</v>
      </c>
      <c r="M30" s="2">
        <v>25</v>
      </c>
      <c r="N30" s="2">
        <v>926</v>
      </c>
      <c r="O30" s="2">
        <v>89</v>
      </c>
      <c r="P30" s="2">
        <v>1</v>
      </c>
      <c r="Q30" s="2">
        <v>0.09</v>
      </c>
    </row>
    <row r="31" spans="1:17">
      <c r="A31" s="4">
        <v>19</v>
      </c>
      <c r="B31" s="4" t="s">
        <v>3</v>
      </c>
      <c r="C31" s="4">
        <f t="shared" si="0"/>
        <v>291</v>
      </c>
      <c r="D31" s="4">
        <f t="shared" si="1"/>
        <v>44.3</v>
      </c>
      <c r="E31" s="4">
        <f t="shared" si="2"/>
        <v>2</v>
      </c>
      <c r="F31" s="4">
        <f t="shared" si="3"/>
        <v>13.81</v>
      </c>
      <c r="H31" s="5">
        <f t="shared" si="4"/>
        <v>0.38236437499999998</v>
      </c>
      <c r="I31" s="5">
        <f t="shared" si="5"/>
        <v>0.38236437499999998</v>
      </c>
      <c r="J31">
        <f t="shared" si="6"/>
        <v>55.634016562499994</v>
      </c>
      <c r="K31">
        <f t="shared" si="7"/>
        <v>1.06995340653</v>
      </c>
      <c r="M31" s="2">
        <v>27</v>
      </c>
      <c r="N31" s="2">
        <v>235</v>
      </c>
      <c r="O31" s="2">
        <v>54</v>
      </c>
      <c r="P31" s="2">
        <v>2</v>
      </c>
      <c r="Q31" s="2">
        <v>6.53</v>
      </c>
    </row>
    <row r="32" spans="1:17">
      <c r="A32" s="4">
        <v>27</v>
      </c>
      <c r="B32" s="4" t="s">
        <v>3</v>
      </c>
      <c r="C32" s="4">
        <f t="shared" si="0"/>
        <v>235</v>
      </c>
      <c r="D32" s="4">
        <f t="shared" si="1"/>
        <v>54</v>
      </c>
      <c r="E32" s="4">
        <f t="shared" si="2"/>
        <v>2</v>
      </c>
      <c r="F32" s="4">
        <f t="shared" si="3"/>
        <v>6.53</v>
      </c>
      <c r="H32" s="5">
        <f t="shared" si="4"/>
        <v>0.22038749999999999</v>
      </c>
      <c r="I32" s="5">
        <f t="shared" si="5"/>
        <v>0.22038749999999999</v>
      </c>
      <c r="J32">
        <f t="shared" si="6"/>
        <v>25.895531249999998</v>
      </c>
      <c r="K32">
        <f t="shared" si="7"/>
        <v>0.49802285699999993</v>
      </c>
      <c r="M32" s="2">
        <v>28</v>
      </c>
      <c r="N32" s="3">
        <v>2846</v>
      </c>
      <c r="O32" s="2">
        <v>30.2</v>
      </c>
      <c r="P32" s="2">
        <v>30</v>
      </c>
      <c r="Q32" s="2">
        <v>31.93</v>
      </c>
    </row>
    <row r="33" spans="1:40">
      <c r="A33" s="4">
        <v>10</v>
      </c>
      <c r="B33" s="4" t="s">
        <v>2</v>
      </c>
      <c r="C33" s="4">
        <f t="shared" si="0"/>
        <v>89</v>
      </c>
      <c r="D33" s="4">
        <f t="shared" si="1"/>
        <v>51.6</v>
      </c>
      <c r="E33" s="4">
        <f t="shared" si="2"/>
        <v>30</v>
      </c>
      <c r="F33" s="4">
        <f t="shared" si="3"/>
        <v>14.19</v>
      </c>
      <c r="H33" s="5">
        <f t="shared" si="4"/>
        <v>0.45762750000000002</v>
      </c>
      <c r="I33" s="5">
        <f t="shared" si="5"/>
        <v>0.45762750000000002</v>
      </c>
      <c r="J33">
        <f t="shared" si="6"/>
        <v>1.3576282500000001</v>
      </c>
      <c r="K33">
        <f t="shared" si="7"/>
        <v>2.6109906504000004E-2</v>
      </c>
      <c r="M33" s="2">
        <v>29</v>
      </c>
      <c r="N33" s="3">
        <v>21601</v>
      </c>
      <c r="O33" s="2">
        <v>43.5</v>
      </c>
      <c r="P33" s="2">
        <v>61</v>
      </c>
      <c r="Q33" s="2">
        <v>10.039999999999999</v>
      </c>
    </row>
    <row r="34" spans="1:40">
      <c r="A34" s="4">
        <v>24</v>
      </c>
      <c r="B34" s="4" t="s">
        <v>3</v>
      </c>
      <c r="C34" s="4">
        <f t="shared" si="0"/>
        <v>53</v>
      </c>
      <c r="D34" s="4">
        <f t="shared" si="1"/>
        <v>43</v>
      </c>
      <c r="E34" s="4">
        <f t="shared" si="2"/>
        <v>1</v>
      </c>
      <c r="F34" s="4">
        <f t="shared" si="3"/>
        <v>12.35</v>
      </c>
      <c r="H34" s="5">
        <f t="shared" si="4"/>
        <v>0.33190625000000001</v>
      </c>
      <c r="I34" s="5">
        <f t="shared" si="5"/>
        <v>0.33190625000000001</v>
      </c>
      <c r="J34">
        <f t="shared" si="6"/>
        <v>17.59103125</v>
      </c>
      <c r="K34">
        <f t="shared" si="7"/>
        <v>0.33831071300000004</v>
      </c>
      <c r="M34" s="2">
        <v>30</v>
      </c>
      <c r="N34" s="3">
        <v>1639</v>
      </c>
      <c r="O34" s="2">
        <v>34.200000000000003</v>
      </c>
      <c r="P34" s="2">
        <v>15</v>
      </c>
      <c r="Q34" s="2">
        <v>23.1</v>
      </c>
    </row>
    <row r="35" spans="1:40">
      <c r="A35" s="4">
        <v>8</v>
      </c>
      <c r="B35" s="4" t="s">
        <v>2</v>
      </c>
      <c r="C35" s="4">
        <f t="shared" si="0"/>
        <v>48</v>
      </c>
      <c r="D35" s="4">
        <f t="shared" si="1"/>
        <v>16.399999999999999</v>
      </c>
      <c r="E35" s="4">
        <f t="shared" si="2"/>
        <v>50</v>
      </c>
      <c r="F35" s="4">
        <f t="shared" si="3"/>
        <v>96.81</v>
      </c>
      <c r="H35" s="5">
        <f t="shared" si="4"/>
        <v>0.99230249999999998</v>
      </c>
      <c r="I35" s="5">
        <f t="shared" si="5"/>
        <v>0.99230249999999998</v>
      </c>
      <c r="J35">
        <f t="shared" si="6"/>
        <v>0.95261039999999997</v>
      </c>
      <c r="K35">
        <f t="shared" si="7"/>
        <v>1.8320603212799998E-2</v>
      </c>
      <c r="M35" s="2">
        <v>32</v>
      </c>
      <c r="N35" s="3">
        <v>77319</v>
      </c>
      <c r="O35" s="2">
        <v>50.6</v>
      </c>
      <c r="P35" s="2">
        <v>142</v>
      </c>
      <c r="Q35" s="2">
        <v>2.15</v>
      </c>
    </row>
    <row r="36" spans="1:40">
      <c r="A36" s="4">
        <v>9</v>
      </c>
      <c r="B36" s="4" t="s">
        <v>2</v>
      </c>
      <c r="C36" s="4">
        <f t="shared" si="0"/>
        <v>18</v>
      </c>
      <c r="D36" s="4">
        <f t="shared" si="1"/>
        <v>35.700000000000003</v>
      </c>
      <c r="E36" s="4">
        <f t="shared" si="2"/>
        <v>65</v>
      </c>
      <c r="F36" s="4">
        <f t="shared" si="3"/>
        <v>25.47</v>
      </c>
      <c r="H36" s="5">
        <f t="shared" si="4"/>
        <v>0.56829937500000005</v>
      </c>
      <c r="I36" s="5">
        <f t="shared" si="5"/>
        <v>0.56829937500000005</v>
      </c>
      <c r="J36">
        <f t="shared" si="6"/>
        <v>0.15737521153846157</v>
      </c>
      <c r="K36">
        <f t="shared" si="7"/>
        <v>3.026640068307693E-3</v>
      </c>
      <c r="M36" s="2">
        <v>26</v>
      </c>
      <c r="N36" s="3">
        <v>9210</v>
      </c>
      <c r="O36" s="2">
        <v>56.2</v>
      </c>
      <c r="P36" s="2">
        <v>1</v>
      </c>
      <c r="Q36" s="2">
        <v>3.93</v>
      </c>
    </row>
    <row r="37" spans="1:40">
      <c r="H37">
        <f>AVERAGE(H4:H36)</f>
        <v>0.42045062499999997</v>
      </c>
      <c r="I37">
        <f>AVERAGE(I4:I36)</f>
        <v>0.42045062499999997</v>
      </c>
      <c r="J37">
        <f>AVERAGE(J4:J36)</f>
        <v>119.93536256839738</v>
      </c>
      <c r="K37">
        <f>AVERAGE(K4:K36)</f>
        <v>2.3065968929154197</v>
      </c>
    </row>
    <row r="38" spans="1:40">
      <c r="H38" s="5">
        <f>AVERAGE(H30:H36,H21:H27,H4:H19)</f>
        <v>0.42765745833333324</v>
      </c>
      <c r="I38">
        <f>AVERAGE(I30:I36,I21:I27,I4:I19)</f>
        <v>0.42765745833333324</v>
      </c>
      <c r="J38">
        <f>AVERAGE(J30:J36,J21:J27,J4:J19)</f>
        <v>128.30614108990383</v>
      </c>
    </row>
    <row r="44" spans="1:40">
      <c r="G44">
        <v>8.9007680742399981E-2</v>
      </c>
      <c r="H44">
        <v>8.9007680742399981E-2</v>
      </c>
      <c r="I44">
        <v>1.4155038989519999</v>
      </c>
      <c r="J44">
        <v>1.5342750275034482</v>
      </c>
      <c r="K44">
        <v>0.13701806416783333</v>
      </c>
      <c r="L44">
        <v>5.279283958320001E-2</v>
      </c>
      <c r="M44">
        <v>0.40210169439999993</v>
      </c>
      <c r="N44">
        <v>7.0461240000000008E-2</v>
      </c>
      <c r="O44">
        <v>1.3847039999999998E-2</v>
      </c>
      <c r="P44">
        <v>3.0266400683076917E-3</v>
      </c>
      <c r="Q44">
        <v>2.6109906504000004E-2</v>
      </c>
      <c r="R44">
        <v>0.167837664</v>
      </c>
      <c r="S44">
        <v>7.6433609514879985E-2</v>
      </c>
      <c r="T44">
        <v>1.8863169665599997</v>
      </c>
      <c r="U44">
        <v>7.9271053791999995</v>
      </c>
      <c r="V44">
        <v>0.43571434547199994</v>
      </c>
      <c r="W44">
        <v>1.8990758599999999</v>
      </c>
      <c r="X44">
        <v>23.504783681040003</v>
      </c>
      <c r="Y44">
        <v>0.96057354007999995</v>
      </c>
      <c r="Z44">
        <v>1.06995340653</v>
      </c>
      <c r="AA44">
        <v>1.3733399458240001</v>
      </c>
      <c r="AB44">
        <v>0.40338794017600005</v>
      </c>
      <c r="AC44">
        <v>0.4819073785600001</v>
      </c>
      <c r="AD44">
        <v>0.32255289633777773</v>
      </c>
      <c r="AE44">
        <v>0.33831071299999999</v>
      </c>
      <c r="AF44">
        <v>8.9155465199999992E-2</v>
      </c>
      <c r="AG44">
        <v>24.450793837199999</v>
      </c>
      <c r="AH44">
        <v>0.49802285699999993</v>
      </c>
      <c r="AI44">
        <v>1.0995727543706664</v>
      </c>
      <c r="AJ44">
        <v>1.8589660540131141</v>
      </c>
      <c r="AK44">
        <v>1.0376006810400003</v>
      </c>
      <c r="AL44">
        <v>0.15107649683472005</v>
      </c>
      <c r="AM44">
        <v>0.71201858309999999</v>
      </c>
      <c r="AN44">
        <v>1.522934</v>
      </c>
    </row>
    <row r="45" spans="1:40">
      <c r="G45">
        <v>1.4155038989519999</v>
      </c>
    </row>
    <row r="46" spans="1:40">
      <c r="G46">
        <v>1.5342750275034482</v>
      </c>
    </row>
    <row r="47" spans="1:40">
      <c r="G47">
        <v>0.13701806416783333</v>
      </c>
    </row>
    <row r="48" spans="1:40">
      <c r="G48">
        <v>5.279283958320001E-2</v>
      </c>
    </row>
    <row r="49" spans="7:7">
      <c r="G49">
        <v>0.40210169439999993</v>
      </c>
    </row>
    <row r="50" spans="7:7">
      <c r="G50">
        <v>7.0461240000000008E-2</v>
      </c>
    </row>
    <row r="51" spans="7:7">
      <c r="G51">
        <v>1.3847039999999998E-2</v>
      </c>
    </row>
    <row r="52" spans="7:7">
      <c r="G52">
        <v>3.0266400683076917E-3</v>
      </c>
    </row>
    <row r="53" spans="7:7">
      <c r="G53">
        <v>2.6109906504000004E-2</v>
      </c>
    </row>
    <row r="54" spans="7:7">
      <c r="G54">
        <v>0.167837664</v>
      </c>
    </row>
    <row r="55" spans="7:7">
      <c r="G55">
        <v>7.6433609514879985E-2</v>
      </c>
    </row>
    <row r="56" spans="7:7">
      <c r="G56">
        <v>1.8863169665599997</v>
      </c>
    </row>
    <row r="57" spans="7:7">
      <c r="G57">
        <v>7.9271053791999995</v>
      </c>
    </row>
    <row r="58" spans="7:7">
      <c r="G58">
        <v>0.43571434547199994</v>
      </c>
    </row>
    <row r="59" spans="7:7">
      <c r="G59">
        <v>1.8990758599999999</v>
      </c>
    </row>
    <row r="60" spans="7:7">
      <c r="G60">
        <v>23.504783681040003</v>
      </c>
    </row>
    <row r="61" spans="7:7">
      <c r="G61">
        <v>0.96057354007999995</v>
      </c>
    </row>
    <row r="62" spans="7:7">
      <c r="G62">
        <v>1.06995340653</v>
      </c>
    </row>
    <row r="63" spans="7:7">
      <c r="G63">
        <v>1.3733399458240001</v>
      </c>
    </row>
    <row r="64" spans="7:7">
      <c r="G64">
        <v>0.40338794017600005</v>
      </c>
    </row>
    <row r="65" spans="7:7">
      <c r="G65">
        <v>0.4819073785600001</v>
      </c>
    </row>
    <row r="66" spans="7:7">
      <c r="G66">
        <v>0.32255289633777773</v>
      </c>
    </row>
    <row r="67" spans="7:7">
      <c r="G67">
        <v>0.33831071299999999</v>
      </c>
    </row>
    <row r="68" spans="7:7">
      <c r="G68">
        <v>8.9155465199999992E-2</v>
      </c>
    </row>
    <row r="69" spans="7:7">
      <c r="G69">
        <v>24.450793837199999</v>
      </c>
    </row>
    <row r="70" spans="7:7">
      <c r="G70">
        <v>0.49802285699999993</v>
      </c>
    </row>
    <row r="71" spans="7:7">
      <c r="G71">
        <v>1.0995727543706664</v>
      </c>
    </row>
    <row r="72" spans="7:7">
      <c r="G72">
        <v>1.8589660540131141</v>
      </c>
    </row>
    <row r="73" spans="7:7">
      <c r="G73">
        <v>1.0376006810400003</v>
      </c>
    </row>
    <row r="74" spans="7:7">
      <c r="G74">
        <v>0.15107649683472005</v>
      </c>
    </row>
    <row r="75" spans="7:7">
      <c r="G75">
        <v>0.71201858309999999</v>
      </c>
    </row>
    <row r="76" spans="7:7">
      <c r="G76">
        <v>1.522934</v>
      </c>
    </row>
  </sheetData>
  <autoFilter ref="A3:K3" xr:uid="{00000000-0009-0000-0000-000000000000}">
    <sortState xmlns:xlrd2="http://schemas.microsoft.com/office/spreadsheetml/2017/richdata2" ref="A4:K36">
      <sortCondition descending="1" ref="C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abSelected="1" workbookViewId="0">
      <selection activeCell="L18" sqref="L18"/>
    </sheetView>
  </sheetViews>
  <sheetFormatPr defaultRowHeight="15"/>
  <cols>
    <col min="1" max="2" width="9.140625" style="4"/>
    <col min="3" max="3" width="18.140625" style="4" customWidth="1"/>
    <col min="4" max="4" width="14.85546875" style="4" customWidth="1"/>
    <col min="5" max="5" width="17.5703125" style="4" customWidth="1"/>
    <col min="6" max="6" width="14.42578125" style="4" customWidth="1"/>
    <col min="8" max="11" width="16.42578125" customWidth="1"/>
    <col min="12" max="12" width="23.7109375" customWidth="1"/>
  </cols>
  <sheetData>
    <row r="1" spans="1:17" ht="21">
      <c r="A1" s="4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H1" s="4" t="s">
        <v>8</v>
      </c>
      <c r="I1" s="4" t="s">
        <v>8</v>
      </c>
      <c r="J1" s="4" t="s">
        <v>9</v>
      </c>
      <c r="K1" s="4" t="s">
        <v>10</v>
      </c>
      <c r="L1" s="4" t="s">
        <v>12</v>
      </c>
      <c r="M1" s="1" t="s">
        <v>0</v>
      </c>
      <c r="N1" s="1" t="s">
        <v>4</v>
      </c>
      <c r="O1" s="1" t="s">
        <v>5</v>
      </c>
      <c r="P1" s="1" t="s">
        <v>6</v>
      </c>
      <c r="Q1" s="2" t="s">
        <v>7</v>
      </c>
    </row>
    <row r="2" spans="1:17">
      <c r="A2" s="4">
        <v>14</v>
      </c>
      <c r="B2" s="4" t="s">
        <v>3</v>
      </c>
      <c r="C2" s="4">
        <f t="shared" ref="C2:C31" si="0">VLOOKUP(A2,$M$2:$Q$34,2,FALSE)</f>
        <v>2744</v>
      </c>
      <c r="D2" s="4">
        <f t="shared" ref="D2:D31" si="1">VLOOKUP(A2,$M$2:$Q$34,3,FALSE)</f>
        <v>30.5</v>
      </c>
      <c r="E2" s="4">
        <f t="shared" ref="E2:E31" si="2">VLOOKUP(A2,$M$2:$Q$34,4,FALSE)</f>
        <v>4</v>
      </c>
      <c r="F2" s="4">
        <f t="shared" ref="F2:F31" si="3">VLOOKUP(A2,$M$2:$Q$34,5,FALSE)</f>
        <v>31.52</v>
      </c>
      <c r="H2" s="5">
        <f>(F2/100)*(D2/16)</f>
        <v>0.60085</v>
      </c>
      <c r="I2" s="5">
        <f t="shared" ref="I2:I31" si="4">IF(H2&gt;1,1,H2)</f>
        <v>0.60085</v>
      </c>
      <c r="J2">
        <f t="shared" ref="J2:J31" si="5">(C2*I2)/E2</f>
        <v>412.18310000000002</v>
      </c>
      <c r="K2">
        <f>J2*1.202*16*(1/1000)</f>
        <v>7.9271053792000004</v>
      </c>
      <c r="M2" s="2">
        <v>1</v>
      </c>
      <c r="N2" s="3">
        <v>4153</v>
      </c>
      <c r="O2" s="2">
        <v>44.8</v>
      </c>
      <c r="P2" s="2">
        <v>250</v>
      </c>
      <c r="Q2" s="2">
        <v>9.9499999999999993</v>
      </c>
    </row>
    <row r="3" spans="1:17">
      <c r="A3" s="4">
        <v>16</v>
      </c>
      <c r="B3" s="4" t="s">
        <v>3</v>
      </c>
      <c r="C3" s="4">
        <f t="shared" si="0"/>
        <v>1084</v>
      </c>
      <c r="D3" s="4">
        <f t="shared" si="1"/>
        <v>50</v>
      </c>
      <c r="E3" s="4">
        <f t="shared" si="2"/>
        <v>2</v>
      </c>
      <c r="F3" s="4">
        <f t="shared" si="3"/>
        <v>5.83</v>
      </c>
      <c r="H3" s="5">
        <f t="shared" ref="H3:H31" si="6">(F3/100)*(D3/16)</f>
        <v>0.1821875</v>
      </c>
      <c r="I3" s="5">
        <f t="shared" si="4"/>
        <v>0.1821875</v>
      </c>
      <c r="J3">
        <f t="shared" si="5"/>
        <v>98.745625000000004</v>
      </c>
      <c r="K3">
        <f t="shared" ref="K3:K31" si="7">J3*1.202*16*(1/1000)</f>
        <v>1.8990758599999999</v>
      </c>
      <c r="M3" s="2">
        <v>7</v>
      </c>
      <c r="N3" s="2">
        <v>977</v>
      </c>
      <c r="O3" s="2">
        <v>19.8</v>
      </c>
      <c r="P3" s="2">
        <v>200</v>
      </c>
      <c r="Q3" s="2">
        <v>67.81</v>
      </c>
    </row>
    <row r="4" spans="1:17">
      <c r="A4" s="4">
        <v>13</v>
      </c>
      <c r="B4" s="4" t="s">
        <v>3</v>
      </c>
      <c r="C4" s="4">
        <f t="shared" si="0"/>
        <v>793</v>
      </c>
      <c r="D4" s="4">
        <f t="shared" si="1"/>
        <v>46.4</v>
      </c>
      <c r="E4" s="4">
        <f t="shared" si="2"/>
        <v>2</v>
      </c>
      <c r="F4" s="4">
        <f t="shared" si="3"/>
        <v>8.5299999999999994</v>
      </c>
      <c r="H4" s="5">
        <f t="shared" si="6"/>
        <v>0.24736999999999995</v>
      </c>
      <c r="I4" s="5">
        <f t="shared" si="4"/>
        <v>0.24736999999999995</v>
      </c>
      <c r="J4">
        <f t="shared" si="5"/>
        <v>98.082204999999988</v>
      </c>
      <c r="K4">
        <f t="shared" si="7"/>
        <v>1.8863169665599997</v>
      </c>
      <c r="M4" s="2">
        <v>8</v>
      </c>
      <c r="N4" s="2">
        <v>48</v>
      </c>
      <c r="O4" s="2">
        <v>16.399999999999999</v>
      </c>
      <c r="P4" s="2">
        <v>50</v>
      </c>
      <c r="Q4" s="2">
        <v>96.81</v>
      </c>
    </row>
    <row r="5" spans="1:17">
      <c r="A5" s="4">
        <v>29</v>
      </c>
      <c r="B5" s="4" t="s">
        <v>3</v>
      </c>
      <c r="C5" s="4">
        <f t="shared" si="0"/>
        <v>21601</v>
      </c>
      <c r="D5" s="4">
        <f t="shared" si="1"/>
        <v>43.5</v>
      </c>
      <c r="E5" s="4">
        <f t="shared" si="2"/>
        <v>61</v>
      </c>
      <c r="F5" s="4">
        <f t="shared" si="3"/>
        <v>10.039999999999999</v>
      </c>
      <c r="H5" s="5">
        <f t="shared" si="6"/>
        <v>0.2729625</v>
      </c>
      <c r="I5" s="5">
        <f t="shared" si="4"/>
        <v>0.2729625</v>
      </c>
      <c r="J5">
        <f t="shared" si="5"/>
        <v>96.660048565573774</v>
      </c>
      <c r="K5">
        <f t="shared" si="7"/>
        <v>1.8589660540131148</v>
      </c>
      <c r="M5" s="2">
        <v>9</v>
      </c>
      <c r="N5" s="2">
        <v>18</v>
      </c>
      <c r="O5" s="2">
        <v>35.700000000000003</v>
      </c>
      <c r="P5" s="2">
        <v>65</v>
      </c>
      <c r="Q5" s="2">
        <v>25.47</v>
      </c>
    </row>
    <row r="6" spans="1:17">
      <c r="A6" s="4">
        <v>3</v>
      </c>
      <c r="B6" s="4" t="s">
        <v>3</v>
      </c>
      <c r="C6" s="4">
        <f t="shared" si="0"/>
        <v>12642</v>
      </c>
      <c r="D6" s="4">
        <f t="shared" si="1"/>
        <v>33.4</v>
      </c>
      <c r="E6" s="4">
        <f t="shared" si="2"/>
        <v>87</v>
      </c>
      <c r="F6" s="4">
        <f t="shared" si="3"/>
        <v>26.3</v>
      </c>
      <c r="H6" s="5">
        <f t="shared" si="6"/>
        <v>0.54901250000000001</v>
      </c>
      <c r="I6" s="5">
        <f t="shared" si="4"/>
        <v>0.54901250000000001</v>
      </c>
      <c r="J6">
        <f t="shared" si="5"/>
        <v>79.777195689655173</v>
      </c>
      <c r="K6">
        <f t="shared" si="7"/>
        <v>1.5342750275034482</v>
      </c>
      <c r="M6" s="2">
        <v>10</v>
      </c>
      <c r="N6" s="2">
        <v>89</v>
      </c>
      <c r="O6" s="2">
        <v>51.6</v>
      </c>
      <c r="P6" s="2">
        <v>30</v>
      </c>
      <c r="Q6" s="2">
        <v>14.19</v>
      </c>
    </row>
    <row r="7" spans="1:17">
      <c r="A7" s="4">
        <v>33</v>
      </c>
      <c r="B7" s="4" t="s">
        <v>2</v>
      </c>
      <c r="C7" s="4">
        <f t="shared" si="0"/>
        <v>6335</v>
      </c>
      <c r="D7" s="4">
        <f t="shared" si="1"/>
        <v>21.5</v>
      </c>
      <c r="E7" s="4">
        <f t="shared" si="2"/>
        <v>60</v>
      </c>
      <c r="F7" s="4">
        <f t="shared" si="3"/>
        <v>58.59</v>
      </c>
      <c r="H7" s="5">
        <f t="shared" si="6"/>
        <v>0.7873031250000001</v>
      </c>
      <c r="I7" s="5">
        <f t="shared" si="4"/>
        <v>0.7873031250000001</v>
      </c>
      <c r="J7">
        <f t="shared" si="5"/>
        <v>83.12608828125002</v>
      </c>
      <c r="K7">
        <f t="shared" si="7"/>
        <v>1.5986809298250002</v>
      </c>
      <c r="M7" s="2">
        <v>11</v>
      </c>
      <c r="N7" s="3">
        <v>2909</v>
      </c>
      <c r="O7" s="2">
        <v>22.3</v>
      </c>
      <c r="P7" s="2">
        <v>250</v>
      </c>
      <c r="Q7" s="2">
        <v>59.43</v>
      </c>
    </row>
    <row r="8" spans="1:17">
      <c r="A8" s="4">
        <v>2</v>
      </c>
      <c r="B8" s="4" t="s">
        <v>3</v>
      </c>
      <c r="C8" s="4">
        <f t="shared" si="0"/>
        <v>11406</v>
      </c>
      <c r="D8" s="4">
        <f t="shared" si="1"/>
        <v>27.3</v>
      </c>
      <c r="E8" s="4">
        <f t="shared" si="2"/>
        <v>105</v>
      </c>
      <c r="F8" s="4">
        <f t="shared" si="3"/>
        <v>39.71</v>
      </c>
      <c r="H8" s="5">
        <f t="shared" si="6"/>
        <v>0.67755187500000003</v>
      </c>
      <c r="I8" s="5">
        <f t="shared" si="4"/>
        <v>0.67755187500000003</v>
      </c>
      <c r="J8">
        <f t="shared" si="5"/>
        <v>73.601492250000007</v>
      </c>
      <c r="K8">
        <f t="shared" si="7"/>
        <v>1.4155038989520001</v>
      </c>
      <c r="M8" s="2">
        <v>12</v>
      </c>
      <c r="N8" s="3">
        <v>2594</v>
      </c>
      <c r="O8" s="2">
        <v>43.9</v>
      </c>
      <c r="P8" s="2">
        <v>250</v>
      </c>
      <c r="Q8" s="2">
        <v>13.96</v>
      </c>
    </row>
    <row r="9" spans="1:17">
      <c r="A9" s="4">
        <v>20</v>
      </c>
      <c r="B9" s="4" t="s">
        <v>3</v>
      </c>
      <c r="C9" s="4">
        <f t="shared" si="0"/>
        <v>3113</v>
      </c>
      <c r="D9" s="4">
        <f t="shared" si="1"/>
        <v>46.4</v>
      </c>
      <c r="E9" s="4">
        <f t="shared" si="2"/>
        <v>10</v>
      </c>
      <c r="F9" s="4">
        <f t="shared" si="3"/>
        <v>7.91</v>
      </c>
      <c r="H9" s="5">
        <f t="shared" si="6"/>
        <v>0.22939000000000001</v>
      </c>
      <c r="I9" s="5">
        <f t="shared" si="4"/>
        <v>0.22939000000000001</v>
      </c>
      <c r="J9">
        <f t="shared" si="5"/>
        <v>71.409107000000006</v>
      </c>
      <c r="K9">
        <f t="shared" si="7"/>
        <v>1.3733399458240001</v>
      </c>
      <c r="M9" s="2">
        <v>21</v>
      </c>
      <c r="N9" s="3">
        <v>14974</v>
      </c>
      <c r="O9" s="2">
        <v>43.1</v>
      </c>
      <c r="P9" s="2">
        <v>180</v>
      </c>
      <c r="Q9" s="2">
        <v>9.36</v>
      </c>
    </row>
    <row r="10" spans="1:17">
      <c r="A10" s="4">
        <v>28</v>
      </c>
      <c r="B10" s="4" t="s">
        <v>3</v>
      </c>
      <c r="C10" s="4">
        <f t="shared" si="0"/>
        <v>2846</v>
      </c>
      <c r="D10" s="4">
        <f t="shared" si="1"/>
        <v>30.2</v>
      </c>
      <c r="E10" s="4">
        <f t="shared" si="2"/>
        <v>30</v>
      </c>
      <c r="F10" s="4">
        <f t="shared" si="3"/>
        <v>31.93</v>
      </c>
      <c r="H10" s="5">
        <f t="shared" si="6"/>
        <v>0.60267874999999993</v>
      </c>
      <c r="I10" s="5">
        <f t="shared" si="4"/>
        <v>0.60267874999999993</v>
      </c>
      <c r="J10">
        <f t="shared" si="5"/>
        <v>57.174124083333332</v>
      </c>
      <c r="K10">
        <f t="shared" si="7"/>
        <v>1.0995727543706666</v>
      </c>
      <c r="M10" s="2">
        <v>22</v>
      </c>
      <c r="N10" s="3">
        <v>6992</v>
      </c>
      <c r="O10" s="2">
        <v>42.7</v>
      </c>
      <c r="P10" s="2">
        <v>63</v>
      </c>
      <c r="Q10" s="2">
        <v>8.4600000000000009</v>
      </c>
    </row>
    <row r="11" spans="1:17">
      <c r="A11" s="4">
        <v>19</v>
      </c>
      <c r="B11" s="4" t="s">
        <v>3</v>
      </c>
      <c r="C11" s="4">
        <f t="shared" si="0"/>
        <v>291</v>
      </c>
      <c r="D11" s="4">
        <f t="shared" si="1"/>
        <v>44.3</v>
      </c>
      <c r="E11" s="4">
        <f t="shared" si="2"/>
        <v>2</v>
      </c>
      <c r="F11" s="4">
        <f t="shared" si="3"/>
        <v>13.81</v>
      </c>
      <c r="H11" s="5">
        <f t="shared" si="6"/>
        <v>0.38236437499999998</v>
      </c>
      <c r="I11" s="5">
        <f t="shared" si="4"/>
        <v>0.38236437499999998</v>
      </c>
      <c r="J11">
        <f t="shared" si="5"/>
        <v>55.634016562499994</v>
      </c>
      <c r="K11">
        <f t="shared" si="7"/>
        <v>1.06995340653</v>
      </c>
      <c r="M11" s="2">
        <v>31</v>
      </c>
      <c r="N11" s="3">
        <v>2047</v>
      </c>
      <c r="O11" s="2">
        <v>32.1</v>
      </c>
      <c r="P11" s="2">
        <v>125</v>
      </c>
      <c r="Q11" s="2">
        <v>23.91</v>
      </c>
    </row>
    <row r="12" spans="1:17">
      <c r="A12" s="4">
        <v>30</v>
      </c>
      <c r="B12" s="4" t="s">
        <v>3</v>
      </c>
      <c r="C12" s="4">
        <f t="shared" si="0"/>
        <v>1639</v>
      </c>
      <c r="D12" s="4">
        <f t="shared" si="1"/>
        <v>34.200000000000003</v>
      </c>
      <c r="E12" s="4">
        <f t="shared" si="2"/>
        <v>15</v>
      </c>
      <c r="F12" s="4">
        <f t="shared" si="3"/>
        <v>23.1</v>
      </c>
      <c r="H12" s="5">
        <f t="shared" si="6"/>
        <v>0.49376250000000005</v>
      </c>
      <c r="I12" s="5">
        <f t="shared" si="4"/>
        <v>0.49376250000000005</v>
      </c>
      <c r="J12">
        <f t="shared" si="5"/>
        <v>53.951782500000007</v>
      </c>
      <c r="K12">
        <f t="shared" si="7"/>
        <v>1.0376006810400003</v>
      </c>
      <c r="M12" s="2">
        <v>33</v>
      </c>
      <c r="N12" s="3">
        <v>6335</v>
      </c>
      <c r="O12" s="2">
        <v>21.5</v>
      </c>
      <c r="P12" s="2">
        <v>60</v>
      </c>
      <c r="Q12" s="2">
        <v>58.59</v>
      </c>
    </row>
    <row r="13" spans="1:17">
      <c r="A13" s="4">
        <v>18</v>
      </c>
      <c r="B13" s="4" t="s">
        <v>3</v>
      </c>
      <c r="C13" s="4">
        <f t="shared" si="0"/>
        <v>1015</v>
      </c>
      <c r="D13" s="4">
        <f t="shared" si="1"/>
        <v>38.9</v>
      </c>
      <c r="E13" s="4">
        <f t="shared" si="2"/>
        <v>10</v>
      </c>
      <c r="F13" s="4">
        <f t="shared" si="3"/>
        <v>20.239999999999998</v>
      </c>
      <c r="H13" s="5">
        <f t="shared" si="6"/>
        <v>0.49208499999999999</v>
      </c>
      <c r="I13" s="5">
        <f t="shared" si="4"/>
        <v>0.49208499999999999</v>
      </c>
      <c r="J13">
        <f t="shared" si="5"/>
        <v>49.946627499999998</v>
      </c>
      <c r="K13">
        <f t="shared" si="7"/>
        <v>0.96057354007999995</v>
      </c>
      <c r="M13" s="2">
        <v>2</v>
      </c>
      <c r="N13" s="3">
        <v>11406</v>
      </c>
      <c r="O13" s="2">
        <v>27.3</v>
      </c>
      <c r="P13" s="2">
        <v>105</v>
      </c>
      <c r="Q13" s="2">
        <v>39.71</v>
      </c>
    </row>
    <row r="14" spans="1:17">
      <c r="A14" s="4">
        <v>32</v>
      </c>
      <c r="B14" s="4" t="s">
        <v>3</v>
      </c>
      <c r="C14" s="4">
        <f t="shared" si="0"/>
        <v>77319</v>
      </c>
      <c r="D14" s="4">
        <f t="shared" si="1"/>
        <v>50.6</v>
      </c>
      <c r="E14" s="4">
        <f t="shared" si="2"/>
        <v>142</v>
      </c>
      <c r="F14" s="4">
        <f t="shared" si="3"/>
        <v>2.15</v>
      </c>
      <c r="H14" s="5">
        <f t="shared" si="6"/>
        <v>6.7993749999999992E-2</v>
      </c>
      <c r="I14" s="5">
        <f t="shared" si="4"/>
        <v>6.7993749999999992E-2</v>
      </c>
      <c r="J14">
        <f t="shared" si="5"/>
        <v>37.022596874999991</v>
      </c>
      <c r="K14">
        <f t="shared" si="7"/>
        <v>0.71201858309999977</v>
      </c>
      <c r="M14" s="2">
        <v>3</v>
      </c>
      <c r="N14" s="3">
        <v>12642</v>
      </c>
      <c r="O14" s="2">
        <v>33.4</v>
      </c>
      <c r="P14" s="2">
        <v>87</v>
      </c>
      <c r="Q14" s="2">
        <v>26.3</v>
      </c>
    </row>
    <row r="15" spans="1:17">
      <c r="A15" s="4">
        <v>27</v>
      </c>
      <c r="B15" s="4" t="s">
        <v>3</v>
      </c>
      <c r="C15" s="4">
        <f t="shared" si="0"/>
        <v>235</v>
      </c>
      <c r="D15" s="4">
        <f t="shared" si="1"/>
        <v>54</v>
      </c>
      <c r="E15" s="4">
        <f t="shared" si="2"/>
        <v>2</v>
      </c>
      <c r="F15" s="4">
        <f t="shared" si="3"/>
        <v>6.53</v>
      </c>
      <c r="H15" s="5">
        <f t="shared" si="6"/>
        <v>0.22038749999999999</v>
      </c>
      <c r="I15" s="5">
        <f t="shared" si="4"/>
        <v>0.22038749999999999</v>
      </c>
      <c r="J15">
        <f t="shared" si="5"/>
        <v>25.895531249999998</v>
      </c>
      <c r="K15">
        <f t="shared" si="7"/>
        <v>0.49802285699999993</v>
      </c>
      <c r="M15" s="2">
        <v>4</v>
      </c>
      <c r="N15" s="3">
        <v>1807</v>
      </c>
      <c r="O15" s="2">
        <v>34.299999999999997</v>
      </c>
      <c r="P15" s="2">
        <v>120</v>
      </c>
      <c r="Q15" s="2">
        <v>22.07</v>
      </c>
    </row>
    <row r="16" spans="1:17">
      <c r="A16" s="4">
        <v>22</v>
      </c>
      <c r="B16" s="4" t="s">
        <v>2</v>
      </c>
      <c r="C16" s="4">
        <f t="shared" si="0"/>
        <v>6992</v>
      </c>
      <c r="D16" s="4">
        <f t="shared" si="1"/>
        <v>42.7</v>
      </c>
      <c r="E16" s="4">
        <f t="shared" si="2"/>
        <v>63</v>
      </c>
      <c r="F16" s="4">
        <f t="shared" si="3"/>
        <v>8.4600000000000009</v>
      </c>
      <c r="H16" s="5">
        <f t="shared" si="6"/>
        <v>0.22577625000000004</v>
      </c>
      <c r="I16" s="5">
        <f t="shared" si="4"/>
        <v>0.22577625000000004</v>
      </c>
      <c r="J16">
        <f t="shared" si="5"/>
        <v>25.057580000000002</v>
      </c>
      <c r="K16">
        <f t="shared" si="7"/>
        <v>0.48190737855999999</v>
      </c>
      <c r="M16" s="2">
        <v>5</v>
      </c>
      <c r="N16" s="2">
        <v>863</v>
      </c>
      <c r="O16" s="2">
        <v>42.2</v>
      </c>
      <c r="P16" s="2">
        <v>100</v>
      </c>
      <c r="Q16" s="2">
        <v>12.06</v>
      </c>
    </row>
    <row r="17" spans="1:17">
      <c r="A17" s="4">
        <v>15</v>
      </c>
      <c r="B17" s="4" t="s">
        <v>3</v>
      </c>
      <c r="C17" s="4">
        <f t="shared" si="0"/>
        <v>584</v>
      </c>
      <c r="D17" s="4">
        <f t="shared" si="1"/>
        <v>47.6</v>
      </c>
      <c r="E17" s="4">
        <f t="shared" si="2"/>
        <v>5</v>
      </c>
      <c r="F17" s="4">
        <f t="shared" si="3"/>
        <v>6.52</v>
      </c>
      <c r="H17" s="5">
        <f t="shared" si="6"/>
        <v>0.19396999999999998</v>
      </c>
      <c r="I17" s="5">
        <f t="shared" si="4"/>
        <v>0.19396999999999998</v>
      </c>
      <c r="J17">
        <f t="shared" si="5"/>
        <v>22.655695999999999</v>
      </c>
      <c r="K17">
        <f t="shared" si="7"/>
        <v>0.435714345472</v>
      </c>
      <c r="M17" s="2">
        <v>6</v>
      </c>
      <c r="N17" s="3">
        <v>6200</v>
      </c>
      <c r="O17" s="2">
        <v>36.4</v>
      </c>
      <c r="P17" s="2">
        <v>130</v>
      </c>
      <c r="Q17" s="2">
        <v>19.27</v>
      </c>
    </row>
    <row r="18" spans="1:17">
      <c r="A18" s="4">
        <v>21</v>
      </c>
      <c r="B18" s="4" t="s">
        <v>2</v>
      </c>
      <c r="C18" s="4">
        <f t="shared" si="0"/>
        <v>14974</v>
      </c>
      <c r="D18" s="4">
        <f t="shared" si="1"/>
        <v>43.1</v>
      </c>
      <c r="E18" s="4">
        <f t="shared" si="2"/>
        <v>180</v>
      </c>
      <c r="F18" s="4">
        <f t="shared" si="3"/>
        <v>9.36</v>
      </c>
      <c r="H18" s="5">
        <f t="shared" si="6"/>
        <v>0.252135</v>
      </c>
      <c r="I18" s="5">
        <f t="shared" si="4"/>
        <v>0.252135</v>
      </c>
      <c r="J18">
        <f t="shared" si="5"/>
        <v>20.974830499999999</v>
      </c>
      <c r="K18">
        <f t="shared" si="7"/>
        <v>0.40338794017599999</v>
      </c>
      <c r="M18" s="2">
        <v>13</v>
      </c>
      <c r="N18" s="2">
        <v>793</v>
      </c>
      <c r="O18" s="2">
        <v>46.4</v>
      </c>
      <c r="P18" s="2">
        <v>2</v>
      </c>
      <c r="Q18" s="2">
        <v>8.5299999999999994</v>
      </c>
    </row>
    <row r="19" spans="1:17">
      <c r="A19" s="4">
        <v>6</v>
      </c>
      <c r="B19" s="4" t="s">
        <v>3</v>
      </c>
      <c r="C19" s="4">
        <f t="shared" si="0"/>
        <v>6200</v>
      </c>
      <c r="D19" s="4">
        <f t="shared" si="1"/>
        <v>36.4</v>
      </c>
      <c r="E19" s="4">
        <f t="shared" si="2"/>
        <v>130</v>
      </c>
      <c r="F19" s="4">
        <f t="shared" si="3"/>
        <v>19.27</v>
      </c>
      <c r="H19" s="5">
        <f t="shared" si="6"/>
        <v>0.43839249999999996</v>
      </c>
      <c r="I19" s="5">
        <f t="shared" si="4"/>
        <v>0.43839249999999996</v>
      </c>
      <c r="J19">
        <f t="shared" si="5"/>
        <v>20.907949999999996</v>
      </c>
      <c r="K19">
        <f t="shared" si="7"/>
        <v>0.40210169439999993</v>
      </c>
      <c r="M19" s="2">
        <v>14</v>
      </c>
      <c r="N19" s="3">
        <v>2744</v>
      </c>
      <c r="O19" s="2">
        <v>30.5</v>
      </c>
      <c r="P19" s="2">
        <v>4</v>
      </c>
      <c r="Q19" s="2">
        <v>31.52</v>
      </c>
    </row>
    <row r="20" spans="1:17">
      <c r="A20" s="4">
        <v>24</v>
      </c>
      <c r="B20" s="4" t="s">
        <v>3</v>
      </c>
      <c r="C20" s="4">
        <f t="shared" si="0"/>
        <v>53</v>
      </c>
      <c r="D20" s="4">
        <f t="shared" si="1"/>
        <v>43</v>
      </c>
      <c r="E20" s="4">
        <f t="shared" si="2"/>
        <v>1</v>
      </c>
      <c r="F20" s="4">
        <f t="shared" si="3"/>
        <v>12.35</v>
      </c>
      <c r="H20" s="5">
        <f t="shared" si="6"/>
        <v>0.33190625000000001</v>
      </c>
      <c r="I20" s="5">
        <f t="shared" si="4"/>
        <v>0.33190625000000001</v>
      </c>
      <c r="J20">
        <f t="shared" si="5"/>
        <v>17.59103125</v>
      </c>
      <c r="K20">
        <f t="shared" si="7"/>
        <v>0.33831071300000004</v>
      </c>
      <c r="M20" s="2">
        <v>15</v>
      </c>
      <c r="N20" s="2">
        <v>584</v>
      </c>
      <c r="O20" s="2">
        <v>47.6</v>
      </c>
      <c r="P20" s="2">
        <v>5</v>
      </c>
      <c r="Q20" s="2">
        <v>6.52</v>
      </c>
    </row>
    <row r="21" spans="1:17">
      <c r="A21" s="4">
        <v>23</v>
      </c>
      <c r="B21" s="4" t="s">
        <v>3</v>
      </c>
      <c r="C21" s="4">
        <f t="shared" si="0"/>
        <v>1358</v>
      </c>
      <c r="D21" s="4">
        <f t="shared" si="1"/>
        <v>51.9</v>
      </c>
      <c r="E21" s="4">
        <f t="shared" si="2"/>
        <v>27</v>
      </c>
      <c r="F21" s="4">
        <f t="shared" si="3"/>
        <v>10.28</v>
      </c>
      <c r="H21" s="5">
        <f t="shared" si="6"/>
        <v>0.33345749999999996</v>
      </c>
      <c r="I21" s="5">
        <f t="shared" si="4"/>
        <v>0.33345749999999996</v>
      </c>
      <c r="J21">
        <f t="shared" si="5"/>
        <v>16.77167722222222</v>
      </c>
      <c r="K21">
        <f t="shared" si="7"/>
        <v>0.32255289633777773</v>
      </c>
      <c r="M21" s="2">
        <v>16</v>
      </c>
      <c r="N21" s="3">
        <v>1084</v>
      </c>
      <c r="O21" s="2">
        <v>50</v>
      </c>
      <c r="P21" s="2">
        <v>2</v>
      </c>
      <c r="Q21" s="2">
        <v>5.83</v>
      </c>
    </row>
    <row r="22" spans="1:17">
      <c r="A22" s="4">
        <v>11</v>
      </c>
      <c r="B22" s="4" t="s">
        <v>2</v>
      </c>
      <c r="C22" s="4">
        <f t="shared" si="0"/>
        <v>2909</v>
      </c>
      <c r="D22" s="4">
        <f t="shared" si="1"/>
        <v>22.3</v>
      </c>
      <c r="E22" s="4">
        <f t="shared" si="2"/>
        <v>250</v>
      </c>
      <c r="F22" s="4">
        <f t="shared" si="3"/>
        <v>59.43</v>
      </c>
      <c r="H22" s="5">
        <f t="shared" si="6"/>
        <v>0.82830562500000005</v>
      </c>
      <c r="I22" s="5">
        <f t="shared" si="4"/>
        <v>0.82830562500000005</v>
      </c>
      <c r="J22">
        <f t="shared" si="5"/>
        <v>9.6381642525000011</v>
      </c>
      <c r="K22">
        <f t="shared" si="7"/>
        <v>0.18536117490407999</v>
      </c>
      <c r="M22" s="2">
        <v>17</v>
      </c>
      <c r="N22" s="3">
        <v>4594</v>
      </c>
      <c r="O22" s="2">
        <v>36.6</v>
      </c>
      <c r="P22" s="2">
        <v>2</v>
      </c>
      <c r="Q22" s="2">
        <v>23.26</v>
      </c>
    </row>
    <row r="23" spans="1:17">
      <c r="A23" s="4">
        <v>31</v>
      </c>
      <c r="B23" s="4" t="s">
        <v>2</v>
      </c>
      <c r="C23" s="4">
        <f t="shared" si="0"/>
        <v>2047</v>
      </c>
      <c r="D23" s="4">
        <f t="shared" si="1"/>
        <v>32.1</v>
      </c>
      <c r="E23" s="4">
        <f t="shared" si="2"/>
        <v>125</v>
      </c>
      <c r="F23" s="4">
        <f t="shared" si="3"/>
        <v>23.91</v>
      </c>
      <c r="H23" s="5">
        <f t="shared" si="6"/>
        <v>0.47969437500000006</v>
      </c>
      <c r="I23" s="5">
        <f t="shared" si="4"/>
        <v>0.47969437500000006</v>
      </c>
      <c r="J23">
        <f t="shared" si="5"/>
        <v>7.855475085000001</v>
      </c>
      <c r="K23">
        <f t="shared" si="7"/>
        <v>0.15107649683472002</v>
      </c>
      <c r="M23" s="2">
        <v>18</v>
      </c>
      <c r="N23" s="3">
        <v>1015</v>
      </c>
      <c r="O23" s="2">
        <v>38.9</v>
      </c>
      <c r="P23" s="2">
        <v>10</v>
      </c>
      <c r="Q23" s="2">
        <v>20.239999999999998</v>
      </c>
    </row>
    <row r="24" spans="1:17">
      <c r="A24" s="4">
        <v>4</v>
      </c>
      <c r="B24" s="4" t="s">
        <v>3</v>
      </c>
      <c r="C24" s="4">
        <f t="shared" si="0"/>
        <v>1807</v>
      </c>
      <c r="D24" s="4">
        <f t="shared" si="1"/>
        <v>34.299999999999997</v>
      </c>
      <c r="E24" s="4">
        <f t="shared" si="2"/>
        <v>120</v>
      </c>
      <c r="F24" s="4">
        <f t="shared" si="3"/>
        <v>22.07</v>
      </c>
      <c r="H24" s="5">
        <f t="shared" si="6"/>
        <v>0.47312562499999999</v>
      </c>
      <c r="I24" s="5">
        <f t="shared" si="4"/>
        <v>0.47312562499999999</v>
      </c>
      <c r="J24">
        <f t="shared" si="5"/>
        <v>7.1244833697916663</v>
      </c>
      <c r="K24">
        <f t="shared" si="7"/>
        <v>0.13701806416783333</v>
      </c>
      <c r="M24" s="2">
        <v>19</v>
      </c>
      <c r="N24" s="2">
        <v>291</v>
      </c>
      <c r="O24" s="2">
        <v>44.3</v>
      </c>
      <c r="P24" s="2">
        <v>2</v>
      </c>
      <c r="Q24" s="2">
        <v>13.81</v>
      </c>
    </row>
    <row r="25" spans="1:17">
      <c r="A25" s="4">
        <v>1</v>
      </c>
      <c r="B25" s="4" t="s">
        <v>2</v>
      </c>
      <c r="C25" s="4">
        <f t="shared" si="0"/>
        <v>4153</v>
      </c>
      <c r="D25" s="4">
        <f t="shared" si="1"/>
        <v>44.8</v>
      </c>
      <c r="E25" s="4">
        <f t="shared" si="2"/>
        <v>250</v>
      </c>
      <c r="F25" s="4">
        <f t="shared" si="3"/>
        <v>9.9499999999999993</v>
      </c>
      <c r="H25" s="5">
        <f t="shared" si="6"/>
        <v>0.27859999999999996</v>
      </c>
      <c r="I25" s="5">
        <f t="shared" si="4"/>
        <v>0.27859999999999996</v>
      </c>
      <c r="J25">
        <f t="shared" si="5"/>
        <v>4.6281032</v>
      </c>
      <c r="K25">
        <f t="shared" si="7"/>
        <v>8.9007680742399994E-2</v>
      </c>
      <c r="M25" s="2">
        <v>20</v>
      </c>
      <c r="N25" s="3">
        <v>3113</v>
      </c>
      <c r="O25" s="2">
        <v>46.4</v>
      </c>
      <c r="P25" s="2">
        <v>10</v>
      </c>
      <c r="Q25" s="2">
        <v>7.91</v>
      </c>
    </row>
    <row r="26" spans="1:17">
      <c r="A26" s="4">
        <v>12</v>
      </c>
      <c r="B26" s="4" t="s">
        <v>2</v>
      </c>
      <c r="C26" s="4">
        <f t="shared" si="0"/>
        <v>2594</v>
      </c>
      <c r="D26" s="4">
        <f t="shared" si="1"/>
        <v>43.9</v>
      </c>
      <c r="E26" s="4">
        <f t="shared" si="2"/>
        <v>250</v>
      </c>
      <c r="F26" s="4">
        <f t="shared" si="3"/>
        <v>13.96</v>
      </c>
      <c r="H26" s="5">
        <f t="shared" si="6"/>
        <v>0.38302749999999997</v>
      </c>
      <c r="I26" s="5">
        <f t="shared" si="4"/>
        <v>0.38302749999999997</v>
      </c>
      <c r="J26">
        <f t="shared" si="5"/>
        <v>3.9742933399999996</v>
      </c>
      <c r="K26">
        <f t="shared" si="7"/>
        <v>7.6433609514879985E-2</v>
      </c>
      <c r="M26" s="2">
        <v>23</v>
      </c>
      <c r="N26" s="3">
        <v>1358</v>
      </c>
      <c r="O26" s="2">
        <v>51.9</v>
      </c>
      <c r="P26" s="2">
        <v>27</v>
      </c>
      <c r="Q26" s="2">
        <v>10.28</v>
      </c>
    </row>
    <row r="27" spans="1:17">
      <c r="A27" s="4">
        <v>7</v>
      </c>
      <c r="B27" s="4" t="s">
        <v>2</v>
      </c>
      <c r="C27" s="4">
        <f t="shared" si="0"/>
        <v>977</v>
      </c>
      <c r="D27" s="4">
        <f t="shared" si="1"/>
        <v>19.8</v>
      </c>
      <c r="E27" s="4">
        <f t="shared" si="2"/>
        <v>200</v>
      </c>
      <c r="F27" s="4">
        <f t="shared" si="3"/>
        <v>67.81</v>
      </c>
      <c r="H27" s="5">
        <f t="shared" si="6"/>
        <v>0.83914875000000011</v>
      </c>
      <c r="I27" s="5">
        <f t="shared" si="4"/>
        <v>0.83914875000000011</v>
      </c>
      <c r="J27">
        <f t="shared" si="5"/>
        <v>4.0992416437500001</v>
      </c>
      <c r="K27">
        <f t="shared" si="7"/>
        <v>7.8836615292599999E-2</v>
      </c>
      <c r="M27" s="2">
        <v>24</v>
      </c>
      <c r="N27" s="2">
        <v>53</v>
      </c>
      <c r="O27" s="2">
        <v>43</v>
      </c>
      <c r="P27" s="2">
        <v>1</v>
      </c>
      <c r="Q27" s="2">
        <v>12.35</v>
      </c>
    </row>
    <row r="28" spans="1:17">
      <c r="A28" s="4">
        <v>5</v>
      </c>
      <c r="B28" s="4" t="s">
        <v>3</v>
      </c>
      <c r="C28" s="4">
        <f t="shared" si="0"/>
        <v>863</v>
      </c>
      <c r="D28" s="4">
        <f t="shared" si="1"/>
        <v>42.2</v>
      </c>
      <c r="E28" s="4">
        <f t="shared" si="2"/>
        <v>100</v>
      </c>
      <c r="F28" s="4">
        <f t="shared" si="3"/>
        <v>12.06</v>
      </c>
      <c r="H28" s="5">
        <f t="shared" si="6"/>
        <v>0.31808250000000005</v>
      </c>
      <c r="I28" s="5">
        <f t="shared" si="4"/>
        <v>0.31808250000000005</v>
      </c>
      <c r="J28">
        <f t="shared" si="5"/>
        <v>2.7450519750000009</v>
      </c>
      <c r="K28">
        <f t="shared" si="7"/>
        <v>5.2792839583200017E-2</v>
      </c>
      <c r="M28" s="2">
        <v>25</v>
      </c>
      <c r="N28" s="2">
        <v>926</v>
      </c>
      <c r="O28" s="2">
        <v>89</v>
      </c>
      <c r="P28" s="2">
        <v>1</v>
      </c>
      <c r="Q28" s="2">
        <v>0.09</v>
      </c>
    </row>
    <row r="29" spans="1:17">
      <c r="A29" s="4">
        <v>10</v>
      </c>
      <c r="B29" s="4" t="s">
        <v>2</v>
      </c>
      <c r="C29" s="4">
        <f t="shared" si="0"/>
        <v>89</v>
      </c>
      <c r="D29" s="4">
        <f t="shared" si="1"/>
        <v>51.6</v>
      </c>
      <c r="E29" s="4">
        <f t="shared" si="2"/>
        <v>30</v>
      </c>
      <c r="F29" s="4">
        <f t="shared" si="3"/>
        <v>14.19</v>
      </c>
      <c r="H29" s="5">
        <f t="shared" si="6"/>
        <v>0.45762750000000002</v>
      </c>
      <c r="I29" s="5">
        <f t="shared" si="4"/>
        <v>0.45762750000000002</v>
      </c>
      <c r="J29">
        <f t="shared" si="5"/>
        <v>1.3576282500000001</v>
      </c>
      <c r="K29">
        <f t="shared" si="7"/>
        <v>2.6109906504000004E-2</v>
      </c>
      <c r="M29" s="2">
        <v>27</v>
      </c>
      <c r="N29" s="2">
        <v>235</v>
      </c>
      <c r="O29" s="2">
        <v>54</v>
      </c>
      <c r="P29" s="2">
        <v>2</v>
      </c>
      <c r="Q29" s="2">
        <v>6.53</v>
      </c>
    </row>
    <row r="30" spans="1:17">
      <c r="A30" s="4">
        <v>8</v>
      </c>
      <c r="B30" s="4" t="s">
        <v>2</v>
      </c>
      <c r="C30" s="4">
        <f t="shared" si="0"/>
        <v>48</v>
      </c>
      <c r="D30" s="4">
        <f t="shared" si="1"/>
        <v>16.399999999999999</v>
      </c>
      <c r="E30" s="4">
        <f t="shared" si="2"/>
        <v>50</v>
      </c>
      <c r="F30" s="4">
        <f t="shared" si="3"/>
        <v>96.81</v>
      </c>
      <c r="H30" s="5">
        <f t="shared" si="6"/>
        <v>0.99230249999999998</v>
      </c>
      <c r="I30" s="5">
        <f t="shared" si="4"/>
        <v>0.99230249999999998</v>
      </c>
      <c r="J30">
        <f t="shared" si="5"/>
        <v>0.95261039999999997</v>
      </c>
      <c r="K30">
        <f t="shared" si="7"/>
        <v>1.8320603212799998E-2</v>
      </c>
      <c r="M30" s="2">
        <v>28</v>
      </c>
      <c r="N30" s="3">
        <v>2846</v>
      </c>
      <c r="O30" s="2">
        <v>30.2</v>
      </c>
      <c r="P30" s="2">
        <v>30</v>
      </c>
      <c r="Q30" s="2">
        <v>31.93</v>
      </c>
    </row>
    <row r="31" spans="1:17">
      <c r="A31" s="4">
        <v>9</v>
      </c>
      <c r="B31" s="4" t="s">
        <v>2</v>
      </c>
      <c r="C31" s="4">
        <f t="shared" si="0"/>
        <v>18</v>
      </c>
      <c r="D31" s="4">
        <f t="shared" si="1"/>
        <v>35.700000000000003</v>
      </c>
      <c r="E31" s="4">
        <f t="shared" si="2"/>
        <v>65</v>
      </c>
      <c r="F31" s="4">
        <f t="shared" si="3"/>
        <v>25.47</v>
      </c>
      <c r="H31" s="5">
        <f t="shared" si="6"/>
        <v>0.56829937500000005</v>
      </c>
      <c r="I31" s="5">
        <f t="shared" si="4"/>
        <v>0.56829937500000005</v>
      </c>
      <c r="J31">
        <f t="shared" si="5"/>
        <v>0.15737521153846157</v>
      </c>
      <c r="K31">
        <f t="shared" si="7"/>
        <v>3.026640068307693E-3</v>
      </c>
      <c r="M31" s="2">
        <v>29</v>
      </c>
      <c r="N31" s="3">
        <v>21601</v>
      </c>
      <c r="O31" s="2">
        <v>43.5</v>
      </c>
      <c r="P31" s="2">
        <v>61</v>
      </c>
      <c r="Q31" s="2">
        <v>10.039999999999999</v>
      </c>
    </row>
    <row r="32" spans="1:17">
      <c r="H32" s="5">
        <f>AVERAGE(H2:H31)</f>
        <v>0.43999168749999995</v>
      </c>
      <c r="I32" s="5">
        <f>AVERAGE(I2:I31)</f>
        <v>0.43999168749999995</v>
      </c>
      <c r="J32">
        <f>AVERAGE(J2:J31)</f>
        <v>48.656691075237163</v>
      </c>
      <c r="K32">
        <f>AVERAGE(K2:K31)</f>
        <v>0.93576548275896088</v>
      </c>
      <c r="M32" s="2">
        <v>30</v>
      </c>
      <c r="N32" s="3">
        <v>1639</v>
      </c>
      <c r="O32" s="2">
        <v>34.200000000000003</v>
      </c>
      <c r="P32" s="2">
        <v>15</v>
      </c>
      <c r="Q32" s="2">
        <v>23.1</v>
      </c>
    </row>
    <row r="33" spans="8:17">
      <c r="H33" s="5">
        <f>AVERAGE(H25:H31,H17:H23,H2:H15)</f>
        <v>0.44645888392857147</v>
      </c>
      <c r="I33">
        <f>AVERAGE(I25:I31,I17:I23,I2:I15)</f>
        <v>0.44645888392857147</v>
      </c>
      <c r="J33">
        <f>AVERAGE(J25:J31,J17:J23,J2:J15)</f>
        <v>50.982809603118675</v>
      </c>
      <c r="M33" s="2">
        <v>32</v>
      </c>
      <c r="N33" s="3">
        <v>77319</v>
      </c>
      <c r="O33" s="2">
        <v>50.6</v>
      </c>
      <c r="P33" s="2">
        <v>142</v>
      </c>
      <c r="Q33" s="2">
        <v>2.15</v>
      </c>
    </row>
    <row r="34" spans="8:17">
      <c r="M34" s="2">
        <v>26</v>
      </c>
      <c r="N34" s="3">
        <v>9210</v>
      </c>
      <c r="O34" s="2">
        <v>56.2</v>
      </c>
      <c r="P34" s="2">
        <v>1</v>
      </c>
      <c r="Q34" s="2">
        <v>3.93</v>
      </c>
    </row>
  </sheetData>
  <autoFilter ref="A1:K1" xr:uid="{00000000-0009-0000-0000-000001000000}">
    <sortState xmlns:xlrd2="http://schemas.microsoft.com/office/spreadsheetml/2017/richdata2" ref="A2:K34">
      <sortCondition descending="1" ref="K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remove 17,25,26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Rutherford</cp:lastModifiedBy>
  <dcterms:created xsi:type="dcterms:W3CDTF">2019-12-12T18:03:38Z</dcterms:created>
  <dcterms:modified xsi:type="dcterms:W3CDTF">2020-05-25T18:13:24Z</dcterms:modified>
</cp:coreProperties>
</file>