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esktop\Planila_inserida_noGITHUB\"/>
    </mc:Choice>
  </mc:AlternateContent>
  <xr:revisionPtr revIDLastSave="0" documentId="8_{6842215D-59DF-4834-8CBE-EFC1289C07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ibracaoGeral" sheetId="3" r:id="rId1"/>
    <sheet name="Calibracao_He" sheetId="4" r:id="rId2"/>
    <sheet name="Calibracao_Manual" sheetId="5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G21" i="3" l="1"/>
  <c r="E21" i="3"/>
  <c r="F8" i="3" s="1"/>
  <c r="S30" i="4" l="1"/>
  <c r="S29" i="4"/>
  <c r="D29" i="4"/>
  <c r="F29" i="4" s="1"/>
  <c r="S28" i="4"/>
  <c r="D28" i="4"/>
  <c r="F28" i="4" s="1"/>
  <c r="S27" i="4"/>
  <c r="S26" i="4"/>
  <c r="S25" i="4"/>
  <c r="S24" i="4"/>
  <c r="S23" i="4"/>
  <c r="S22" i="4"/>
  <c r="S21" i="4"/>
  <c r="G21" i="4"/>
  <c r="E21" i="4"/>
  <c r="F15" i="4" s="1"/>
  <c r="G15" i="4" s="1"/>
  <c r="S20" i="4"/>
  <c r="S19" i="4"/>
  <c r="S18" i="4"/>
  <c r="S17" i="4"/>
  <c r="S16" i="4"/>
  <c r="G16" i="4"/>
  <c r="F16" i="4"/>
  <c r="S14" i="4"/>
  <c r="S13" i="4"/>
  <c r="G9" i="4"/>
  <c r="F9" i="4"/>
  <c r="G8" i="4"/>
  <c r="F8" i="4"/>
  <c r="S30" i="5"/>
  <c r="S29" i="5"/>
  <c r="D29" i="5"/>
  <c r="F29" i="5" s="1"/>
  <c r="S28" i="5"/>
  <c r="D28" i="5"/>
  <c r="F28" i="5" s="1"/>
  <c r="S27" i="5"/>
  <c r="S26" i="5"/>
  <c r="S25" i="5"/>
  <c r="S24" i="5"/>
  <c r="S23" i="5"/>
  <c r="S22" i="5"/>
  <c r="S21" i="5"/>
  <c r="G21" i="5"/>
  <c r="D32" i="5" s="1"/>
  <c r="E21" i="5"/>
  <c r="F15" i="5" s="1"/>
  <c r="G15" i="5" s="1"/>
  <c r="S20" i="5"/>
  <c r="S19" i="5"/>
  <c r="S18" i="5"/>
  <c r="S17" i="5"/>
  <c r="S16" i="5"/>
  <c r="G16" i="5"/>
  <c r="F16" i="5"/>
  <c r="S14" i="5"/>
  <c r="S13" i="5"/>
  <c r="G9" i="5"/>
  <c r="F9" i="5"/>
  <c r="G8" i="5"/>
  <c r="F8" i="5"/>
  <c r="S9" i="5" l="1"/>
  <c r="F11" i="5"/>
  <c r="G11" i="5" s="1"/>
  <c r="F13" i="5"/>
  <c r="G13" i="5" s="1"/>
  <c r="S10" i="4"/>
  <c r="S12" i="4"/>
  <c r="S11" i="5"/>
  <c r="F10" i="4"/>
  <c r="G10" i="4" s="1"/>
  <c r="F12" i="4"/>
  <c r="G12" i="4" s="1"/>
  <c r="S8" i="4"/>
  <c r="F14" i="4"/>
  <c r="G14" i="4" s="1"/>
  <c r="D20" i="4"/>
  <c r="D32" i="4"/>
  <c r="S9" i="4"/>
  <c r="F11" i="4"/>
  <c r="G11" i="4" s="1"/>
  <c r="G17" i="4" s="1"/>
  <c r="S11" i="4"/>
  <c r="F13" i="4"/>
  <c r="G13" i="4" s="1"/>
  <c r="S8" i="5"/>
  <c r="F10" i="5"/>
  <c r="G10" i="5" s="1"/>
  <c r="S10" i="5"/>
  <c r="F12" i="5"/>
  <c r="G12" i="5" s="1"/>
  <c r="S12" i="5"/>
  <c r="F14" i="5"/>
  <c r="G14" i="5" s="1"/>
  <c r="D20" i="5"/>
  <c r="G17" i="5" l="1"/>
  <c r="F16" i="3" l="1"/>
  <c r="F9" i="3"/>
  <c r="G9" i="3" s="1"/>
  <c r="G8" i="3"/>
  <c r="S16" i="3" l="1"/>
  <c r="D32" i="3" l="1"/>
  <c r="D29" i="3"/>
  <c r="F29" i="3" s="1"/>
  <c r="D28" i="3"/>
  <c r="F28" i="3" s="1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9" i="3" l="1"/>
  <c r="S11" i="3"/>
  <c r="S8" i="3"/>
  <c r="S10" i="3"/>
  <c r="S12" i="3"/>
  <c r="F14" i="3"/>
  <c r="G14" i="3" s="1"/>
  <c r="F12" i="3"/>
  <c r="G12" i="3" s="1"/>
  <c r="F10" i="3"/>
  <c r="G10" i="3" s="1"/>
  <c r="F15" i="3"/>
  <c r="G15" i="3" s="1"/>
  <c r="F13" i="3"/>
  <c r="G13" i="3" s="1"/>
  <c r="F11" i="3"/>
  <c r="G11" i="3" s="1"/>
  <c r="G16" i="3"/>
  <c r="S13" i="3"/>
  <c r="S14" i="3"/>
  <c r="D20" i="3"/>
  <c r="G17" i="3" l="1"/>
</calcChain>
</file>

<file path=xl/sharedStrings.xml><?xml version="1.0" encoding="utf-8"?>
<sst xmlns="http://schemas.openxmlformats.org/spreadsheetml/2006/main" count="79" uniqueCount="27">
  <si>
    <t>valores de x</t>
  </si>
  <si>
    <t>valores de y</t>
  </si>
  <si>
    <t>LEGENDA DE COR</t>
  </si>
  <si>
    <t>Ajuste linear manual</t>
  </si>
  <si>
    <t xml:space="preserve"> </t>
  </si>
  <si>
    <t>Valores fixos</t>
  </si>
  <si>
    <r>
      <rPr>
        <b/>
        <i/>
        <sz val="12"/>
        <color theme="1"/>
        <rFont val="Times New Roman"/>
        <family val="1"/>
      </rPr>
      <t xml:space="preserve">y </t>
    </r>
    <r>
      <rPr>
        <b/>
        <sz val="12"/>
        <color theme="1"/>
        <rFont val="Times New Roman"/>
        <family val="1"/>
      </rPr>
      <t>= a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+ b</t>
    </r>
  </si>
  <si>
    <t>Recursos para Calibração em Comprimento de Onda</t>
  </si>
  <si>
    <t>Coordenada de Interesse</t>
  </si>
  <si>
    <t>Função de Calibração</t>
  </si>
  <si>
    <t>Calculado Automaticamente</t>
  </si>
  <si>
    <t>Inserir</t>
  </si>
  <si>
    <t>λcalc [nm]</t>
  </si>
  <si>
    <t>CDELT1</t>
  </si>
  <si>
    <t>CRVAL1</t>
  </si>
  <si>
    <t>λ [nm]</t>
  </si>
  <si>
    <t>coef. angular (a)</t>
  </si>
  <si>
    <t>coef. linear (b)</t>
  </si>
  <si>
    <t>Código de Coordenadas WCS do DS9</t>
  </si>
  <si>
    <r>
      <t xml:space="preserve">     </t>
    </r>
    <r>
      <rPr>
        <b/>
        <sz val="14"/>
        <color theme="1"/>
        <rFont val="Times New Roman"/>
        <family val="1"/>
      </rPr>
      <t>Linhas brilhantes do 
espectro de mercúrio (Hg):</t>
    </r>
  </si>
  <si>
    <t xml:space="preserve">λ [nm] </t>
  </si>
  <si>
    <t>x [pixel]</t>
  </si>
  <si>
    <t>&lt;RMS&gt;</t>
  </si>
  <si>
    <t>RMS [nm]</t>
  </si>
  <si>
    <r>
      <rPr>
        <b/>
        <i/>
        <sz val="11"/>
        <color theme="1"/>
        <rFont val="Calibri"/>
        <family val="2"/>
        <scheme val="minor"/>
      </rPr>
      <t xml:space="preserve">Manual? </t>
    </r>
    <r>
      <rPr>
        <b/>
        <i/>
        <sz val="10"/>
        <color theme="1"/>
        <rFont val="Calibri"/>
        <family val="2"/>
        <scheme val="minor"/>
      </rPr>
      <t>(vazio = não)</t>
    </r>
  </si>
  <si>
    <t>s</t>
  </si>
  <si>
    <r>
      <rPr>
        <b/>
        <i/>
        <sz val="11"/>
        <color theme="0"/>
        <rFont val="Calibri"/>
        <family val="2"/>
        <scheme val="minor"/>
      </rPr>
      <t xml:space="preserve">Manual? </t>
    </r>
    <r>
      <rPr>
        <b/>
        <i/>
        <sz val="10"/>
        <color theme="0"/>
        <rFont val="Calibri"/>
        <family val="2"/>
        <scheme val="minor"/>
      </rPr>
      <t>(vazio = não)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</si>
</sst>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17F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Fill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0" xfId="0" applyFont="1" applyFill="1" applyBorder="1"/>
    <xf numFmtId="0" fontId="3" fillId="0" borderId="8" xfId="0" applyFont="1" applyBorder="1"/>
    <xf numFmtId="0" fontId="3" fillId="0" borderId="16" xfId="0" applyFont="1" applyBorder="1"/>
    <xf numFmtId="0" fontId="3" fillId="0" borderId="16" xfId="0" applyFont="1" applyFill="1" applyBorder="1"/>
    <xf numFmtId="0" fontId="3" fillId="0" borderId="14" xfId="0" applyFont="1" applyFill="1" applyBorder="1"/>
    <xf numFmtId="0" fontId="2" fillId="7" borderId="23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164" fontId="2" fillId="3" borderId="25" xfId="0" applyNumberFormat="1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14" xfId="0" applyFont="1" applyBorder="1"/>
    <xf numFmtId="0" fontId="15" fillId="2" borderId="0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left" vertical="top" wrapText="1"/>
    </xf>
    <xf numFmtId="164" fontId="2" fillId="3" borderId="0" xfId="0" applyNumberFormat="1" applyFont="1" applyFill="1" applyBorder="1" applyAlignment="1">
      <alignment horizontal="left" vertical="top" wrapText="1"/>
    </xf>
    <xf numFmtId="164" fontId="2" fillId="3" borderId="12" xfId="0" applyNumberFormat="1" applyFont="1" applyFill="1" applyBorder="1" applyAlignment="1">
      <alignment horizontal="left" vertical="top" wrapText="1"/>
    </xf>
    <xf numFmtId="164" fontId="2" fillId="3" borderId="13" xfId="0" applyNumberFormat="1" applyFont="1" applyFill="1" applyBorder="1" applyAlignment="1">
      <alignment horizontal="left" vertical="top" wrapText="1"/>
    </xf>
    <xf numFmtId="164" fontId="2" fillId="3" borderId="8" xfId="0" applyNumberFormat="1" applyFont="1" applyFill="1" applyBorder="1" applyAlignment="1">
      <alignment horizontal="left" vertical="top" wrapText="1"/>
    </xf>
    <xf numFmtId="164" fontId="2" fillId="3" borderId="16" xfId="0" applyNumberFormat="1" applyFont="1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2" fillId="7" borderId="3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164" fontId="6" fillId="3" borderId="7" xfId="0" applyNumberFormat="1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top" wrapText="1"/>
    </xf>
    <xf numFmtId="0" fontId="1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D0F17F"/>
      <color rgb="FF9DC9D3"/>
      <color rgb="FF7CE0F4"/>
      <color rgb="FFFC7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CalibracaoGeral!$D$8:$D$16</c:f>
              <c:numCache>
                <c:formatCode>General</c:formatCode>
                <c:ptCount val="9"/>
              </c:numCache>
            </c:numRef>
          </c:xVal>
          <c:yVal>
            <c:numRef>
              <c:f>CalibracaoGeral!$E$8:$E$16</c:f>
              <c:numCache>
                <c:formatCode>General</c:formatCode>
                <c:ptCount val="9"/>
                <c:pt idx="0">
                  <c:v>404.77</c:v>
                </c:pt>
                <c:pt idx="1">
                  <c:v>407.78</c:v>
                </c:pt>
                <c:pt idx="2">
                  <c:v>435.83</c:v>
                </c:pt>
                <c:pt idx="3">
                  <c:v>485.56</c:v>
                </c:pt>
                <c:pt idx="4">
                  <c:v>546.07000000000005</c:v>
                </c:pt>
                <c:pt idx="5">
                  <c:v>579.07000000000005</c:v>
                </c:pt>
                <c:pt idx="6">
                  <c:v>610.03</c:v>
                </c:pt>
                <c:pt idx="7">
                  <c:v>629.12</c:v>
                </c:pt>
                <c:pt idx="8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6-4811-8CA1-E07089DE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CalibracaoGeral!$D$28:$D$29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CalibracaoGeral!$F$28:$F$29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6-4811-8CA1-E07089DE11FB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CalibracaoGeral!$R$8:$R$30</c:f>
              <c:numCache>
                <c:formatCode>General</c:formatCode>
                <c:ptCount val="23"/>
              </c:numCache>
            </c:numRef>
          </c:xVal>
          <c:yVal>
            <c:numRef>
              <c:f>CalibracaoGeral!$S$8:$S$30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6-4811-8CA1-E07089DE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E-49F6-AD60-FFF586B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6E-49F6-AD60-FFF586B8F3D6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6E-49F6-AD60-FFF586B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D-43D6-B235-B1052CE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FD-43D6-B235-B1052CE28788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FD-43D6-B235-B1052CE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6-4DB2-9563-35E96D3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6-4DB2-9563-35E96D3E2CB3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56-4DB2-9563-35E96D3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7-49C0-93EC-4115EDD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7-49C0-93EC-4115EDD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12A434-8C1A-440D-98D8-8B0F4C97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BB4AFFF-1B5B-40F9-BA14-B68BA3886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0611" y="5238156"/>
          <a:ext cx="5259760" cy="1118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2FB06-DC9C-43B2-A568-F2D6B8F99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32C90B-8C53-464D-A3F8-8E3B95B3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1EBEB5-BCB4-4F32-ACD3-A6D8FEC0B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0EF631-42CA-401F-A922-051BE2C47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37BF32-CE0B-42A2-8211-8BB34C134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45B8D7-10C8-4EE6-BB7E-9DAB249B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02449-EFDB-4870-AE37-DF2410F92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5CC4A6-A44B-4575-A744-A54FC8B5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/Dropbox/ScaranoJessica/Artigos/RBEF/planilha_exel/CalibComprOnda_2020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caoGeral"/>
      <sheetName val="ExemploHe"/>
    </sheetNames>
    <sheetDataSet>
      <sheetData sheetId="0">
        <row r="8">
          <cell r="R8">
            <v>206</v>
          </cell>
          <cell r="S8">
            <v>442.97644493488679</v>
          </cell>
        </row>
        <row r="9">
          <cell r="R9">
            <v>480</v>
          </cell>
          <cell r="S9">
            <v>489.72183746941016</v>
          </cell>
        </row>
        <row r="10">
          <cell r="D10">
            <v>155</v>
          </cell>
          <cell r="E10">
            <v>435.83</v>
          </cell>
          <cell r="R10">
            <v>536</v>
          </cell>
          <cell r="S10">
            <v>499.27564032318139</v>
          </cell>
        </row>
        <row r="11">
          <cell r="D11">
            <v>465</v>
          </cell>
          <cell r="E11">
            <v>485.56</v>
          </cell>
          <cell r="R11">
            <v>1039</v>
          </cell>
          <cell r="S11">
            <v>585.0892623847335</v>
          </cell>
        </row>
        <row r="12">
          <cell r="D12">
            <v>815</v>
          </cell>
          <cell r="E12">
            <v>546.07000000000005</v>
          </cell>
          <cell r="R12">
            <v>1482</v>
          </cell>
          <cell r="S12">
            <v>660.6666671029592</v>
          </cell>
        </row>
        <row r="13">
          <cell r="D13">
            <v>1005</v>
          </cell>
          <cell r="E13">
            <v>579.07000000000005</v>
          </cell>
          <cell r="S13" t="str">
            <v/>
          </cell>
        </row>
        <row r="14">
          <cell r="D14">
            <v>1185</v>
          </cell>
          <cell r="E14">
            <v>610.03</v>
          </cell>
          <cell r="S14" t="str">
            <v/>
          </cell>
        </row>
        <row r="15">
          <cell r="D15">
            <v>1291</v>
          </cell>
          <cell r="E15">
            <v>629.12</v>
          </cell>
        </row>
        <row r="16">
          <cell r="E16">
            <v>652.11</v>
          </cell>
          <cell r="S16" t="str">
            <v/>
          </cell>
        </row>
        <row r="17">
          <cell r="S17" t="str">
            <v/>
          </cell>
        </row>
        <row r="18">
          <cell r="S18" t="str">
            <v/>
          </cell>
        </row>
        <row r="19">
          <cell r="S19" t="str">
            <v/>
          </cell>
        </row>
        <row r="20">
          <cell r="S20" t="str">
            <v/>
          </cell>
        </row>
        <row r="21">
          <cell r="S21" t="str">
            <v/>
          </cell>
        </row>
        <row r="22">
          <cell r="S22" t="str">
            <v/>
          </cell>
        </row>
        <row r="23">
          <cell r="S23" t="str">
            <v/>
          </cell>
        </row>
        <row r="24">
          <cell r="S24" t="str">
            <v/>
          </cell>
        </row>
        <row r="25">
          <cell r="S25" t="str">
            <v/>
          </cell>
        </row>
        <row r="26">
          <cell r="S26" t="str">
            <v/>
          </cell>
        </row>
        <row r="27">
          <cell r="S27" t="str">
            <v/>
          </cell>
        </row>
        <row r="28">
          <cell r="D28">
            <v>139.5</v>
          </cell>
          <cell r="F28">
            <v>423.95</v>
          </cell>
          <cell r="S28" t="str">
            <v/>
          </cell>
        </row>
        <row r="29">
          <cell r="D29">
            <v>1630.2</v>
          </cell>
          <cell r="F29">
            <v>573.02</v>
          </cell>
          <cell r="S29" t="str">
            <v/>
          </cell>
        </row>
        <row r="30">
          <cell r="S30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FAA9-9AF6-4BB2-830F-91ADA5E04BC9}">
  <dimension ref="B1:AW238"/>
  <sheetViews>
    <sheetView showGridLines="0" tabSelected="1" zoomScale="66" zoomScaleNormal="66" workbookViewId="0">
      <selection activeCell="S5" sqref="S5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 customWidth="1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thickBot="1" x14ac:dyDescent="0.3">
      <c r="B3" s="10"/>
      <c r="C3" s="4"/>
      <c r="D3" s="79" t="s">
        <v>7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11"/>
    </row>
    <row r="4" spans="2:48" ht="17.25" customHeight="1" thickBot="1" x14ac:dyDescent="0.3">
      <c r="B4" s="10"/>
      <c r="C4" s="4"/>
      <c r="D4" s="80" t="s">
        <v>24</v>
      </c>
      <c r="E4" s="81"/>
      <c r="F4" s="81"/>
      <c r="G4" s="34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11"/>
    </row>
    <row r="5" spans="2:48" ht="16.5" customHeight="1" thickBot="1" x14ac:dyDescent="0.3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2:48" ht="38.25" customHeight="1" thickBot="1" x14ac:dyDescent="0.35">
      <c r="B6" s="10"/>
      <c r="C6" s="4"/>
      <c r="D6" s="80" t="s">
        <v>19</v>
      </c>
      <c r="E6" s="81"/>
      <c r="F6" s="81"/>
      <c r="G6" s="82"/>
      <c r="H6" s="5"/>
      <c r="I6" s="5"/>
      <c r="J6" s="5"/>
      <c r="K6" s="5"/>
      <c r="L6" s="5"/>
      <c r="M6" s="5"/>
      <c r="N6" s="5"/>
      <c r="O6" s="5"/>
      <c r="P6" s="5"/>
      <c r="Q6" s="5"/>
      <c r="R6" s="92" t="s">
        <v>8</v>
      </c>
      <c r="S6" s="93"/>
      <c r="T6" s="12"/>
      <c r="U6" s="3"/>
      <c r="V6" s="3"/>
      <c r="W6" s="3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C7" s="4"/>
      <c r="D7" s="29" t="s">
        <v>21</v>
      </c>
      <c r="E7" s="22" t="s">
        <v>15</v>
      </c>
      <c r="F7" s="31" t="s">
        <v>12</v>
      </c>
      <c r="G7" s="32" t="s">
        <v>23</v>
      </c>
      <c r="H7" s="5"/>
      <c r="I7" s="5"/>
      <c r="J7" s="5"/>
      <c r="K7" s="5"/>
      <c r="L7" s="5"/>
      <c r="M7" s="5"/>
      <c r="N7" s="5"/>
      <c r="O7" s="5"/>
      <c r="P7" s="5"/>
      <c r="Q7" s="5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C8" s="4"/>
      <c r="D8" s="19"/>
      <c r="E8" s="38">
        <v>404.77</v>
      </c>
      <c r="F8" s="20" t="str">
        <f>IF(D8&gt;0, $E$21*D8+$G$21, "-")</f>
        <v>-</v>
      </c>
      <c r="G8" s="21" t="str">
        <f>IF(D8&gt;0,(SQRT((F8-E8)^2))," - ")</f>
        <v xml:space="preserve"> - </v>
      </c>
      <c r="H8" s="5"/>
      <c r="I8" s="5"/>
      <c r="J8" s="5"/>
      <c r="K8" s="5"/>
      <c r="L8" s="5"/>
      <c r="M8" s="5"/>
      <c r="N8" s="5"/>
      <c r="O8" s="5"/>
      <c r="P8" s="5"/>
      <c r="Q8" s="5"/>
      <c r="R8" s="41"/>
      <c r="S8" s="42" t="str">
        <f t="shared" ref="S8:S14" si="0">IF(R8="","",$E$21*R8+$G$21)</f>
        <v/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C9" s="4"/>
      <c r="D9" s="19"/>
      <c r="E9" s="38">
        <v>407.78</v>
      </c>
      <c r="F9" s="20" t="str">
        <f t="shared" ref="F9:F16" si="1">IF(D9&gt;0,$E$21*D9+$G$21, "-")</f>
        <v>-</v>
      </c>
      <c r="G9" s="21" t="str">
        <f>IF(D9&gt;0,(SQRT((F9-E9)^2))," - ")</f>
        <v xml:space="preserve"> - </v>
      </c>
      <c r="H9" s="5"/>
      <c r="I9" s="5"/>
      <c r="J9" s="5"/>
      <c r="K9" s="5"/>
      <c r="L9" s="5"/>
      <c r="M9" s="5"/>
      <c r="N9" s="5"/>
      <c r="O9" s="5"/>
      <c r="P9" s="5"/>
      <c r="Q9" s="5"/>
      <c r="R9" s="41"/>
      <c r="S9" s="42" t="str">
        <f t="shared" si="0"/>
        <v/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C10" s="4"/>
      <c r="D10" s="41"/>
      <c r="E10" s="38">
        <v>435.83</v>
      </c>
      <c r="F10" s="20" t="str">
        <f t="shared" si="1"/>
        <v>-</v>
      </c>
      <c r="G10" s="21" t="str">
        <f>IF(D10&gt;0,(SQRT((F10-E10)^2))," - ")</f>
        <v xml:space="preserve"> - 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19"/>
      <c r="S10" s="27" t="str">
        <f t="shared" si="0"/>
        <v/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C11" s="4"/>
      <c r="D11" s="39"/>
      <c r="E11" s="36">
        <v>485.56</v>
      </c>
      <c r="F11" s="20" t="str">
        <f t="shared" si="1"/>
        <v>-</v>
      </c>
      <c r="G11" s="21" t="str">
        <f t="shared" ref="G11:G13" si="2">IF(D11&gt;0,(SQRT((F11-E11)^2))," - ")</f>
        <v xml:space="preserve"> - 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17"/>
      <c r="S11" s="27" t="str">
        <f t="shared" si="0"/>
        <v/>
      </c>
      <c r="T11" s="12"/>
      <c r="U11" s="3"/>
      <c r="V11" s="3"/>
      <c r="W11" s="3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C12" s="4"/>
      <c r="D12" s="39"/>
      <c r="E12" s="36">
        <v>546.07000000000005</v>
      </c>
      <c r="F12" s="20" t="str">
        <f t="shared" si="1"/>
        <v>-</v>
      </c>
      <c r="G12" s="21" t="str">
        <f t="shared" si="2"/>
        <v xml:space="preserve"> - 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39"/>
      <c r="S12" s="27" t="str">
        <f t="shared" si="0"/>
        <v/>
      </c>
      <c r="T12" s="12"/>
      <c r="U12" s="3"/>
      <c r="V12" s="3"/>
      <c r="W12" s="3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C13" s="4"/>
      <c r="D13" s="39"/>
      <c r="E13" s="36">
        <v>579.07000000000005</v>
      </c>
      <c r="F13" s="20" t="str">
        <f t="shared" si="1"/>
        <v>-</v>
      </c>
      <c r="G13" s="21" t="str">
        <f t="shared" si="2"/>
        <v xml:space="preserve"> - 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17"/>
      <c r="S13" s="27" t="str">
        <f t="shared" si="0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C14" s="4"/>
      <c r="D14" s="39"/>
      <c r="E14" s="36">
        <v>610.03</v>
      </c>
      <c r="F14" s="20" t="str">
        <f t="shared" si="1"/>
        <v>-</v>
      </c>
      <c r="G14" s="21" t="str">
        <f t="shared" ref="G9:G16" si="3">IF(D14&gt;0,(SQRT((F14-E14)^2))," - ")</f>
        <v xml:space="preserve"> - </v>
      </c>
      <c r="H14" s="4"/>
      <c r="I14" s="4"/>
      <c r="J14" s="5"/>
      <c r="K14" s="5"/>
      <c r="L14" s="5"/>
      <c r="M14" s="5"/>
      <c r="N14" s="5"/>
      <c r="O14" s="5"/>
      <c r="P14" s="5"/>
      <c r="Q14" s="5"/>
      <c r="R14" s="17"/>
      <c r="S14" s="27" t="str">
        <f t="shared" si="0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C15" s="4"/>
      <c r="D15" s="40"/>
      <c r="E15" s="37">
        <v>629.12</v>
      </c>
      <c r="F15" s="20" t="str">
        <f t="shared" si="1"/>
        <v>-</v>
      </c>
      <c r="G15" s="21" t="str">
        <f t="shared" si="3"/>
        <v xml:space="preserve"> - </v>
      </c>
      <c r="H15" s="4"/>
      <c r="I15" s="4"/>
      <c r="J15" s="5"/>
      <c r="K15" s="5"/>
      <c r="L15" s="5"/>
      <c r="M15" s="5"/>
      <c r="N15" s="5"/>
      <c r="O15" s="5"/>
      <c r="P15" s="5"/>
      <c r="Q15" s="5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C16" s="4"/>
      <c r="D16" s="40"/>
      <c r="E16" s="37">
        <v>652.11</v>
      </c>
      <c r="F16" s="20" t="str">
        <f t="shared" si="1"/>
        <v>-</v>
      </c>
      <c r="G16" s="21" t="str">
        <f t="shared" si="3"/>
        <v xml:space="preserve"> - </v>
      </c>
      <c r="H16" s="4"/>
      <c r="I16" s="4"/>
      <c r="J16" s="5"/>
      <c r="K16" s="5"/>
      <c r="L16" s="5"/>
      <c r="M16" s="5"/>
      <c r="N16" s="5"/>
      <c r="O16" s="5"/>
      <c r="P16" s="5"/>
      <c r="Q16" s="5"/>
      <c r="R16" s="17"/>
      <c r="S16" s="27" t="str">
        <f t="shared" ref="S16" si="4">IF(R16="","",$E$21*R16+$G$21)</f>
        <v/>
      </c>
      <c r="T16" s="12"/>
      <c r="U16" s="3"/>
      <c r="V16" s="3"/>
      <c r="W16" s="3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C17" s="4"/>
      <c r="D17" s="6"/>
      <c r="E17" s="6"/>
      <c r="F17" s="28" t="s">
        <v>22</v>
      </c>
      <c r="G17" s="35" t="e">
        <f>ROUND(AVERAGE(G10:G16),2)</f>
        <v>#DIV/0!</v>
      </c>
      <c r="H17" s="4"/>
      <c r="I17" s="4"/>
      <c r="J17" s="5"/>
      <c r="K17" s="5"/>
      <c r="L17" s="5"/>
      <c r="M17" s="5"/>
      <c r="N17" s="5"/>
      <c r="O17" s="5"/>
      <c r="P17" s="5"/>
      <c r="Q17" s="5"/>
      <c r="R17" s="17"/>
      <c r="S17" s="27" t="str">
        <f t="shared" ref="S17:S30" si="5">IF(R17="","",$E$21*R17+$G$21)</f>
        <v/>
      </c>
      <c r="T17" s="1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17"/>
      <c r="S18" s="27" t="str">
        <f t="shared" si="5"/>
        <v/>
      </c>
      <c r="T18" s="1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C19" s="4"/>
      <c r="D19" s="80" t="s">
        <v>9</v>
      </c>
      <c r="E19" s="81"/>
      <c r="F19" s="81"/>
      <c r="G19" s="82"/>
      <c r="H19" s="4"/>
      <c r="I19" s="4"/>
      <c r="J19" s="5"/>
      <c r="K19" s="5"/>
      <c r="L19" s="5"/>
      <c r="M19" s="5"/>
      <c r="N19" s="5"/>
      <c r="O19" s="5"/>
      <c r="P19" s="5"/>
      <c r="Q19" s="5"/>
      <c r="R19" s="17"/>
      <c r="S19" s="27" t="str">
        <f t="shared" si="5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C20" s="4"/>
      <c r="D20" s="83" t="e">
        <f>CONCATENATE("y [nm] = ",ROUND(E21,2),".x [pix] ",IF(G21&lt;1,"","+"),ROUND(G21,2))</f>
        <v>#DIV/0!</v>
      </c>
      <c r="E20" s="84"/>
      <c r="F20" s="84"/>
      <c r="G20" s="85"/>
      <c r="H20" s="5"/>
      <c r="I20" s="5"/>
      <c r="J20" s="5"/>
      <c r="K20" s="5"/>
      <c r="L20" s="5"/>
      <c r="M20" s="5"/>
      <c r="N20" s="5"/>
      <c r="O20" s="5"/>
      <c r="P20" s="6"/>
      <c r="Q20" s="6"/>
      <c r="R20" s="17"/>
      <c r="S20" s="27" t="str">
        <f t="shared" si="5"/>
        <v/>
      </c>
      <c r="T20" s="12"/>
      <c r="U20" s="3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C21" s="4"/>
      <c r="D21" s="24" t="s">
        <v>13</v>
      </c>
      <c r="E21" s="23" t="e">
        <f>IF(G4="",SLOPE(E8:E16,D8:D16),D26)</f>
        <v>#DIV/0!</v>
      </c>
      <c r="F21" s="25" t="s">
        <v>14</v>
      </c>
      <c r="G21" s="23" t="e">
        <f>IF(G4="",INTERCEPT(E8:E16,D8:D16),F26)</f>
        <v>#DIV/0!</v>
      </c>
      <c r="H21" s="6"/>
      <c r="I21" s="6"/>
      <c r="J21" s="6"/>
      <c r="K21" s="6"/>
      <c r="L21" s="6"/>
      <c r="M21" s="6"/>
      <c r="N21" s="6"/>
      <c r="O21" s="6"/>
      <c r="P21" s="4"/>
      <c r="Q21" s="6"/>
      <c r="R21" s="17"/>
      <c r="S21" s="27" t="str">
        <f t="shared" si="5"/>
        <v/>
      </c>
      <c r="T21" s="12"/>
      <c r="U21" s="3"/>
      <c r="X21" s="3"/>
      <c r="Y21" s="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C22" s="4"/>
      <c r="D22" s="4"/>
      <c r="E22" s="4"/>
      <c r="F22" s="4"/>
      <c r="G22" s="4"/>
      <c r="H22" s="6"/>
      <c r="I22" s="6"/>
      <c r="J22" s="6"/>
      <c r="K22" s="6"/>
      <c r="L22" s="6"/>
      <c r="M22" s="6"/>
      <c r="N22" s="6"/>
      <c r="O22" s="6"/>
      <c r="P22" s="4"/>
      <c r="Q22" s="6"/>
      <c r="R22" s="17"/>
      <c r="S22" s="27" t="str">
        <f t="shared" si="5"/>
        <v/>
      </c>
      <c r="T22" s="12"/>
      <c r="U22" s="3"/>
      <c r="X22" s="3"/>
      <c r="Y22" s="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C23" s="4"/>
      <c r="D23" s="86" t="s">
        <v>3</v>
      </c>
      <c r="E23" s="87"/>
      <c r="F23" s="87"/>
      <c r="G23" s="88"/>
      <c r="H23" s="6"/>
      <c r="I23" s="6"/>
      <c r="J23" s="6"/>
      <c r="K23" s="6"/>
      <c r="L23" s="6"/>
      <c r="M23" s="6"/>
      <c r="N23" s="6"/>
      <c r="O23" s="6"/>
      <c r="P23" s="6"/>
      <c r="Q23" s="4"/>
      <c r="R23" s="17"/>
      <c r="S23" s="27" t="str">
        <f t="shared" si="5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C24" s="4"/>
      <c r="D24" s="89" t="s">
        <v>6</v>
      </c>
      <c r="E24" s="90"/>
      <c r="F24" s="90"/>
      <c r="G24" s="91"/>
      <c r="H24" s="6"/>
      <c r="I24" s="6"/>
      <c r="J24" s="6"/>
      <c r="K24" s="6"/>
      <c r="L24" s="6"/>
      <c r="M24" s="6"/>
      <c r="N24" s="6"/>
      <c r="O24" s="6"/>
      <c r="P24" s="6"/>
      <c r="Q24" s="4"/>
      <c r="R24" s="17"/>
      <c r="S24" s="27" t="str">
        <f t="shared" si="5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C25" s="4"/>
      <c r="D25" s="52" t="s">
        <v>16</v>
      </c>
      <c r="E25" s="53"/>
      <c r="F25" s="53" t="s">
        <v>17</v>
      </c>
      <c r="G25" s="54"/>
      <c r="H25" s="6"/>
      <c r="I25" s="6"/>
      <c r="J25" s="6"/>
      <c r="K25" s="6"/>
      <c r="L25" s="6"/>
      <c r="M25" s="6"/>
      <c r="N25" s="6"/>
      <c r="O25" s="6"/>
      <c r="P25" s="4"/>
      <c r="Q25" s="6"/>
      <c r="R25" s="17"/>
      <c r="S25" s="27" t="str">
        <f t="shared" si="5"/>
        <v/>
      </c>
      <c r="T25" s="12"/>
      <c r="U25" s="3"/>
      <c r="X25" s="3"/>
      <c r="Y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C26" s="4"/>
      <c r="D26" s="55">
        <v>0</v>
      </c>
      <c r="E26" s="56"/>
      <c r="F26" s="56">
        <v>0</v>
      </c>
      <c r="G26" s="71"/>
      <c r="H26" s="6"/>
      <c r="I26" s="6"/>
      <c r="J26" s="6"/>
      <c r="K26" s="6"/>
      <c r="L26" s="6"/>
      <c r="M26" s="6"/>
      <c r="N26" s="6"/>
      <c r="O26" s="6"/>
      <c r="P26" s="4"/>
      <c r="Q26" s="6"/>
      <c r="R26" s="17"/>
      <c r="S26" s="27" t="str">
        <f t="shared" si="5"/>
        <v/>
      </c>
      <c r="T26" s="12"/>
      <c r="U26" s="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C27" s="4"/>
      <c r="D27" s="72" t="s">
        <v>0</v>
      </c>
      <c r="E27" s="73"/>
      <c r="F27" s="73" t="s">
        <v>1</v>
      </c>
      <c r="G27" s="74"/>
      <c r="H27" s="4"/>
      <c r="I27" s="4"/>
      <c r="J27" s="4"/>
      <c r="K27" s="4"/>
      <c r="L27" s="4"/>
      <c r="M27" s="4"/>
      <c r="N27" s="4"/>
      <c r="O27" s="4"/>
      <c r="P27" s="4"/>
      <c r="Q27" s="4"/>
      <c r="R27" s="17"/>
      <c r="S27" s="27" t="str">
        <f t="shared" si="5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C28" s="4"/>
      <c r="D28" s="75">
        <f>ROUND(MIN(D10:D16,R10:R30)-0.1*MIN(D10:D16,R10:R30),2)</f>
        <v>0</v>
      </c>
      <c r="E28" s="76"/>
      <c r="F28" s="77">
        <f>$D$26*D28+$F$26</f>
        <v>0</v>
      </c>
      <c r="G28" s="78"/>
      <c r="H28" s="6"/>
      <c r="I28" s="4"/>
      <c r="J28" s="4"/>
      <c r="K28" s="4"/>
      <c r="L28" s="4"/>
      <c r="M28" s="4"/>
      <c r="N28" s="4"/>
      <c r="O28" s="4"/>
      <c r="P28" s="4"/>
      <c r="Q28" s="4"/>
      <c r="R28" s="17"/>
      <c r="S28" s="27" t="str">
        <f t="shared" si="5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C29" s="4"/>
      <c r="D29" s="57">
        <f>ROUND(MAX(D10:D16,R10:R30)+0.1*MAX(D10:D16,R10:R30),2)</f>
        <v>0</v>
      </c>
      <c r="E29" s="58"/>
      <c r="F29" s="59">
        <f>$D$26*D29+$F$26</f>
        <v>0</v>
      </c>
      <c r="G29" s="60"/>
      <c r="H29" s="6"/>
      <c r="I29" s="6"/>
      <c r="J29" s="6"/>
      <c r="K29" s="6"/>
      <c r="L29" s="6"/>
      <c r="M29" s="6"/>
      <c r="N29" s="6"/>
      <c r="O29" s="6"/>
      <c r="P29" s="6"/>
      <c r="Q29" s="6"/>
      <c r="R29" s="17"/>
      <c r="S29" s="27" t="str">
        <f t="shared" si="5"/>
        <v/>
      </c>
      <c r="T29" s="12"/>
      <c r="U29" s="3"/>
      <c r="V29" s="3"/>
      <c r="W29" s="3"/>
      <c r="X29" s="3"/>
      <c r="Y29" s="3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C30" s="4"/>
      <c r="D30" s="4"/>
      <c r="E30" s="4"/>
      <c r="F30" s="6"/>
      <c r="G30" s="6"/>
      <c r="H30" s="4"/>
      <c r="I30" s="6"/>
      <c r="J30" s="6"/>
      <c r="K30" s="6"/>
      <c r="L30" s="6"/>
      <c r="M30" s="6"/>
      <c r="N30" s="6"/>
      <c r="O30" s="6"/>
      <c r="P30" s="6"/>
      <c r="Q30" s="6"/>
      <c r="R30" s="18"/>
      <c r="S30" s="27" t="str">
        <f t="shared" si="5"/>
        <v/>
      </c>
      <c r="T30" s="12"/>
      <c r="U30" s="3"/>
      <c r="V30" s="3"/>
      <c r="W30" s="3"/>
      <c r="X30" s="3"/>
      <c r="Y30" s="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C31" s="4"/>
      <c r="D31" s="68" t="s">
        <v>18</v>
      </c>
      <c r="E31" s="69"/>
      <c r="F31" s="69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6"/>
      <c r="S31" s="4"/>
      <c r="T31" s="11"/>
      <c r="AB31" s="3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C32" s="4"/>
      <c r="D32" s="61" t="e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#DIV/0!</v>
      </c>
      <c r="E32" s="62"/>
      <c r="F32" s="62"/>
      <c r="G32" s="62"/>
      <c r="H32" s="63"/>
      <c r="I32" s="63"/>
      <c r="J32" s="63"/>
      <c r="K32" s="63"/>
      <c r="L32" s="63"/>
      <c r="M32" s="64"/>
      <c r="N32" s="4" t="s">
        <v>4</v>
      </c>
      <c r="O32" s="47" t="s">
        <v>2</v>
      </c>
      <c r="P32" s="48"/>
      <c r="Q32" s="48"/>
      <c r="R32" s="48"/>
      <c r="S32" s="49"/>
      <c r="T32" s="11"/>
      <c r="AB32" s="3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C33" s="4"/>
      <c r="D33" s="65"/>
      <c r="E33" s="66"/>
      <c r="F33" s="66"/>
      <c r="G33" s="66"/>
      <c r="H33" s="66"/>
      <c r="I33" s="66"/>
      <c r="J33" s="66"/>
      <c r="K33" s="66"/>
      <c r="L33" s="66"/>
      <c r="M33" s="67"/>
      <c r="N33" s="6"/>
      <c r="O33" s="50" t="s">
        <v>5</v>
      </c>
      <c r="P33" s="51"/>
      <c r="Q33" s="46" t="s">
        <v>10</v>
      </c>
      <c r="R33" s="46"/>
      <c r="S33" s="30" t="s">
        <v>11</v>
      </c>
      <c r="T33" s="12"/>
      <c r="U33" s="3"/>
      <c r="V33" s="3"/>
      <c r="W33" s="3"/>
      <c r="X33" s="3"/>
      <c r="Y33" s="3"/>
      <c r="Z33" s="3"/>
      <c r="AA33" s="3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3"/>
      <c r="V34" s="3"/>
      <c r="W34" s="3"/>
      <c r="X34" s="3"/>
      <c r="Y34" s="3"/>
      <c r="Z34" s="3"/>
      <c r="AA34" s="3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F35" s="3"/>
      <c r="R35" s="3"/>
      <c r="AB35" s="3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G36" s="3"/>
      <c r="H36" s="3"/>
      <c r="R36" s="3"/>
      <c r="AB36" s="3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T37" s="3"/>
      <c r="U37" s="3"/>
      <c r="V37" s="3"/>
      <c r="W37" s="3"/>
      <c r="X37" s="3"/>
      <c r="Y37" s="3"/>
      <c r="Z37" s="3"/>
      <c r="AA37" s="3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D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E39" s="3"/>
      <c r="F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G40" s="3"/>
      <c r="H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D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D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E43" s="3"/>
      <c r="F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G44" s="3"/>
      <c r="H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D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D46" s="3"/>
      <c r="F46" s="1"/>
      <c r="I46" s="3"/>
      <c r="J46" s="3"/>
      <c r="K46" s="3"/>
      <c r="L46" s="3"/>
      <c r="M46" s="3"/>
      <c r="N46" s="3"/>
      <c r="O46" s="3"/>
      <c r="P46" s="3"/>
      <c r="Q46" s="3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E47" s="3"/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G48" s="3"/>
      <c r="H48" s="3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D49" s="3"/>
      <c r="E49" s="1"/>
      <c r="F49" s="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"/>
      <c r="S49" s="1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D50" s="3"/>
      <c r="E50" s="1"/>
      <c r="F50" s="1"/>
      <c r="I50" s="3"/>
      <c r="J50" s="3"/>
      <c r="K50" s="3"/>
      <c r="L50" s="3"/>
      <c r="M50" s="3"/>
      <c r="N50" s="3"/>
      <c r="O50" s="3"/>
      <c r="P50" s="3"/>
      <c r="Q50" s="3"/>
      <c r="R50" s="1"/>
      <c r="S50" s="1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D53" s="3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  <c r="P53" s="3"/>
      <c r="Q53" s="3"/>
      <c r="R53" s="1"/>
      <c r="S53" s="1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  <c r="P54" s="3"/>
      <c r="Q54" s="3"/>
      <c r="R54" s="1"/>
      <c r="S54" s="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3:S3"/>
    <mergeCell ref="D19:G19"/>
    <mergeCell ref="D20:G20"/>
    <mergeCell ref="D23:G23"/>
    <mergeCell ref="D24:G24"/>
    <mergeCell ref="D6:G6"/>
    <mergeCell ref="R6:S6"/>
    <mergeCell ref="D4:F4"/>
    <mergeCell ref="Q33:R33"/>
    <mergeCell ref="O32:S32"/>
    <mergeCell ref="O33:P33"/>
    <mergeCell ref="D25:E25"/>
    <mergeCell ref="F25:G25"/>
    <mergeCell ref="D26:E26"/>
    <mergeCell ref="D29:E29"/>
    <mergeCell ref="F29:G29"/>
    <mergeCell ref="D32:M33"/>
    <mergeCell ref="D31:G31"/>
    <mergeCell ref="F26:G26"/>
    <mergeCell ref="D27:E27"/>
    <mergeCell ref="F27:G27"/>
    <mergeCell ref="D28:E28"/>
    <mergeCell ref="F28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5375-1526-4858-9B9A-E345B43805AF}">
  <dimension ref="B1:AW238"/>
  <sheetViews>
    <sheetView showGridLines="0" zoomScale="69" zoomScaleNormal="69" workbookViewId="0">
      <selection activeCell="D32" sqref="D32:M33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thickBot="1" x14ac:dyDescent="0.3">
      <c r="B3" s="10"/>
      <c r="D3" s="94" t="s">
        <v>7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11"/>
    </row>
    <row r="4" spans="2:48" ht="17.25" customHeight="1" thickBot="1" x14ac:dyDescent="0.3">
      <c r="B4" s="10"/>
      <c r="D4" s="95" t="s">
        <v>24</v>
      </c>
      <c r="E4" s="96"/>
      <c r="F4" s="3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11"/>
    </row>
    <row r="5" spans="2:48" ht="16.5" customHeight="1" thickBot="1" x14ac:dyDescent="0.3">
      <c r="B5" s="10"/>
      <c r="T5" s="11"/>
    </row>
    <row r="6" spans="2:48" ht="38.25" customHeight="1" thickBot="1" x14ac:dyDescent="0.35">
      <c r="B6" s="10"/>
      <c r="D6" s="80" t="s">
        <v>19</v>
      </c>
      <c r="E6" s="81"/>
      <c r="F6" s="81"/>
      <c r="G6" s="82"/>
      <c r="H6" s="1"/>
      <c r="I6" s="1"/>
      <c r="J6" s="1"/>
      <c r="K6" s="1"/>
      <c r="L6" s="1"/>
      <c r="M6" s="1"/>
      <c r="N6" s="1"/>
      <c r="O6" s="1"/>
      <c r="P6" s="1"/>
      <c r="Q6" s="1"/>
      <c r="R6" s="92" t="s">
        <v>8</v>
      </c>
      <c r="S6" s="93"/>
      <c r="T6" s="1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D7" s="29" t="s">
        <v>21</v>
      </c>
      <c r="E7" s="22" t="s">
        <v>15</v>
      </c>
      <c r="F7" s="31" t="s">
        <v>12</v>
      </c>
      <c r="G7" s="32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D8" s="41"/>
      <c r="E8" s="38">
        <v>404.77</v>
      </c>
      <c r="F8" s="20" t="str">
        <f>IF(D8&gt;0,$E$21*D8+$G$21, "-")</f>
        <v>-</v>
      </c>
      <c r="G8" s="21" t="str">
        <f>IF(D8&gt;0,(SQRT((F8-E8)^2))," - ")</f>
        <v xml:space="preserve"> - </v>
      </c>
      <c r="H8" s="1"/>
      <c r="I8" s="1"/>
      <c r="J8" s="1"/>
      <c r="K8" s="1"/>
      <c r="L8" s="1"/>
      <c r="M8" s="1"/>
      <c r="N8" s="1"/>
      <c r="O8" s="1"/>
      <c r="P8" s="1"/>
      <c r="Q8" s="1"/>
      <c r="R8" s="41">
        <v>206</v>
      </c>
      <c r="S8" s="42">
        <f t="shared" ref="S8:S14" si="0">IF(R8="","",$E$21*R8+$G$21)</f>
        <v>442.97644493488679</v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D9" s="41"/>
      <c r="E9" s="38">
        <v>407.78</v>
      </c>
      <c r="F9" s="20" t="str">
        <f t="shared" ref="F9:F16" si="1">IF(D9&gt;0,$E$21*D9+$G$21, "-")</f>
        <v>-</v>
      </c>
      <c r="G9" s="21" t="str">
        <f t="shared" ref="G9:G16" si="2">IF(D9&gt;0,(SQRT((F9-E9)^2))," - ")</f>
        <v xml:space="preserve"> - </v>
      </c>
      <c r="H9" s="1"/>
      <c r="I9" s="1"/>
      <c r="J9" s="1"/>
      <c r="K9" s="1"/>
      <c r="L9" s="1"/>
      <c r="M9" s="1"/>
      <c r="N9" s="1"/>
      <c r="O9" s="1"/>
      <c r="P9" s="1"/>
      <c r="Q9" s="1"/>
      <c r="R9" s="41">
        <v>480</v>
      </c>
      <c r="S9" s="42">
        <f t="shared" si="0"/>
        <v>489.72183746941016</v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D10" s="41">
        <v>155</v>
      </c>
      <c r="E10" s="38">
        <v>435.83</v>
      </c>
      <c r="F10" s="20">
        <f t="shared" si="1"/>
        <v>434.27566019305942</v>
      </c>
      <c r="G10" s="21">
        <f>IF(D10&gt;0,(SQRT((F10-E10)^2))," - ")</f>
        <v>1.5543398069405612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41">
        <v>536</v>
      </c>
      <c r="S10" s="42">
        <f t="shared" si="0"/>
        <v>499.27564032318139</v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D11" s="39">
        <v>465</v>
      </c>
      <c r="E11" s="36">
        <v>485.56</v>
      </c>
      <c r="F11" s="20">
        <f t="shared" si="1"/>
        <v>487.16278313357861</v>
      </c>
      <c r="G11" s="21">
        <f t="shared" ref="G11:G13" si="3">IF(D11&gt;0,(SQRT((F11-E11)^2))," - ")</f>
        <v>1.6027831335786118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39">
        <v>1039</v>
      </c>
      <c r="S11" s="42">
        <f t="shared" si="0"/>
        <v>585.0892623847335</v>
      </c>
      <c r="T11" s="1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D12" s="39">
        <v>815</v>
      </c>
      <c r="E12" s="36">
        <v>546.07000000000005</v>
      </c>
      <c r="F12" s="20">
        <f t="shared" si="1"/>
        <v>546.87405096964858</v>
      </c>
      <c r="G12" s="21">
        <f t="shared" si="3"/>
        <v>0.80405096964852873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39">
        <v>1482</v>
      </c>
      <c r="S12" s="42">
        <f t="shared" si="0"/>
        <v>660.6666671029592</v>
      </c>
      <c r="T12" s="1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D13" s="39">
        <v>1005</v>
      </c>
      <c r="E13" s="36">
        <v>579.07000000000005</v>
      </c>
      <c r="F13" s="20">
        <f t="shared" si="1"/>
        <v>579.28873922351522</v>
      </c>
      <c r="G13" s="21">
        <f t="shared" si="3"/>
        <v>0.21873922351517194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39"/>
      <c r="S13" s="42" t="str">
        <f t="shared" si="0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D14" s="39">
        <v>1185</v>
      </c>
      <c r="E14" s="36">
        <v>610.03</v>
      </c>
      <c r="F14" s="20">
        <f t="shared" si="1"/>
        <v>609.99739125349402</v>
      </c>
      <c r="G14" s="21">
        <f t="shared" si="2"/>
        <v>3.2608746505957242E-2</v>
      </c>
      <c r="J14" s="1"/>
      <c r="K14" s="1"/>
      <c r="L14" s="1"/>
      <c r="M14" s="1"/>
      <c r="N14" s="1"/>
      <c r="O14" s="1"/>
      <c r="P14" s="1"/>
      <c r="Q14" s="1"/>
      <c r="R14" s="39"/>
      <c r="S14" s="42" t="str">
        <f t="shared" si="0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D15" s="40">
        <v>1291</v>
      </c>
      <c r="E15" s="37">
        <v>629.12</v>
      </c>
      <c r="F15" s="20">
        <f t="shared" si="1"/>
        <v>628.08137522670381</v>
      </c>
      <c r="G15" s="21">
        <f t="shared" si="2"/>
        <v>1.038624773296192</v>
      </c>
      <c r="J15" s="1"/>
      <c r="K15" s="1"/>
      <c r="L15" s="1"/>
      <c r="M15" s="1"/>
      <c r="N15" s="1"/>
      <c r="O15" s="1"/>
      <c r="P15" s="1"/>
      <c r="Q15" s="1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D16" s="40"/>
      <c r="E16" s="37">
        <v>652.11</v>
      </c>
      <c r="F16" s="20" t="str">
        <f t="shared" si="1"/>
        <v>-</v>
      </c>
      <c r="G16" s="21" t="str">
        <f t="shared" si="2"/>
        <v xml:space="preserve"> - </v>
      </c>
      <c r="J16" s="1"/>
      <c r="K16" s="1"/>
      <c r="L16" s="1"/>
      <c r="M16" s="1"/>
      <c r="N16" s="1"/>
      <c r="O16" s="1"/>
      <c r="P16" s="1"/>
      <c r="Q16" s="1"/>
      <c r="R16" s="39"/>
      <c r="S16" s="42" t="str">
        <f t="shared" ref="S16:S30" si="4">IF(R16="","",$E$21*R16+$G$21)</f>
        <v/>
      </c>
      <c r="T16" s="1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F17" s="28" t="s">
        <v>22</v>
      </c>
      <c r="G17" s="35">
        <f>ROUND(AVERAGE(G10:G16),2)</f>
        <v>0.88</v>
      </c>
      <c r="J17" s="1"/>
      <c r="K17" s="1"/>
      <c r="L17" s="1"/>
      <c r="M17" s="1"/>
      <c r="N17" s="1"/>
      <c r="O17" s="1"/>
      <c r="P17" s="1"/>
      <c r="Q17" s="1"/>
      <c r="R17" s="39"/>
      <c r="S17" s="42" t="str">
        <f t="shared" si="4"/>
        <v/>
      </c>
      <c r="T17" s="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J18" s="1"/>
      <c r="K18" s="1"/>
      <c r="L18" s="1"/>
      <c r="M18" s="1"/>
      <c r="N18" s="1"/>
      <c r="O18" s="1"/>
      <c r="P18" s="1"/>
      <c r="Q18" s="1"/>
      <c r="R18" s="39"/>
      <c r="S18" s="42" t="str">
        <f t="shared" si="4"/>
        <v/>
      </c>
      <c r="T18" s="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D19" s="80" t="s">
        <v>9</v>
      </c>
      <c r="E19" s="81"/>
      <c r="F19" s="81"/>
      <c r="G19" s="82"/>
      <c r="J19" s="1"/>
      <c r="K19" s="1"/>
      <c r="L19" s="1"/>
      <c r="M19" s="1"/>
      <c r="N19" s="1"/>
      <c r="O19" s="1"/>
      <c r="P19" s="1"/>
      <c r="Q19" s="1"/>
      <c r="R19" s="39"/>
      <c r="S19" s="42" t="str">
        <f t="shared" si="4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D20" s="83" t="str">
        <f>CONCATENATE("y [nm] = ",ROUND(E21,2),".x [pix] ",IF(G21&lt;1,"","+"),ROUND(G21,2))</f>
        <v>y [nm] = 0.17.x [pix] +407.83</v>
      </c>
      <c r="E20" s="84"/>
      <c r="F20" s="84"/>
      <c r="G20" s="85"/>
      <c r="H20" s="1"/>
      <c r="I20" s="1"/>
      <c r="J20" s="1"/>
      <c r="K20" s="1"/>
      <c r="L20" s="1"/>
      <c r="M20" s="1"/>
      <c r="N20" s="1"/>
      <c r="O20" s="1"/>
      <c r="R20" s="39"/>
      <c r="S20" s="42" t="str">
        <f t="shared" si="4"/>
        <v/>
      </c>
      <c r="T20" s="1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D21" s="24" t="s">
        <v>13</v>
      </c>
      <c r="E21" s="23">
        <f>IF(F4="",SLOPE(E10:E16,D10:D16),D26)</f>
        <v>0.1706036223887715</v>
      </c>
      <c r="F21" s="25" t="s">
        <v>14</v>
      </c>
      <c r="G21" s="23">
        <f>IF(F4="",INTERCEPT(E10:E16,D10:D16),F26)</f>
        <v>407.83209872279986</v>
      </c>
      <c r="R21" s="39"/>
      <c r="S21" s="42" t="str">
        <f t="shared" si="4"/>
        <v/>
      </c>
      <c r="T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R22" s="39"/>
      <c r="S22" s="42" t="str">
        <f t="shared" si="4"/>
        <v/>
      </c>
      <c r="T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D23" s="86" t="s">
        <v>3</v>
      </c>
      <c r="E23" s="87"/>
      <c r="F23" s="87"/>
      <c r="G23" s="88"/>
      <c r="R23" s="39"/>
      <c r="S23" s="42" t="str">
        <f t="shared" si="4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D24" s="89" t="s">
        <v>6</v>
      </c>
      <c r="E24" s="90"/>
      <c r="F24" s="90"/>
      <c r="G24" s="91"/>
      <c r="R24" s="39"/>
      <c r="S24" s="42" t="str">
        <f t="shared" si="4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D25" s="52" t="s">
        <v>16</v>
      </c>
      <c r="E25" s="53"/>
      <c r="F25" s="53" t="s">
        <v>17</v>
      </c>
      <c r="G25" s="54"/>
      <c r="R25" s="39"/>
      <c r="S25" s="42" t="str">
        <f t="shared" si="4"/>
        <v/>
      </c>
      <c r="T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D26" s="55">
        <v>0.1</v>
      </c>
      <c r="E26" s="56"/>
      <c r="F26" s="56">
        <v>410</v>
      </c>
      <c r="G26" s="71"/>
      <c r="R26" s="39"/>
      <c r="S26" s="42" t="str">
        <f t="shared" si="4"/>
        <v/>
      </c>
      <c r="T26" s="1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D27" s="72" t="s">
        <v>0</v>
      </c>
      <c r="E27" s="73"/>
      <c r="F27" s="73" t="s">
        <v>1</v>
      </c>
      <c r="G27" s="74"/>
      <c r="R27" s="39"/>
      <c r="S27" s="42" t="str">
        <f t="shared" si="4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D28" s="75">
        <f>ROUND(MIN(D10:D16,R10:R30)-0.1*MIN(D10:D16,R10:R30),2)</f>
        <v>139.5</v>
      </c>
      <c r="E28" s="76"/>
      <c r="F28" s="77">
        <f>$D$26*D28+$F$26</f>
        <v>423.95</v>
      </c>
      <c r="G28" s="78"/>
      <c r="R28" s="39"/>
      <c r="S28" s="42" t="str">
        <f t="shared" si="4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D29" s="57">
        <f>ROUND(MAX(D10:D16,R10:R30)+0.1*MAX(D10:D16,R10:R30),2)</f>
        <v>1630.2</v>
      </c>
      <c r="E29" s="58"/>
      <c r="F29" s="59">
        <f>$D$26*D29+$F$26</f>
        <v>573.02</v>
      </c>
      <c r="G29" s="60"/>
      <c r="R29" s="39"/>
      <c r="S29" s="42" t="str">
        <f t="shared" si="4"/>
        <v/>
      </c>
      <c r="T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R30" s="40"/>
      <c r="S30" s="42" t="str">
        <f t="shared" si="4"/>
        <v/>
      </c>
      <c r="T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D31" s="68" t="s">
        <v>18</v>
      </c>
      <c r="E31" s="69"/>
      <c r="F31" s="69"/>
      <c r="G31" s="70"/>
      <c r="T31" s="1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D32" s="61" t="str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_x000D_WCSNAME = 'Comprimento de Onda' _x000D_CTYPE1 = 'Lambda' _x000D_CRPIX1 = 0_x000D_CRVAL1 = 407.8320987228_x000D_CUNIT1 = nm _x000D_CDELT1 = 0.170603622388771_x000D_CTYPE2 = 'LINEAR'_x000D_CRPIX2 = 1_x000D_CRVAL2 = 1_x000D_CUNIT2 = pix _x000D_CDELT2 = 1_x000D_CTYPE3 = 'LINEAR'_x000D_CRPIX3 = 1_x000D_CRVAL3 = 1_x000D_CUNIT3 = pix _x000D_CDELT3 = 1_x000D_</v>
      </c>
      <c r="E32" s="97"/>
      <c r="F32" s="97"/>
      <c r="G32" s="97"/>
      <c r="H32" s="63"/>
      <c r="I32" s="63"/>
      <c r="J32" s="63"/>
      <c r="K32" s="63"/>
      <c r="L32" s="63"/>
      <c r="M32" s="64"/>
      <c r="N32" s="2" t="s">
        <v>4</v>
      </c>
      <c r="O32" s="47" t="s">
        <v>2</v>
      </c>
      <c r="P32" s="48"/>
      <c r="Q32" s="48"/>
      <c r="R32" s="48"/>
      <c r="S32" s="49"/>
      <c r="T32" s="1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D33" s="65"/>
      <c r="E33" s="66"/>
      <c r="F33" s="66"/>
      <c r="G33" s="66"/>
      <c r="H33" s="66"/>
      <c r="I33" s="66"/>
      <c r="J33" s="66"/>
      <c r="K33" s="66"/>
      <c r="L33" s="66"/>
      <c r="M33" s="67"/>
      <c r="O33" s="50" t="s">
        <v>5</v>
      </c>
      <c r="P33" s="51"/>
      <c r="Q33" s="46" t="s">
        <v>10</v>
      </c>
      <c r="R33" s="46"/>
      <c r="S33" s="30" t="s">
        <v>11</v>
      </c>
      <c r="T33" s="1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44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F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E49" s="1"/>
      <c r="F49" s="1"/>
      <c r="R49" s="1"/>
      <c r="S49" s="1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E50" s="1"/>
      <c r="F50" s="1"/>
      <c r="R50" s="1"/>
      <c r="S50" s="1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E53" s="1"/>
      <c r="F53" s="1"/>
      <c r="G53" s="1"/>
      <c r="H53" s="1"/>
      <c r="R53" s="1"/>
      <c r="S53" s="1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R54" s="1"/>
      <c r="S54" s="1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31:G31"/>
    <mergeCell ref="D32:M33"/>
    <mergeCell ref="O32:S32"/>
    <mergeCell ref="O33:P33"/>
    <mergeCell ref="Q33:R33"/>
    <mergeCell ref="D27:E27"/>
    <mergeCell ref="F27:G27"/>
    <mergeCell ref="D28:E28"/>
    <mergeCell ref="F28:G28"/>
    <mergeCell ref="D29:E29"/>
    <mergeCell ref="F29:G29"/>
    <mergeCell ref="D23:G23"/>
    <mergeCell ref="D24:G24"/>
    <mergeCell ref="D25:E25"/>
    <mergeCell ref="F25:G25"/>
    <mergeCell ref="D26:E26"/>
    <mergeCell ref="F26:G26"/>
    <mergeCell ref="D20:G20"/>
    <mergeCell ref="D3:S3"/>
    <mergeCell ref="D4:E4"/>
    <mergeCell ref="D6:G6"/>
    <mergeCell ref="R6:S6"/>
    <mergeCell ref="D19:G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E854-4165-4E89-95A4-40CCC054C038}">
  <dimension ref="B1:AW238"/>
  <sheetViews>
    <sheetView showGridLines="0" zoomScale="69" zoomScaleNormal="69" workbookViewId="0">
      <selection activeCell="G18" sqref="G18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x14ac:dyDescent="0.25">
      <c r="B3" s="10"/>
      <c r="D3" s="94" t="s">
        <v>7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11"/>
    </row>
    <row r="4" spans="2:48" ht="17.25" customHeight="1" x14ac:dyDescent="0.25">
      <c r="B4" s="10"/>
      <c r="D4" s="98" t="s">
        <v>26</v>
      </c>
      <c r="E4" s="98"/>
      <c r="F4" s="45" t="s">
        <v>25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11"/>
    </row>
    <row r="5" spans="2:48" ht="16.5" customHeight="1" thickBot="1" x14ac:dyDescent="0.3">
      <c r="B5" s="10"/>
      <c r="T5" s="11"/>
    </row>
    <row r="6" spans="2:48" ht="38.25" customHeight="1" thickBot="1" x14ac:dyDescent="0.35">
      <c r="B6" s="10"/>
      <c r="D6" s="80" t="s">
        <v>19</v>
      </c>
      <c r="E6" s="81"/>
      <c r="F6" s="81"/>
      <c r="G6" s="82"/>
      <c r="H6" s="1"/>
      <c r="I6" s="1"/>
      <c r="J6" s="1"/>
      <c r="K6" s="1"/>
      <c r="L6" s="1"/>
      <c r="M6" s="1"/>
      <c r="N6" s="1"/>
      <c r="O6" s="1"/>
      <c r="P6" s="1"/>
      <c r="Q6" s="1"/>
      <c r="R6" s="92" t="s">
        <v>8</v>
      </c>
      <c r="S6" s="93"/>
      <c r="T6" s="1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D7" s="29" t="s">
        <v>21</v>
      </c>
      <c r="E7" s="22" t="s">
        <v>15</v>
      </c>
      <c r="F7" s="31" t="s">
        <v>12</v>
      </c>
      <c r="G7" s="32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D8" s="41"/>
      <c r="E8" s="38">
        <v>404.77</v>
      </c>
      <c r="F8" s="20" t="str">
        <f>IF(D8&gt;0,$E$21*D8+$G$21, "-")</f>
        <v>-</v>
      </c>
      <c r="G8" s="21" t="str">
        <f>IF(D8&gt;0,(SQRT((F8-E8)^2))," - ")</f>
        <v xml:space="preserve"> - </v>
      </c>
      <c r="H8" s="1"/>
      <c r="I8" s="1"/>
      <c r="J8" s="1"/>
      <c r="K8" s="1"/>
      <c r="L8" s="1"/>
      <c r="M8" s="1"/>
      <c r="N8" s="1"/>
      <c r="O8" s="1"/>
      <c r="P8" s="1"/>
      <c r="Q8" s="1"/>
      <c r="R8" s="41">
        <v>206</v>
      </c>
      <c r="S8" s="42">
        <f t="shared" ref="S8:S14" si="0">IF(R8="","",$E$21*R8+$G$21)</f>
        <v>430.6</v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D9" s="41"/>
      <c r="E9" s="38">
        <v>407.78</v>
      </c>
      <c r="F9" s="20" t="str">
        <f t="shared" ref="F9:F16" si="1">IF(D9&gt;0,$E$21*D9+$G$21, "-")</f>
        <v>-</v>
      </c>
      <c r="G9" s="21" t="str">
        <f t="shared" ref="G9:G16" si="2">IF(D9&gt;0,(SQRT((F9-E9)^2))," - ")</f>
        <v xml:space="preserve"> - </v>
      </c>
      <c r="H9" s="1"/>
      <c r="I9" s="1"/>
      <c r="J9" s="1"/>
      <c r="K9" s="1"/>
      <c r="L9" s="1"/>
      <c r="M9" s="1"/>
      <c r="N9" s="1"/>
      <c r="O9" s="1"/>
      <c r="P9" s="1"/>
      <c r="Q9" s="1"/>
      <c r="R9" s="41">
        <v>480</v>
      </c>
      <c r="S9" s="42">
        <f t="shared" si="0"/>
        <v>458</v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D10" s="41">
        <v>155</v>
      </c>
      <c r="E10" s="38">
        <v>435.83</v>
      </c>
      <c r="F10" s="20">
        <f t="shared" si="1"/>
        <v>425.5</v>
      </c>
      <c r="G10" s="21">
        <f>IF(D10&gt;0,(SQRT((F10-E10)^2))," - ")</f>
        <v>10.329999999999984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41">
        <v>536</v>
      </c>
      <c r="S10" s="42">
        <f t="shared" si="0"/>
        <v>463.6</v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D11" s="39">
        <v>465</v>
      </c>
      <c r="E11" s="36">
        <v>485.56</v>
      </c>
      <c r="F11" s="20">
        <f t="shared" si="1"/>
        <v>456.5</v>
      </c>
      <c r="G11" s="21">
        <f t="shared" ref="G11:G13" si="3">IF(D11&gt;0,(SQRT((F11-E11)^2))," - ")</f>
        <v>29.060000000000002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39">
        <v>1039</v>
      </c>
      <c r="S11" s="42">
        <f t="shared" si="0"/>
        <v>513.9</v>
      </c>
      <c r="T11" s="1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D12" s="39">
        <v>815</v>
      </c>
      <c r="E12" s="36">
        <v>546.07000000000005</v>
      </c>
      <c r="F12" s="20">
        <f t="shared" si="1"/>
        <v>491.5</v>
      </c>
      <c r="G12" s="21">
        <f t="shared" si="3"/>
        <v>54.57000000000005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39">
        <v>1482</v>
      </c>
      <c r="S12" s="42">
        <f t="shared" si="0"/>
        <v>558.20000000000005</v>
      </c>
      <c r="T12" s="1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D13" s="39">
        <v>1005</v>
      </c>
      <c r="E13" s="36">
        <v>579.07000000000005</v>
      </c>
      <c r="F13" s="20">
        <f t="shared" si="1"/>
        <v>510.5</v>
      </c>
      <c r="G13" s="21">
        <f t="shared" si="3"/>
        <v>68.57000000000005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39"/>
      <c r="S13" s="42" t="str">
        <f t="shared" si="0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D14" s="39">
        <v>1185</v>
      </c>
      <c r="E14" s="36">
        <v>610.03</v>
      </c>
      <c r="F14" s="20">
        <f t="shared" si="1"/>
        <v>528.5</v>
      </c>
      <c r="G14" s="21">
        <f t="shared" si="2"/>
        <v>81.529999999999973</v>
      </c>
      <c r="J14" s="1"/>
      <c r="K14" s="1"/>
      <c r="L14" s="1"/>
      <c r="M14" s="1"/>
      <c r="N14" s="1"/>
      <c r="O14" s="1"/>
      <c r="P14" s="1"/>
      <c r="Q14" s="1"/>
      <c r="R14" s="39"/>
      <c r="S14" s="42" t="str">
        <f t="shared" si="0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D15" s="40">
        <v>1291</v>
      </c>
      <c r="E15" s="37">
        <v>629.12</v>
      </c>
      <c r="F15" s="20">
        <f t="shared" si="1"/>
        <v>539.1</v>
      </c>
      <c r="G15" s="21">
        <f t="shared" si="2"/>
        <v>90.019999999999982</v>
      </c>
      <c r="J15" s="1"/>
      <c r="K15" s="1"/>
      <c r="L15" s="1"/>
      <c r="M15" s="1"/>
      <c r="N15" s="1"/>
      <c r="O15" s="1"/>
      <c r="P15" s="1"/>
      <c r="Q15" s="1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D16" s="40"/>
      <c r="E16" s="37">
        <v>652.11</v>
      </c>
      <c r="F16" s="20" t="str">
        <f t="shared" si="1"/>
        <v>-</v>
      </c>
      <c r="G16" s="21" t="str">
        <f t="shared" si="2"/>
        <v xml:space="preserve"> - </v>
      </c>
      <c r="J16" s="1"/>
      <c r="K16" s="1"/>
      <c r="L16" s="1"/>
      <c r="M16" s="1"/>
      <c r="N16" s="1"/>
      <c r="O16" s="1"/>
      <c r="P16" s="1"/>
      <c r="Q16" s="1"/>
      <c r="R16" s="39"/>
      <c r="S16" s="42" t="str">
        <f t="shared" ref="S16:S30" si="4">IF(R16="","",$E$21*R16+$G$21)</f>
        <v/>
      </c>
      <c r="T16" s="1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F17" s="28" t="s">
        <v>22</v>
      </c>
      <c r="G17" s="35">
        <f>ROUND(AVERAGE(G10:G16),2)</f>
        <v>55.68</v>
      </c>
      <c r="J17" s="1"/>
      <c r="K17" s="1"/>
      <c r="L17" s="1"/>
      <c r="M17" s="1"/>
      <c r="N17" s="1"/>
      <c r="O17" s="1"/>
      <c r="P17" s="1"/>
      <c r="Q17" s="1"/>
      <c r="R17" s="39"/>
      <c r="S17" s="42" t="str">
        <f t="shared" si="4"/>
        <v/>
      </c>
      <c r="T17" s="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J18" s="1"/>
      <c r="K18" s="1"/>
      <c r="L18" s="1"/>
      <c r="M18" s="1"/>
      <c r="N18" s="1"/>
      <c r="O18" s="1"/>
      <c r="P18" s="1"/>
      <c r="Q18" s="1"/>
      <c r="R18" s="39"/>
      <c r="S18" s="42" t="str">
        <f t="shared" si="4"/>
        <v/>
      </c>
      <c r="T18" s="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D19" s="80" t="s">
        <v>9</v>
      </c>
      <c r="E19" s="81"/>
      <c r="F19" s="81"/>
      <c r="G19" s="82"/>
      <c r="J19" s="1"/>
      <c r="K19" s="1"/>
      <c r="L19" s="1"/>
      <c r="M19" s="1"/>
      <c r="N19" s="1"/>
      <c r="O19" s="1"/>
      <c r="P19" s="1"/>
      <c r="Q19" s="1"/>
      <c r="R19" s="39"/>
      <c r="S19" s="42" t="str">
        <f t="shared" si="4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D20" s="83" t="str">
        <f>CONCATENATE("y [nm] = ",ROUND(E21,2),".x [pix] ",IF(G21&lt;1,"","+"),ROUND(G21,2))</f>
        <v>y [nm] = 0.1.x [pix] +410</v>
      </c>
      <c r="E20" s="84"/>
      <c r="F20" s="84"/>
      <c r="G20" s="85"/>
      <c r="H20" s="1"/>
      <c r="I20" s="1"/>
      <c r="J20" s="1"/>
      <c r="K20" s="1"/>
      <c r="L20" s="1"/>
      <c r="M20" s="1"/>
      <c r="N20" s="1"/>
      <c r="O20" s="1"/>
      <c r="R20" s="39"/>
      <c r="S20" s="42" t="str">
        <f t="shared" si="4"/>
        <v/>
      </c>
      <c r="T20" s="1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D21" s="24" t="s">
        <v>13</v>
      </c>
      <c r="E21" s="23">
        <f>IF(F4="",SLOPE(E10:E16,D10:D16),D26)</f>
        <v>0.1</v>
      </c>
      <c r="F21" s="25" t="s">
        <v>14</v>
      </c>
      <c r="G21" s="23">
        <f>IF(F4="",INTERCEPT(E10:E16,D10:D16),F26)</f>
        <v>410</v>
      </c>
      <c r="R21" s="39"/>
      <c r="S21" s="42" t="str">
        <f t="shared" si="4"/>
        <v/>
      </c>
      <c r="T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R22" s="39"/>
      <c r="S22" s="42" t="str">
        <f t="shared" si="4"/>
        <v/>
      </c>
      <c r="T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D23" s="86" t="s">
        <v>3</v>
      </c>
      <c r="E23" s="87"/>
      <c r="F23" s="87"/>
      <c r="G23" s="88"/>
      <c r="R23" s="39"/>
      <c r="S23" s="42" t="str">
        <f t="shared" si="4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D24" s="89" t="s">
        <v>6</v>
      </c>
      <c r="E24" s="90"/>
      <c r="F24" s="90"/>
      <c r="G24" s="91"/>
      <c r="R24" s="39"/>
      <c r="S24" s="42" t="str">
        <f t="shared" si="4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D25" s="52" t="s">
        <v>16</v>
      </c>
      <c r="E25" s="53"/>
      <c r="F25" s="53" t="s">
        <v>17</v>
      </c>
      <c r="G25" s="54"/>
      <c r="R25" s="39"/>
      <c r="S25" s="42" t="str">
        <f t="shared" si="4"/>
        <v/>
      </c>
      <c r="T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D26" s="55">
        <v>0.1</v>
      </c>
      <c r="E26" s="56"/>
      <c r="F26" s="56">
        <v>410</v>
      </c>
      <c r="G26" s="71"/>
      <c r="R26" s="39"/>
      <c r="S26" s="42" t="str">
        <f t="shared" si="4"/>
        <v/>
      </c>
      <c r="T26" s="1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D27" s="72" t="s">
        <v>0</v>
      </c>
      <c r="E27" s="73"/>
      <c r="F27" s="73" t="s">
        <v>1</v>
      </c>
      <c r="G27" s="74"/>
      <c r="R27" s="39"/>
      <c r="S27" s="42" t="str">
        <f t="shared" si="4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D28" s="75">
        <f>ROUND(MIN(D10:D16,R10:R30)-0.1*MIN(D10:D16,R10:R30),2)</f>
        <v>139.5</v>
      </c>
      <c r="E28" s="76"/>
      <c r="F28" s="77">
        <f>$D$26*D28+$F$26</f>
        <v>423.95</v>
      </c>
      <c r="G28" s="78"/>
      <c r="R28" s="39"/>
      <c r="S28" s="42" t="str">
        <f t="shared" si="4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D29" s="57">
        <f>ROUND(MAX(D10:D16,R10:R30)+0.1*MAX(D10:D16,R10:R30),2)</f>
        <v>1630.2</v>
      </c>
      <c r="E29" s="58"/>
      <c r="F29" s="59">
        <f>$D$26*D29+$F$26</f>
        <v>573.02</v>
      </c>
      <c r="G29" s="60"/>
      <c r="R29" s="39"/>
      <c r="S29" s="42" t="str">
        <f t="shared" si="4"/>
        <v/>
      </c>
      <c r="T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R30" s="40"/>
      <c r="S30" s="42" t="str">
        <f t="shared" si="4"/>
        <v/>
      </c>
      <c r="T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D31" s="68" t="s">
        <v>18</v>
      </c>
      <c r="E31" s="69"/>
      <c r="F31" s="69"/>
      <c r="G31" s="70"/>
      <c r="T31" s="1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D32" s="61" t="str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_x000D_WCSNAME = 'Comprimento de Onda' _x000D_CTYPE1 = 'Lambda' _x000D_CRPIX1 = 0_x000D_CRVAL1 = 410_x000D_CUNIT1 = nm _x000D_CDELT1 = 0.1_x000D_CTYPE2 = 'LINEAR'_x000D_CRPIX2 = 1_x000D_CRVAL2 = 1_x000D_CUNIT2 = pix _x000D_CDELT2 = 1_x000D_CTYPE3 = 'LINEAR'_x000D_CRPIX3 = 1_x000D_CRVAL3 = 1_x000D_CUNIT3 = pix _x000D_CDELT3 = 1_x000D_</v>
      </c>
      <c r="E32" s="97"/>
      <c r="F32" s="97"/>
      <c r="G32" s="97"/>
      <c r="H32" s="63"/>
      <c r="I32" s="63"/>
      <c r="J32" s="63"/>
      <c r="K32" s="63"/>
      <c r="L32" s="63"/>
      <c r="M32" s="64"/>
      <c r="N32" s="2" t="s">
        <v>4</v>
      </c>
      <c r="O32" s="47" t="s">
        <v>2</v>
      </c>
      <c r="P32" s="48"/>
      <c r="Q32" s="48"/>
      <c r="R32" s="48"/>
      <c r="S32" s="49"/>
      <c r="T32" s="1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D33" s="65"/>
      <c r="E33" s="66"/>
      <c r="F33" s="66"/>
      <c r="G33" s="66"/>
      <c r="H33" s="66"/>
      <c r="I33" s="66"/>
      <c r="J33" s="66"/>
      <c r="K33" s="66"/>
      <c r="L33" s="66"/>
      <c r="M33" s="67"/>
      <c r="O33" s="50" t="s">
        <v>5</v>
      </c>
      <c r="P33" s="51"/>
      <c r="Q33" s="46" t="s">
        <v>10</v>
      </c>
      <c r="R33" s="46"/>
      <c r="S33" s="30" t="s">
        <v>11</v>
      </c>
      <c r="T33" s="1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44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F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E49" s="1"/>
      <c r="F49" s="1"/>
      <c r="R49" s="1"/>
      <c r="S49" s="1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E50" s="1"/>
      <c r="F50" s="1"/>
      <c r="R50" s="1"/>
      <c r="S50" s="1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E53" s="1"/>
      <c r="F53" s="1"/>
      <c r="G53" s="1"/>
      <c r="H53" s="1"/>
      <c r="R53" s="1"/>
      <c r="S53" s="1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R54" s="1"/>
      <c r="S54" s="1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31:G31"/>
    <mergeCell ref="D32:M33"/>
    <mergeCell ref="O32:S32"/>
    <mergeCell ref="O33:P33"/>
    <mergeCell ref="Q33:R33"/>
    <mergeCell ref="D27:E27"/>
    <mergeCell ref="F27:G27"/>
    <mergeCell ref="D28:E28"/>
    <mergeCell ref="F28:G28"/>
    <mergeCell ref="D29:E29"/>
    <mergeCell ref="F29:G29"/>
    <mergeCell ref="D23:G23"/>
    <mergeCell ref="D24:G24"/>
    <mergeCell ref="D25:E25"/>
    <mergeCell ref="F25:G25"/>
    <mergeCell ref="D26:E26"/>
    <mergeCell ref="F26:G26"/>
    <mergeCell ref="D20:G20"/>
    <mergeCell ref="D3:S3"/>
    <mergeCell ref="D4:E4"/>
    <mergeCell ref="D6:G6"/>
    <mergeCell ref="R6:S6"/>
    <mergeCell ref="D19:G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CalibracaoGeral</vt:lpstr>
      <vt:lpstr>Calibracao_He</vt:lpstr>
      <vt:lpstr>Calibracao_Manual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Rafael</cp:lastModifiedBy>
  <dcterms:created xsi:type="dcterms:W3CDTF">2014-02-27T20:57:56Z</dcterms:created>
  <dcterms:modified xsi:type="dcterms:W3CDTF">2021-06-26T14:54:05Z</dcterms:modified>
</cp:coreProperties>
</file>