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ael\Desktop\"/>
    </mc:Choice>
  </mc:AlternateContent>
  <xr:revisionPtr revIDLastSave="0" documentId="13_ncr:1_{4D001A96-A373-470C-B46D-5FB0778E655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libracaoGeral" sheetId="3" r:id="rId1"/>
    <sheet name="Calibracao_He" sheetId="4" r:id="rId2"/>
    <sheet name="Calibracao_Manual" sheetId="5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G21" i="3" l="1"/>
  <c r="E21" i="3"/>
  <c r="D32" i="3" l="1"/>
  <c r="S30" i="4"/>
  <c r="S29" i="4"/>
  <c r="D29" i="4"/>
  <c r="F29" i="4" s="1"/>
  <c r="S28" i="4"/>
  <c r="D28" i="4"/>
  <c r="F28" i="4" s="1"/>
  <c r="S27" i="4"/>
  <c r="S26" i="4"/>
  <c r="S25" i="4"/>
  <c r="S24" i="4"/>
  <c r="S23" i="4"/>
  <c r="S22" i="4"/>
  <c r="S21" i="4"/>
  <c r="G21" i="4"/>
  <c r="E21" i="4"/>
  <c r="F15" i="4" s="1"/>
  <c r="G15" i="4" s="1"/>
  <c r="S20" i="4"/>
  <c r="S19" i="4"/>
  <c r="S18" i="4"/>
  <c r="S17" i="4"/>
  <c r="S16" i="4"/>
  <c r="G16" i="4"/>
  <c r="F16" i="4"/>
  <c r="S14" i="4"/>
  <c r="S13" i="4"/>
  <c r="G9" i="4"/>
  <c r="F9" i="4"/>
  <c r="G8" i="4"/>
  <c r="F8" i="4"/>
  <c r="S30" i="5"/>
  <c r="S29" i="5"/>
  <c r="D29" i="5"/>
  <c r="F29" i="5" s="1"/>
  <c r="S28" i="5"/>
  <c r="D28" i="5"/>
  <c r="F28" i="5" s="1"/>
  <c r="S27" i="5"/>
  <c r="S26" i="5"/>
  <c r="S25" i="5"/>
  <c r="S24" i="5"/>
  <c r="S23" i="5"/>
  <c r="S22" i="5"/>
  <c r="S21" i="5"/>
  <c r="G21" i="5"/>
  <c r="D32" i="5" s="1"/>
  <c r="E21" i="5"/>
  <c r="F15" i="5" s="1"/>
  <c r="G15" i="5" s="1"/>
  <c r="S20" i="5"/>
  <c r="S19" i="5"/>
  <c r="S18" i="5"/>
  <c r="S17" i="5"/>
  <c r="S16" i="5"/>
  <c r="G16" i="5"/>
  <c r="F16" i="5"/>
  <c r="S14" i="5"/>
  <c r="S13" i="5"/>
  <c r="G9" i="5"/>
  <c r="F9" i="5"/>
  <c r="G8" i="5"/>
  <c r="F8" i="5"/>
  <c r="S9" i="5" l="1"/>
  <c r="F11" i="5"/>
  <c r="G11" i="5" s="1"/>
  <c r="F13" i="5"/>
  <c r="G13" i="5" s="1"/>
  <c r="S10" i="4"/>
  <c r="S12" i="4"/>
  <c r="S11" i="5"/>
  <c r="F10" i="4"/>
  <c r="G10" i="4" s="1"/>
  <c r="F12" i="4"/>
  <c r="G12" i="4" s="1"/>
  <c r="S8" i="4"/>
  <c r="F14" i="4"/>
  <c r="G14" i="4" s="1"/>
  <c r="D20" i="4"/>
  <c r="D32" i="4"/>
  <c r="S9" i="4"/>
  <c r="F11" i="4"/>
  <c r="G11" i="4" s="1"/>
  <c r="G17" i="4" s="1"/>
  <c r="S11" i="4"/>
  <c r="F13" i="4"/>
  <c r="G13" i="4" s="1"/>
  <c r="S8" i="5"/>
  <c r="F10" i="5"/>
  <c r="G10" i="5" s="1"/>
  <c r="S10" i="5"/>
  <c r="F12" i="5"/>
  <c r="G12" i="5" s="1"/>
  <c r="S12" i="5"/>
  <c r="F14" i="5"/>
  <c r="G14" i="5" s="1"/>
  <c r="D20" i="5"/>
  <c r="G17" i="5" l="1"/>
  <c r="S16" i="3" l="1"/>
  <c r="F16" i="3" l="1"/>
  <c r="D29" i="3"/>
  <c r="F29" i="3" s="1"/>
  <c r="D28" i="3"/>
  <c r="F28" i="3" s="1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F8" i="3" l="1"/>
  <c r="F9" i="3"/>
  <c r="G9" i="3" s="1"/>
  <c r="G8" i="3"/>
  <c r="S9" i="3"/>
  <c r="S11" i="3"/>
  <c r="S8" i="3"/>
  <c r="S10" i="3"/>
  <c r="S12" i="3"/>
  <c r="F14" i="3"/>
  <c r="G14" i="3" s="1"/>
  <c r="F12" i="3"/>
  <c r="G12" i="3" s="1"/>
  <c r="F10" i="3"/>
  <c r="G10" i="3" s="1"/>
  <c r="F15" i="3"/>
  <c r="G15" i="3" s="1"/>
  <c r="F13" i="3"/>
  <c r="G13" i="3" s="1"/>
  <c r="F11" i="3"/>
  <c r="G11" i="3" s="1"/>
  <c r="G16" i="3"/>
  <c r="S13" i="3"/>
  <c r="S14" i="3"/>
  <c r="D20" i="3"/>
  <c r="G17" i="3" l="1"/>
</calcChain>
</file>

<file path=xl/sharedStrings.xml><?xml version="1.0" encoding="utf-8"?>
<sst xmlns="http://schemas.openxmlformats.org/spreadsheetml/2006/main" count="79" uniqueCount="27">
  <si>
    <t>valores de x</t>
  </si>
  <si>
    <t>valores de y</t>
  </si>
  <si>
    <t>LEGENDA DE COR</t>
  </si>
  <si>
    <t>Ajuste linear manual</t>
  </si>
  <si>
    <t xml:space="preserve"> </t>
  </si>
  <si>
    <t>Valores fixos</t>
  </si>
  <si>
    <r>
      <rPr>
        <b/>
        <i/>
        <sz val="12"/>
        <color theme="1"/>
        <rFont val="Times New Roman"/>
        <family val="1"/>
      </rPr>
      <t xml:space="preserve">y </t>
    </r>
    <r>
      <rPr>
        <b/>
        <sz val="12"/>
        <color theme="1"/>
        <rFont val="Times New Roman"/>
        <family val="1"/>
      </rPr>
      <t>= a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 xml:space="preserve"> + b</t>
    </r>
  </si>
  <si>
    <t>Recursos para Calibração em Comprimento de Onda</t>
  </si>
  <si>
    <t>Coordenada de Interesse</t>
  </si>
  <si>
    <t>Função de Calibração</t>
  </si>
  <si>
    <t>Calculado Automaticamente</t>
  </si>
  <si>
    <t>Inserir</t>
  </si>
  <si>
    <t>λcalc [nm]</t>
  </si>
  <si>
    <t>CDELT1</t>
  </si>
  <si>
    <t>CRVAL1</t>
  </si>
  <si>
    <t>λ [nm]</t>
  </si>
  <si>
    <t>coef. angular (a)</t>
  </si>
  <si>
    <t>coef. linear (b)</t>
  </si>
  <si>
    <t>Código de Coordenadas WCS do DS9</t>
  </si>
  <si>
    <r>
      <t xml:space="preserve">     </t>
    </r>
    <r>
      <rPr>
        <b/>
        <sz val="14"/>
        <color theme="1"/>
        <rFont val="Times New Roman"/>
        <family val="1"/>
      </rPr>
      <t>Linhas brilhantes do 
espectro de mercúrio (Hg):</t>
    </r>
  </si>
  <si>
    <t xml:space="preserve">λ [nm] </t>
  </si>
  <si>
    <t>x [pixel]</t>
  </si>
  <si>
    <t>&lt;RMS&gt;</t>
  </si>
  <si>
    <t>RMS [nm]</t>
  </si>
  <si>
    <r>
      <rPr>
        <b/>
        <i/>
        <sz val="11"/>
        <color theme="1"/>
        <rFont val="Calibri"/>
        <family val="2"/>
        <scheme val="minor"/>
      </rPr>
      <t xml:space="preserve">Manual? </t>
    </r>
    <r>
      <rPr>
        <b/>
        <i/>
        <sz val="10"/>
        <color theme="1"/>
        <rFont val="Calibri"/>
        <family val="2"/>
        <scheme val="minor"/>
      </rPr>
      <t>(vazio = não)</t>
    </r>
  </si>
  <si>
    <t>s</t>
  </si>
  <si>
    <r>
      <rPr>
        <b/>
        <i/>
        <sz val="11"/>
        <color theme="0"/>
        <rFont val="Calibri"/>
        <family val="2"/>
        <scheme val="minor"/>
      </rPr>
      <t xml:space="preserve">Manual? </t>
    </r>
    <r>
      <rPr>
        <b/>
        <i/>
        <sz val="10"/>
        <color theme="0"/>
        <rFont val="Calibri"/>
        <family val="2"/>
        <scheme val="minor"/>
      </rPr>
      <t>(vazio = não)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</si>
</sst>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17F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0" xfId="0" applyFont="1" applyFill="1"/>
    <xf numFmtId="0" fontId="3" fillId="0" borderId="0" xfId="0" applyFont="1" applyBorder="1"/>
    <xf numFmtId="0" fontId="3" fillId="2" borderId="0" xfId="0" applyFont="1" applyFill="1" applyBorder="1"/>
    <xf numFmtId="0" fontId="3" fillId="0" borderId="0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0" xfId="0" applyFont="1" applyFill="1" applyBorder="1"/>
    <xf numFmtId="0" fontId="3" fillId="0" borderId="8" xfId="0" applyFont="1" applyBorder="1"/>
    <xf numFmtId="0" fontId="3" fillId="0" borderId="16" xfId="0" applyFont="1" applyBorder="1"/>
    <xf numFmtId="0" fontId="3" fillId="0" borderId="16" xfId="0" applyFont="1" applyFill="1" applyBorder="1"/>
    <xf numFmtId="0" fontId="3" fillId="0" borderId="14" xfId="0" applyFont="1" applyFill="1" applyBorder="1"/>
    <xf numFmtId="0" fontId="2" fillId="7" borderId="23" xfId="0" applyFont="1" applyFill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2" fontId="2" fillId="3" borderId="3" xfId="0" applyNumberFormat="1" applyFont="1" applyFill="1" applyBorder="1" applyAlignment="1">
      <alignment horizontal="center"/>
    </xf>
    <xf numFmtId="164" fontId="2" fillId="3" borderId="25" xfId="0" applyNumberFormat="1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2" fontId="2" fillId="3" borderId="5" xfId="0" applyNumberFormat="1" applyFont="1" applyFill="1" applyBorder="1" applyAlignment="1">
      <alignment horizontal="center"/>
    </xf>
    <xf numFmtId="2" fontId="2" fillId="3" borderId="25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 vertical="center" wrapText="1"/>
    </xf>
    <xf numFmtId="0" fontId="2" fillId="7" borderId="37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2" fontId="2" fillId="3" borderId="25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3" fillId="0" borderId="14" xfId="0" applyFont="1" applyBorder="1"/>
    <xf numFmtId="0" fontId="15" fillId="2" borderId="0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 wrapText="1"/>
    </xf>
    <xf numFmtId="0" fontId="2" fillId="4" borderId="36" xfId="0" applyFont="1" applyFill="1" applyBorder="1" applyAlignment="1">
      <alignment horizontal="center" vertical="center" wrapText="1"/>
    </xf>
    <xf numFmtId="0" fontId="4" fillId="7" borderId="28" xfId="0" applyFont="1" applyFill="1" applyBorder="1" applyAlignment="1">
      <alignment horizontal="center"/>
    </xf>
    <xf numFmtId="0" fontId="4" fillId="7" borderId="29" xfId="0" applyFont="1" applyFill="1" applyBorder="1" applyAlignment="1">
      <alignment horizontal="center"/>
    </xf>
    <xf numFmtId="0" fontId="4" fillId="7" borderId="30" xfId="0" applyFont="1" applyFill="1" applyBorder="1" applyAlignment="1">
      <alignment horizontal="center"/>
    </xf>
    <xf numFmtId="0" fontId="2" fillId="7" borderId="38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left" vertical="top" wrapText="1"/>
    </xf>
    <xf numFmtId="164" fontId="2" fillId="3" borderId="0" xfId="0" applyNumberFormat="1" applyFont="1" applyFill="1" applyBorder="1" applyAlignment="1">
      <alignment horizontal="left" vertical="top" wrapText="1"/>
    </xf>
    <xf numFmtId="164" fontId="2" fillId="3" borderId="12" xfId="0" applyNumberFormat="1" applyFont="1" applyFill="1" applyBorder="1" applyAlignment="1">
      <alignment horizontal="left" vertical="top" wrapText="1"/>
    </xf>
    <xf numFmtId="164" fontId="2" fillId="3" borderId="13" xfId="0" applyNumberFormat="1" applyFont="1" applyFill="1" applyBorder="1" applyAlignment="1">
      <alignment horizontal="left" vertical="top" wrapText="1"/>
    </xf>
    <xf numFmtId="164" fontId="2" fillId="3" borderId="8" xfId="0" applyNumberFormat="1" applyFont="1" applyFill="1" applyBorder="1" applyAlignment="1">
      <alignment horizontal="left" vertical="top" wrapText="1"/>
    </xf>
    <xf numFmtId="164" fontId="2" fillId="3" borderId="16" xfId="0" applyNumberFormat="1" applyFont="1" applyFill="1" applyBorder="1" applyAlignment="1">
      <alignment horizontal="left" vertical="top" wrapText="1"/>
    </xf>
    <xf numFmtId="164" fontId="2" fillId="3" borderId="14" xfId="0" applyNumberFormat="1" applyFont="1" applyFill="1" applyBorder="1" applyAlignment="1">
      <alignment horizontal="left" vertical="top" wrapText="1"/>
    </xf>
    <xf numFmtId="0" fontId="5" fillId="5" borderId="11" xfId="0" applyFont="1" applyFill="1" applyBorder="1" applyAlignment="1">
      <alignment horizontal="center" wrapText="1"/>
    </xf>
    <xf numFmtId="0" fontId="5" fillId="5" borderId="12" xfId="0" applyFont="1" applyFill="1" applyBorder="1" applyAlignment="1">
      <alignment horizontal="center" wrapText="1"/>
    </xf>
    <xf numFmtId="0" fontId="5" fillId="5" borderId="13" xfId="0" applyFont="1" applyFill="1" applyBorder="1" applyAlignment="1">
      <alignment horizontal="center" wrapText="1"/>
    </xf>
    <xf numFmtId="0" fontId="2" fillId="7" borderId="39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32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 wrapText="1"/>
    </xf>
    <xf numFmtId="0" fontId="5" fillId="5" borderId="15" xfId="0" applyFont="1" applyFill="1" applyBorder="1" applyAlignment="1">
      <alignment horizontal="center" wrapText="1"/>
    </xf>
    <xf numFmtId="0" fontId="5" fillId="5" borderId="6" xfId="0" applyFont="1" applyFill="1" applyBorder="1" applyAlignment="1">
      <alignment horizontal="center" wrapText="1"/>
    </xf>
    <xf numFmtId="164" fontId="6" fillId="3" borderId="7" xfId="0" applyNumberFormat="1" applyFont="1" applyFill="1" applyBorder="1" applyAlignment="1">
      <alignment horizontal="center"/>
    </xf>
    <xf numFmtId="164" fontId="6" fillId="3" borderId="15" xfId="0" applyNumberFormat="1" applyFont="1" applyFill="1" applyBorder="1" applyAlignment="1">
      <alignment horizontal="center"/>
    </xf>
    <xf numFmtId="164" fontId="6" fillId="3" borderId="6" xfId="0" applyNumberFormat="1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5" borderId="7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left" vertical="center"/>
    </xf>
    <xf numFmtId="164" fontId="2" fillId="3" borderId="0" xfId="0" applyNumberFormat="1" applyFont="1" applyFill="1" applyAlignment="1">
      <alignment horizontal="left" vertical="top" wrapText="1"/>
    </xf>
    <xf numFmtId="0" fontId="12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FF"/>
      <color rgb="FFD0F17F"/>
      <color rgb="FF9DC9D3"/>
      <color rgb="FF7CE0F4"/>
      <color rgb="FFFC71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Hg_Calibração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52914359001886546"/>
                  <c:y val="-0.27499728851193994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CalibracaoGeral!$D$8:$D$16</c:f>
              <c:numCache>
                <c:formatCode>General</c:formatCode>
                <c:ptCount val="9"/>
              </c:numCache>
            </c:numRef>
          </c:xVal>
          <c:yVal>
            <c:numRef>
              <c:f>CalibracaoGeral!$E$8:$E$16</c:f>
              <c:numCache>
                <c:formatCode>General</c:formatCode>
                <c:ptCount val="9"/>
                <c:pt idx="0">
                  <c:v>404.77</c:v>
                </c:pt>
                <c:pt idx="1">
                  <c:v>407.78</c:v>
                </c:pt>
                <c:pt idx="2">
                  <c:v>435.83</c:v>
                </c:pt>
                <c:pt idx="3">
                  <c:v>485.56</c:v>
                </c:pt>
                <c:pt idx="4">
                  <c:v>546.07000000000005</c:v>
                </c:pt>
                <c:pt idx="5">
                  <c:v>579.07000000000005</c:v>
                </c:pt>
                <c:pt idx="6">
                  <c:v>610.03</c:v>
                </c:pt>
                <c:pt idx="7">
                  <c:v>629.12</c:v>
                </c:pt>
                <c:pt idx="8">
                  <c:v>652.11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16-4811-8CA1-E07089DE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scatterChart>
        <c:scatterStyle val="smoothMarker"/>
        <c:varyColors val="0"/>
        <c:ser>
          <c:idx val="1"/>
          <c:order val="1"/>
          <c:tx>
            <c:v>Ajuste Linear Manual</c:v>
          </c:tx>
          <c:marker>
            <c:symbol val="none"/>
          </c:marker>
          <c:xVal>
            <c:numRef>
              <c:f>CalibracaoGeral!$D$28:$D$29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CalibracaoGeral!$F$28:$F$29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6-4811-8CA1-E07089DE11FB}"/>
            </c:ext>
          </c:extLst>
        </c:ser>
        <c:ser>
          <c:idx val="2"/>
          <c:order val="2"/>
          <c:tx>
            <c:v>Coordenadas de Interesse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8"/>
            <c:spPr>
              <a:solidFill>
                <a:srgbClr val="FFFFFF">
                  <a:alpha val="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CalibracaoGeral!$R$8:$R$30</c:f>
              <c:numCache>
                <c:formatCode>General</c:formatCode>
                <c:ptCount val="23"/>
              </c:numCache>
            </c:numRef>
          </c:xVal>
          <c:yVal>
            <c:numRef>
              <c:f>CalibracaoGeral!$S$8:$S$30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16-4811-8CA1-E07089DE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valAx>
        <c:axId val="60576896"/>
        <c:scaling>
          <c:orientation val="minMax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pt-BR" sz="1100">
                    <a:latin typeface="Arial" pitchFamily="34" charset="0"/>
                    <a:cs typeface="Arial" pitchFamily="34" charset="0"/>
                  </a:rPr>
                  <a:t>x  </a:t>
                </a:r>
                <a:r>
                  <a:rPr lang="pt-BR" sz="1100" baseline="0">
                    <a:latin typeface="Arial" pitchFamily="34" charset="0"/>
                    <a:cs typeface="Arial" pitchFamily="34" charset="0"/>
                  </a:rPr>
                  <a:t>(pix)</a:t>
                </a:r>
                <a:endParaRPr lang="pt-BR" sz="11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9200"/>
        <c:crosses val="autoZero"/>
        <c:crossBetween val="midCat"/>
      </c:valAx>
      <c:valAx>
        <c:axId val="60579200"/>
        <c:scaling>
          <c:orientation val="minMax"/>
          <c:max val="800"/>
          <c:min val="4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l-GR" sz="1100" b="1" i="0" baseline="0">
                    <a:effectLst/>
                  </a:rPr>
                  <a:t>λ</a:t>
                </a:r>
                <a:r>
                  <a:rPr lang="pt-BR" sz="1100" b="1" i="0" baseline="0">
                    <a:effectLst/>
                  </a:rPr>
                  <a:t>  (nm)</a:t>
                </a:r>
                <a:endParaRPr lang="pt-BR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68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0284781934674131"/>
          <c:y val="0.85584493857850297"/>
          <c:w val="0.65236869826963018"/>
          <c:h val="0.10637728262675235"/>
        </c:manualLayout>
      </c:layout>
      <c:overlay val="0"/>
      <c:txPr>
        <a:bodyPr/>
        <a:lstStyle/>
        <a:p>
          <a:pPr>
            <a:defRPr sz="108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Hg_Calibração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52914359001886546"/>
                  <c:y val="-0.27499728851193994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[1]CalibracaoGeral!$D$10:$D$16</c:f>
              <c:numCache>
                <c:formatCode>General</c:formatCode>
                <c:ptCount val="7"/>
                <c:pt idx="0">
                  <c:v>155</c:v>
                </c:pt>
                <c:pt idx="1">
                  <c:v>465</c:v>
                </c:pt>
                <c:pt idx="2">
                  <c:v>815</c:v>
                </c:pt>
                <c:pt idx="3">
                  <c:v>1005</c:v>
                </c:pt>
                <c:pt idx="4">
                  <c:v>1185</c:v>
                </c:pt>
                <c:pt idx="5">
                  <c:v>1291</c:v>
                </c:pt>
              </c:numCache>
            </c:numRef>
          </c:xVal>
          <c:yVal>
            <c:numRef>
              <c:f>[1]CalibracaoGeral!$E$10:$E$16</c:f>
              <c:numCache>
                <c:formatCode>General</c:formatCode>
                <c:ptCount val="7"/>
                <c:pt idx="0">
                  <c:v>435.83</c:v>
                </c:pt>
                <c:pt idx="1">
                  <c:v>485.56</c:v>
                </c:pt>
                <c:pt idx="2">
                  <c:v>546.07000000000005</c:v>
                </c:pt>
                <c:pt idx="3">
                  <c:v>579.07000000000005</c:v>
                </c:pt>
                <c:pt idx="4">
                  <c:v>610.03</c:v>
                </c:pt>
                <c:pt idx="5">
                  <c:v>629.12</c:v>
                </c:pt>
                <c:pt idx="6">
                  <c:v>652.11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6E-49F6-AD60-FFF586B8F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scatterChart>
        <c:scatterStyle val="smoothMarker"/>
        <c:varyColors val="0"/>
        <c:ser>
          <c:idx val="1"/>
          <c:order val="1"/>
          <c:tx>
            <c:v>Ajuste Linear Manual</c:v>
          </c:tx>
          <c:marker>
            <c:symbol val="none"/>
          </c:marker>
          <c:xVal>
            <c:numRef>
              <c:f>[1]CalibracaoGeral!$D$28:$D$29</c:f>
              <c:numCache>
                <c:formatCode>General</c:formatCode>
                <c:ptCount val="2"/>
                <c:pt idx="0">
                  <c:v>139.5</c:v>
                </c:pt>
                <c:pt idx="1">
                  <c:v>1630.2</c:v>
                </c:pt>
              </c:numCache>
            </c:numRef>
          </c:xVal>
          <c:yVal>
            <c:numRef>
              <c:f>[1]CalibracaoGeral!$F$28:$F$29</c:f>
              <c:numCache>
                <c:formatCode>General</c:formatCode>
                <c:ptCount val="2"/>
                <c:pt idx="0">
                  <c:v>423.95</c:v>
                </c:pt>
                <c:pt idx="1">
                  <c:v>573.02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6E-49F6-AD60-FFF586B8F3D6}"/>
            </c:ext>
          </c:extLst>
        </c:ser>
        <c:ser>
          <c:idx val="2"/>
          <c:order val="2"/>
          <c:tx>
            <c:v>Coordenadas de Interesse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8"/>
            <c:spPr>
              <a:solidFill>
                <a:srgbClr val="FFFFFF">
                  <a:alpha val="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[1]CalibracaoGeral!$R$8:$R$30</c:f>
              <c:numCache>
                <c:formatCode>General</c:formatCode>
                <c:ptCount val="23"/>
                <c:pt idx="0">
                  <c:v>206</c:v>
                </c:pt>
                <c:pt idx="1">
                  <c:v>480</c:v>
                </c:pt>
                <c:pt idx="2">
                  <c:v>536</c:v>
                </c:pt>
                <c:pt idx="3">
                  <c:v>1039</c:v>
                </c:pt>
                <c:pt idx="4">
                  <c:v>1482</c:v>
                </c:pt>
              </c:numCache>
            </c:numRef>
          </c:xVal>
          <c:yVal>
            <c:numRef>
              <c:f>[1]CalibracaoGeral!$S$8:$S$30</c:f>
              <c:numCache>
                <c:formatCode>General</c:formatCode>
                <c:ptCount val="23"/>
                <c:pt idx="0">
                  <c:v>442.97644493488679</c:v>
                </c:pt>
                <c:pt idx="1">
                  <c:v>489.72183746941016</c:v>
                </c:pt>
                <c:pt idx="2">
                  <c:v>499.27564032318139</c:v>
                </c:pt>
                <c:pt idx="3">
                  <c:v>585.0892623847335</c:v>
                </c:pt>
                <c:pt idx="4">
                  <c:v>660.6666671029592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6E-49F6-AD60-FFF586B8F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valAx>
        <c:axId val="60576896"/>
        <c:scaling>
          <c:orientation val="minMax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pt-BR" sz="1100">
                    <a:latin typeface="Arial" pitchFamily="34" charset="0"/>
                    <a:cs typeface="Arial" pitchFamily="34" charset="0"/>
                  </a:rPr>
                  <a:t>x  </a:t>
                </a:r>
                <a:r>
                  <a:rPr lang="pt-BR" sz="1100" baseline="0">
                    <a:latin typeface="Arial" pitchFamily="34" charset="0"/>
                    <a:cs typeface="Arial" pitchFamily="34" charset="0"/>
                  </a:rPr>
                  <a:t>(pix)</a:t>
                </a:r>
                <a:endParaRPr lang="pt-BR" sz="11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9200"/>
        <c:crosses val="autoZero"/>
        <c:crossBetween val="midCat"/>
      </c:valAx>
      <c:valAx>
        <c:axId val="60579200"/>
        <c:scaling>
          <c:orientation val="minMax"/>
          <c:max val="800"/>
          <c:min val="4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l-GR" sz="1100" b="1" i="0" baseline="0">
                    <a:effectLst/>
                  </a:rPr>
                  <a:t>λ</a:t>
                </a:r>
                <a:r>
                  <a:rPr lang="pt-BR" sz="1100" b="1" i="0" baseline="0">
                    <a:effectLst/>
                  </a:rPr>
                  <a:t>  (nm)</a:t>
                </a:r>
                <a:endParaRPr lang="pt-BR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68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0284781934674131"/>
          <c:y val="0.85584493857850297"/>
          <c:w val="0.65236869826963018"/>
          <c:h val="0.10637728262675235"/>
        </c:manualLayout>
      </c:layout>
      <c:overlay val="0"/>
      <c:txPr>
        <a:bodyPr/>
        <a:lstStyle/>
        <a:p>
          <a:pPr>
            <a:defRPr sz="108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Hg_Calibração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52914359001886546"/>
                  <c:y val="-0.27499728851193994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[1]CalibracaoGeral!$D$10:$D$16</c:f>
              <c:numCache>
                <c:formatCode>General</c:formatCode>
                <c:ptCount val="7"/>
                <c:pt idx="0">
                  <c:v>155</c:v>
                </c:pt>
                <c:pt idx="1">
                  <c:v>465</c:v>
                </c:pt>
                <c:pt idx="2">
                  <c:v>815</c:v>
                </c:pt>
                <c:pt idx="3">
                  <c:v>1005</c:v>
                </c:pt>
                <c:pt idx="4">
                  <c:v>1185</c:v>
                </c:pt>
                <c:pt idx="5">
                  <c:v>1291</c:v>
                </c:pt>
              </c:numCache>
            </c:numRef>
          </c:xVal>
          <c:yVal>
            <c:numRef>
              <c:f>[1]CalibracaoGeral!$E$10:$E$16</c:f>
              <c:numCache>
                <c:formatCode>General</c:formatCode>
                <c:ptCount val="7"/>
                <c:pt idx="0">
                  <c:v>435.83</c:v>
                </c:pt>
                <c:pt idx="1">
                  <c:v>485.56</c:v>
                </c:pt>
                <c:pt idx="2">
                  <c:v>546.07000000000005</c:v>
                </c:pt>
                <c:pt idx="3">
                  <c:v>579.07000000000005</c:v>
                </c:pt>
                <c:pt idx="4">
                  <c:v>610.03</c:v>
                </c:pt>
                <c:pt idx="5">
                  <c:v>629.12</c:v>
                </c:pt>
                <c:pt idx="6">
                  <c:v>652.11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D-43D6-B235-B1052CE28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scatterChart>
        <c:scatterStyle val="smoothMarker"/>
        <c:varyColors val="0"/>
        <c:ser>
          <c:idx val="1"/>
          <c:order val="1"/>
          <c:tx>
            <c:v>Ajuste Linear Manual</c:v>
          </c:tx>
          <c:marker>
            <c:symbol val="none"/>
          </c:marker>
          <c:xVal>
            <c:numRef>
              <c:f>[1]CalibracaoGeral!$D$28:$D$29</c:f>
              <c:numCache>
                <c:formatCode>General</c:formatCode>
                <c:ptCount val="2"/>
                <c:pt idx="0">
                  <c:v>139.5</c:v>
                </c:pt>
                <c:pt idx="1">
                  <c:v>1630.2</c:v>
                </c:pt>
              </c:numCache>
            </c:numRef>
          </c:xVal>
          <c:yVal>
            <c:numRef>
              <c:f>[1]CalibracaoGeral!$F$28:$F$29</c:f>
              <c:numCache>
                <c:formatCode>General</c:formatCode>
                <c:ptCount val="2"/>
                <c:pt idx="0">
                  <c:v>423.95</c:v>
                </c:pt>
                <c:pt idx="1">
                  <c:v>573.02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FD-43D6-B235-B1052CE28788}"/>
            </c:ext>
          </c:extLst>
        </c:ser>
        <c:ser>
          <c:idx val="2"/>
          <c:order val="2"/>
          <c:tx>
            <c:v>Coordenadas de Interesse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8"/>
            <c:spPr>
              <a:solidFill>
                <a:srgbClr val="FFFFFF">
                  <a:alpha val="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[1]CalibracaoGeral!$R$8:$R$30</c:f>
              <c:numCache>
                <c:formatCode>General</c:formatCode>
                <c:ptCount val="23"/>
                <c:pt idx="0">
                  <c:v>206</c:v>
                </c:pt>
                <c:pt idx="1">
                  <c:v>480</c:v>
                </c:pt>
                <c:pt idx="2">
                  <c:v>536</c:v>
                </c:pt>
                <c:pt idx="3">
                  <c:v>1039</c:v>
                </c:pt>
                <c:pt idx="4">
                  <c:v>1482</c:v>
                </c:pt>
              </c:numCache>
            </c:numRef>
          </c:xVal>
          <c:yVal>
            <c:numRef>
              <c:f>[1]CalibracaoGeral!$S$8:$S$30</c:f>
              <c:numCache>
                <c:formatCode>General</c:formatCode>
                <c:ptCount val="23"/>
                <c:pt idx="0">
                  <c:v>442.97644493488679</c:v>
                </c:pt>
                <c:pt idx="1">
                  <c:v>489.72183746941016</c:v>
                </c:pt>
                <c:pt idx="2">
                  <c:v>499.27564032318139</c:v>
                </c:pt>
                <c:pt idx="3">
                  <c:v>585.0892623847335</c:v>
                </c:pt>
                <c:pt idx="4">
                  <c:v>660.6666671029592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FD-43D6-B235-B1052CE28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valAx>
        <c:axId val="60576896"/>
        <c:scaling>
          <c:orientation val="minMax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pt-BR" sz="1100">
                    <a:latin typeface="Arial" pitchFamily="34" charset="0"/>
                    <a:cs typeface="Arial" pitchFamily="34" charset="0"/>
                  </a:rPr>
                  <a:t>x  </a:t>
                </a:r>
                <a:r>
                  <a:rPr lang="pt-BR" sz="1100" baseline="0">
                    <a:latin typeface="Arial" pitchFamily="34" charset="0"/>
                    <a:cs typeface="Arial" pitchFamily="34" charset="0"/>
                  </a:rPr>
                  <a:t>(pix)</a:t>
                </a:r>
                <a:endParaRPr lang="pt-BR" sz="11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9200"/>
        <c:crosses val="autoZero"/>
        <c:crossBetween val="midCat"/>
      </c:valAx>
      <c:valAx>
        <c:axId val="60579200"/>
        <c:scaling>
          <c:orientation val="minMax"/>
          <c:max val="800"/>
          <c:min val="4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l-GR" sz="1100" b="1" i="0" baseline="0">
                    <a:effectLst/>
                  </a:rPr>
                  <a:t>λ</a:t>
                </a:r>
                <a:r>
                  <a:rPr lang="pt-BR" sz="1100" b="1" i="0" baseline="0">
                    <a:effectLst/>
                  </a:rPr>
                  <a:t>  (nm)</a:t>
                </a:r>
                <a:endParaRPr lang="pt-BR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68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0284781934674131"/>
          <c:y val="0.85584493857850297"/>
          <c:w val="0.65236869826963018"/>
          <c:h val="0.10637728262675235"/>
        </c:manualLayout>
      </c:layout>
      <c:overlay val="0"/>
      <c:txPr>
        <a:bodyPr/>
        <a:lstStyle/>
        <a:p>
          <a:pPr>
            <a:defRPr sz="108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Hg_Calibração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52914359001886546"/>
                  <c:y val="-0.27499728851193994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[1]CalibracaoGeral!$D$10:$D$16</c:f>
              <c:numCache>
                <c:formatCode>General</c:formatCode>
                <c:ptCount val="7"/>
                <c:pt idx="0">
                  <c:v>155</c:v>
                </c:pt>
                <c:pt idx="1">
                  <c:v>465</c:v>
                </c:pt>
                <c:pt idx="2">
                  <c:v>815</c:v>
                </c:pt>
                <c:pt idx="3">
                  <c:v>1005</c:v>
                </c:pt>
                <c:pt idx="4">
                  <c:v>1185</c:v>
                </c:pt>
                <c:pt idx="5">
                  <c:v>1291</c:v>
                </c:pt>
              </c:numCache>
            </c:numRef>
          </c:xVal>
          <c:yVal>
            <c:numRef>
              <c:f>[1]CalibracaoGeral!$E$10:$E$16</c:f>
              <c:numCache>
                <c:formatCode>General</c:formatCode>
                <c:ptCount val="7"/>
                <c:pt idx="0">
                  <c:v>435.83</c:v>
                </c:pt>
                <c:pt idx="1">
                  <c:v>485.56</c:v>
                </c:pt>
                <c:pt idx="2">
                  <c:v>546.07000000000005</c:v>
                </c:pt>
                <c:pt idx="3">
                  <c:v>579.07000000000005</c:v>
                </c:pt>
                <c:pt idx="4">
                  <c:v>610.03</c:v>
                </c:pt>
                <c:pt idx="5">
                  <c:v>629.12</c:v>
                </c:pt>
                <c:pt idx="6">
                  <c:v>652.11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6-4DB2-9563-35E96D3E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scatterChart>
        <c:scatterStyle val="smoothMarker"/>
        <c:varyColors val="0"/>
        <c:ser>
          <c:idx val="1"/>
          <c:order val="1"/>
          <c:tx>
            <c:v>Ajuste Linear Manual</c:v>
          </c:tx>
          <c:marker>
            <c:symbol val="none"/>
          </c:marker>
          <c:xVal>
            <c:numRef>
              <c:f>[1]CalibracaoGeral!$D$28:$D$29</c:f>
              <c:numCache>
                <c:formatCode>General</c:formatCode>
                <c:ptCount val="2"/>
                <c:pt idx="0">
                  <c:v>139.5</c:v>
                </c:pt>
                <c:pt idx="1">
                  <c:v>1630.2</c:v>
                </c:pt>
              </c:numCache>
            </c:numRef>
          </c:xVal>
          <c:yVal>
            <c:numRef>
              <c:f>[1]CalibracaoGeral!$F$28:$F$29</c:f>
              <c:numCache>
                <c:formatCode>General</c:formatCode>
                <c:ptCount val="2"/>
                <c:pt idx="0">
                  <c:v>423.95</c:v>
                </c:pt>
                <c:pt idx="1">
                  <c:v>573.02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56-4DB2-9563-35E96D3E2CB3}"/>
            </c:ext>
          </c:extLst>
        </c:ser>
        <c:ser>
          <c:idx val="2"/>
          <c:order val="2"/>
          <c:tx>
            <c:v>Coordenadas de Interesse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8"/>
            <c:spPr>
              <a:solidFill>
                <a:srgbClr val="FFFFFF">
                  <a:alpha val="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[1]CalibracaoGeral!$R$8:$R$30</c:f>
              <c:numCache>
                <c:formatCode>General</c:formatCode>
                <c:ptCount val="23"/>
                <c:pt idx="0">
                  <c:v>206</c:v>
                </c:pt>
                <c:pt idx="1">
                  <c:v>480</c:v>
                </c:pt>
                <c:pt idx="2">
                  <c:v>536</c:v>
                </c:pt>
                <c:pt idx="3">
                  <c:v>1039</c:v>
                </c:pt>
                <c:pt idx="4">
                  <c:v>1482</c:v>
                </c:pt>
              </c:numCache>
            </c:numRef>
          </c:xVal>
          <c:yVal>
            <c:numRef>
              <c:f>[1]CalibracaoGeral!$S$8:$S$30</c:f>
              <c:numCache>
                <c:formatCode>General</c:formatCode>
                <c:ptCount val="23"/>
                <c:pt idx="0">
                  <c:v>442.97644493488679</c:v>
                </c:pt>
                <c:pt idx="1">
                  <c:v>489.72183746941016</c:v>
                </c:pt>
                <c:pt idx="2">
                  <c:v>499.27564032318139</c:v>
                </c:pt>
                <c:pt idx="3">
                  <c:v>585.0892623847335</c:v>
                </c:pt>
                <c:pt idx="4">
                  <c:v>660.6666671029592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56-4DB2-9563-35E96D3E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valAx>
        <c:axId val="60576896"/>
        <c:scaling>
          <c:orientation val="minMax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pt-BR" sz="1100">
                    <a:latin typeface="Arial" pitchFamily="34" charset="0"/>
                    <a:cs typeface="Arial" pitchFamily="34" charset="0"/>
                  </a:rPr>
                  <a:t>x  </a:t>
                </a:r>
                <a:r>
                  <a:rPr lang="pt-BR" sz="1100" baseline="0">
                    <a:latin typeface="Arial" pitchFamily="34" charset="0"/>
                    <a:cs typeface="Arial" pitchFamily="34" charset="0"/>
                  </a:rPr>
                  <a:t>(pix)</a:t>
                </a:r>
                <a:endParaRPr lang="pt-BR" sz="11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9200"/>
        <c:crosses val="autoZero"/>
        <c:crossBetween val="midCat"/>
      </c:valAx>
      <c:valAx>
        <c:axId val="60579200"/>
        <c:scaling>
          <c:orientation val="minMax"/>
          <c:max val="800"/>
          <c:min val="4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l-GR" sz="1100" b="1" i="0" baseline="0">
                    <a:effectLst/>
                  </a:rPr>
                  <a:t>λ</a:t>
                </a:r>
                <a:r>
                  <a:rPr lang="pt-BR" sz="1100" b="1" i="0" baseline="0">
                    <a:effectLst/>
                  </a:rPr>
                  <a:t>  (nm)</a:t>
                </a:r>
                <a:endParaRPr lang="pt-BR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68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0284781934674131"/>
          <c:y val="0.85584493857850297"/>
          <c:w val="0.65236869826963018"/>
          <c:h val="0.10637728262675235"/>
        </c:manualLayout>
      </c:layout>
      <c:overlay val="0"/>
      <c:txPr>
        <a:bodyPr/>
        <a:lstStyle/>
        <a:p>
          <a:pPr>
            <a:defRPr sz="108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Hg_Calibração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[1]CalibracaoGeral!$D$10:$D$16</c:f>
              <c:numCache>
                <c:formatCode>General</c:formatCode>
                <c:ptCount val="7"/>
                <c:pt idx="0">
                  <c:v>155</c:v>
                </c:pt>
                <c:pt idx="1">
                  <c:v>465</c:v>
                </c:pt>
                <c:pt idx="2">
                  <c:v>815</c:v>
                </c:pt>
                <c:pt idx="3">
                  <c:v>1005</c:v>
                </c:pt>
                <c:pt idx="4">
                  <c:v>1185</c:v>
                </c:pt>
                <c:pt idx="5">
                  <c:v>1291</c:v>
                </c:pt>
              </c:numCache>
            </c:numRef>
          </c:xVal>
          <c:yVal>
            <c:numRef>
              <c:f>[1]CalibracaoGeral!$E$10:$E$16</c:f>
              <c:numCache>
                <c:formatCode>General</c:formatCode>
                <c:ptCount val="7"/>
                <c:pt idx="0">
                  <c:v>435.83</c:v>
                </c:pt>
                <c:pt idx="1">
                  <c:v>485.56</c:v>
                </c:pt>
                <c:pt idx="2">
                  <c:v>546.07000000000005</c:v>
                </c:pt>
                <c:pt idx="3">
                  <c:v>579.07000000000005</c:v>
                </c:pt>
                <c:pt idx="4">
                  <c:v>610.03</c:v>
                </c:pt>
                <c:pt idx="5">
                  <c:v>629.12</c:v>
                </c:pt>
                <c:pt idx="6">
                  <c:v>652.11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B7-49C0-93EC-4115EDDDB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scatterChart>
        <c:scatterStyle val="smoothMarker"/>
        <c:varyColors val="0"/>
        <c:ser>
          <c:idx val="1"/>
          <c:order val="1"/>
          <c:tx>
            <c:v>Ajuste Linear Manual</c:v>
          </c:tx>
          <c:marker>
            <c:symbol val="none"/>
          </c:marker>
          <c:xVal>
            <c:numRef>
              <c:f>[1]CalibracaoGeral!$D$28:$D$29</c:f>
              <c:numCache>
                <c:formatCode>General</c:formatCode>
                <c:ptCount val="2"/>
                <c:pt idx="0">
                  <c:v>139.5</c:v>
                </c:pt>
                <c:pt idx="1">
                  <c:v>1630.2</c:v>
                </c:pt>
              </c:numCache>
            </c:numRef>
          </c:xVal>
          <c:yVal>
            <c:numRef>
              <c:f>[1]CalibracaoGeral!$F$28:$F$29</c:f>
              <c:numCache>
                <c:formatCode>General</c:formatCode>
                <c:ptCount val="2"/>
                <c:pt idx="0">
                  <c:v>423.95</c:v>
                </c:pt>
                <c:pt idx="1">
                  <c:v>573.02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B7-49C0-93EC-4115EDDDB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valAx>
        <c:axId val="60576896"/>
        <c:scaling>
          <c:orientation val="minMax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pt-BR" sz="1100">
                    <a:latin typeface="Arial" pitchFamily="34" charset="0"/>
                    <a:cs typeface="Arial" pitchFamily="34" charset="0"/>
                  </a:rPr>
                  <a:t>x  </a:t>
                </a:r>
                <a:r>
                  <a:rPr lang="pt-BR" sz="1100" baseline="0">
                    <a:latin typeface="Arial" pitchFamily="34" charset="0"/>
                    <a:cs typeface="Arial" pitchFamily="34" charset="0"/>
                  </a:rPr>
                  <a:t>(pix)</a:t>
                </a:r>
                <a:endParaRPr lang="pt-BR" sz="11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9200"/>
        <c:crosses val="autoZero"/>
        <c:crossBetween val="midCat"/>
      </c:valAx>
      <c:valAx>
        <c:axId val="60579200"/>
        <c:scaling>
          <c:orientation val="minMax"/>
          <c:max val="800"/>
          <c:min val="4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l-GR" sz="1100" b="1" i="0" baseline="0">
                    <a:effectLst/>
                  </a:rPr>
                  <a:t>λ</a:t>
                </a:r>
                <a:r>
                  <a:rPr lang="pt-BR" sz="1100" b="1" i="0" baseline="0">
                    <a:effectLst/>
                  </a:rPr>
                  <a:t>  (nm)</a:t>
                </a:r>
                <a:endParaRPr lang="pt-BR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68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0284781934674131"/>
          <c:y val="0.85584493857850297"/>
          <c:w val="0.65236869826963018"/>
          <c:h val="0.10637728262675235"/>
        </c:manualLayout>
      </c:layout>
      <c:overlay val="0"/>
      <c:txPr>
        <a:bodyPr/>
        <a:lstStyle/>
        <a:p>
          <a:pPr>
            <a:defRPr sz="108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112059</xdr:colOff>
      <xdr:row>3</xdr:row>
      <xdr:rowOff>190500</xdr:rowOff>
    </xdr:from>
    <xdr:to>
      <xdr:col>16</xdr:col>
      <xdr:colOff>201707</xdr:colOff>
      <xdr:row>24</xdr:row>
      <xdr:rowOff>56029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12A434-8C1A-440D-98D8-8B0F4C970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414618</xdr:colOff>
      <xdr:row>24</xdr:row>
      <xdr:rowOff>55435</xdr:rowOff>
    </xdr:from>
    <xdr:to>
      <xdr:col>15</xdr:col>
      <xdr:colOff>246529</xdr:colOff>
      <xdr:row>29</xdr:row>
      <xdr:rowOff>136907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BB4AFFF-1B5B-40F9-BA14-B68BA3886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10611" y="5238156"/>
          <a:ext cx="5259760" cy="11180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112059</xdr:colOff>
      <xdr:row>3</xdr:row>
      <xdr:rowOff>190500</xdr:rowOff>
    </xdr:from>
    <xdr:to>
      <xdr:col>16</xdr:col>
      <xdr:colOff>201707</xdr:colOff>
      <xdr:row>24</xdr:row>
      <xdr:rowOff>56029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42FB06-DC9C-43B2-A568-F2D6B8F99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414618</xdr:colOff>
      <xdr:row>24</xdr:row>
      <xdr:rowOff>55435</xdr:rowOff>
    </xdr:from>
    <xdr:to>
      <xdr:col>15</xdr:col>
      <xdr:colOff>246529</xdr:colOff>
      <xdr:row>29</xdr:row>
      <xdr:rowOff>136907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F32C90B-8C53-464D-A3F8-8E3B95B35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15093" y="5217985"/>
          <a:ext cx="5261161" cy="1110172"/>
        </a:xfrm>
        <a:prstGeom prst="rect">
          <a:avLst/>
        </a:prstGeom>
      </xdr:spPr>
    </xdr:pic>
    <xdr:clientData/>
  </xdr:twoCellAnchor>
  <xdr:twoCellAnchor>
    <xdr:from>
      <xdr:col>7</xdr:col>
      <xdr:colOff>112059</xdr:colOff>
      <xdr:row>3</xdr:row>
      <xdr:rowOff>190500</xdr:rowOff>
    </xdr:from>
    <xdr:to>
      <xdr:col>16</xdr:col>
      <xdr:colOff>201707</xdr:colOff>
      <xdr:row>24</xdr:row>
      <xdr:rowOff>56029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61EBEB5-BCB4-4F32-ACD3-A6D8FEC0B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414618</xdr:colOff>
      <xdr:row>24</xdr:row>
      <xdr:rowOff>55435</xdr:rowOff>
    </xdr:from>
    <xdr:to>
      <xdr:col>15</xdr:col>
      <xdr:colOff>246529</xdr:colOff>
      <xdr:row>29</xdr:row>
      <xdr:rowOff>136907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B0EF631-42CA-401F-A922-051BE2C47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15093" y="5217985"/>
          <a:ext cx="5261161" cy="1110172"/>
        </a:xfrm>
        <a:prstGeom prst="rect">
          <a:avLst/>
        </a:prstGeom>
      </xdr:spPr>
    </xdr:pic>
    <xdr:clientData/>
  </xdr:twoCellAnchor>
  <xdr:twoCellAnchor>
    <xdr:from>
      <xdr:col>7</xdr:col>
      <xdr:colOff>112059</xdr:colOff>
      <xdr:row>3</xdr:row>
      <xdr:rowOff>190500</xdr:rowOff>
    </xdr:from>
    <xdr:to>
      <xdr:col>16</xdr:col>
      <xdr:colOff>201707</xdr:colOff>
      <xdr:row>24</xdr:row>
      <xdr:rowOff>56029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537BF32-CE0B-42A2-8211-8BB34C134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414618</xdr:colOff>
      <xdr:row>24</xdr:row>
      <xdr:rowOff>55435</xdr:rowOff>
    </xdr:from>
    <xdr:to>
      <xdr:col>15</xdr:col>
      <xdr:colOff>246529</xdr:colOff>
      <xdr:row>29</xdr:row>
      <xdr:rowOff>136907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745B8D7-10C8-4EE6-BB7E-9DAB249B3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15093" y="5217985"/>
          <a:ext cx="5261161" cy="11101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112059</xdr:colOff>
      <xdr:row>3</xdr:row>
      <xdr:rowOff>190500</xdr:rowOff>
    </xdr:from>
    <xdr:to>
      <xdr:col>16</xdr:col>
      <xdr:colOff>201707</xdr:colOff>
      <xdr:row>24</xdr:row>
      <xdr:rowOff>56029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D02449-EFDB-4870-AE37-DF2410F92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414618</xdr:colOff>
      <xdr:row>24</xdr:row>
      <xdr:rowOff>55435</xdr:rowOff>
    </xdr:from>
    <xdr:to>
      <xdr:col>15</xdr:col>
      <xdr:colOff>246529</xdr:colOff>
      <xdr:row>29</xdr:row>
      <xdr:rowOff>136907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5CC4A6-A44B-4575-A744-A54FC8B58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15093" y="5217985"/>
          <a:ext cx="5261161" cy="11101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/Dropbox/ScaranoJessica/Artigos/RBEF/planilha_exel/CalibComprOnda_2020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caoGeral"/>
      <sheetName val="ExemploHe"/>
    </sheetNames>
    <sheetDataSet>
      <sheetData sheetId="0">
        <row r="8">
          <cell r="R8">
            <v>206</v>
          </cell>
          <cell r="S8">
            <v>442.97644493488679</v>
          </cell>
        </row>
        <row r="9">
          <cell r="R9">
            <v>480</v>
          </cell>
          <cell r="S9">
            <v>489.72183746941016</v>
          </cell>
        </row>
        <row r="10">
          <cell r="D10">
            <v>155</v>
          </cell>
          <cell r="E10">
            <v>435.83</v>
          </cell>
          <cell r="R10">
            <v>536</v>
          </cell>
          <cell r="S10">
            <v>499.27564032318139</v>
          </cell>
        </row>
        <row r="11">
          <cell r="D11">
            <v>465</v>
          </cell>
          <cell r="E11">
            <v>485.56</v>
          </cell>
          <cell r="R11">
            <v>1039</v>
          </cell>
          <cell r="S11">
            <v>585.0892623847335</v>
          </cell>
        </row>
        <row r="12">
          <cell r="D12">
            <v>815</v>
          </cell>
          <cell r="E12">
            <v>546.07000000000005</v>
          </cell>
          <cell r="R12">
            <v>1482</v>
          </cell>
          <cell r="S12">
            <v>660.6666671029592</v>
          </cell>
        </row>
        <row r="13">
          <cell r="D13">
            <v>1005</v>
          </cell>
          <cell r="E13">
            <v>579.07000000000005</v>
          </cell>
          <cell r="S13" t="str">
            <v/>
          </cell>
        </row>
        <row r="14">
          <cell r="D14">
            <v>1185</v>
          </cell>
          <cell r="E14">
            <v>610.03</v>
          </cell>
          <cell r="S14" t="str">
            <v/>
          </cell>
        </row>
        <row r="15">
          <cell r="D15">
            <v>1291</v>
          </cell>
          <cell r="E15">
            <v>629.12</v>
          </cell>
        </row>
        <row r="16">
          <cell r="E16">
            <v>652.11</v>
          </cell>
          <cell r="S16" t="str">
            <v/>
          </cell>
        </row>
        <row r="17">
          <cell r="S17" t="str">
            <v/>
          </cell>
        </row>
        <row r="18">
          <cell r="S18" t="str">
            <v/>
          </cell>
        </row>
        <row r="19">
          <cell r="S19" t="str">
            <v/>
          </cell>
        </row>
        <row r="20">
          <cell r="S20" t="str">
            <v/>
          </cell>
        </row>
        <row r="21">
          <cell r="S21" t="str">
            <v/>
          </cell>
        </row>
        <row r="22">
          <cell r="S22" t="str">
            <v/>
          </cell>
        </row>
        <row r="23">
          <cell r="S23" t="str">
            <v/>
          </cell>
        </row>
        <row r="24">
          <cell r="S24" t="str">
            <v/>
          </cell>
        </row>
        <row r="25">
          <cell r="S25" t="str">
            <v/>
          </cell>
        </row>
        <row r="26">
          <cell r="S26" t="str">
            <v/>
          </cell>
        </row>
        <row r="27">
          <cell r="S27" t="str">
            <v/>
          </cell>
        </row>
        <row r="28">
          <cell r="D28">
            <v>139.5</v>
          </cell>
          <cell r="F28">
            <v>423.95</v>
          </cell>
          <cell r="S28" t="str">
            <v/>
          </cell>
        </row>
        <row r="29">
          <cell r="D29">
            <v>1630.2</v>
          </cell>
          <cell r="F29">
            <v>573.02</v>
          </cell>
          <cell r="S29" t="str">
            <v/>
          </cell>
        </row>
        <row r="30">
          <cell r="S30" t="str">
            <v/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3FAA9-9AF6-4BB2-830F-91ADA5E04BC9}">
  <dimension ref="B1:AW238"/>
  <sheetViews>
    <sheetView showGridLines="0" tabSelected="1" zoomScale="66" zoomScaleNormal="66" workbookViewId="0">
      <selection activeCell="D16" sqref="D16"/>
    </sheetView>
  </sheetViews>
  <sheetFormatPr defaultRowHeight="27" customHeight="1" x14ac:dyDescent="0.25"/>
  <cols>
    <col min="1" max="1" width="5.140625" style="2" customWidth="1"/>
    <col min="2" max="2" width="3.7109375" style="2" customWidth="1"/>
    <col min="3" max="3" width="3" style="2" customWidth="1"/>
    <col min="4" max="4" width="10.42578125" style="2" customWidth="1"/>
    <col min="5" max="5" width="9.140625" style="2" customWidth="1"/>
    <col min="6" max="6" width="13.28515625" style="2" customWidth="1"/>
    <col min="7" max="7" width="12.28515625" style="2" customWidth="1"/>
    <col min="8" max="8" width="11.42578125" style="2" customWidth="1"/>
    <col min="9" max="9" width="9.7109375" style="2" customWidth="1"/>
    <col min="10" max="13" width="9.140625" style="2"/>
    <col min="14" max="14" width="13.7109375" style="2" customWidth="1"/>
    <col min="15" max="15" width="10" style="2" customWidth="1"/>
    <col min="16" max="16" width="5.85546875" style="2" customWidth="1"/>
    <col min="17" max="17" width="5" style="2" customWidth="1"/>
    <col min="18" max="18" width="11.28515625" style="2" customWidth="1"/>
    <col min="19" max="19" width="13" style="2" customWidth="1"/>
    <col min="20" max="20" width="5" style="2" customWidth="1"/>
    <col min="21" max="16384" width="9.140625" style="2"/>
  </cols>
  <sheetData>
    <row r="1" spans="2:48" ht="12" customHeight="1" thickBot="1" x14ac:dyDescent="0.3"/>
    <row r="2" spans="2:48" ht="8.25" customHeight="1" x14ac:dyDescent="0.25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48" ht="18.75" customHeight="1" thickBot="1" x14ac:dyDescent="0.3">
      <c r="B3" s="10"/>
      <c r="C3" s="4"/>
      <c r="D3" s="79" t="s">
        <v>7</v>
      </c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11"/>
    </row>
    <row r="4" spans="2:48" ht="17.25" customHeight="1" thickBot="1" x14ac:dyDescent="0.3">
      <c r="B4" s="10"/>
      <c r="C4" s="4"/>
      <c r="D4" s="80" t="s">
        <v>24</v>
      </c>
      <c r="E4" s="81"/>
      <c r="F4" s="81"/>
      <c r="G4" s="34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11"/>
    </row>
    <row r="5" spans="2:48" ht="16.5" customHeight="1" thickBot="1" x14ac:dyDescent="0.3">
      <c r="B5" s="10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2:48" ht="38.25" customHeight="1" thickBot="1" x14ac:dyDescent="0.35">
      <c r="B6" s="10"/>
      <c r="C6" s="4"/>
      <c r="D6" s="80" t="s">
        <v>19</v>
      </c>
      <c r="E6" s="81"/>
      <c r="F6" s="81"/>
      <c r="G6" s="82"/>
      <c r="H6" s="5"/>
      <c r="I6" s="5"/>
      <c r="J6" s="5"/>
      <c r="K6" s="5"/>
      <c r="L6" s="5"/>
      <c r="M6" s="5"/>
      <c r="N6" s="5"/>
      <c r="O6" s="5"/>
      <c r="P6" s="5"/>
      <c r="Q6" s="5"/>
      <c r="R6" s="92" t="s">
        <v>8</v>
      </c>
      <c r="S6" s="93"/>
      <c r="T6" s="12"/>
      <c r="U6" s="3"/>
      <c r="V6" s="3"/>
      <c r="W6" s="3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2:48" ht="15.75" customHeight="1" thickBot="1" x14ac:dyDescent="0.3">
      <c r="B7" s="10"/>
      <c r="C7" s="4"/>
      <c r="D7" s="29" t="s">
        <v>21</v>
      </c>
      <c r="E7" s="22" t="s">
        <v>15</v>
      </c>
      <c r="F7" s="31" t="s">
        <v>12</v>
      </c>
      <c r="G7" s="32" t="s">
        <v>23</v>
      </c>
      <c r="H7" s="5"/>
      <c r="I7" s="5"/>
      <c r="J7" s="5"/>
      <c r="K7" s="5"/>
      <c r="L7" s="5"/>
      <c r="M7" s="5"/>
      <c r="N7" s="5"/>
      <c r="O7" s="5"/>
      <c r="P7" s="5"/>
      <c r="Q7" s="5"/>
      <c r="R7" s="29" t="s">
        <v>21</v>
      </c>
      <c r="S7" s="26" t="s">
        <v>20</v>
      </c>
      <c r="T7" s="1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2:48" ht="15.75" customHeight="1" x14ac:dyDescent="0.25">
      <c r="B8" s="10"/>
      <c r="C8" s="4"/>
      <c r="D8" s="19"/>
      <c r="E8" s="38">
        <v>404.77</v>
      </c>
      <c r="F8" s="20" t="str">
        <f t="shared" ref="F8:F16" si="0">IF(D8&gt;0,$E$21*D8+$G$21, "-")</f>
        <v>-</v>
      </c>
      <c r="G8" s="21" t="str">
        <f>IF(D8&gt;0,(SQRT((F8-E8)^2))," - ")</f>
        <v xml:space="preserve"> - </v>
      </c>
      <c r="H8" s="5"/>
      <c r="I8" s="5"/>
      <c r="J8" s="5"/>
      <c r="K8" s="5"/>
      <c r="L8" s="5"/>
      <c r="M8" s="5"/>
      <c r="N8" s="5"/>
      <c r="O8" s="5"/>
      <c r="P8" s="5"/>
      <c r="Q8" s="5"/>
      <c r="R8" s="41"/>
      <c r="S8" s="42" t="str">
        <f t="shared" ref="S8:S14" si="1">IF(R8="","",$E$21*R8+$G$21)</f>
        <v/>
      </c>
      <c r="T8" s="1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2:48" ht="15.75" customHeight="1" x14ac:dyDescent="0.25">
      <c r="B9" s="10"/>
      <c r="C9" s="4"/>
      <c r="D9" s="19"/>
      <c r="E9" s="38">
        <v>407.78</v>
      </c>
      <c r="F9" s="20" t="str">
        <f t="shared" si="0"/>
        <v>-</v>
      </c>
      <c r="G9" s="21" t="str">
        <f t="shared" ref="G9:G16" si="2">IF(D9&gt;0,(SQRT((F9-E9)^2))," - ")</f>
        <v xml:space="preserve"> - </v>
      </c>
      <c r="H9" s="5"/>
      <c r="I9" s="5"/>
      <c r="J9" s="5"/>
      <c r="K9" s="5"/>
      <c r="L9" s="5"/>
      <c r="M9" s="5"/>
      <c r="N9" s="5"/>
      <c r="O9" s="5"/>
      <c r="P9" s="5"/>
      <c r="Q9" s="5"/>
      <c r="R9" s="41"/>
      <c r="S9" s="42" t="str">
        <f t="shared" si="1"/>
        <v/>
      </c>
      <c r="T9" s="1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2:48" ht="15.75" x14ac:dyDescent="0.25">
      <c r="B10" s="10"/>
      <c r="C10" s="4"/>
      <c r="D10" s="41"/>
      <c r="E10" s="38">
        <v>435.83</v>
      </c>
      <c r="F10" s="20" t="str">
        <f t="shared" si="0"/>
        <v>-</v>
      </c>
      <c r="G10" s="21" t="str">
        <f>IF(D10&gt;0,(SQRT((F10-E10)^2))," - ")</f>
        <v xml:space="preserve"> - 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19"/>
      <c r="S10" s="27" t="str">
        <f t="shared" si="1"/>
        <v/>
      </c>
      <c r="T10" s="1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2:48" ht="15.75" x14ac:dyDescent="0.25">
      <c r="B11" s="10"/>
      <c r="C11" s="4"/>
      <c r="D11" s="39"/>
      <c r="E11" s="36">
        <v>485.56</v>
      </c>
      <c r="F11" s="20" t="str">
        <f t="shared" si="0"/>
        <v>-</v>
      </c>
      <c r="G11" s="21" t="str">
        <f t="shared" ref="G11:G13" si="3">IF(D11&gt;0,(SQRT((F11-E11)^2))," - ")</f>
        <v xml:space="preserve"> - 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17"/>
      <c r="S11" s="27" t="str">
        <f t="shared" si="1"/>
        <v/>
      </c>
      <c r="T11" s="12"/>
      <c r="U11" s="3"/>
      <c r="V11" s="3"/>
      <c r="W11" s="3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2:48" ht="15.75" x14ac:dyDescent="0.25">
      <c r="B12" s="10"/>
      <c r="C12" s="4"/>
      <c r="D12" s="39"/>
      <c r="E12" s="36">
        <v>546.07000000000005</v>
      </c>
      <c r="F12" s="20" t="str">
        <f t="shared" si="0"/>
        <v>-</v>
      </c>
      <c r="G12" s="21" t="str">
        <f t="shared" si="3"/>
        <v xml:space="preserve"> - 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39"/>
      <c r="S12" s="27" t="str">
        <f t="shared" si="1"/>
        <v/>
      </c>
      <c r="T12" s="12"/>
      <c r="U12" s="3"/>
      <c r="V12" s="3"/>
      <c r="W12" s="3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2:48" ht="15.75" x14ac:dyDescent="0.25">
      <c r="B13" s="10"/>
      <c r="C13" s="4"/>
      <c r="D13" s="39"/>
      <c r="E13" s="36">
        <v>579.07000000000005</v>
      </c>
      <c r="F13" s="20" t="str">
        <f t="shared" si="0"/>
        <v>-</v>
      </c>
      <c r="G13" s="21" t="str">
        <f t="shared" si="3"/>
        <v xml:space="preserve"> - 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17"/>
      <c r="S13" s="27" t="str">
        <f t="shared" si="1"/>
        <v/>
      </c>
      <c r="T13" s="1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2:48" ht="15.75" x14ac:dyDescent="0.25">
      <c r="B14" s="10"/>
      <c r="C14" s="4"/>
      <c r="D14" s="39"/>
      <c r="E14" s="36">
        <v>610.03</v>
      </c>
      <c r="F14" s="20" t="str">
        <f t="shared" si="0"/>
        <v>-</v>
      </c>
      <c r="G14" s="21" t="str">
        <f t="shared" si="2"/>
        <v xml:space="preserve"> - </v>
      </c>
      <c r="H14" s="4"/>
      <c r="I14" s="4"/>
      <c r="J14" s="5"/>
      <c r="K14" s="5"/>
      <c r="L14" s="5"/>
      <c r="M14" s="5"/>
      <c r="N14" s="5"/>
      <c r="O14" s="5"/>
      <c r="P14" s="5"/>
      <c r="Q14" s="5"/>
      <c r="R14" s="17"/>
      <c r="S14" s="27" t="str">
        <f t="shared" si="1"/>
        <v/>
      </c>
      <c r="T14" s="1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2:48" ht="16.5" thickBot="1" x14ac:dyDescent="0.3">
      <c r="B15" s="10"/>
      <c r="C15" s="4"/>
      <c r="D15" s="40"/>
      <c r="E15" s="37">
        <v>629.12</v>
      </c>
      <c r="F15" s="20" t="str">
        <f t="shared" si="0"/>
        <v>-</v>
      </c>
      <c r="G15" s="21" t="str">
        <f t="shared" si="2"/>
        <v xml:space="preserve"> - </v>
      </c>
      <c r="H15" s="4"/>
      <c r="I15" s="4"/>
      <c r="J15" s="5"/>
      <c r="K15" s="5"/>
      <c r="L15" s="5"/>
      <c r="M15" s="5"/>
      <c r="N15" s="5"/>
      <c r="O15" s="5"/>
      <c r="P15" s="5"/>
      <c r="Q15" s="5"/>
      <c r="R15" s="39"/>
      <c r="S15" s="42"/>
      <c r="T15" s="1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2:48" ht="17.25" customHeight="1" thickBot="1" x14ac:dyDescent="0.3">
      <c r="B16" s="10"/>
      <c r="C16" s="4"/>
      <c r="D16" s="40"/>
      <c r="E16" s="37">
        <v>652.11</v>
      </c>
      <c r="F16" s="20" t="str">
        <f t="shared" si="0"/>
        <v>-</v>
      </c>
      <c r="G16" s="21" t="str">
        <f t="shared" si="2"/>
        <v xml:space="preserve"> - </v>
      </c>
      <c r="H16" s="4"/>
      <c r="I16" s="4"/>
      <c r="J16" s="5"/>
      <c r="K16" s="5"/>
      <c r="L16" s="5"/>
      <c r="M16" s="5"/>
      <c r="N16" s="5"/>
      <c r="O16" s="5"/>
      <c r="P16" s="5"/>
      <c r="Q16" s="5"/>
      <c r="R16" s="17"/>
      <c r="S16" s="27" t="str">
        <f t="shared" ref="S16" si="4">IF(R16="","",$E$21*R16+$G$21)</f>
        <v/>
      </c>
      <c r="T16" s="12"/>
      <c r="U16" s="3"/>
      <c r="V16" s="3"/>
      <c r="W16" s="3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2:49" ht="16.5" thickBot="1" x14ac:dyDescent="0.3">
      <c r="B17" s="10"/>
      <c r="C17" s="4"/>
      <c r="D17" s="6"/>
      <c r="E17" s="6"/>
      <c r="F17" s="28" t="s">
        <v>22</v>
      </c>
      <c r="G17" s="35" t="e">
        <f>ROUND(AVERAGE(G10:G16),2)</f>
        <v>#DIV/0!</v>
      </c>
      <c r="H17" s="4"/>
      <c r="I17" s="4"/>
      <c r="J17" s="5"/>
      <c r="K17" s="5"/>
      <c r="L17" s="5"/>
      <c r="M17" s="5"/>
      <c r="N17" s="5"/>
      <c r="O17" s="5"/>
      <c r="P17" s="5"/>
      <c r="Q17" s="5"/>
      <c r="R17" s="17"/>
      <c r="S17" s="27" t="str">
        <f t="shared" ref="S17:S30" si="5">IF(R17="","",$E$21*R17+$G$21)</f>
        <v/>
      </c>
      <c r="T17" s="12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2:49" ht="16.5" thickBot="1" x14ac:dyDescent="0.3">
      <c r="B18" s="10"/>
      <c r="C18" s="4"/>
      <c r="D18" s="4"/>
      <c r="E18" s="4"/>
      <c r="F18" s="4"/>
      <c r="G18" s="4"/>
      <c r="H18" s="4"/>
      <c r="I18" s="4"/>
      <c r="J18" s="5"/>
      <c r="K18" s="5"/>
      <c r="L18" s="5"/>
      <c r="M18" s="5"/>
      <c r="N18" s="5"/>
      <c r="O18" s="5"/>
      <c r="P18" s="5"/>
      <c r="Q18" s="5"/>
      <c r="R18" s="17"/>
      <c r="S18" s="27" t="str">
        <f t="shared" si="5"/>
        <v/>
      </c>
      <c r="T18" s="11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2:49" ht="17.25" thickBot="1" x14ac:dyDescent="0.3">
      <c r="B19" s="10"/>
      <c r="C19" s="4"/>
      <c r="D19" s="80" t="s">
        <v>9</v>
      </c>
      <c r="E19" s="81"/>
      <c r="F19" s="81"/>
      <c r="G19" s="82"/>
      <c r="H19" s="4"/>
      <c r="I19" s="4"/>
      <c r="J19" s="5"/>
      <c r="K19" s="5"/>
      <c r="L19" s="5"/>
      <c r="M19" s="5"/>
      <c r="N19" s="5"/>
      <c r="O19" s="5"/>
      <c r="P19" s="5"/>
      <c r="Q19" s="5"/>
      <c r="R19" s="17"/>
      <c r="S19" s="27" t="str">
        <f t="shared" si="5"/>
        <v/>
      </c>
      <c r="T19" s="1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2:49" ht="16.5" thickBot="1" x14ac:dyDescent="0.3">
      <c r="B20" s="10"/>
      <c r="C20" s="4"/>
      <c r="D20" s="83" t="e">
        <f>CONCATENATE("y [nm] = ",ROUND(E21,2),".x [pix] ",IF(G21&lt;1,"","+"),ROUND(G21,2))</f>
        <v>#DIV/0!</v>
      </c>
      <c r="E20" s="84"/>
      <c r="F20" s="84"/>
      <c r="G20" s="85"/>
      <c r="H20" s="5"/>
      <c r="I20" s="5"/>
      <c r="J20" s="5"/>
      <c r="K20" s="5"/>
      <c r="L20" s="5"/>
      <c r="M20" s="5"/>
      <c r="N20" s="5"/>
      <c r="O20" s="5"/>
      <c r="P20" s="6"/>
      <c r="Q20" s="6"/>
      <c r="R20" s="17"/>
      <c r="S20" s="27" t="str">
        <f t="shared" si="5"/>
        <v/>
      </c>
      <c r="T20" s="12"/>
      <c r="U20" s="3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2:49" ht="16.5" thickBot="1" x14ac:dyDescent="0.3">
      <c r="B21" s="10"/>
      <c r="C21" s="4"/>
      <c r="D21" s="24" t="s">
        <v>13</v>
      </c>
      <c r="E21" s="23" t="e">
        <f>IF(G4="",SLOPE(E8:E16,D8:D16),D26)</f>
        <v>#DIV/0!</v>
      </c>
      <c r="F21" s="25" t="s">
        <v>14</v>
      </c>
      <c r="G21" s="23" t="e">
        <f>IF(G4="",INTERCEPT(E8:E16,D8:D16),F26)</f>
        <v>#DIV/0!</v>
      </c>
      <c r="H21" s="6"/>
      <c r="I21" s="6"/>
      <c r="J21" s="6"/>
      <c r="K21" s="6"/>
      <c r="L21" s="6"/>
      <c r="M21" s="6"/>
      <c r="N21" s="6"/>
      <c r="O21" s="6"/>
      <c r="P21" s="4"/>
      <c r="Q21" s="6"/>
      <c r="R21" s="17"/>
      <c r="S21" s="27" t="str">
        <f t="shared" si="5"/>
        <v/>
      </c>
      <c r="T21" s="12"/>
      <c r="U21" s="3"/>
      <c r="X21" s="3"/>
      <c r="Y21" s="3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2:49" ht="16.5" thickBot="1" x14ac:dyDescent="0.3">
      <c r="B22" s="10"/>
      <c r="C22" s="4"/>
      <c r="D22" s="4"/>
      <c r="E22" s="4"/>
      <c r="F22" s="4"/>
      <c r="G22" s="4"/>
      <c r="H22" s="6"/>
      <c r="I22" s="6"/>
      <c r="J22" s="6"/>
      <c r="K22" s="6"/>
      <c r="L22" s="6"/>
      <c r="M22" s="6"/>
      <c r="N22" s="6"/>
      <c r="O22" s="6"/>
      <c r="P22" s="4"/>
      <c r="Q22" s="6"/>
      <c r="R22" s="17"/>
      <c r="S22" s="27" t="str">
        <f t="shared" si="5"/>
        <v/>
      </c>
      <c r="T22" s="12"/>
      <c r="U22" s="3"/>
      <c r="X22" s="3"/>
      <c r="Y22" s="3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2:49" ht="19.5" customHeight="1" x14ac:dyDescent="0.25">
      <c r="B23" s="10"/>
      <c r="C23" s="4"/>
      <c r="D23" s="86" t="s">
        <v>3</v>
      </c>
      <c r="E23" s="87"/>
      <c r="F23" s="87"/>
      <c r="G23" s="88"/>
      <c r="H23" s="6"/>
      <c r="I23" s="6"/>
      <c r="J23" s="6"/>
      <c r="K23" s="6"/>
      <c r="L23" s="6"/>
      <c r="M23" s="6"/>
      <c r="N23" s="6"/>
      <c r="O23" s="6"/>
      <c r="P23" s="6"/>
      <c r="Q23" s="4"/>
      <c r="R23" s="17"/>
      <c r="S23" s="27" t="str">
        <f t="shared" si="5"/>
        <v/>
      </c>
      <c r="T23" s="1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2:49" ht="16.5" customHeight="1" thickBot="1" x14ac:dyDescent="0.3">
      <c r="B24" s="10"/>
      <c r="C24" s="4"/>
      <c r="D24" s="89" t="s">
        <v>6</v>
      </c>
      <c r="E24" s="90"/>
      <c r="F24" s="90"/>
      <c r="G24" s="91"/>
      <c r="H24" s="6"/>
      <c r="I24" s="6"/>
      <c r="J24" s="6"/>
      <c r="K24" s="6"/>
      <c r="L24" s="6"/>
      <c r="M24" s="6"/>
      <c r="N24" s="6"/>
      <c r="O24" s="6"/>
      <c r="P24" s="6"/>
      <c r="Q24" s="4"/>
      <c r="R24" s="17"/>
      <c r="S24" s="27" t="str">
        <f t="shared" si="5"/>
        <v/>
      </c>
      <c r="T24" s="1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2:49" ht="15.75" x14ac:dyDescent="0.25">
      <c r="B25" s="10"/>
      <c r="C25" s="4"/>
      <c r="D25" s="52" t="s">
        <v>16</v>
      </c>
      <c r="E25" s="53"/>
      <c r="F25" s="53" t="s">
        <v>17</v>
      </c>
      <c r="G25" s="54"/>
      <c r="H25" s="6"/>
      <c r="I25" s="6"/>
      <c r="J25" s="6"/>
      <c r="K25" s="6"/>
      <c r="L25" s="6"/>
      <c r="M25" s="6"/>
      <c r="N25" s="6"/>
      <c r="O25" s="6"/>
      <c r="P25" s="4"/>
      <c r="Q25" s="6"/>
      <c r="R25" s="17"/>
      <c r="S25" s="27" t="str">
        <f t="shared" si="5"/>
        <v/>
      </c>
      <c r="T25" s="12"/>
      <c r="U25" s="3"/>
      <c r="X25" s="3"/>
      <c r="Y25" s="3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2:49" ht="16.5" thickBot="1" x14ac:dyDescent="0.3">
      <c r="B26" s="10"/>
      <c r="C26" s="4"/>
      <c r="D26" s="55">
        <v>0</v>
      </c>
      <c r="E26" s="56"/>
      <c r="F26" s="56">
        <v>0</v>
      </c>
      <c r="G26" s="71"/>
      <c r="H26" s="6"/>
      <c r="I26" s="6"/>
      <c r="J26" s="6"/>
      <c r="K26" s="6"/>
      <c r="L26" s="6"/>
      <c r="M26" s="6"/>
      <c r="N26" s="6"/>
      <c r="O26" s="6"/>
      <c r="P26" s="4"/>
      <c r="Q26" s="6"/>
      <c r="R26" s="17"/>
      <c r="S26" s="27" t="str">
        <f t="shared" si="5"/>
        <v/>
      </c>
      <c r="T26" s="12"/>
      <c r="U26" s="3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2:49" ht="16.5" thickBot="1" x14ac:dyDescent="0.3">
      <c r="B27" s="10"/>
      <c r="C27" s="4"/>
      <c r="D27" s="72" t="s">
        <v>0</v>
      </c>
      <c r="E27" s="73"/>
      <c r="F27" s="73" t="s">
        <v>1</v>
      </c>
      <c r="G27" s="74"/>
      <c r="H27" s="4"/>
      <c r="I27" s="4"/>
      <c r="J27" s="4"/>
      <c r="K27" s="4"/>
      <c r="L27" s="4"/>
      <c r="M27" s="4"/>
      <c r="N27" s="4"/>
      <c r="O27" s="4"/>
      <c r="P27" s="4"/>
      <c r="Q27" s="4"/>
      <c r="R27" s="17"/>
      <c r="S27" s="27" t="str">
        <f t="shared" si="5"/>
        <v/>
      </c>
      <c r="T27" s="1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2:49" ht="15.75" x14ac:dyDescent="0.25">
      <c r="B28" s="10"/>
      <c r="C28" s="4"/>
      <c r="D28" s="75">
        <f>ROUND(MIN(D10:D16,R10:R30)-0.1*MIN(D10:D16,R10:R30),2)</f>
        <v>0</v>
      </c>
      <c r="E28" s="76"/>
      <c r="F28" s="77">
        <f>$D$26*D28+$F$26</f>
        <v>0</v>
      </c>
      <c r="G28" s="78"/>
      <c r="H28" s="6"/>
      <c r="I28" s="4"/>
      <c r="J28" s="4"/>
      <c r="K28" s="4"/>
      <c r="L28" s="4"/>
      <c r="M28" s="4"/>
      <c r="N28" s="4"/>
      <c r="O28" s="4"/>
      <c r="P28" s="4"/>
      <c r="Q28" s="4"/>
      <c r="R28" s="17"/>
      <c r="S28" s="27" t="str">
        <f t="shared" si="5"/>
        <v/>
      </c>
      <c r="T28" s="1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2:49" ht="16.5" thickBot="1" x14ac:dyDescent="0.3">
      <c r="B29" s="10"/>
      <c r="C29" s="4"/>
      <c r="D29" s="57">
        <f>ROUND(MAX(D10:D16,R10:R30)+0.1*MAX(D10:D16,R10:R30),2)</f>
        <v>0</v>
      </c>
      <c r="E29" s="58"/>
      <c r="F29" s="59">
        <f>$D$26*D29+$F$26</f>
        <v>0</v>
      </c>
      <c r="G29" s="60"/>
      <c r="H29" s="6"/>
      <c r="I29" s="6"/>
      <c r="J29" s="6"/>
      <c r="K29" s="6"/>
      <c r="L29" s="6"/>
      <c r="M29" s="6"/>
      <c r="N29" s="6"/>
      <c r="O29" s="6"/>
      <c r="P29" s="6"/>
      <c r="Q29" s="6"/>
      <c r="R29" s="17"/>
      <c r="S29" s="27" t="str">
        <f t="shared" si="5"/>
        <v/>
      </c>
      <c r="T29" s="12"/>
      <c r="U29" s="3"/>
      <c r="V29" s="3"/>
      <c r="W29" s="3"/>
      <c r="X29" s="3"/>
      <c r="Y29" s="3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2:49" ht="13.5" customHeight="1" thickBot="1" x14ac:dyDescent="0.3">
      <c r="B30" s="10"/>
      <c r="C30" s="4"/>
      <c r="D30" s="4"/>
      <c r="E30" s="4"/>
      <c r="F30" s="6"/>
      <c r="G30" s="6"/>
      <c r="H30" s="4"/>
      <c r="I30" s="6"/>
      <c r="J30" s="6"/>
      <c r="K30" s="6"/>
      <c r="L30" s="6"/>
      <c r="M30" s="6"/>
      <c r="N30" s="6"/>
      <c r="O30" s="6"/>
      <c r="P30" s="6"/>
      <c r="Q30" s="6"/>
      <c r="R30" s="18"/>
      <c r="S30" s="27" t="str">
        <f t="shared" si="5"/>
        <v/>
      </c>
      <c r="T30" s="12"/>
      <c r="U30" s="3"/>
      <c r="V30" s="3"/>
      <c r="W30" s="3"/>
      <c r="X30" s="3"/>
      <c r="Y30" s="3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2:49" ht="15.75" customHeight="1" thickBot="1" x14ac:dyDescent="0.3">
      <c r="B31" s="10"/>
      <c r="C31" s="4"/>
      <c r="D31" s="68" t="s">
        <v>18</v>
      </c>
      <c r="E31" s="69"/>
      <c r="F31" s="69"/>
      <c r="G31" s="70"/>
      <c r="H31" s="4"/>
      <c r="I31" s="4"/>
      <c r="J31" s="4"/>
      <c r="K31" s="4"/>
      <c r="L31" s="4"/>
      <c r="M31" s="4"/>
      <c r="N31" s="4"/>
      <c r="O31" s="4"/>
      <c r="P31" s="4"/>
      <c r="Q31" s="4"/>
      <c r="R31" s="6"/>
      <c r="S31" s="4"/>
      <c r="T31" s="11"/>
      <c r="AB31" s="3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2:49" ht="16.5" thickBot="1" x14ac:dyDescent="0.3">
      <c r="B32" s="10"/>
      <c r="C32" s="4"/>
      <c r="D32" s="61" t="e">
        <f>CONCATENATE(CHAR(13),"WCSNAME = 'Comprimento de Onda' ",CHAR(13),"CTYPE1 = 'Lambda' ",CHAR(13),"CRPIX1 = ","0",CHAR(13),"CRVAL1 = ",SUBSTITUTE(G21,",","."),CHAR(13),"CUNIT1 = nm ",CHAR(13),"CDELT1 = ",SUBSTITUTE(E21,",","."),CHAR(13),"CTYPE2 = 'LINEAR'",CHAR(13),"CRPIX2 = 1",CHAR(13),"CRVAL2 = 1",CHAR(13),"CUNIT2 = pix ",CHAR(13),"CDELT2 = 1",CHAR(13),"CTYPE3 = 'LINEAR'",CHAR(13),"CRPIX3 = 1",CHAR(13),"CRVAL3 = 1",CHAR(13),"CUNIT3 = pix ",CHAR(13),"CDELT3 = 1",CHAR(13))</f>
        <v>#DIV/0!</v>
      </c>
      <c r="E32" s="62"/>
      <c r="F32" s="62"/>
      <c r="G32" s="62"/>
      <c r="H32" s="63"/>
      <c r="I32" s="63"/>
      <c r="J32" s="63"/>
      <c r="K32" s="63"/>
      <c r="L32" s="63"/>
      <c r="M32" s="64"/>
      <c r="N32" s="4" t="s">
        <v>4</v>
      </c>
      <c r="O32" s="47" t="s">
        <v>2</v>
      </c>
      <c r="P32" s="48"/>
      <c r="Q32" s="48"/>
      <c r="R32" s="48"/>
      <c r="S32" s="49"/>
      <c r="T32" s="11"/>
      <c r="AB32" s="3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2:49" ht="16.5" thickBot="1" x14ac:dyDescent="0.3">
      <c r="B33" s="10"/>
      <c r="C33" s="4"/>
      <c r="D33" s="65"/>
      <c r="E33" s="66"/>
      <c r="F33" s="66"/>
      <c r="G33" s="66"/>
      <c r="H33" s="66"/>
      <c r="I33" s="66"/>
      <c r="J33" s="66"/>
      <c r="K33" s="66"/>
      <c r="L33" s="66"/>
      <c r="M33" s="67"/>
      <c r="N33" s="6"/>
      <c r="O33" s="50" t="s">
        <v>5</v>
      </c>
      <c r="P33" s="51"/>
      <c r="Q33" s="46" t="s">
        <v>10</v>
      </c>
      <c r="R33" s="46"/>
      <c r="S33" s="30" t="s">
        <v>11</v>
      </c>
      <c r="T33" s="12"/>
      <c r="U33" s="3"/>
      <c r="V33" s="3"/>
      <c r="W33" s="3"/>
      <c r="X33" s="3"/>
      <c r="Y33" s="3"/>
      <c r="Z33" s="3"/>
      <c r="AA33" s="3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2:49" ht="16.5" thickBot="1" x14ac:dyDescent="0.3">
      <c r="B34" s="13"/>
      <c r="C34" s="14"/>
      <c r="D34" s="14"/>
      <c r="E34" s="14"/>
      <c r="F34" s="14"/>
      <c r="G34" s="14"/>
      <c r="H34" s="14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3"/>
      <c r="V34" s="3"/>
      <c r="W34" s="3"/>
      <c r="X34" s="3"/>
      <c r="Y34" s="3"/>
      <c r="Z34" s="3"/>
      <c r="AA34" s="3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2:49" ht="15.75" x14ac:dyDescent="0.25">
      <c r="F35" s="3"/>
      <c r="R35" s="3"/>
      <c r="AB35" s="3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2:49" ht="15.75" x14ac:dyDescent="0.25">
      <c r="G36" s="3"/>
      <c r="H36" s="3"/>
      <c r="R36" s="3"/>
      <c r="AB36" s="3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2:49" ht="15.75" x14ac:dyDescent="0.25"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T37" s="3"/>
      <c r="U37" s="3"/>
      <c r="V37" s="3"/>
      <c r="W37" s="3"/>
      <c r="X37" s="3"/>
      <c r="Y37" s="3"/>
      <c r="Z37" s="3"/>
      <c r="AA37" s="3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2:49" ht="15.75" x14ac:dyDescent="0.25">
      <c r="D38" s="3"/>
      <c r="E38" s="3"/>
      <c r="F38" s="3"/>
      <c r="I38" s="3"/>
      <c r="J38" s="3"/>
      <c r="K38" s="3"/>
      <c r="L38" s="3"/>
      <c r="M38" s="3"/>
      <c r="N38" s="3"/>
      <c r="O38" s="3"/>
      <c r="P38" s="3"/>
      <c r="Q38" s="3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2:49" ht="15.75" x14ac:dyDescent="0.25">
      <c r="E39" s="3"/>
      <c r="F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2:49" ht="15.75" x14ac:dyDescent="0.25">
      <c r="G40" s="3"/>
      <c r="H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2:49" ht="15.75" x14ac:dyDescent="0.25">
      <c r="D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2:49" ht="15.75" x14ac:dyDescent="0.25">
      <c r="D42" s="3"/>
      <c r="E42" s="3"/>
      <c r="F42" s="3"/>
      <c r="I42" s="3"/>
      <c r="J42" s="3"/>
      <c r="K42" s="3"/>
      <c r="L42" s="3"/>
      <c r="M42" s="3"/>
      <c r="N42" s="3"/>
      <c r="O42" s="3"/>
      <c r="P42" s="3"/>
      <c r="Q42" s="3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2:49" ht="15.75" x14ac:dyDescent="0.25">
      <c r="E43" s="3"/>
      <c r="F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2:49" ht="15.75" x14ac:dyDescent="0.25">
      <c r="G44" s="3"/>
      <c r="H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2:49" ht="15.75" x14ac:dyDescent="0.25">
      <c r="D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2:49" ht="15.75" x14ac:dyDescent="0.25">
      <c r="D46" s="3"/>
      <c r="F46" s="1"/>
      <c r="I46" s="3"/>
      <c r="J46" s="3"/>
      <c r="K46" s="3"/>
      <c r="L46" s="3"/>
      <c r="M46" s="3"/>
      <c r="N46" s="3"/>
      <c r="O46" s="3"/>
      <c r="P46" s="3"/>
      <c r="Q46" s="3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2:49" ht="15.75" x14ac:dyDescent="0.25">
      <c r="E47" s="3"/>
      <c r="F47" s="1"/>
      <c r="R47" s="1"/>
      <c r="S47" s="1"/>
      <c r="AP47" s="1"/>
      <c r="AQ47" s="1"/>
      <c r="AR47" s="1"/>
      <c r="AS47" s="1"/>
      <c r="AT47" s="1"/>
      <c r="AU47" s="1"/>
      <c r="AV47" s="1"/>
      <c r="AW47" s="1"/>
    </row>
    <row r="48" spans="2:49" ht="15.75" x14ac:dyDescent="0.25">
      <c r="E48" s="1"/>
      <c r="F48" s="1"/>
      <c r="G48" s="3"/>
      <c r="H48" s="3"/>
      <c r="R48" s="1"/>
      <c r="S48" s="1"/>
      <c r="AP48" s="1"/>
      <c r="AQ48" s="1"/>
      <c r="AR48" s="1"/>
      <c r="AS48" s="1"/>
      <c r="AT48" s="1"/>
      <c r="AU48" s="1"/>
      <c r="AV48" s="1"/>
      <c r="AW48" s="1"/>
    </row>
    <row r="49" spans="4:49" ht="15.75" x14ac:dyDescent="0.25">
      <c r="D49" s="3"/>
      <c r="E49" s="1"/>
      <c r="F49" s="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1"/>
      <c r="S49" s="1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1"/>
      <c r="AQ49" s="1"/>
      <c r="AR49" s="1"/>
      <c r="AS49" s="1"/>
      <c r="AT49" s="1"/>
      <c r="AU49" s="1"/>
      <c r="AV49" s="1"/>
      <c r="AW49" s="1"/>
    </row>
    <row r="50" spans="4:49" ht="15.75" x14ac:dyDescent="0.25">
      <c r="D50" s="3"/>
      <c r="E50" s="1"/>
      <c r="F50" s="1"/>
      <c r="I50" s="3"/>
      <c r="J50" s="3"/>
      <c r="K50" s="3"/>
      <c r="L50" s="3"/>
      <c r="M50" s="3"/>
      <c r="N50" s="3"/>
      <c r="O50" s="3"/>
      <c r="P50" s="3"/>
      <c r="Q50" s="3"/>
      <c r="R50" s="1"/>
      <c r="S50" s="1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1"/>
      <c r="AQ50" s="1"/>
      <c r="AR50" s="1"/>
      <c r="AS50" s="1"/>
      <c r="AT50" s="1"/>
      <c r="AU50" s="1"/>
      <c r="AV50" s="1"/>
      <c r="AW50" s="1"/>
    </row>
    <row r="51" spans="4:49" ht="15.75" x14ac:dyDescent="0.25">
      <c r="E51" s="1"/>
      <c r="F51" s="1"/>
      <c r="R51" s="1"/>
      <c r="S51" s="1"/>
      <c r="AP51" s="1"/>
      <c r="AQ51" s="1"/>
      <c r="AR51" s="1"/>
      <c r="AS51" s="1"/>
      <c r="AT51" s="1"/>
      <c r="AU51" s="1"/>
      <c r="AV51" s="1"/>
      <c r="AW51" s="1"/>
    </row>
    <row r="52" spans="4:49" ht="15.75" x14ac:dyDescent="0.25">
      <c r="E52" s="1"/>
      <c r="F52" s="1"/>
      <c r="G52" s="1"/>
      <c r="H52" s="1"/>
      <c r="R52" s="1"/>
      <c r="S52" s="1"/>
      <c r="AP52" s="1"/>
      <c r="AQ52" s="1"/>
      <c r="AR52" s="1"/>
      <c r="AS52" s="1"/>
      <c r="AT52" s="1"/>
      <c r="AU52" s="1"/>
      <c r="AV52" s="1"/>
      <c r="AW52" s="1"/>
    </row>
    <row r="53" spans="4:49" ht="15.75" x14ac:dyDescent="0.25">
      <c r="D53" s="3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  <c r="P53" s="3"/>
      <c r="Q53" s="3"/>
      <c r="R53" s="1"/>
      <c r="S53" s="1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1"/>
      <c r="AQ53" s="1"/>
      <c r="AR53" s="1"/>
      <c r="AS53" s="1"/>
      <c r="AT53" s="1"/>
      <c r="AU53" s="1"/>
      <c r="AV53" s="1"/>
      <c r="AW53" s="1"/>
    </row>
    <row r="54" spans="4:49" ht="15.75" x14ac:dyDescent="0.25"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  <c r="P54" s="3"/>
      <c r="Q54" s="3"/>
      <c r="R54" s="1"/>
      <c r="S54" s="1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1"/>
      <c r="AQ54" s="1"/>
      <c r="AR54" s="1"/>
      <c r="AS54" s="1"/>
      <c r="AT54" s="1"/>
      <c r="AU54" s="1"/>
      <c r="AV54" s="1"/>
      <c r="AW54" s="1"/>
    </row>
    <row r="55" spans="4:49" ht="15.75" x14ac:dyDescent="0.25">
      <c r="D55" s="1"/>
      <c r="E55" s="1"/>
      <c r="F55" s="1"/>
      <c r="G55" s="1"/>
      <c r="H55" s="1"/>
      <c r="R55" s="1"/>
      <c r="S55" s="1"/>
      <c r="AP55" s="1"/>
      <c r="AQ55" s="1"/>
      <c r="AR55" s="1"/>
      <c r="AS55" s="1"/>
      <c r="AT55" s="1"/>
      <c r="AU55" s="1"/>
      <c r="AV55" s="1"/>
      <c r="AW55" s="1"/>
    </row>
    <row r="56" spans="4:49" ht="15.75" x14ac:dyDescent="0.25">
      <c r="D56" s="1"/>
      <c r="E56" s="1"/>
      <c r="F56" s="1"/>
      <c r="G56" s="1"/>
      <c r="H56" s="1"/>
      <c r="R56" s="1"/>
      <c r="S56" s="1"/>
      <c r="AP56" s="1"/>
      <c r="AQ56" s="1"/>
      <c r="AR56" s="1"/>
      <c r="AS56" s="1"/>
      <c r="AT56" s="1"/>
      <c r="AU56" s="1"/>
      <c r="AV56" s="1"/>
      <c r="AW56" s="1"/>
    </row>
    <row r="57" spans="4:49" ht="15.75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4:49" ht="15.75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4:49" ht="15.75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4:49" ht="15.75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4:49" ht="15.75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4:49" ht="15.75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4:49" ht="15.75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4:49" ht="15.75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4:49" ht="15.75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4:49" ht="15.75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4:49" ht="15.75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4:49" ht="15.75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4:49" ht="15.75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4:49" ht="15.75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4:49" ht="15.75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4:49" ht="15.75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4:49" ht="15.75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4:49" ht="15.75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4:49" ht="15.75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4:49" ht="15.75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4:49" ht="15.75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4:49" ht="15.75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4:49" ht="15.75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4:49" ht="15.75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4:49" ht="15.75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4:49" ht="15.75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4:49" ht="15.75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4:49" ht="15.75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4:49" ht="15.75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4:49" ht="15.75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4:49" ht="15.75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4:49" ht="15.75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4:49" ht="15.75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4:49" ht="15.75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4:49" ht="15.75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4:49" ht="15.75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4:49" ht="15.75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4:49" ht="15.75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4:49" ht="15.75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4:49" ht="15.75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4:49" ht="15.75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4:49" ht="15.75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4:49" ht="15.75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4:49" ht="15.75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4:49" ht="15.75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4:49" ht="15.75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4:49" ht="15.75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4:49" ht="15.75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4:49" ht="15.75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4:49" ht="15.75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4:49" ht="15.75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4:49" ht="15.75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4:49" ht="15.75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4:49" ht="15.75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4:49" ht="15.75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4:49" ht="15.75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4:49" ht="15.75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4:49" ht="15.75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4:49" ht="15.75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4:49" ht="15.75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4:49" ht="15.75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4:49" ht="15.75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4:49" ht="15.75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4:49" ht="15.75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4:49" ht="15.75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4:49" ht="15.75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4:49" ht="15.75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4:49" ht="15.75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4:49" ht="15.75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4:49" ht="15.75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4:49" ht="15.75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4:49" ht="15.75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4:49" ht="15.75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4:49" ht="15.75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4:49" ht="15.75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4:49" ht="15.75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4:49" ht="15.75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4:49" ht="15.75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4:49" ht="15.75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4:49" ht="15.75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4:49" ht="15.75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4:49" ht="15.75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4:49" ht="15.75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4:49" ht="15.75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4:49" ht="15.75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4:49" ht="15.75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4:49" ht="15.75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4:49" ht="15.75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4:49" ht="15.75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4:49" ht="15.75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4:49" ht="15.75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4:49" ht="15.75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4:49" ht="15.75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4:49" ht="15.75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4:49" ht="15.75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4:49" ht="15.75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4:49" ht="15.75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4:49" ht="15.75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4:49" ht="15.75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4:49" ht="15.75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4:49" ht="15.75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4:49" ht="15.75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4:49" ht="15.75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4:49" ht="15.75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4:49" ht="15.75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4:49" ht="15.75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4:49" ht="15.75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4:49" ht="15.75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4:49" ht="15.75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4:49" ht="15.75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4:49" ht="15.75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4:49" ht="15.75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4:49" ht="15.75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4:49" ht="15.75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4:49" ht="15.75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4:49" ht="15.75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4:49" ht="15.75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4:49" ht="15.75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4:49" ht="15.75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4:49" ht="15.75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4:49" ht="15.75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4:49" ht="15.75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4:49" ht="15.75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4:49" ht="15.75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4:49" ht="15.75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4:49" ht="15.75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4:49" ht="15.75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4:49" ht="15.75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4:49" ht="15.75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4:49" ht="15.75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4:49" ht="15.75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4:49" ht="15.75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4:49" ht="15.75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4:49" ht="15.75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4:49" ht="15.75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4:49" ht="15.75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4:49" ht="15.75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4:49" ht="15.75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4:49" ht="15.75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4:49" ht="15.75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4:49" ht="15.75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4:49" ht="15.75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4:49" ht="15.75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4:49" ht="15.75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4:49" ht="15.75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4:49" ht="15.75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4:49" ht="15.75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4:49" ht="15.75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4:49" ht="15.75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4:49" ht="15.75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4:49" ht="15.75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4:49" ht="15.75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4:49" ht="15.75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4:49" ht="15.75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4:49" ht="15.75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4:49" ht="15.75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4:49" ht="15.75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4:49" ht="15.75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4:49" ht="15.75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4:49" ht="15.75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4:49" ht="15.75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4:49" ht="15.75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4:49" ht="15.75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4:49" ht="15.75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4:49" ht="15.75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4:49" ht="15.75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4:49" ht="15.75" x14ac:dyDescent="0.25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4:49" ht="15.75" x14ac:dyDescent="0.25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4:49" ht="15.75" x14ac:dyDescent="0.25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4:49" ht="15.75" x14ac:dyDescent="0.25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4:49" ht="15.75" x14ac:dyDescent="0.25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4:49" ht="15.75" x14ac:dyDescent="0.25">
      <c r="D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4:49" ht="15.75" x14ac:dyDescent="0.25">
      <c r="D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4:49" ht="15.75" x14ac:dyDescent="0.25">
      <c r="D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4:49" ht="15.75" x14ac:dyDescent="0.25">
      <c r="D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4:49" ht="15.75" x14ac:dyDescent="0.25">
      <c r="D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4:49" ht="15.75" x14ac:dyDescent="0.25">
      <c r="D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4:49" ht="15.75" x14ac:dyDescent="0.25">
      <c r="I234" s="1"/>
      <c r="J234" s="1"/>
      <c r="K234" s="1"/>
      <c r="L234" s="1"/>
      <c r="M234" s="1"/>
      <c r="N234" s="1"/>
      <c r="O234" s="1"/>
      <c r="P234" s="1"/>
      <c r="Q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4:49" ht="15.75" x14ac:dyDescent="0.25">
      <c r="I235" s="1"/>
      <c r="J235" s="1"/>
      <c r="K235" s="1"/>
      <c r="L235" s="1"/>
      <c r="M235" s="1"/>
      <c r="N235" s="1"/>
      <c r="O235" s="1"/>
      <c r="P235" s="1"/>
      <c r="Q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4:49" ht="15.75" x14ac:dyDescent="0.25">
      <c r="I236" s="1"/>
      <c r="J236" s="1"/>
      <c r="K236" s="1"/>
      <c r="L236" s="1"/>
      <c r="M236" s="1"/>
      <c r="N236" s="1"/>
      <c r="O236" s="1"/>
      <c r="P236" s="1"/>
      <c r="Q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4:49" ht="15.75" x14ac:dyDescent="0.25">
      <c r="I237" s="1"/>
      <c r="J237" s="1"/>
      <c r="K237" s="1"/>
      <c r="L237" s="1"/>
      <c r="M237" s="1"/>
      <c r="N237" s="1"/>
      <c r="O237" s="1"/>
      <c r="P237" s="1"/>
      <c r="Q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4:49" ht="15.75" x14ac:dyDescent="0.25">
      <c r="I238" s="1"/>
      <c r="J238" s="1"/>
      <c r="K238" s="1"/>
      <c r="L238" s="1"/>
      <c r="M238" s="1"/>
      <c r="N238" s="1"/>
      <c r="O238" s="1"/>
      <c r="P238" s="1"/>
      <c r="Q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</sheetData>
  <mergeCells count="23">
    <mergeCell ref="D3:S3"/>
    <mergeCell ref="D19:G19"/>
    <mergeCell ref="D20:G20"/>
    <mergeCell ref="D23:G23"/>
    <mergeCell ref="D24:G24"/>
    <mergeCell ref="D6:G6"/>
    <mergeCell ref="R6:S6"/>
    <mergeCell ref="D4:F4"/>
    <mergeCell ref="Q33:R33"/>
    <mergeCell ref="O32:S32"/>
    <mergeCell ref="O33:P33"/>
    <mergeCell ref="D25:E25"/>
    <mergeCell ref="F25:G25"/>
    <mergeCell ref="D26:E26"/>
    <mergeCell ref="D29:E29"/>
    <mergeCell ref="F29:G29"/>
    <mergeCell ref="D32:M33"/>
    <mergeCell ref="D31:G31"/>
    <mergeCell ref="F26:G26"/>
    <mergeCell ref="D27:E27"/>
    <mergeCell ref="F27:G27"/>
    <mergeCell ref="D28:E28"/>
    <mergeCell ref="F28:G2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5375-1526-4858-9B9A-E345B43805AF}">
  <dimension ref="B1:AW238"/>
  <sheetViews>
    <sheetView showGridLines="0" zoomScale="69" zoomScaleNormal="69" workbookViewId="0">
      <selection activeCell="D32" sqref="D32:M33"/>
    </sheetView>
  </sheetViews>
  <sheetFormatPr defaultRowHeight="27" customHeight="1" x14ac:dyDescent="0.25"/>
  <cols>
    <col min="1" max="1" width="5.140625" style="2" customWidth="1"/>
    <col min="2" max="2" width="3.7109375" style="2" customWidth="1"/>
    <col min="3" max="3" width="3" style="2" customWidth="1"/>
    <col min="4" max="4" width="10.42578125" style="2" customWidth="1"/>
    <col min="5" max="5" width="9.140625" style="2"/>
    <col min="6" max="6" width="13.28515625" style="2" customWidth="1"/>
    <col min="7" max="7" width="12.28515625" style="2" customWidth="1"/>
    <col min="8" max="8" width="11.42578125" style="2" customWidth="1"/>
    <col min="9" max="9" width="9.7109375" style="2" customWidth="1"/>
    <col min="10" max="13" width="9.140625" style="2"/>
    <col min="14" max="14" width="13.7109375" style="2" customWidth="1"/>
    <col min="15" max="15" width="10" style="2" customWidth="1"/>
    <col min="16" max="16" width="5.85546875" style="2" customWidth="1"/>
    <col min="17" max="17" width="5" style="2" customWidth="1"/>
    <col min="18" max="18" width="11.28515625" style="2" customWidth="1"/>
    <col min="19" max="19" width="13" style="2" customWidth="1"/>
    <col min="20" max="20" width="5" style="2" customWidth="1"/>
    <col min="21" max="16384" width="9.140625" style="2"/>
  </cols>
  <sheetData>
    <row r="1" spans="2:48" ht="12" customHeight="1" thickBot="1" x14ac:dyDescent="0.3"/>
    <row r="2" spans="2:48" ht="8.25" customHeight="1" x14ac:dyDescent="0.25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48" ht="18.75" customHeight="1" thickBot="1" x14ac:dyDescent="0.3">
      <c r="B3" s="10"/>
      <c r="D3" s="94" t="s">
        <v>7</v>
      </c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11"/>
    </row>
    <row r="4" spans="2:48" ht="17.25" customHeight="1" thickBot="1" x14ac:dyDescent="0.3">
      <c r="B4" s="10"/>
      <c r="D4" s="95" t="s">
        <v>24</v>
      </c>
      <c r="E4" s="96"/>
      <c r="F4" s="34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11"/>
    </row>
    <row r="5" spans="2:48" ht="16.5" customHeight="1" thickBot="1" x14ac:dyDescent="0.3">
      <c r="B5" s="10"/>
      <c r="T5" s="11"/>
    </row>
    <row r="6" spans="2:48" ht="38.25" customHeight="1" thickBot="1" x14ac:dyDescent="0.35">
      <c r="B6" s="10"/>
      <c r="D6" s="80" t="s">
        <v>19</v>
      </c>
      <c r="E6" s="81"/>
      <c r="F6" s="81"/>
      <c r="G6" s="82"/>
      <c r="H6" s="1"/>
      <c r="I6" s="1"/>
      <c r="J6" s="1"/>
      <c r="K6" s="1"/>
      <c r="L6" s="1"/>
      <c r="M6" s="1"/>
      <c r="N6" s="1"/>
      <c r="O6" s="1"/>
      <c r="P6" s="1"/>
      <c r="Q6" s="1"/>
      <c r="R6" s="92" t="s">
        <v>8</v>
      </c>
      <c r="S6" s="93"/>
      <c r="T6" s="1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2:48" ht="15.75" customHeight="1" thickBot="1" x14ac:dyDescent="0.3">
      <c r="B7" s="10"/>
      <c r="D7" s="29" t="s">
        <v>21</v>
      </c>
      <c r="E7" s="22" t="s">
        <v>15</v>
      </c>
      <c r="F7" s="31" t="s">
        <v>12</v>
      </c>
      <c r="G7" s="32" t="s">
        <v>23</v>
      </c>
      <c r="H7" s="1"/>
      <c r="I7" s="1"/>
      <c r="J7" s="1"/>
      <c r="K7" s="1"/>
      <c r="L7" s="1"/>
      <c r="M7" s="1"/>
      <c r="N7" s="1"/>
      <c r="O7" s="1"/>
      <c r="P7" s="1"/>
      <c r="Q7" s="1"/>
      <c r="R7" s="29" t="s">
        <v>21</v>
      </c>
      <c r="S7" s="26" t="s">
        <v>20</v>
      </c>
      <c r="T7" s="1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2:48" ht="15.75" customHeight="1" x14ac:dyDescent="0.25">
      <c r="B8" s="10"/>
      <c r="D8" s="41"/>
      <c r="E8" s="38">
        <v>404.77</v>
      </c>
      <c r="F8" s="20" t="str">
        <f>IF(D8&gt;0,$E$21*D8+$G$21, "-")</f>
        <v>-</v>
      </c>
      <c r="G8" s="21" t="str">
        <f>IF(D8&gt;0,(SQRT((F8-E8)^2))," - ")</f>
        <v xml:space="preserve"> - </v>
      </c>
      <c r="H8" s="1"/>
      <c r="I8" s="1"/>
      <c r="J8" s="1"/>
      <c r="K8" s="1"/>
      <c r="L8" s="1"/>
      <c r="M8" s="1"/>
      <c r="N8" s="1"/>
      <c r="O8" s="1"/>
      <c r="P8" s="1"/>
      <c r="Q8" s="1"/>
      <c r="R8" s="41">
        <v>206</v>
      </c>
      <c r="S8" s="42">
        <f t="shared" ref="S8:S14" si="0">IF(R8="","",$E$21*R8+$G$21)</f>
        <v>442.97644493488679</v>
      </c>
      <c r="T8" s="1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2:48" ht="15.75" customHeight="1" x14ac:dyDescent="0.25">
      <c r="B9" s="10"/>
      <c r="D9" s="41"/>
      <c r="E9" s="38">
        <v>407.78</v>
      </c>
      <c r="F9" s="20" t="str">
        <f t="shared" ref="F9:F16" si="1">IF(D9&gt;0,$E$21*D9+$G$21, "-")</f>
        <v>-</v>
      </c>
      <c r="G9" s="21" t="str">
        <f t="shared" ref="G9:G16" si="2">IF(D9&gt;0,(SQRT((F9-E9)^2))," - ")</f>
        <v xml:space="preserve"> - </v>
      </c>
      <c r="H9" s="1"/>
      <c r="I9" s="1"/>
      <c r="J9" s="1"/>
      <c r="K9" s="1"/>
      <c r="L9" s="1"/>
      <c r="M9" s="1"/>
      <c r="N9" s="1"/>
      <c r="O9" s="1"/>
      <c r="P9" s="1"/>
      <c r="Q9" s="1"/>
      <c r="R9" s="41">
        <v>480</v>
      </c>
      <c r="S9" s="42">
        <f t="shared" si="0"/>
        <v>489.72183746941016</v>
      </c>
      <c r="T9" s="1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2:48" ht="15.75" x14ac:dyDescent="0.25">
      <c r="B10" s="10"/>
      <c r="D10" s="41">
        <v>155</v>
      </c>
      <c r="E10" s="38">
        <v>435.83</v>
      </c>
      <c r="F10" s="20">
        <f t="shared" si="1"/>
        <v>434.27566019305942</v>
      </c>
      <c r="G10" s="21">
        <f>IF(D10&gt;0,(SQRT((F10-E10)^2))," - ")</f>
        <v>1.5543398069405612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41">
        <v>536</v>
      </c>
      <c r="S10" s="42">
        <f t="shared" si="0"/>
        <v>499.27564032318139</v>
      </c>
      <c r="T10" s="1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2:48" ht="15.75" x14ac:dyDescent="0.25">
      <c r="B11" s="10"/>
      <c r="D11" s="39">
        <v>465</v>
      </c>
      <c r="E11" s="36">
        <v>485.56</v>
      </c>
      <c r="F11" s="20">
        <f t="shared" si="1"/>
        <v>487.16278313357861</v>
      </c>
      <c r="G11" s="21">
        <f t="shared" ref="G11:G13" si="3">IF(D11&gt;0,(SQRT((F11-E11)^2))," - ")</f>
        <v>1.6027831335786118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39">
        <v>1039</v>
      </c>
      <c r="S11" s="42">
        <f t="shared" si="0"/>
        <v>585.0892623847335</v>
      </c>
      <c r="T11" s="1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2:48" ht="15.75" x14ac:dyDescent="0.25">
      <c r="B12" s="10"/>
      <c r="D12" s="39">
        <v>815</v>
      </c>
      <c r="E12" s="36">
        <v>546.07000000000005</v>
      </c>
      <c r="F12" s="20">
        <f t="shared" si="1"/>
        <v>546.87405096964858</v>
      </c>
      <c r="G12" s="21">
        <f t="shared" si="3"/>
        <v>0.80405096964852873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39">
        <v>1482</v>
      </c>
      <c r="S12" s="42">
        <f t="shared" si="0"/>
        <v>660.6666671029592</v>
      </c>
      <c r="T12" s="1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2:48" ht="15.75" x14ac:dyDescent="0.25">
      <c r="B13" s="10"/>
      <c r="D13" s="39">
        <v>1005</v>
      </c>
      <c r="E13" s="36">
        <v>579.07000000000005</v>
      </c>
      <c r="F13" s="20">
        <f t="shared" si="1"/>
        <v>579.28873922351522</v>
      </c>
      <c r="G13" s="21">
        <f t="shared" si="3"/>
        <v>0.21873922351517194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39"/>
      <c r="S13" s="42" t="str">
        <f t="shared" si="0"/>
        <v/>
      </c>
      <c r="T13" s="1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2:48" ht="15.75" x14ac:dyDescent="0.25">
      <c r="B14" s="10"/>
      <c r="D14" s="39">
        <v>1185</v>
      </c>
      <c r="E14" s="36">
        <v>610.03</v>
      </c>
      <c r="F14" s="20">
        <f t="shared" si="1"/>
        <v>609.99739125349402</v>
      </c>
      <c r="G14" s="21">
        <f t="shared" si="2"/>
        <v>3.2608746505957242E-2</v>
      </c>
      <c r="J14" s="1"/>
      <c r="K14" s="1"/>
      <c r="L14" s="1"/>
      <c r="M14" s="1"/>
      <c r="N14" s="1"/>
      <c r="O14" s="1"/>
      <c r="P14" s="1"/>
      <c r="Q14" s="1"/>
      <c r="R14" s="39"/>
      <c r="S14" s="42" t="str">
        <f t="shared" si="0"/>
        <v/>
      </c>
      <c r="T14" s="1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2:48" ht="16.5" thickBot="1" x14ac:dyDescent="0.3">
      <c r="B15" s="10"/>
      <c r="D15" s="40">
        <v>1291</v>
      </c>
      <c r="E15" s="37">
        <v>629.12</v>
      </c>
      <c r="F15" s="20">
        <f t="shared" si="1"/>
        <v>628.08137522670381</v>
      </c>
      <c r="G15" s="21">
        <f t="shared" si="2"/>
        <v>1.038624773296192</v>
      </c>
      <c r="J15" s="1"/>
      <c r="K15" s="1"/>
      <c r="L15" s="1"/>
      <c r="M15" s="1"/>
      <c r="N15" s="1"/>
      <c r="O15" s="1"/>
      <c r="P15" s="1"/>
      <c r="Q15" s="1"/>
      <c r="R15" s="39"/>
      <c r="S15" s="42"/>
      <c r="T15" s="1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2:48" ht="17.25" customHeight="1" thickBot="1" x14ac:dyDescent="0.3">
      <c r="B16" s="10"/>
      <c r="D16" s="40"/>
      <c r="E16" s="37">
        <v>652.11</v>
      </c>
      <c r="F16" s="20" t="str">
        <f t="shared" si="1"/>
        <v>-</v>
      </c>
      <c r="G16" s="21" t="str">
        <f t="shared" si="2"/>
        <v xml:space="preserve"> - </v>
      </c>
      <c r="J16" s="1"/>
      <c r="K16" s="1"/>
      <c r="L16" s="1"/>
      <c r="M16" s="1"/>
      <c r="N16" s="1"/>
      <c r="O16" s="1"/>
      <c r="P16" s="1"/>
      <c r="Q16" s="1"/>
      <c r="R16" s="39"/>
      <c r="S16" s="42" t="str">
        <f t="shared" ref="S16:S30" si="4">IF(R16="","",$E$21*R16+$G$21)</f>
        <v/>
      </c>
      <c r="T16" s="1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2:49" ht="16.5" thickBot="1" x14ac:dyDescent="0.3">
      <c r="B17" s="10"/>
      <c r="F17" s="28" t="s">
        <v>22</v>
      </c>
      <c r="G17" s="35">
        <f>ROUND(AVERAGE(G10:G16),2)</f>
        <v>0.88</v>
      </c>
      <c r="J17" s="1"/>
      <c r="K17" s="1"/>
      <c r="L17" s="1"/>
      <c r="M17" s="1"/>
      <c r="N17" s="1"/>
      <c r="O17" s="1"/>
      <c r="P17" s="1"/>
      <c r="Q17" s="1"/>
      <c r="R17" s="39"/>
      <c r="S17" s="42" t="str">
        <f t="shared" si="4"/>
        <v/>
      </c>
      <c r="T17" s="1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2:49" ht="16.5" thickBot="1" x14ac:dyDescent="0.3">
      <c r="B18" s="10"/>
      <c r="J18" s="1"/>
      <c r="K18" s="1"/>
      <c r="L18" s="1"/>
      <c r="M18" s="1"/>
      <c r="N18" s="1"/>
      <c r="O18" s="1"/>
      <c r="P18" s="1"/>
      <c r="Q18" s="1"/>
      <c r="R18" s="39"/>
      <c r="S18" s="42" t="str">
        <f t="shared" si="4"/>
        <v/>
      </c>
      <c r="T18" s="1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2:49" ht="17.25" thickBot="1" x14ac:dyDescent="0.3">
      <c r="B19" s="10"/>
      <c r="D19" s="80" t="s">
        <v>9</v>
      </c>
      <c r="E19" s="81"/>
      <c r="F19" s="81"/>
      <c r="G19" s="82"/>
      <c r="J19" s="1"/>
      <c r="K19" s="1"/>
      <c r="L19" s="1"/>
      <c r="M19" s="1"/>
      <c r="N19" s="1"/>
      <c r="O19" s="1"/>
      <c r="P19" s="1"/>
      <c r="Q19" s="1"/>
      <c r="R19" s="39"/>
      <c r="S19" s="42" t="str">
        <f t="shared" si="4"/>
        <v/>
      </c>
      <c r="T19" s="1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2:49" ht="16.5" thickBot="1" x14ac:dyDescent="0.3">
      <c r="B20" s="10"/>
      <c r="D20" s="83" t="str">
        <f>CONCATENATE("y [nm] = ",ROUND(E21,2),".x [pix] ",IF(G21&lt;1,"","+"),ROUND(G21,2))</f>
        <v>y [nm] = 0.17.x [pix] +407.83</v>
      </c>
      <c r="E20" s="84"/>
      <c r="F20" s="84"/>
      <c r="G20" s="85"/>
      <c r="H20" s="1"/>
      <c r="I20" s="1"/>
      <c r="J20" s="1"/>
      <c r="K20" s="1"/>
      <c r="L20" s="1"/>
      <c r="M20" s="1"/>
      <c r="N20" s="1"/>
      <c r="O20" s="1"/>
      <c r="R20" s="39"/>
      <c r="S20" s="42" t="str">
        <f t="shared" si="4"/>
        <v/>
      </c>
      <c r="T20" s="1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2:49" ht="16.5" thickBot="1" x14ac:dyDescent="0.3">
      <c r="B21" s="10"/>
      <c r="D21" s="24" t="s">
        <v>13</v>
      </c>
      <c r="E21" s="23">
        <f>IF(F4="",SLOPE(E10:E16,D10:D16),D26)</f>
        <v>0.1706036223887715</v>
      </c>
      <c r="F21" s="25" t="s">
        <v>14</v>
      </c>
      <c r="G21" s="23">
        <f>IF(F4="",INTERCEPT(E10:E16,D10:D16),F26)</f>
        <v>407.83209872279986</v>
      </c>
      <c r="R21" s="39"/>
      <c r="S21" s="42" t="str">
        <f t="shared" si="4"/>
        <v/>
      </c>
      <c r="T21" s="1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2:49" ht="16.5" thickBot="1" x14ac:dyDescent="0.3">
      <c r="B22" s="10"/>
      <c r="R22" s="39"/>
      <c r="S22" s="42" t="str">
        <f t="shared" si="4"/>
        <v/>
      </c>
      <c r="T22" s="1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2:49" ht="19.5" customHeight="1" x14ac:dyDescent="0.25">
      <c r="B23" s="10"/>
      <c r="D23" s="86" t="s">
        <v>3</v>
      </c>
      <c r="E23" s="87"/>
      <c r="F23" s="87"/>
      <c r="G23" s="88"/>
      <c r="R23" s="39"/>
      <c r="S23" s="42" t="str">
        <f t="shared" si="4"/>
        <v/>
      </c>
      <c r="T23" s="1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2:49" ht="16.5" customHeight="1" thickBot="1" x14ac:dyDescent="0.3">
      <c r="B24" s="10"/>
      <c r="D24" s="89" t="s">
        <v>6</v>
      </c>
      <c r="E24" s="90"/>
      <c r="F24" s="90"/>
      <c r="G24" s="91"/>
      <c r="R24" s="39"/>
      <c r="S24" s="42" t="str">
        <f t="shared" si="4"/>
        <v/>
      </c>
      <c r="T24" s="1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2:49" ht="15.75" x14ac:dyDescent="0.25">
      <c r="B25" s="10"/>
      <c r="D25" s="52" t="s">
        <v>16</v>
      </c>
      <c r="E25" s="53"/>
      <c r="F25" s="53" t="s">
        <v>17</v>
      </c>
      <c r="G25" s="54"/>
      <c r="R25" s="39"/>
      <c r="S25" s="42" t="str">
        <f t="shared" si="4"/>
        <v/>
      </c>
      <c r="T25" s="1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2:49" ht="16.5" thickBot="1" x14ac:dyDescent="0.3">
      <c r="B26" s="10"/>
      <c r="D26" s="55">
        <v>0.1</v>
      </c>
      <c r="E26" s="56"/>
      <c r="F26" s="56">
        <v>410</v>
      </c>
      <c r="G26" s="71"/>
      <c r="R26" s="39"/>
      <c r="S26" s="42" t="str">
        <f t="shared" si="4"/>
        <v/>
      </c>
      <c r="T26" s="1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2:49" ht="16.5" thickBot="1" x14ac:dyDescent="0.3">
      <c r="B27" s="10"/>
      <c r="D27" s="72" t="s">
        <v>0</v>
      </c>
      <c r="E27" s="73"/>
      <c r="F27" s="73" t="s">
        <v>1</v>
      </c>
      <c r="G27" s="74"/>
      <c r="R27" s="39"/>
      <c r="S27" s="42" t="str">
        <f t="shared" si="4"/>
        <v/>
      </c>
      <c r="T27" s="1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2:49" ht="15.75" x14ac:dyDescent="0.25">
      <c r="B28" s="10"/>
      <c r="D28" s="75">
        <f>ROUND(MIN(D10:D16,R10:R30)-0.1*MIN(D10:D16,R10:R30),2)</f>
        <v>139.5</v>
      </c>
      <c r="E28" s="76"/>
      <c r="F28" s="77">
        <f>$D$26*D28+$F$26</f>
        <v>423.95</v>
      </c>
      <c r="G28" s="78"/>
      <c r="R28" s="39"/>
      <c r="S28" s="42" t="str">
        <f t="shared" si="4"/>
        <v/>
      </c>
      <c r="T28" s="1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2:49" ht="16.5" thickBot="1" x14ac:dyDescent="0.3">
      <c r="B29" s="10"/>
      <c r="D29" s="57">
        <f>ROUND(MAX(D10:D16,R10:R30)+0.1*MAX(D10:D16,R10:R30),2)</f>
        <v>1630.2</v>
      </c>
      <c r="E29" s="58"/>
      <c r="F29" s="59">
        <f>$D$26*D29+$F$26</f>
        <v>573.02</v>
      </c>
      <c r="G29" s="60"/>
      <c r="R29" s="39"/>
      <c r="S29" s="42" t="str">
        <f t="shared" si="4"/>
        <v/>
      </c>
      <c r="T29" s="1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2:49" ht="13.5" customHeight="1" thickBot="1" x14ac:dyDescent="0.3">
      <c r="B30" s="10"/>
      <c r="R30" s="40"/>
      <c r="S30" s="42" t="str">
        <f t="shared" si="4"/>
        <v/>
      </c>
      <c r="T30" s="1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2:49" ht="15.75" customHeight="1" thickBot="1" x14ac:dyDescent="0.3">
      <c r="B31" s="10"/>
      <c r="D31" s="68" t="s">
        <v>18</v>
      </c>
      <c r="E31" s="69"/>
      <c r="F31" s="69"/>
      <c r="G31" s="70"/>
      <c r="T31" s="1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2:49" ht="16.5" thickBot="1" x14ac:dyDescent="0.3">
      <c r="B32" s="10"/>
      <c r="D32" s="61" t="str">
        <f>CONCATENATE(CHAR(13),"WCSNAME = 'Comprimento de Onda' ",CHAR(13),"CTYPE1 = 'Lambda' ",CHAR(13),"CRPIX1 = ","0",CHAR(13),"CRVAL1 = ",SUBSTITUTE(G21,",","."),CHAR(13),"CUNIT1 = nm ",CHAR(13),"CDELT1 = ",SUBSTITUTE(E21,",","."),CHAR(13),"CTYPE2 = 'LINEAR'",CHAR(13),"CRPIX2 = 1",CHAR(13),"CRVAL2 = 1",CHAR(13),"CUNIT2 = pix ",CHAR(13),"CDELT2 = 1",CHAR(13),"CTYPE3 = 'LINEAR'",CHAR(13),"CRPIX3 = 1",CHAR(13),"CRVAL3 = 1",CHAR(13),"CUNIT3 = pix ",CHAR(13),"CDELT3 = 1",CHAR(13))</f>
        <v>_x000D_WCSNAME = 'Comprimento de Onda' _x000D_CTYPE1 = 'Lambda' _x000D_CRPIX1 = 0_x000D_CRVAL1 = 407.8320987228_x000D_CUNIT1 = nm _x000D_CDELT1 = 0.170603622388771_x000D_CTYPE2 = 'LINEAR'_x000D_CRPIX2 = 1_x000D_CRVAL2 = 1_x000D_CUNIT2 = pix _x000D_CDELT2 = 1_x000D_CTYPE3 = 'LINEAR'_x000D_CRPIX3 = 1_x000D_CRVAL3 = 1_x000D_CUNIT3 = pix _x000D_CDELT3 = 1_x000D_</v>
      </c>
      <c r="E32" s="97"/>
      <c r="F32" s="97"/>
      <c r="G32" s="97"/>
      <c r="H32" s="63"/>
      <c r="I32" s="63"/>
      <c r="J32" s="63"/>
      <c r="K32" s="63"/>
      <c r="L32" s="63"/>
      <c r="M32" s="64"/>
      <c r="N32" s="2" t="s">
        <v>4</v>
      </c>
      <c r="O32" s="47" t="s">
        <v>2</v>
      </c>
      <c r="P32" s="48"/>
      <c r="Q32" s="48"/>
      <c r="R32" s="48"/>
      <c r="S32" s="49"/>
      <c r="T32" s="1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2:49" ht="16.5" thickBot="1" x14ac:dyDescent="0.3">
      <c r="B33" s="10"/>
      <c r="D33" s="65"/>
      <c r="E33" s="66"/>
      <c r="F33" s="66"/>
      <c r="G33" s="66"/>
      <c r="H33" s="66"/>
      <c r="I33" s="66"/>
      <c r="J33" s="66"/>
      <c r="K33" s="66"/>
      <c r="L33" s="66"/>
      <c r="M33" s="67"/>
      <c r="O33" s="50" t="s">
        <v>5</v>
      </c>
      <c r="P33" s="51"/>
      <c r="Q33" s="46" t="s">
        <v>10</v>
      </c>
      <c r="R33" s="46"/>
      <c r="S33" s="30" t="s">
        <v>11</v>
      </c>
      <c r="T33" s="1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2:49" ht="16.5" thickBot="1" x14ac:dyDescent="0.3"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44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2:49" ht="15.75" x14ac:dyDescent="0.25"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2:49" ht="15.75" x14ac:dyDescent="0.25"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2:49" ht="15.75" x14ac:dyDescent="0.25"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2:49" ht="15.75" x14ac:dyDescent="0.25"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2:49" ht="15.75" x14ac:dyDescent="0.25"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2:49" ht="15.75" x14ac:dyDescent="0.25"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2:49" ht="15.75" x14ac:dyDescent="0.25"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2:49" ht="15.75" x14ac:dyDescent="0.25"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2:49" ht="15.75" x14ac:dyDescent="0.25"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2:49" ht="15.75" x14ac:dyDescent="0.25"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2:49" ht="15.75" x14ac:dyDescent="0.25"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2:49" ht="15.75" x14ac:dyDescent="0.25">
      <c r="F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2:49" ht="15.75" x14ac:dyDescent="0.25">
      <c r="F47" s="1"/>
      <c r="R47" s="1"/>
      <c r="S47" s="1"/>
      <c r="AP47" s="1"/>
      <c r="AQ47" s="1"/>
      <c r="AR47" s="1"/>
      <c r="AS47" s="1"/>
      <c r="AT47" s="1"/>
      <c r="AU47" s="1"/>
      <c r="AV47" s="1"/>
      <c r="AW47" s="1"/>
    </row>
    <row r="48" spans="2:49" ht="15.75" x14ac:dyDescent="0.25">
      <c r="E48" s="1"/>
      <c r="F48" s="1"/>
      <c r="R48" s="1"/>
      <c r="S48" s="1"/>
      <c r="AP48" s="1"/>
      <c r="AQ48" s="1"/>
      <c r="AR48" s="1"/>
      <c r="AS48" s="1"/>
      <c r="AT48" s="1"/>
      <c r="AU48" s="1"/>
      <c r="AV48" s="1"/>
      <c r="AW48" s="1"/>
    </row>
    <row r="49" spans="4:49" ht="15.75" x14ac:dyDescent="0.25">
      <c r="E49" s="1"/>
      <c r="F49" s="1"/>
      <c r="R49" s="1"/>
      <c r="S49" s="1"/>
      <c r="AP49" s="1"/>
      <c r="AQ49" s="1"/>
      <c r="AR49" s="1"/>
      <c r="AS49" s="1"/>
      <c r="AT49" s="1"/>
      <c r="AU49" s="1"/>
      <c r="AV49" s="1"/>
      <c r="AW49" s="1"/>
    </row>
    <row r="50" spans="4:49" ht="15.75" x14ac:dyDescent="0.25">
      <c r="E50" s="1"/>
      <c r="F50" s="1"/>
      <c r="R50" s="1"/>
      <c r="S50" s="1"/>
      <c r="AP50" s="1"/>
      <c r="AQ50" s="1"/>
      <c r="AR50" s="1"/>
      <c r="AS50" s="1"/>
      <c r="AT50" s="1"/>
      <c r="AU50" s="1"/>
      <c r="AV50" s="1"/>
      <c r="AW50" s="1"/>
    </row>
    <row r="51" spans="4:49" ht="15.75" x14ac:dyDescent="0.25">
      <c r="E51" s="1"/>
      <c r="F51" s="1"/>
      <c r="R51" s="1"/>
      <c r="S51" s="1"/>
      <c r="AP51" s="1"/>
      <c r="AQ51" s="1"/>
      <c r="AR51" s="1"/>
      <c r="AS51" s="1"/>
      <c r="AT51" s="1"/>
      <c r="AU51" s="1"/>
      <c r="AV51" s="1"/>
      <c r="AW51" s="1"/>
    </row>
    <row r="52" spans="4:49" ht="15.75" x14ac:dyDescent="0.25">
      <c r="E52" s="1"/>
      <c r="F52" s="1"/>
      <c r="G52" s="1"/>
      <c r="H52" s="1"/>
      <c r="R52" s="1"/>
      <c r="S52" s="1"/>
      <c r="AP52" s="1"/>
      <c r="AQ52" s="1"/>
      <c r="AR52" s="1"/>
      <c r="AS52" s="1"/>
      <c r="AT52" s="1"/>
      <c r="AU52" s="1"/>
      <c r="AV52" s="1"/>
      <c r="AW52" s="1"/>
    </row>
    <row r="53" spans="4:49" ht="15.75" x14ac:dyDescent="0.25">
      <c r="E53" s="1"/>
      <c r="F53" s="1"/>
      <c r="G53" s="1"/>
      <c r="H53" s="1"/>
      <c r="R53" s="1"/>
      <c r="S53" s="1"/>
      <c r="AP53" s="1"/>
      <c r="AQ53" s="1"/>
      <c r="AR53" s="1"/>
      <c r="AS53" s="1"/>
      <c r="AT53" s="1"/>
      <c r="AU53" s="1"/>
      <c r="AV53" s="1"/>
      <c r="AW53" s="1"/>
    </row>
    <row r="54" spans="4:49" ht="15.75" x14ac:dyDescent="0.25">
      <c r="D54" s="1"/>
      <c r="E54" s="1"/>
      <c r="F54" s="1"/>
      <c r="G54" s="1"/>
      <c r="H54" s="1"/>
      <c r="R54" s="1"/>
      <c r="S54" s="1"/>
      <c r="AP54" s="1"/>
      <c r="AQ54" s="1"/>
      <c r="AR54" s="1"/>
      <c r="AS54" s="1"/>
      <c r="AT54" s="1"/>
      <c r="AU54" s="1"/>
      <c r="AV54" s="1"/>
      <c r="AW54" s="1"/>
    </row>
    <row r="55" spans="4:49" ht="15.75" x14ac:dyDescent="0.25">
      <c r="D55" s="1"/>
      <c r="E55" s="1"/>
      <c r="F55" s="1"/>
      <c r="G55" s="1"/>
      <c r="H55" s="1"/>
      <c r="R55" s="1"/>
      <c r="S55" s="1"/>
      <c r="AP55" s="1"/>
      <c r="AQ55" s="1"/>
      <c r="AR55" s="1"/>
      <c r="AS55" s="1"/>
      <c r="AT55" s="1"/>
      <c r="AU55" s="1"/>
      <c r="AV55" s="1"/>
      <c r="AW55" s="1"/>
    </row>
    <row r="56" spans="4:49" ht="15.75" x14ac:dyDescent="0.25">
      <c r="D56" s="1"/>
      <c r="E56" s="1"/>
      <c r="F56" s="1"/>
      <c r="G56" s="1"/>
      <c r="H56" s="1"/>
      <c r="R56" s="1"/>
      <c r="S56" s="1"/>
      <c r="AP56" s="1"/>
      <c r="AQ56" s="1"/>
      <c r="AR56" s="1"/>
      <c r="AS56" s="1"/>
      <c r="AT56" s="1"/>
      <c r="AU56" s="1"/>
      <c r="AV56" s="1"/>
      <c r="AW56" s="1"/>
    </row>
    <row r="57" spans="4:49" ht="15.75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4:49" ht="15.75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4:49" ht="15.75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4:49" ht="15.75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4:49" ht="15.75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4:49" ht="15.75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4:49" ht="15.75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4:49" ht="15.75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4:49" ht="15.75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4:49" ht="15.75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4:49" ht="15.75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4:49" ht="15.75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4:49" ht="15.75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4:49" ht="15.75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4:49" ht="15.75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4:49" ht="15.75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4:49" ht="15.75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4:49" ht="15.75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4:49" ht="15.75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4:49" ht="15.75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4:49" ht="15.75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4:49" ht="15.75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4:49" ht="15.75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4:49" ht="15.75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4:49" ht="15.75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4:49" ht="15.75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4:49" ht="15.75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4:49" ht="15.75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4:49" ht="15.75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4:49" ht="15.75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4:49" ht="15.75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4:49" ht="15.75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4:49" ht="15.75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4:49" ht="15.75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4:49" ht="15.75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4:49" ht="15.75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4:49" ht="15.75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4:49" ht="15.75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4:49" ht="15.75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4:49" ht="15.75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4:49" ht="15.75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4:49" ht="15.75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4:49" ht="15.75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4:49" ht="15.75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4:49" ht="15.75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4:49" ht="15.75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4:49" ht="15.75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4:49" ht="15.75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4:49" ht="15.75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4:49" ht="15.75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4:49" ht="15.75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4:49" ht="15.75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4:49" ht="15.75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4:49" ht="15.75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4:49" ht="15.75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4:49" ht="15.75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4:49" ht="15.75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4:49" ht="15.75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4:49" ht="15.75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4:49" ht="15.75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4:49" ht="15.75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4:49" ht="15.75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4:49" ht="15.75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4:49" ht="15.75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4:49" ht="15.75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4:49" ht="15.75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4:49" ht="15.75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4:49" ht="15.75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4:49" ht="15.75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4:49" ht="15.75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4:49" ht="15.75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4:49" ht="15.75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4:49" ht="15.75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4:49" ht="15.75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4:49" ht="15.75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4:49" ht="15.75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4:49" ht="15.75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4:49" ht="15.75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4:49" ht="15.75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4:49" ht="15.75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4:49" ht="15.75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4:49" ht="15.75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4:49" ht="15.75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4:49" ht="15.75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4:49" ht="15.75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4:49" ht="15.75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4:49" ht="15.75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4:49" ht="15.75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4:49" ht="15.75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4:49" ht="15.75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4:49" ht="15.75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4:49" ht="15.75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4:49" ht="15.75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4:49" ht="15.75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4:49" ht="15.75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4:49" ht="15.75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4:49" ht="15.75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4:49" ht="15.75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4:49" ht="15.75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4:49" ht="15.75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4:49" ht="15.75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4:49" ht="15.75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4:49" ht="15.75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4:49" ht="15.75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4:49" ht="15.75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4:49" ht="15.75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4:49" ht="15.75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4:49" ht="15.75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4:49" ht="15.75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4:49" ht="15.75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4:49" ht="15.75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4:49" ht="15.75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4:49" ht="15.75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4:49" ht="15.75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4:49" ht="15.75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4:49" ht="15.75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4:49" ht="15.75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4:49" ht="15.75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4:49" ht="15.75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4:49" ht="15.75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4:49" ht="15.75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4:49" ht="15.75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4:49" ht="15.75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4:49" ht="15.75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4:49" ht="15.75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4:49" ht="15.75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4:49" ht="15.75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4:49" ht="15.75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4:49" ht="15.75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4:49" ht="15.75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4:49" ht="15.75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4:49" ht="15.75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4:49" ht="15.75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4:49" ht="15.75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4:49" ht="15.75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4:49" ht="15.75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4:49" ht="15.75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4:49" ht="15.75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4:49" ht="15.75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4:49" ht="15.75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4:49" ht="15.75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4:49" ht="15.75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4:49" ht="15.75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4:49" ht="15.75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4:49" ht="15.75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4:49" ht="15.75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4:49" ht="15.75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4:49" ht="15.75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4:49" ht="15.75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4:49" ht="15.75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4:49" ht="15.75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4:49" ht="15.75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4:49" ht="15.75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4:49" ht="15.75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4:49" ht="15.75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4:49" ht="15.75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4:49" ht="15.75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4:49" ht="15.75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4:49" ht="15.75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4:49" ht="15.75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4:49" ht="15.75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4:49" ht="15.75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4:49" ht="15.75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4:49" ht="15.75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4:49" ht="15.75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4:49" ht="15.75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4:49" ht="15.75" x14ac:dyDescent="0.25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4:49" ht="15.75" x14ac:dyDescent="0.25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4:49" ht="15.75" x14ac:dyDescent="0.25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4:49" ht="15.75" x14ac:dyDescent="0.25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4:49" ht="15.75" x14ac:dyDescent="0.25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4:49" ht="15.75" x14ac:dyDescent="0.25">
      <c r="D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4:49" ht="15.75" x14ac:dyDescent="0.25">
      <c r="D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4:49" ht="15.75" x14ac:dyDescent="0.25">
      <c r="D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4:49" ht="15.75" x14ac:dyDescent="0.25">
      <c r="D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4:49" ht="15.75" x14ac:dyDescent="0.25">
      <c r="D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4:49" ht="15.75" x14ac:dyDescent="0.25">
      <c r="D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4:49" ht="15.75" x14ac:dyDescent="0.25">
      <c r="I234" s="1"/>
      <c r="J234" s="1"/>
      <c r="K234" s="1"/>
      <c r="L234" s="1"/>
      <c r="M234" s="1"/>
      <c r="N234" s="1"/>
      <c r="O234" s="1"/>
      <c r="P234" s="1"/>
      <c r="Q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4:49" ht="15.75" x14ac:dyDescent="0.25">
      <c r="I235" s="1"/>
      <c r="J235" s="1"/>
      <c r="K235" s="1"/>
      <c r="L235" s="1"/>
      <c r="M235" s="1"/>
      <c r="N235" s="1"/>
      <c r="O235" s="1"/>
      <c r="P235" s="1"/>
      <c r="Q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4:49" ht="15.75" x14ac:dyDescent="0.25">
      <c r="I236" s="1"/>
      <c r="J236" s="1"/>
      <c r="K236" s="1"/>
      <c r="L236" s="1"/>
      <c r="M236" s="1"/>
      <c r="N236" s="1"/>
      <c r="O236" s="1"/>
      <c r="P236" s="1"/>
      <c r="Q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4:49" ht="15.75" x14ac:dyDescent="0.25">
      <c r="I237" s="1"/>
      <c r="J237" s="1"/>
      <c r="K237" s="1"/>
      <c r="L237" s="1"/>
      <c r="M237" s="1"/>
      <c r="N237" s="1"/>
      <c r="O237" s="1"/>
      <c r="P237" s="1"/>
      <c r="Q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4:49" ht="15.75" x14ac:dyDescent="0.25">
      <c r="I238" s="1"/>
      <c r="J238" s="1"/>
      <c r="K238" s="1"/>
      <c r="L238" s="1"/>
      <c r="M238" s="1"/>
      <c r="N238" s="1"/>
      <c r="O238" s="1"/>
      <c r="P238" s="1"/>
      <c r="Q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</sheetData>
  <mergeCells count="23">
    <mergeCell ref="D31:G31"/>
    <mergeCell ref="D32:M33"/>
    <mergeCell ref="O32:S32"/>
    <mergeCell ref="O33:P33"/>
    <mergeCell ref="Q33:R33"/>
    <mergeCell ref="D27:E27"/>
    <mergeCell ref="F27:G27"/>
    <mergeCell ref="D28:E28"/>
    <mergeCell ref="F28:G28"/>
    <mergeCell ref="D29:E29"/>
    <mergeCell ref="F29:G29"/>
    <mergeCell ref="D23:G23"/>
    <mergeCell ref="D24:G24"/>
    <mergeCell ref="D25:E25"/>
    <mergeCell ref="F25:G25"/>
    <mergeCell ref="D26:E26"/>
    <mergeCell ref="F26:G26"/>
    <mergeCell ref="D20:G20"/>
    <mergeCell ref="D3:S3"/>
    <mergeCell ref="D4:E4"/>
    <mergeCell ref="D6:G6"/>
    <mergeCell ref="R6:S6"/>
    <mergeCell ref="D19:G1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E854-4165-4E89-95A4-40CCC054C038}">
  <dimension ref="B1:AW238"/>
  <sheetViews>
    <sheetView showGridLines="0" zoomScale="69" zoomScaleNormal="69" workbookViewId="0">
      <selection activeCell="G18" sqref="G18"/>
    </sheetView>
  </sheetViews>
  <sheetFormatPr defaultRowHeight="27" customHeight="1" x14ac:dyDescent="0.25"/>
  <cols>
    <col min="1" max="1" width="5.140625" style="2" customWidth="1"/>
    <col min="2" max="2" width="3.7109375" style="2" customWidth="1"/>
    <col min="3" max="3" width="3" style="2" customWidth="1"/>
    <col min="4" max="4" width="10.42578125" style="2" customWidth="1"/>
    <col min="5" max="5" width="9.140625" style="2"/>
    <col min="6" max="6" width="13.28515625" style="2" customWidth="1"/>
    <col min="7" max="7" width="12.28515625" style="2" customWidth="1"/>
    <col min="8" max="8" width="11.42578125" style="2" customWidth="1"/>
    <col min="9" max="9" width="9.7109375" style="2" customWidth="1"/>
    <col min="10" max="13" width="9.140625" style="2"/>
    <col min="14" max="14" width="13.7109375" style="2" customWidth="1"/>
    <col min="15" max="15" width="10" style="2" customWidth="1"/>
    <col min="16" max="16" width="5.85546875" style="2" customWidth="1"/>
    <col min="17" max="17" width="5" style="2" customWidth="1"/>
    <col min="18" max="18" width="11.28515625" style="2" customWidth="1"/>
    <col min="19" max="19" width="13" style="2" customWidth="1"/>
    <col min="20" max="20" width="5" style="2" customWidth="1"/>
    <col min="21" max="16384" width="9.140625" style="2"/>
  </cols>
  <sheetData>
    <row r="1" spans="2:48" ht="12" customHeight="1" thickBot="1" x14ac:dyDescent="0.3"/>
    <row r="2" spans="2:48" ht="8.25" customHeight="1" x14ac:dyDescent="0.25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48" ht="18.75" customHeight="1" x14ac:dyDescent="0.25">
      <c r="B3" s="10"/>
      <c r="D3" s="94" t="s">
        <v>7</v>
      </c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11"/>
    </row>
    <row r="4" spans="2:48" ht="17.25" customHeight="1" x14ac:dyDescent="0.25">
      <c r="B4" s="10"/>
      <c r="D4" s="98" t="s">
        <v>26</v>
      </c>
      <c r="E4" s="98"/>
      <c r="F4" s="45" t="s">
        <v>25</v>
      </c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11"/>
    </row>
    <row r="5" spans="2:48" ht="16.5" customHeight="1" thickBot="1" x14ac:dyDescent="0.3">
      <c r="B5" s="10"/>
      <c r="T5" s="11"/>
    </row>
    <row r="6" spans="2:48" ht="38.25" customHeight="1" thickBot="1" x14ac:dyDescent="0.35">
      <c r="B6" s="10"/>
      <c r="D6" s="80" t="s">
        <v>19</v>
      </c>
      <c r="E6" s="81"/>
      <c r="F6" s="81"/>
      <c r="G6" s="82"/>
      <c r="H6" s="1"/>
      <c r="I6" s="1"/>
      <c r="J6" s="1"/>
      <c r="K6" s="1"/>
      <c r="L6" s="1"/>
      <c r="M6" s="1"/>
      <c r="N6" s="1"/>
      <c r="O6" s="1"/>
      <c r="P6" s="1"/>
      <c r="Q6" s="1"/>
      <c r="R6" s="92" t="s">
        <v>8</v>
      </c>
      <c r="S6" s="93"/>
      <c r="T6" s="1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2:48" ht="15.75" customHeight="1" thickBot="1" x14ac:dyDescent="0.3">
      <c r="B7" s="10"/>
      <c r="D7" s="29" t="s">
        <v>21</v>
      </c>
      <c r="E7" s="22" t="s">
        <v>15</v>
      </c>
      <c r="F7" s="31" t="s">
        <v>12</v>
      </c>
      <c r="G7" s="32" t="s">
        <v>23</v>
      </c>
      <c r="H7" s="1"/>
      <c r="I7" s="1"/>
      <c r="J7" s="1"/>
      <c r="K7" s="1"/>
      <c r="L7" s="1"/>
      <c r="M7" s="1"/>
      <c r="N7" s="1"/>
      <c r="O7" s="1"/>
      <c r="P7" s="1"/>
      <c r="Q7" s="1"/>
      <c r="R7" s="29" t="s">
        <v>21</v>
      </c>
      <c r="S7" s="26" t="s">
        <v>20</v>
      </c>
      <c r="T7" s="1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2:48" ht="15.75" customHeight="1" x14ac:dyDescent="0.25">
      <c r="B8" s="10"/>
      <c r="D8" s="41"/>
      <c r="E8" s="38">
        <v>404.77</v>
      </c>
      <c r="F8" s="20" t="str">
        <f>IF(D8&gt;0,$E$21*D8+$G$21, "-")</f>
        <v>-</v>
      </c>
      <c r="G8" s="21" t="str">
        <f>IF(D8&gt;0,(SQRT((F8-E8)^2))," - ")</f>
        <v xml:space="preserve"> - </v>
      </c>
      <c r="H8" s="1"/>
      <c r="I8" s="1"/>
      <c r="J8" s="1"/>
      <c r="K8" s="1"/>
      <c r="L8" s="1"/>
      <c r="M8" s="1"/>
      <c r="N8" s="1"/>
      <c r="O8" s="1"/>
      <c r="P8" s="1"/>
      <c r="Q8" s="1"/>
      <c r="R8" s="41">
        <v>206</v>
      </c>
      <c r="S8" s="42">
        <f t="shared" ref="S8:S14" si="0">IF(R8="","",$E$21*R8+$G$21)</f>
        <v>430.6</v>
      </c>
      <c r="T8" s="1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2:48" ht="15.75" customHeight="1" x14ac:dyDescent="0.25">
      <c r="B9" s="10"/>
      <c r="D9" s="41"/>
      <c r="E9" s="38">
        <v>407.78</v>
      </c>
      <c r="F9" s="20" t="str">
        <f t="shared" ref="F9:F16" si="1">IF(D9&gt;0,$E$21*D9+$G$21, "-")</f>
        <v>-</v>
      </c>
      <c r="G9" s="21" t="str">
        <f t="shared" ref="G9:G16" si="2">IF(D9&gt;0,(SQRT((F9-E9)^2))," - ")</f>
        <v xml:space="preserve"> - </v>
      </c>
      <c r="H9" s="1"/>
      <c r="I9" s="1"/>
      <c r="J9" s="1"/>
      <c r="K9" s="1"/>
      <c r="L9" s="1"/>
      <c r="M9" s="1"/>
      <c r="N9" s="1"/>
      <c r="O9" s="1"/>
      <c r="P9" s="1"/>
      <c r="Q9" s="1"/>
      <c r="R9" s="41">
        <v>480</v>
      </c>
      <c r="S9" s="42">
        <f t="shared" si="0"/>
        <v>458</v>
      </c>
      <c r="T9" s="1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2:48" ht="15.75" x14ac:dyDescent="0.25">
      <c r="B10" s="10"/>
      <c r="D10" s="41">
        <v>155</v>
      </c>
      <c r="E10" s="38">
        <v>435.83</v>
      </c>
      <c r="F10" s="20">
        <f t="shared" si="1"/>
        <v>425.5</v>
      </c>
      <c r="G10" s="21">
        <f>IF(D10&gt;0,(SQRT((F10-E10)^2))," - ")</f>
        <v>10.329999999999984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41">
        <v>536</v>
      </c>
      <c r="S10" s="42">
        <f t="shared" si="0"/>
        <v>463.6</v>
      </c>
      <c r="T10" s="1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2:48" ht="15.75" x14ac:dyDescent="0.25">
      <c r="B11" s="10"/>
      <c r="D11" s="39">
        <v>465</v>
      </c>
      <c r="E11" s="36">
        <v>485.56</v>
      </c>
      <c r="F11" s="20">
        <f t="shared" si="1"/>
        <v>456.5</v>
      </c>
      <c r="G11" s="21">
        <f t="shared" ref="G11:G13" si="3">IF(D11&gt;0,(SQRT((F11-E11)^2))," - ")</f>
        <v>29.060000000000002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39">
        <v>1039</v>
      </c>
      <c r="S11" s="42">
        <f t="shared" si="0"/>
        <v>513.9</v>
      </c>
      <c r="T11" s="1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2:48" ht="15.75" x14ac:dyDescent="0.25">
      <c r="B12" s="10"/>
      <c r="D12" s="39">
        <v>815</v>
      </c>
      <c r="E12" s="36">
        <v>546.07000000000005</v>
      </c>
      <c r="F12" s="20">
        <f t="shared" si="1"/>
        <v>491.5</v>
      </c>
      <c r="G12" s="21">
        <f t="shared" si="3"/>
        <v>54.57000000000005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39">
        <v>1482</v>
      </c>
      <c r="S12" s="42">
        <f t="shared" si="0"/>
        <v>558.20000000000005</v>
      </c>
      <c r="T12" s="1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2:48" ht="15.75" x14ac:dyDescent="0.25">
      <c r="B13" s="10"/>
      <c r="D13" s="39">
        <v>1005</v>
      </c>
      <c r="E13" s="36">
        <v>579.07000000000005</v>
      </c>
      <c r="F13" s="20">
        <f t="shared" si="1"/>
        <v>510.5</v>
      </c>
      <c r="G13" s="21">
        <f t="shared" si="3"/>
        <v>68.57000000000005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39"/>
      <c r="S13" s="42" t="str">
        <f t="shared" si="0"/>
        <v/>
      </c>
      <c r="T13" s="1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2:48" ht="15.75" x14ac:dyDescent="0.25">
      <c r="B14" s="10"/>
      <c r="D14" s="39">
        <v>1185</v>
      </c>
      <c r="E14" s="36">
        <v>610.03</v>
      </c>
      <c r="F14" s="20">
        <f t="shared" si="1"/>
        <v>528.5</v>
      </c>
      <c r="G14" s="21">
        <f t="shared" si="2"/>
        <v>81.529999999999973</v>
      </c>
      <c r="J14" s="1"/>
      <c r="K14" s="1"/>
      <c r="L14" s="1"/>
      <c r="M14" s="1"/>
      <c r="N14" s="1"/>
      <c r="O14" s="1"/>
      <c r="P14" s="1"/>
      <c r="Q14" s="1"/>
      <c r="R14" s="39"/>
      <c r="S14" s="42" t="str">
        <f t="shared" si="0"/>
        <v/>
      </c>
      <c r="T14" s="1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2:48" ht="16.5" thickBot="1" x14ac:dyDescent="0.3">
      <c r="B15" s="10"/>
      <c r="D15" s="40">
        <v>1291</v>
      </c>
      <c r="E15" s="37">
        <v>629.12</v>
      </c>
      <c r="F15" s="20">
        <f t="shared" si="1"/>
        <v>539.1</v>
      </c>
      <c r="G15" s="21">
        <f t="shared" si="2"/>
        <v>90.019999999999982</v>
      </c>
      <c r="J15" s="1"/>
      <c r="K15" s="1"/>
      <c r="L15" s="1"/>
      <c r="M15" s="1"/>
      <c r="N15" s="1"/>
      <c r="O15" s="1"/>
      <c r="P15" s="1"/>
      <c r="Q15" s="1"/>
      <c r="R15" s="39"/>
      <c r="S15" s="42"/>
      <c r="T15" s="1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2:48" ht="17.25" customHeight="1" thickBot="1" x14ac:dyDescent="0.3">
      <c r="B16" s="10"/>
      <c r="D16" s="40"/>
      <c r="E16" s="37">
        <v>652.11</v>
      </c>
      <c r="F16" s="20" t="str">
        <f t="shared" si="1"/>
        <v>-</v>
      </c>
      <c r="G16" s="21" t="str">
        <f t="shared" si="2"/>
        <v xml:space="preserve"> - </v>
      </c>
      <c r="J16" s="1"/>
      <c r="K16" s="1"/>
      <c r="L16" s="1"/>
      <c r="M16" s="1"/>
      <c r="N16" s="1"/>
      <c r="O16" s="1"/>
      <c r="P16" s="1"/>
      <c r="Q16" s="1"/>
      <c r="R16" s="39"/>
      <c r="S16" s="42" t="str">
        <f t="shared" ref="S16:S30" si="4">IF(R16="","",$E$21*R16+$G$21)</f>
        <v/>
      </c>
      <c r="T16" s="1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2:49" ht="16.5" thickBot="1" x14ac:dyDescent="0.3">
      <c r="B17" s="10"/>
      <c r="F17" s="28" t="s">
        <v>22</v>
      </c>
      <c r="G17" s="35">
        <f>ROUND(AVERAGE(G10:G16),2)</f>
        <v>55.68</v>
      </c>
      <c r="J17" s="1"/>
      <c r="K17" s="1"/>
      <c r="L17" s="1"/>
      <c r="M17" s="1"/>
      <c r="N17" s="1"/>
      <c r="O17" s="1"/>
      <c r="P17" s="1"/>
      <c r="Q17" s="1"/>
      <c r="R17" s="39"/>
      <c r="S17" s="42" t="str">
        <f t="shared" si="4"/>
        <v/>
      </c>
      <c r="T17" s="1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2:49" ht="16.5" thickBot="1" x14ac:dyDescent="0.3">
      <c r="B18" s="10"/>
      <c r="J18" s="1"/>
      <c r="K18" s="1"/>
      <c r="L18" s="1"/>
      <c r="M18" s="1"/>
      <c r="N18" s="1"/>
      <c r="O18" s="1"/>
      <c r="P18" s="1"/>
      <c r="Q18" s="1"/>
      <c r="R18" s="39"/>
      <c r="S18" s="42" t="str">
        <f t="shared" si="4"/>
        <v/>
      </c>
      <c r="T18" s="1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2:49" ht="17.25" thickBot="1" x14ac:dyDescent="0.3">
      <c r="B19" s="10"/>
      <c r="D19" s="80" t="s">
        <v>9</v>
      </c>
      <c r="E19" s="81"/>
      <c r="F19" s="81"/>
      <c r="G19" s="82"/>
      <c r="J19" s="1"/>
      <c r="K19" s="1"/>
      <c r="L19" s="1"/>
      <c r="M19" s="1"/>
      <c r="N19" s="1"/>
      <c r="O19" s="1"/>
      <c r="P19" s="1"/>
      <c r="Q19" s="1"/>
      <c r="R19" s="39"/>
      <c r="S19" s="42" t="str">
        <f t="shared" si="4"/>
        <v/>
      </c>
      <c r="T19" s="1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2:49" ht="16.5" thickBot="1" x14ac:dyDescent="0.3">
      <c r="B20" s="10"/>
      <c r="D20" s="83" t="str">
        <f>CONCATENATE("y [nm] = ",ROUND(E21,2),".x [pix] ",IF(G21&lt;1,"","+"),ROUND(G21,2))</f>
        <v>y [nm] = 0.1.x [pix] +410</v>
      </c>
      <c r="E20" s="84"/>
      <c r="F20" s="84"/>
      <c r="G20" s="85"/>
      <c r="H20" s="1"/>
      <c r="I20" s="1"/>
      <c r="J20" s="1"/>
      <c r="K20" s="1"/>
      <c r="L20" s="1"/>
      <c r="M20" s="1"/>
      <c r="N20" s="1"/>
      <c r="O20" s="1"/>
      <c r="R20" s="39"/>
      <c r="S20" s="42" t="str">
        <f t="shared" si="4"/>
        <v/>
      </c>
      <c r="T20" s="1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2:49" ht="16.5" thickBot="1" x14ac:dyDescent="0.3">
      <c r="B21" s="10"/>
      <c r="D21" s="24" t="s">
        <v>13</v>
      </c>
      <c r="E21" s="23">
        <f>IF(F4="",SLOPE(E10:E16,D10:D16),D26)</f>
        <v>0.1</v>
      </c>
      <c r="F21" s="25" t="s">
        <v>14</v>
      </c>
      <c r="G21" s="23">
        <f>IF(F4="",INTERCEPT(E10:E16,D10:D16),F26)</f>
        <v>410</v>
      </c>
      <c r="R21" s="39"/>
      <c r="S21" s="42" t="str">
        <f t="shared" si="4"/>
        <v/>
      </c>
      <c r="T21" s="1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2:49" ht="16.5" thickBot="1" x14ac:dyDescent="0.3">
      <c r="B22" s="10"/>
      <c r="R22" s="39"/>
      <c r="S22" s="42" t="str">
        <f t="shared" si="4"/>
        <v/>
      </c>
      <c r="T22" s="1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2:49" ht="19.5" customHeight="1" x14ac:dyDescent="0.25">
      <c r="B23" s="10"/>
      <c r="D23" s="86" t="s">
        <v>3</v>
      </c>
      <c r="E23" s="87"/>
      <c r="F23" s="87"/>
      <c r="G23" s="88"/>
      <c r="R23" s="39"/>
      <c r="S23" s="42" t="str">
        <f t="shared" si="4"/>
        <v/>
      </c>
      <c r="T23" s="1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2:49" ht="16.5" customHeight="1" thickBot="1" x14ac:dyDescent="0.3">
      <c r="B24" s="10"/>
      <c r="D24" s="89" t="s">
        <v>6</v>
      </c>
      <c r="E24" s="90"/>
      <c r="F24" s="90"/>
      <c r="G24" s="91"/>
      <c r="R24" s="39"/>
      <c r="S24" s="42" t="str">
        <f t="shared" si="4"/>
        <v/>
      </c>
      <c r="T24" s="1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2:49" ht="15.75" x14ac:dyDescent="0.25">
      <c r="B25" s="10"/>
      <c r="D25" s="52" t="s">
        <v>16</v>
      </c>
      <c r="E25" s="53"/>
      <c r="F25" s="53" t="s">
        <v>17</v>
      </c>
      <c r="G25" s="54"/>
      <c r="R25" s="39"/>
      <c r="S25" s="42" t="str">
        <f t="shared" si="4"/>
        <v/>
      </c>
      <c r="T25" s="1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2:49" ht="16.5" thickBot="1" x14ac:dyDescent="0.3">
      <c r="B26" s="10"/>
      <c r="D26" s="55">
        <v>0.1</v>
      </c>
      <c r="E26" s="56"/>
      <c r="F26" s="56">
        <v>410</v>
      </c>
      <c r="G26" s="71"/>
      <c r="R26" s="39"/>
      <c r="S26" s="42" t="str">
        <f t="shared" si="4"/>
        <v/>
      </c>
      <c r="T26" s="1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2:49" ht="16.5" thickBot="1" x14ac:dyDescent="0.3">
      <c r="B27" s="10"/>
      <c r="D27" s="72" t="s">
        <v>0</v>
      </c>
      <c r="E27" s="73"/>
      <c r="F27" s="73" t="s">
        <v>1</v>
      </c>
      <c r="G27" s="74"/>
      <c r="R27" s="39"/>
      <c r="S27" s="42" t="str">
        <f t="shared" si="4"/>
        <v/>
      </c>
      <c r="T27" s="1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2:49" ht="15.75" x14ac:dyDescent="0.25">
      <c r="B28" s="10"/>
      <c r="D28" s="75">
        <f>ROUND(MIN(D10:D16,R10:R30)-0.1*MIN(D10:D16,R10:R30),2)</f>
        <v>139.5</v>
      </c>
      <c r="E28" s="76"/>
      <c r="F28" s="77">
        <f>$D$26*D28+$F$26</f>
        <v>423.95</v>
      </c>
      <c r="G28" s="78"/>
      <c r="R28" s="39"/>
      <c r="S28" s="42" t="str">
        <f t="shared" si="4"/>
        <v/>
      </c>
      <c r="T28" s="1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2:49" ht="16.5" thickBot="1" x14ac:dyDescent="0.3">
      <c r="B29" s="10"/>
      <c r="D29" s="57">
        <f>ROUND(MAX(D10:D16,R10:R30)+0.1*MAX(D10:D16,R10:R30),2)</f>
        <v>1630.2</v>
      </c>
      <c r="E29" s="58"/>
      <c r="F29" s="59">
        <f>$D$26*D29+$F$26</f>
        <v>573.02</v>
      </c>
      <c r="G29" s="60"/>
      <c r="R29" s="39"/>
      <c r="S29" s="42" t="str">
        <f t="shared" si="4"/>
        <v/>
      </c>
      <c r="T29" s="1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2:49" ht="13.5" customHeight="1" thickBot="1" x14ac:dyDescent="0.3">
      <c r="B30" s="10"/>
      <c r="R30" s="40"/>
      <c r="S30" s="42" t="str">
        <f t="shared" si="4"/>
        <v/>
      </c>
      <c r="T30" s="1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2:49" ht="15.75" customHeight="1" thickBot="1" x14ac:dyDescent="0.3">
      <c r="B31" s="10"/>
      <c r="D31" s="68" t="s">
        <v>18</v>
      </c>
      <c r="E31" s="69"/>
      <c r="F31" s="69"/>
      <c r="G31" s="70"/>
      <c r="T31" s="1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2:49" ht="16.5" thickBot="1" x14ac:dyDescent="0.3">
      <c r="B32" s="10"/>
      <c r="D32" s="61" t="str">
        <f>CONCATENATE(CHAR(13),"WCSNAME = 'Comprimento de Onda' ",CHAR(13),"CTYPE1 = 'Lambda' ",CHAR(13),"CRPIX1 = ","0",CHAR(13),"CRVAL1 = ",SUBSTITUTE(G21,",","."),CHAR(13),"CUNIT1 = nm ",CHAR(13),"CDELT1 = ",SUBSTITUTE(E21,",","."),CHAR(13),"CTYPE2 = 'LINEAR'",CHAR(13),"CRPIX2 = 1",CHAR(13),"CRVAL2 = 1",CHAR(13),"CUNIT2 = pix ",CHAR(13),"CDELT2 = 1",CHAR(13),"CTYPE3 = 'LINEAR'",CHAR(13),"CRPIX3 = 1",CHAR(13),"CRVAL3 = 1",CHAR(13),"CUNIT3 = pix ",CHAR(13),"CDELT3 = 1",CHAR(13))</f>
        <v>_x000D_WCSNAME = 'Comprimento de Onda' _x000D_CTYPE1 = 'Lambda' _x000D_CRPIX1 = 0_x000D_CRVAL1 = 410_x000D_CUNIT1 = nm _x000D_CDELT1 = 0.1_x000D_CTYPE2 = 'LINEAR'_x000D_CRPIX2 = 1_x000D_CRVAL2 = 1_x000D_CUNIT2 = pix _x000D_CDELT2 = 1_x000D_CTYPE3 = 'LINEAR'_x000D_CRPIX3 = 1_x000D_CRVAL3 = 1_x000D_CUNIT3 = pix _x000D_CDELT3 = 1_x000D_</v>
      </c>
      <c r="E32" s="97"/>
      <c r="F32" s="97"/>
      <c r="G32" s="97"/>
      <c r="H32" s="63"/>
      <c r="I32" s="63"/>
      <c r="J32" s="63"/>
      <c r="K32" s="63"/>
      <c r="L32" s="63"/>
      <c r="M32" s="64"/>
      <c r="N32" s="2" t="s">
        <v>4</v>
      </c>
      <c r="O32" s="47" t="s">
        <v>2</v>
      </c>
      <c r="P32" s="48"/>
      <c r="Q32" s="48"/>
      <c r="R32" s="48"/>
      <c r="S32" s="49"/>
      <c r="T32" s="1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2:49" ht="16.5" thickBot="1" x14ac:dyDescent="0.3">
      <c r="B33" s="10"/>
      <c r="D33" s="65"/>
      <c r="E33" s="66"/>
      <c r="F33" s="66"/>
      <c r="G33" s="66"/>
      <c r="H33" s="66"/>
      <c r="I33" s="66"/>
      <c r="J33" s="66"/>
      <c r="K33" s="66"/>
      <c r="L33" s="66"/>
      <c r="M33" s="67"/>
      <c r="O33" s="50" t="s">
        <v>5</v>
      </c>
      <c r="P33" s="51"/>
      <c r="Q33" s="46" t="s">
        <v>10</v>
      </c>
      <c r="R33" s="46"/>
      <c r="S33" s="30" t="s">
        <v>11</v>
      </c>
      <c r="T33" s="1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2:49" ht="16.5" thickBot="1" x14ac:dyDescent="0.3"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44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2:49" ht="15.75" x14ac:dyDescent="0.25"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2:49" ht="15.75" x14ac:dyDescent="0.25"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2:49" ht="15.75" x14ac:dyDescent="0.25"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2:49" ht="15.75" x14ac:dyDescent="0.25"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2:49" ht="15.75" x14ac:dyDescent="0.25"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2:49" ht="15.75" x14ac:dyDescent="0.25"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2:49" ht="15.75" x14ac:dyDescent="0.25"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2:49" ht="15.75" x14ac:dyDescent="0.25"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2:49" ht="15.75" x14ac:dyDescent="0.25"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2:49" ht="15.75" x14ac:dyDescent="0.25"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2:49" ht="15.75" x14ac:dyDescent="0.25"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2:49" ht="15.75" x14ac:dyDescent="0.25">
      <c r="F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2:49" ht="15.75" x14ac:dyDescent="0.25">
      <c r="F47" s="1"/>
      <c r="R47" s="1"/>
      <c r="S47" s="1"/>
      <c r="AP47" s="1"/>
      <c r="AQ47" s="1"/>
      <c r="AR47" s="1"/>
      <c r="AS47" s="1"/>
      <c r="AT47" s="1"/>
      <c r="AU47" s="1"/>
      <c r="AV47" s="1"/>
      <c r="AW47" s="1"/>
    </row>
    <row r="48" spans="2:49" ht="15.75" x14ac:dyDescent="0.25">
      <c r="E48" s="1"/>
      <c r="F48" s="1"/>
      <c r="R48" s="1"/>
      <c r="S48" s="1"/>
      <c r="AP48" s="1"/>
      <c r="AQ48" s="1"/>
      <c r="AR48" s="1"/>
      <c r="AS48" s="1"/>
      <c r="AT48" s="1"/>
      <c r="AU48" s="1"/>
      <c r="AV48" s="1"/>
      <c r="AW48" s="1"/>
    </row>
    <row r="49" spans="4:49" ht="15.75" x14ac:dyDescent="0.25">
      <c r="E49" s="1"/>
      <c r="F49" s="1"/>
      <c r="R49" s="1"/>
      <c r="S49" s="1"/>
      <c r="AP49" s="1"/>
      <c r="AQ49" s="1"/>
      <c r="AR49" s="1"/>
      <c r="AS49" s="1"/>
      <c r="AT49" s="1"/>
      <c r="AU49" s="1"/>
      <c r="AV49" s="1"/>
      <c r="AW49" s="1"/>
    </row>
    <row r="50" spans="4:49" ht="15.75" x14ac:dyDescent="0.25">
      <c r="E50" s="1"/>
      <c r="F50" s="1"/>
      <c r="R50" s="1"/>
      <c r="S50" s="1"/>
      <c r="AP50" s="1"/>
      <c r="AQ50" s="1"/>
      <c r="AR50" s="1"/>
      <c r="AS50" s="1"/>
      <c r="AT50" s="1"/>
      <c r="AU50" s="1"/>
      <c r="AV50" s="1"/>
      <c r="AW50" s="1"/>
    </row>
    <row r="51" spans="4:49" ht="15.75" x14ac:dyDescent="0.25">
      <c r="E51" s="1"/>
      <c r="F51" s="1"/>
      <c r="R51" s="1"/>
      <c r="S51" s="1"/>
      <c r="AP51" s="1"/>
      <c r="AQ51" s="1"/>
      <c r="AR51" s="1"/>
      <c r="AS51" s="1"/>
      <c r="AT51" s="1"/>
      <c r="AU51" s="1"/>
      <c r="AV51" s="1"/>
      <c r="AW51" s="1"/>
    </row>
    <row r="52" spans="4:49" ht="15.75" x14ac:dyDescent="0.25">
      <c r="E52" s="1"/>
      <c r="F52" s="1"/>
      <c r="G52" s="1"/>
      <c r="H52" s="1"/>
      <c r="R52" s="1"/>
      <c r="S52" s="1"/>
      <c r="AP52" s="1"/>
      <c r="AQ52" s="1"/>
      <c r="AR52" s="1"/>
      <c r="AS52" s="1"/>
      <c r="AT52" s="1"/>
      <c r="AU52" s="1"/>
      <c r="AV52" s="1"/>
      <c r="AW52" s="1"/>
    </row>
    <row r="53" spans="4:49" ht="15.75" x14ac:dyDescent="0.25">
      <c r="E53" s="1"/>
      <c r="F53" s="1"/>
      <c r="G53" s="1"/>
      <c r="H53" s="1"/>
      <c r="R53" s="1"/>
      <c r="S53" s="1"/>
      <c r="AP53" s="1"/>
      <c r="AQ53" s="1"/>
      <c r="AR53" s="1"/>
      <c r="AS53" s="1"/>
      <c r="AT53" s="1"/>
      <c r="AU53" s="1"/>
      <c r="AV53" s="1"/>
      <c r="AW53" s="1"/>
    </row>
    <row r="54" spans="4:49" ht="15.75" x14ac:dyDescent="0.25">
      <c r="D54" s="1"/>
      <c r="E54" s="1"/>
      <c r="F54" s="1"/>
      <c r="G54" s="1"/>
      <c r="H54" s="1"/>
      <c r="R54" s="1"/>
      <c r="S54" s="1"/>
      <c r="AP54" s="1"/>
      <c r="AQ54" s="1"/>
      <c r="AR54" s="1"/>
      <c r="AS54" s="1"/>
      <c r="AT54" s="1"/>
      <c r="AU54" s="1"/>
      <c r="AV54" s="1"/>
      <c r="AW54" s="1"/>
    </row>
    <row r="55" spans="4:49" ht="15.75" x14ac:dyDescent="0.25">
      <c r="D55" s="1"/>
      <c r="E55" s="1"/>
      <c r="F55" s="1"/>
      <c r="G55" s="1"/>
      <c r="H55" s="1"/>
      <c r="R55" s="1"/>
      <c r="S55" s="1"/>
      <c r="AP55" s="1"/>
      <c r="AQ55" s="1"/>
      <c r="AR55" s="1"/>
      <c r="AS55" s="1"/>
      <c r="AT55" s="1"/>
      <c r="AU55" s="1"/>
      <c r="AV55" s="1"/>
      <c r="AW55" s="1"/>
    </row>
    <row r="56" spans="4:49" ht="15.75" x14ac:dyDescent="0.25">
      <c r="D56" s="1"/>
      <c r="E56" s="1"/>
      <c r="F56" s="1"/>
      <c r="G56" s="1"/>
      <c r="H56" s="1"/>
      <c r="R56" s="1"/>
      <c r="S56" s="1"/>
      <c r="AP56" s="1"/>
      <c r="AQ56" s="1"/>
      <c r="AR56" s="1"/>
      <c r="AS56" s="1"/>
      <c r="AT56" s="1"/>
      <c r="AU56" s="1"/>
      <c r="AV56" s="1"/>
      <c r="AW56" s="1"/>
    </row>
    <row r="57" spans="4:49" ht="15.75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4:49" ht="15.75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4:49" ht="15.75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4:49" ht="15.75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4:49" ht="15.75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4:49" ht="15.75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4:49" ht="15.75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4:49" ht="15.75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4:49" ht="15.75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4:49" ht="15.75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4:49" ht="15.75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4:49" ht="15.75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4:49" ht="15.75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4:49" ht="15.75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4:49" ht="15.75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4:49" ht="15.75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4:49" ht="15.75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4:49" ht="15.75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4:49" ht="15.75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4:49" ht="15.75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4:49" ht="15.75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4:49" ht="15.75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4:49" ht="15.75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4:49" ht="15.75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4:49" ht="15.75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4:49" ht="15.75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4:49" ht="15.75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4:49" ht="15.75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4:49" ht="15.75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4:49" ht="15.75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4:49" ht="15.75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4:49" ht="15.75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4:49" ht="15.75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4:49" ht="15.75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4:49" ht="15.75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4:49" ht="15.75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4:49" ht="15.75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4:49" ht="15.75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4:49" ht="15.75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4:49" ht="15.75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4:49" ht="15.75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4:49" ht="15.75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4:49" ht="15.75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4:49" ht="15.75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4:49" ht="15.75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4:49" ht="15.75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4:49" ht="15.75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4:49" ht="15.75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4:49" ht="15.75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4:49" ht="15.75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4:49" ht="15.75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4:49" ht="15.75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4:49" ht="15.75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4:49" ht="15.75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4:49" ht="15.75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4:49" ht="15.75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4:49" ht="15.75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4:49" ht="15.75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4:49" ht="15.75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4:49" ht="15.75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4:49" ht="15.75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4:49" ht="15.75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4:49" ht="15.75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4:49" ht="15.75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4:49" ht="15.75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4:49" ht="15.75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4:49" ht="15.75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4:49" ht="15.75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4:49" ht="15.75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4:49" ht="15.75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4:49" ht="15.75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4:49" ht="15.75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4:49" ht="15.75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4:49" ht="15.75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4:49" ht="15.75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4:49" ht="15.75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4:49" ht="15.75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4:49" ht="15.75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4:49" ht="15.75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4:49" ht="15.75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4:49" ht="15.75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4:49" ht="15.75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4:49" ht="15.75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4:49" ht="15.75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4:49" ht="15.75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4:49" ht="15.75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4:49" ht="15.75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4:49" ht="15.75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4:49" ht="15.75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4:49" ht="15.75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4:49" ht="15.75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4:49" ht="15.75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4:49" ht="15.75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4:49" ht="15.75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4:49" ht="15.75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4:49" ht="15.75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4:49" ht="15.75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4:49" ht="15.75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4:49" ht="15.75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4:49" ht="15.75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4:49" ht="15.75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4:49" ht="15.75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4:49" ht="15.75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4:49" ht="15.75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4:49" ht="15.75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4:49" ht="15.75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4:49" ht="15.75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4:49" ht="15.75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4:49" ht="15.75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4:49" ht="15.75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4:49" ht="15.75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4:49" ht="15.75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4:49" ht="15.75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4:49" ht="15.75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4:49" ht="15.75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4:49" ht="15.75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4:49" ht="15.75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4:49" ht="15.75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4:49" ht="15.75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4:49" ht="15.75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4:49" ht="15.75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4:49" ht="15.75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4:49" ht="15.75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4:49" ht="15.75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4:49" ht="15.75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4:49" ht="15.75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4:49" ht="15.75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4:49" ht="15.75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4:49" ht="15.75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4:49" ht="15.75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4:49" ht="15.75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4:49" ht="15.75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4:49" ht="15.75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4:49" ht="15.75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4:49" ht="15.75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4:49" ht="15.75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4:49" ht="15.75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4:49" ht="15.75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4:49" ht="15.75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4:49" ht="15.75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4:49" ht="15.75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4:49" ht="15.75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4:49" ht="15.75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4:49" ht="15.75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4:49" ht="15.75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4:49" ht="15.75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4:49" ht="15.75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4:49" ht="15.75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4:49" ht="15.75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4:49" ht="15.75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4:49" ht="15.75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4:49" ht="15.75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4:49" ht="15.75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4:49" ht="15.75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4:49" ht="15.75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4:49" ht="15.75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4:49" ht="15.75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4:49" ht="15.75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4:49" ht="15.75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4:49" ht="15.75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4:49" ht="15.75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4:49" ht="15.75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4:49" ht="15.75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4:49" ht="15.75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4:49" ht="15.75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4:49" ht="15.75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4:49" ht="15.75" x14ac:dyDescent="0.25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4:49" ht="15.75" x14ac:dyDescent="0.25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4:49" ht="15.75" x14ac:dyDescent="0.25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4:49" ht="15.75" x14ac:dyDescent="0.25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4:49" ht="15.75" x14ac:dyDescent="0.25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4:49" ht="15.75" x14ac:dyDescent="0.25">
      <c r="D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4:49" ht="15.75" x14ac:dyDescent="0.25">
      <c r="D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4:49" ht="15.75" x14ac:dyDescent="0.25">
      <c r="D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4:49" ht="15.75" x14ac:dyDescent="0.25">
      <c r="D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4:49" ht="15.75" x14ac:dyDescent="0.25">
      <c r="D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4:49" ht="15.75" x14ac:dyDescent="0.25">
      <c r="D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4:49" ht="15.75" x14ac:dyDescent="0.25">
      <c r="I234" s="1"/>
      <c r="J234" s="1"/>
      <c r="K234" s="1"/>
      <c r="L234" s="1"/>
      <c r="M234" s="1"/>
      <c r="N234" s="1"/>
      <c r="O234" s="1"/>
      <c r="P234" s="1"/>
      <c r="Q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4:49" ht="15.75" x14ac:dyDescent="0.25">
      <c r="I235" s="1"/>
      <c r="J235" s="1"/>
      <c r="K235" s="1"/>
      <c r="L235" s="1"/>
      <c r="M235" s="1"/>
      <c r="N235" s="1"/>
      <c r="O235" s="1"/>
      <c r="P235" s="1"/>
      <c r="Q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4:49" ht="15.75" x14ac:dyDescent="0.25">
      <c r="I236" s="1"/>
      <c r="J236" s="1"/>
      <c r="K236" s="1"/>
      <c r="L236" s="1"/>
      <c r="M236" s="1"/>
      <c r="N236" s="1"/>
      <c r="O236" s="1"/>
      <c r="P236" s="1"/>
      <c r="Q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4:49" ht="15.75" x14ac:dyDescent="0.25">
      <c r="I237" s="1"/>
      <c r="J237" s="1"/>
      <c r="K237" s="1"/>
      <c r="L237" s="1"/>
      <c r="M237" s="1"/>
      <c r="N237" s="1"/>
      <c r="O237" s="1"/>
      <c r="P237" s="1"/>
      <c r="Q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4:49" ht="15.75" x14ac:dyDescent="0.25">
      <c r="I238" s="1"/>
      <c r="J238" s="1"/>
      <c r="K238" s="1"/>
      <c r="L238" s="1"/>
      <c r="M238" s="1"/>
      <c r="N238" s="1"/>
      <c r="O238" s="1"/>
      <c r="P238" s="1"/>
      <c r="Q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</sheetData>
  <mergeCells count="23">
    <mergeCell ref="D31:G31"/>
    <mergeCell ref="D32:M33"/>
    <mergeCell ref="O32:S32"/>
    <mergeCell ref="O33:P33"/>
    <mergeCell ref="Q33:R33"/>
    <mergeCell ref="D27:E27"/>
    <mergeCell ref="F27:G27"/>
    <mergeCell ref="D28:E28"/>
    <mergeCell ref="F28:G28"/>
    <mergeCell ref="D29:E29"/>
    <mergeCell ref="F29:G29"/>
    <mergeCell ref="D23:G23"/>
    <mergeCell ref="D24:G24"/>
    <mergeCell ref="D25:E25"/>
    <mergeCell ref="F25:G25"/>
    <mergeCell ref="D26:E26"/>
    <mergeCell ref="F26:G26"/>
    <mergeCell ref="D20:G20"/>
    <mergeCell ref="D3:S3"/>
    <mergeCell ref="D4:E4"/>
    <mergeCell ref="D6:G6"/>
    <mergeCell ref="R6:S6"/>
    <mergeCell ref="D19:G1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CalibracaoGeral</vt:lpstr>
      <vt:lpstr>Calibracao_He</vt:lpstr>
      <vt:lpstr>Calibracao_Manual</vt:lpstr>
    </vt:vector>
  </TitlesOfParts>
  <Company>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Rafael</cp:lastModifiedBy>
  <dcterms:created xsi:type="dcterms:W3CDTF">2014-02-27T20:57:56Z</dcterms:created>
  <dcterms:modified xsi:type="dcterms:W3CDTF">2021-06-25T00:26:37Z</dcterms:modified>
</cp:coreProperties>
</file>