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42DF394D-EC09-4122-8BE4-4E7040D48D90}" xr6:coauthVersionLast="45" xr6:coauthVersionMax="45" xr10:uidLastSave="{00000000-0000-0000-0000-000000000000}"/>
  <bookViews>
    <workbookView minimized="1" xWindow="2940" yWindow="2655" windowWidth="21600" windowHeight="10395" activeTab="2" xr2:uid="{C664E016-CE9A-4FC5-A772-98B630577C19}"/>
    <workbookView xWindow="19090" yWindow="-110" windowWidth="19420" windowHeight="1042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5" l="1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19" i="4"/>
  <c r="B18" i="4"/>
  <c r="C19" i="4"/>
  <c r="D19" i="4"/>
  <c r="E19" i="4"/>
  <c r="F19" i="4"/>
  <c r="G19" i="4" s="1"/>
  <c r="J77" i="3"/>
  <c r="I77" i="3"/>
  <c r="H77" i="3"/>
  <c r="G77" i="3"/>
  <c r="J19" i="4" l="1"/>
  <c r="I19" i="4"/>
  <c r="H19" i="4"/>
  <c r="K17" i="5"/>
  <c r="J17" i="5"/>
  <c r="I17" i="5"/>
  <c r="H17" i="5"/>
  <c r="G17" i="5"/>
  <c r="F17" i="5"/>
  <c r="E17" i="5"/>
  <c r="D17" i="5"/>
  <c r="C17" i="5"/>
  <c r="C18" i="4"/>
  <c r="D18" i="4"/>
  <c r="E18" i="4"/>
  <c r="F18" i="4"/>
  <c r="G18" i="4" s="1"/>
  <c r="B20" i="4"/>
  <c r="C20" i="4"/>
  <c r="D20" i="4"/>
  <c r="E20" i="4"/>
  <c r="F20" i="4"/>
  <c r="G20" i="4" s="1"/>
  <c r="G76" i="3"/>
  <c r="H76" i="3"/>
  <c r="I76" i="3"/>
  <c r="J76" i="3"/>
  <c r="G75" i="3"/>
  <c r="H75" i="3"/>
  <c r="I75" i="3"/>
  <c r="J75" i="3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22" i="4"/>
  <c r="H22" i="4" s="1"/>
  <c r="F23" i="4"/>
  <c r="J23" i="4" s="1"/>
  <c r="F21" i="4"/>
  <c r="G21" i="4" s="1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E21" i="4"/>
  <c r="D21" i="4"/>
  <c r="C21" i="4"/>
  <c r="B21" i="4"/>
  <c r="G74" i="3"/>
  <c r="H74" i="3"/>
  <c r="I74" i="3"/>
  <c r="J74" i="3"/>
  <c r="G73" i="3"/>
  <c r="H73" i="3"/>
  <c r="I73" i="3"/>
  <c r="J73" i="3"/>
  <c r="G72" i="3"/>
  <c r="H72" i="3"/>
  <c r="I72" i="3"/>
  <c r="J72" i="3"/>
  <c r="K16" i="5"/>
  <c r="J16" i="5"/>
  <c r="I16" i="5"/>
  <c r="H16" i="5"/>
  <c r="J18" i="4" l="1"/>
  <c r="I18" i="4"/>
  <c r="H18" i="4"/>
  <c r="I20" i="4"/>
  <c r="H20" i="4"/>
  <c r="J20" i="4"/>
  <c r="H23" i="4"/>
  <c r="G23" i="4"/>
  <c r="I23" i="4"/>
  <c r="J22" i="4"/>
  <c r="G22" i="4"/>
  <c r="I22" i="4"/>
  <c r="H21" i="4"/>
  <c r="J21" i="4"/>
  <c r="I21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55" i="4"/>
  <c r="C55" i="4"/>
  <c r="D50" i="4"/>
  <c r="C50" i="4"/>
  <c r="D45" i="4"/>
  <c r="C45" i="4"/>
  <c r="D39" i="4"/>
  <c r="C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D78" i="3"/>
  <c r="C78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I43" i="3"/>
  <c r="H43" i="3"/>
  <c r="G43" i="3"/>
  <c r="J42" i="3"/>
  <c r="I42" i="3"/>
  <c r="H42" i="3"/>
  <c r="G42" i="3"/>
  <c r="J33" i="3"/>
  <c r="I33" i="3"/>
  <c r="H33" i="3"/>
  <c r="G33" i="3"/>
  <c r="J29" i="3"/>
  <c r="I29" i="3"/>
  <c r="H29" i="3"/>
  <c r="G29" i="3"/>
  <c r="J30" i="3"/>
  <c r="I30" i="3"/>
  <c r="H30" i="3"/>
  <c r="G30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4" i="3"/>
  <c r="I14" i="3"/>
  <c r="H14" i="3"/>
  <c r="G14" i="3"/>
  <c r="J60" i="3"/>
  <c r="I60" i="3"/>
  <c r="H60" i="3"/>
  <c r="G60" i="3"/>
  <c r="J59" i="3"/>
  <c r="I59" i="3"/>
  <c r="H59" i="3"/>
  <c r="G59" i="3"/>
  <c r="J55" i="3"/>
  <c r="I55" i="3"/>
  <c r="H55" i="3"/>
  <c r="G55" i="3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I65" i="3"/>
  <c r="H65" i="3"/>
  <c r="G65" i="3"/>
  <c r="J62" i="3"/>
  <c r="I62" i="3"/>
  <c r="H62" i="3"/>
  <c r="G62" i="3"/>
  <c r="J61" i="3"/>
  <c r="I61" i="3"/>
  <c r="H61" i="3"/>
  <c r="G61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37" i="3"/>
  <c r="I37" i="3"/>
  <c r="H37" i="3"/>
  <c r="G37" i="3"/>
  <c r="J35" i="3"/>
  <c r="I35" i="3"/>
  <c r="H35" i="3"/>
  <c r="G35" i="3"/>
  <c r="J34" i="3"/>
  <c r="I34" i="3"/>
  <c r="H34" i="3"/>
  <c r="G34" i="3"/>
  <c r="J50" i="3"/>
  <c r="I50" i="3"/>
  <c r="H50" i="3"/>
  <c r="G50" i="3"/>
  <c r="J49" i="3"/>
  <c r="I49" i="3"/>
  <c r="H49" i="3"/>
  <c r="G49" i="3"/>
  <c r="J48" i="3"/>
  <c r="I48" i="3"/>
  <c r="H48" i="3"/>
  <c r="G48" i="3"/>
  <c r="J46" i="3"/>
  <c r="I46" i="3"/>
  <c r="H46" i="3"/>
  <c r="G46" i="3"/>
  <c r="J45" i="3"/>
  <c r="I45" i="3"/>
  <c r="H45" i="3"/>
  <c r="G45" i="3"/>
  <c r="J41" i="3"/>
  <c r="I41" i="3"/>
  <c r="H41" i="3"/>
  <c r="G41" i="3"/>
  <c r="J32" i="3"/>
  <c r="I32" i="3"/>
  <c r="H32" i="3"/>
  <c r="G32" i="3"/>
  <c r="J31" i="3"/>
  <c r="I31" i="3"/>
  <c r="H31" i="3"/>
  <c r="G31" i="3"/>
  <c r="J19" i="3"/>
  <c r="I19" i="3"/>
  <c r="H19" i="3"/>
  <c r="G19" i="3"/>
  <c r="J15" i="3"/>
  <c r="I15" i="3"/>
  <c r="H15" i="3"/>
  <c r="G15" i="3"/>
  <c r="J13" i="3"/>
  <c r="I13" i="3"/>
  <c r="H13" i="3"/>
  <c r="G13" i="3"/>
  <c r="J12" i="3"/>
  <c r="I12" i="3"/>
  <c r="H12" i="3"/>
  <c r="G12" i="3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<sst xmlns="http://schemas.openxmlformats.org/spreadsheetml/2006/main" count="441" uniqueCount="211">
  <si>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</si>
  <si>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</si>
  <si>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</si>
  <si>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</si>
  <si>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</si>
  <si>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</si>
  <si>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</si>
  <si>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</si>
  <si>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</si>
  <si>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</si>
  <si>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</si>
  <si>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</si>
  <si>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</si>
  <si>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</si>
  <si>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</si>
  <si>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</si>
  <si>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</si>
  <si>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</si>
  <si>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</si>
  <si>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</si>
  <si>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</si>
  <si>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</si>
  <si>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</si>
  <si>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</si>
  <si>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</si>
  <si>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</si>
  <si>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</si>
  <si>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</si>
  <si>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</si>
  <si>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</si>
  <si>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</si>
  <si>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</si>
  <si>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</si>
  <si>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</si>
  <si>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</si>
  <si>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</si>
  <si>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</si>
  <si>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</si>
  <si>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</si>
  <si>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</si>
  <si>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</si>
  <si>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</si>
  <si>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</si>
  <si>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</si>
  <si>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</si>
  <si>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</si>
  <si>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</si>
  <si>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</si>
  <si>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</si>
  <si>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</si>
  <si>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</si>
  <si>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</si>
  <si>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</si>
  <si>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</si>
  <si>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</si>
  <si>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</si>
  <si>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</si>
  <si>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</si>
  <si>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</si>
  <si>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</si>
  <si>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</si>
  <si>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</si>
  <si>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</si>
  <si>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</si>
  <si>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</si>
  <si>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</si>
  <si>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</si>
  <si>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</si>
  <si>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</si>
  <si>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</si>
  <si>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</si>
  <si>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</si>
  <si>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</si>
  <si>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</si>
  <si>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</si>
  <si>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</si>
  <si>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</si>
  <si>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</si>
  <si>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</si>
  <si>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</si>
  <si>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</si>
  <si>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</si>
  <si>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</si>
  <si>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</si>
  <si>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</si>
  <si>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</si>
  <si>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</si>
  <si>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</si>
  <si>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</si>
  <si>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</si>
  <si>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</si>
  <si>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</si>
  <si>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</si>
  <si>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</si>
  <si>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</si>
  <si>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</si>
  <si>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</si>
  <si>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</si>
  <si>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</si>
  <si>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</si>
  <si>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</si>
  <si>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</si>
  <si>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</si>
  <si>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</si>
  <si>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</si>
  <si>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</si>
  <si>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</si>
  <si>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</si>
  <si>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</si>
  <si>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</si>
  <si>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</si>
  <si>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</si>
  <si>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</si>
  <si>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</si>
  <si>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</si>
  <si>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</si>
  <si>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</si>
  <si>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</si>
  <si>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</si>
  <si>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</si>
  <si>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</si>
  <si>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</si>
  <si>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</si>
  <si>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</si>
  <si>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</si>
  <si>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</si>
  <si>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Add Start button to begin the first level and exit button to quit game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</si>
  <si>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</si>
  <si>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</si>
  <si>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</si>
  <si>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</si>
  <si>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</si>
  <si>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</si>
  <si>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</si>
  <si>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</si>
  <si>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</si>
  <si>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</si>
  <si>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</si>
  <si>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</si>
  <si>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</si>
  <si>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</si>
  <si>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</si>
  <si>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</si>
  <si>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</si>
  <si>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</si>
  <si>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</si>
  <si>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</si>
  <si>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</si>
  <si>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</si>
  <si>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</si>
  <si>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</si>
  <si>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</si>
  <si>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</si>
  <si>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</si>
  <si>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</si>
  <si>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Definition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</si>
  <si>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</si>
  <si>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</si>
  <si>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</si>
  <si>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</si>
  <si>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movement keys to controller class</t>
  </si>
  <si>
    <t>Add shooting to controller class</t>
  </si>
  <si>
    <t>Add aiming to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</si>
  <si>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</si>
  <si>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</si>
  <si>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</si>
  <si>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</si>
  <si>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</si>
  <si>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</si>
  <si>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</si>
  <si>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</si>
  <si>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</si>
  <si>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</si>
  <si>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</si>
  <si>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Implement room making map generation</t>
  </si>
  <si>
    <t>Build map definition</t>
  </si>
  <si>
    <t>Build tile definitions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</si>
  <si>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</si>
  <si>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</si>
  <si>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</si>
  <si>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</si>
  <si>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</si>
  <si>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</si>
  <si>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</si>
  <si>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</si>
  <si>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</si>
  <si>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</si>
  <si>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</si>
  <si>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</si>
  <si>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</si>
  <si>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</si>
  <si>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</si>
  <si>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</si>
  <si>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</si>
  <si>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</si>
  <si>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</si>
  <si>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</si>
  <si>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</si>
  <si>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</si>
  <si>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</si>
  <si>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</si>
  <si>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</si>
  <si>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</si>
  <si>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*0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</si>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</sst>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2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1"/>
    <tableColumn id="2" xr3:uid="{BEF5B8D6-9367-4D76-9368-9F5D816EB1D0}" name="Dates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78" totalsRowCount="1">
  <autoFilter ref="A11:J77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39" totalsRowCount="1">
  <autoFilter ref="A17:J38" xr:uid="{7D17F18C-C430-4F21-9230-429FFCB76917}"/>
  <sortState xmlns:xlrd2="http://schemas.microsoft.com/office/spreadsheetml/2017/richdata2" ref="A18:J38">
    <sortCondition ref="F11:F38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43:J45" insertRow="1" totalsRowCount="1">
  <autoFilter ref="A43:J44" xr:uid="{DD29A22F-BB19-4ADC-B414-52C64CAC47C4}"/>
  <sortState xmlns:xlrd2="http://schemas.microsoft.com/office/spreadsheetml/2017/richdata2" ref="A44:J44">
    <sortCondition ref="F11:F38"/>
  </sortState>
  <tableColumns count="10">
    <tableColumn id="10" xr3:uid="{C6F19666-4430-4172-9EF5-7BF02339E0BE}" name="Task ID"/>
    <tableColumn id="9" xr3:uid="{8EC30E7E-7313-4950-85AC-8D917BFE0325}" name="Status"/>
    <tableColumn id="2" xr3:uid="{00F12D22-11C0-4F5E-B453-73C36471DC95}" name="Estimate" totalsRowFunction="custom">
      <totalsRowFormula>SUM(Table3567[Estimate])</totalsRowFormula>
    </tableColumn>
    <tableColumn id="3" xr3:uid="{04403CBB-B6F2-436B-BB44-4750D481682E}" name="Actual" totalsRowFunction="custom">
      <totalsRowFormula>SUM(Table3567[Actual])</totalsRowFormula>
    </tableColumn>
    <tableColumn id="11" xr3:uid="{49D5F43A-A98B-42E6-ACBC-67D28734B648}" name="Task"/>
    <tableColumn id="4" xr3:uid="{E8FD2575-FD87-4AEC-B082-FC9EF15436ED}" name="Feature ID"/>
    <tableColumn id="5" xr3:uid="{00E2B42D-24A6-4373-8A60-41DF03320438}" name="Game State">
      <calculatedColumnFormula>VLOOKUP($F44,Table1[],2,TRUE)</calculatedColumnFormula>
    </tableColumn>
    <tableColumn id="6" xr3:uid="{7CAF72B6-3BE7-4219-8CBF-3144E50061D4}" name="Area">
      <calculatedColumnFormula>VLOOKUP($F44,Table1[],3,TRUE)</calculatedColumnFormula>
    </tableColumn>
    <tableColumn id="7" xr3:uid="{006D294A-1C72-4BE8-93FB-F3D69846DA4B}" name="Features">
      <calculatedColumnFormula>VLOOKUP($F44,Table1[],4,TRUE)</calculatedColumnFormula>
    </tableColumn>
    <tableColumn id="8" xr3:uid="{34E05C3D-FA28-4EB6-94EB-403D79C130C2}" name="Description">
      <calculatedColumnFormula>VLOOKUP($F44,Table1[],5,TRUE)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48:J50" insertRow="1" totalsRowCount="1">
  <autoFilter ref="A48:J49" xr:uid="{12F7B163-3DD2-4A1A-B717-142A2F111DBF}"/>
  <sortState xmlns:xlrd2="http://schemas.microsoft.com/office/spreadsheetml/2017/richdata2" ref="A49:J49">
    <sortCondition ref="F11:F38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>
      <calculatedColumnFormula>VLOOKUP($F49,Table1[],2,TRUE)</calculatedColumnFormula>
    </tableColumn>
    <tableColumn id="6" xr3:uid="{FE8182AE-9790-4939-8FF4-6070CF1562BE}" name="Area">
      <calculatedColumnFormula>VLOOKUP($F49,Table1[],3,TRUE)</calculatedColumnFormula>
    </tableColumn>
    <tableColumn id="7" xr3:uid="{E7F548A7-6336-48B8-A133-B7FCEE2A2BDE}" name="Features">
      <calculatedColumnFormula>VLOOKUP($F49,Table1[],4,TRUE)</calculatedColumnFormula>
    </tableColumn>
    <tableColumn id="8" xr3:uid="{FA6C449C-FC00-4EF7-B313-44A06BA6C8C8}" name="Description">
      <calculatedColumnFormula>VLOOKUP($F49,Table1[],5,TRUE)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53:J55" insertRow="1" totalsRowCount="1">
  <autoFilter ref="A53:J54" xr:uid="{B94650E2-40D2-4E6D-BDD5-60BDE959C1FE}"/>
  <sortState xmlns:xlrd2="http://schemas.microsoft.com/office/spreadsheetml/2017/richdata2" ref="A54:J54">
    <sortCondition ref="F11:F38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VLOOKUP($F54,Table1[],2,TRUE)</calculatedColumnFormula>
    </tableColumn>
    <tableColumn id="6" xr3:uid="{FF2F79F8-5BB6-4B43-A8B1-9663B716C6B1}" name="Area">
      <calculatedColumnFormula>VLOOKUP($F54,Table1[],3,TRUE)</calculatedColumnFormula>
    </tableColumn>
    <tableColumn id="7" xr3:uid="{5482843D-6E87-4AC9-93CD-093636B159C7}" name="Features">
      <calculatedColumnFormula>VLOOKUP($F54,Table1[],4,TRUE)</calculatedColumnFormula>
    </tableColumn>
    <tableColumn id="8" xr3:uid="{677E5A6C-8291-472B-8F25-DC573BD78CC5}" name="Description">
      <calculatedColumnFormula>VLOOKUP($F54,Table1[],5,TRUE)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9" workbookViewId="0">
      <selection activeCell="D32" sqref="D32"/>
    </sheetView>
    <sheetView topLeftCell="A16" workbookViewId="1">
      <selection activeCell="E51" sqref="E51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196</v>
      </c>
    </row>
    <row r="20" spans="1:5" x14ac:dyDescent="0.25">
      <c r="A20">
        <v>8</v>
      </c>
      <c r="B20" t="s">
        <v>9</v>
      </c>
      <c r="C20" t="s">
        <v>13</v>
      </c>
      <c r="D20" t="s">
        <v>195</v>
      </c>
      <c r="E20" t="s">
        <v>197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202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205</v>
      </c>
      <c r="D49" t="s">
        <v>205</v>
      </c>
      <c r="E49" t="s">
        <v>206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4" workbookViewId="0">
      <selection activeCell="B14" sqref="B14"/>
    </sheetView>
    <sheetView workbookViewId="1"/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78"/>
  <sheetViews>
    <sheetView tabSelected="1" topLeftCell="A58" zoomScale="90" zoomScaleNormal="90" workbookViewId="0">
      <selection activeCell="E72" sqref="E72"/>
    </sheetView>
    <sheetView topLeftCell="A22" workbookViewId="1">
      <selection activeCell="D34" sqref="D34"/>
    </sheetView>
  </sheetViews>
  <sheetFormatPr defaultRowHeight="15" x14ac:dyDescent="0.25"/>
  <cols>
    <col min="1" max="1" width="28.5703125" bestFit="1" customWidth="1"/>
    <col min="5" max="5" width="86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183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>
        <v>0</v>
      </c>
      <c r="C12">
        <v>1</v>
      </c>
      <c r="D12">
        <v>0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>
        <v>0</v>
      </c>
      <c r="C13">
        <v>0.5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>
        <v>0</v>
      </c>
      <c r="C14">
        <v>0.5</v>
      </c>
      <c r="D14">
        <v>0</v>
      </c>
      <c r="E14" t="s">
        <v>126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127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128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129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130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112</v>
      </c>
      <c r="C19">
        <v>1.5</v>
      </c>
      <c r="D19">
        <v>0</v>
      </c>
      <c r="E19" t="s">
        <v>131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112</v>
      </c>
      <c r="C20">
        <v>1</v>
      </c>
      <c r="D20">
        <v>0</v>
      </c>
      <c r="E20" t="s">
        <v>132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133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>
        <v>0</v>
      </c>
      <c r="C22">
        <v>1</v>
      </c>
      <c r="D22">
        <v>0</v>
      </c>
      <c r="E22" t="s">
        <v>135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>
        <v>0</v>
      </c>
      <c r="C23">
        <v>1.5</v>
      </c>
      <c r="D23">
        <v>0</v>
      </c>
      <c r="E23" t="s">
        <v>134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>
        <v>0</v>
      </c>
      <c r="C24">
        <v>1</v>
      </c>
      <c r="D24">
        <v>0</v>
      </c>
      <c r="E24" t="s">
        <v>136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>
        <v>0</v>
      </c>
      <c r="C25">
        <v>1.5</v>
      </c>
      <c r="D25">
        <v>0</v>
      </c>
      <c r="E25" t="s">
        <v>137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>
        <v>0</v>
      </c>
      <c r="C26">
        <v>1</v>
      </c>
      <c r="D26">
        <v>0</v>
      </c>
      <c r="E26" t="s">
        <v>138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>
        <v>0</v>
      </c>
      <c r="C27">
        <v>1</v>
      </c>
      <c r="D27">
        <v>0</v>
      </c>
      <c r="E27" t="s">
        <v>139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112</v>
      </c>
      <c r="C28">
        <v>1.5</v>
      </c>
      <c r="D28">
        <v>0</v>
      </c>
      <c r="E28" t="s">
        <v>140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>
        <v>0</v>
      </c>
      <c r="C29">
        <v>1</v>
      </c>
      <c r="D29">
        <v>0</v>
      </c>
      <c r="E29" t="s">
        <v>142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>
        <v>0</v>
      </c>
      <c r="C30">
        <v>1</v>
      </c>
      <c r="D30">
        <v>0</v>
      </c>
      <c r="E30" t="s">
        <v>141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143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144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145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>
        <v>0</v>
      </c>
      <c r="C34">
        <v>1</v>
      </c>
      <c r="D34">
        <v>0</v>
      </c>
      <c r="E34" t="s">
        <v>146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147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>
        <v>0</v>
      </c>
      <c r="C36">
        <v>2</v>
      </c>
      <c r="D36">
        <v>0</v>
      </c>
      <c r="E36" t="s">
        <v>148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>
        <v>0</v>
      </c>
      <c r="C37">
        <v>1</v>
      </c>
      <c r="D37">
        <v>0</v>
      </c>
      <c r="E37" t="s">
        <v>149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150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151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152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>
        <v>0</v>
      </c>
      <c r="C41">
        <v>1</v>
      </c>
      <c r="D41">
        <v>0</v>
      </c>
      <c r="E41" t="s">
        <v>156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>
        <v>0</v>
      </c>
      <c r="C42">
        <v>1</v>
      </c>
      <c r="D42">
        <v>0</v>
      </c>
      <c r="E42" t="s">
        <v>153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>
        <v>0</v>
      </c>
      <c r="C43">
        <v>1</v>
      </c>
      <c r="D43">
        <v>0</v>
      </c>
      <c r="E43" t="s">
        <v>154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112</v>
      </c>
      <c r="C44">
        <v>1.5</v>
      </c>
      <c r="D44">
        <v>0</v>
      </c>
      <c r="E44" t="s">
        <v>155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157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158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159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>
        <v>0</v>
      </c>
      <c r="C48">
        <v>1</v>
      </c>
      <c r="D48">
        <v>0</v>
      </c>
      <c r="E48" t="s">
        <v>160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>
        <v>0</v>
      </c>
      <c r="C49">
        <v>1</v>
      </c>
      <c r="D49">
        <v>0</v>
      </c>
      <c r="E49" t="s">
        <v>161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>
        <v>0</v>
      </c>
      <c r="C50">
        <v>1</v>
      </c>
      <c r="D50">
        <v>0</v>
      </c>
      <c r="E50" t="s">
        <v>162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>
        <v>0</v>
      </c>
      <c r="C51">
        <v>1</v>
      </c>
      <c r="D51">
        <v>0</v>
      </c>
      <c r="E51" t="s">
        <v>163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>
        <v>0</v>
      </c>
      <c r="C52">
        <v>1</v>
      </c>
      <c r="D52">
        <v>0</v>
      </c>
      <c r="E52" t="s">
        <v>164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>
        <v>0</v>
      </c>
      <c r="C53">
        <v>1</v>
      </c>
      <c r="D53">
        <v>0</v>
      </c>
      <c r="E53" t="s">
        <v>165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166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>
        <v>0</v>
      </c>
      <c r="C55">
        <v>2</v>
      </c>
      <c r="D55">
        <v>0</v>
      </c>
      <c r="E55" t="s">
        <v>167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168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>
        <v>0</v>
      </c>
      <c r="C57">
        <v>3</v>
      </c>
      <c r="D57">
        <v>0</v>
      </c>
      <c r="E57" t="s">
        <v>169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3</v>
      </c>
      <c r="D58">
        <v>0</v>
      </c>
      <c r="E58" t="s">
        <v>170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3</v>
      </c>
      <c r="D59">
        <v>0</v>
      </c>
      <c r="E59" t="s">
        <v>171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>
        <v>0</v>
      </c>
      <c r="C60">
        <v>2</v>
      </c>
      <c r="D60">
        <v>0</v>
      </c>
      <c r="E60" t="s">
        <v>172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>
        <v>0</v>
      </c>
      <c r="C61">
        <v>2.5</v>
      </c>
      <c r="D61">
        <v>0</v>
      </c>
      <c r="E61" t="s">
        <v>173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>
        <v>0</v>
      </c>
      <c r="C62">
        <v>2</v>
      </c>
      <c r="D62">
        <v>0</v>
      </c>
      <c r="E62" t="s">
        <v>174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>
        <v>0</v>
      </c>
      <c r="C63">
        <v>2</v>
      </c>
      <c r="D63">
        <v>0</v>
      </c>
      <c r="E63" t="s">
        <v>176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>
        <v>0</v>
      </c>
      <c r="C64">
        <v>3</v>
      </c>
      <c r="D64">
        <v>0</v>
      </c>
      <c r="E64" t="s">
        <v>175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>
        <v>0</v>
      </c>
      <c r="C65">
        <v>5</v>
      </c>
      <c r="D65">
        <v>0</v>
      </c>
      <c r="E65" t="s">
        <v>177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>
        <v>0</v>
      </c>
      <c r="C66">
        <v>2</v>
      </c>
      <c r="D66">
        <v>0</v>
      </c>
      <c r="E66" t="s">
        <v>178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>
        <v>0</v>
      </c>
      <c r="C67">
        <v>2</v>
      </c>
      <c r="D67">
        <v>0</v>
      </c>
      <c r="E67" t="s">
        <v>179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180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181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183</v>
      </c>
      <c r="C70" t="s">
        <v>111</v>
      </c>
      <c r="D70">
        <v>0</v>
      </c>
      <c r="E70" t="s">
        <v>182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210</v>
      </c>
      <c r="C72">
        <v>1</v>
      </c>
      <c r="D72">
        <v>0</v>
      </c>
      <c r="E72" t="s">
        <v>199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203</v>
      </c>
      <c r="C73">
        <v>1</v>
      </c>
      <c r="D73">
        <v>0</v>
      </c>
      <c r="E73" t="s">
        <v>200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203</v>
      </c>
      <c r="C74">
        <v>1</v>
      </c>
      <c r="D74">
        <v>0</v>
      </c>
      <c r="E74" t="s">
        <v>201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203</v>
      </c>
      <c r="C75">
        <v>1</v>
      </c>
      <c r="D75">
        <v>0</v>
      </c>
      <c r="E75" t="s">
        <v>207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208</v>
      </c>
      <c r="C76">
        <v>2</v>
      </c>
      <c r="D76">
        <v>4</v>
      </c>
      <c r="E76" t="s">
        <v>204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208</v>
      </c>
      <c r="C77">
        <v>2</v>
      </c>
      <c r="D77">
        <v>3</v>
      </c>
      <c r="E77" t="s">
        <v>209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C78">
        <f>SUM(Table35[Estimate])</f>
        <v>107</v>
      </c>
      <c r="D78">
        <f>SUM(Table35[Actual])</f>
        <v>8.5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J55"/>
  <sheetViews>
    <sheetView topLeftCell="A13" workbookViewId="0">
      <selection activeCell="B18" sqref="B18"/>
    </sheetView>
    <sheetView tabSelected="1" topLeftCell="A7" workbookViewId="1">
      <selection activeCell="C15" sqref="C15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183</v>
      </c>
      <c r="B12" t="s">
        <v>107</v>
      </c>
    </row>
    <row r="14" spans="1:6" x14ac:dyDescent="0.25">
      <c r="A14" t="s">
        <v>184</v>
      </c>
    </row>
    <row r="16" spans="1:6" x14ac:dyDescent="0.25">
      <c r="A16" t="s">
        <v>185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65</v>
      </c>
      <c r="B18" t="str">
        <f>VLOOKUP($A18,Table35[#All],2,TRUE)</f>
        <v>*X</v>
      </c>
      <c r="C18">
        <f>VLOOKUP($A18,Table35[#All],3,TRUE)</f>
        <v>2</v>
      </c>
      <c r="D18">
        <f>VLOOKUP($A18,Table35[#All],4,TRUE)</f>
        <v>4</v>
      </c>
      <c r="E18" t="str">
        <f>VLOOKUP($A18,Table35[#All],5,TRUE)</f>
        <v>Create Protogame as starting place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66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3</v>
      </c>
      <c r="E19" t="str">
        <f>VLOOKUP($A19,Table35[#All],5,TRUE)</f>
        <v>Implement Incursion style map and tank (doesn't shoot)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64</v>
      </c>
      <c r="B20" t="str">
        <f>VLOOKUP($A20,Table35[#All],2,TRUE)</f>
        <v>*0</v>
      </c>
      <c r="C20">
        <f>VLOOKUP($A20,Table35[#All],3,TRUE)</f>
        <v>1</v>
      </c>
      <c r="D20">
        <f>VLOOKUP($A20,Table35[#All],4,TRUE)</f>
        <v>0</v>
      </c>
      <c r="E20" t="str">
        <f>VLOOKUP($A20,Table35[#All],5,TRUE)</f>
        <v>Create simple Enemy character with functions to shoot</v>
      </c>
      <c r="F20">
        <f>VLOOKUP($A20,Table35[#All],6,TRUE)</f>
        <v>27</v>
      </c>
      <c r="G20" t="str">
        <f>VLOOKUP($F20,Table1[],2,TRUE)</f>
        <v>Game</v>
      </c>
      <c r="H20" t="str">
        <f>VLOOKUP($F20,Table1[],3,TRUE)</f>
        <v>Enemies</v>
      </c>
      <c r="I20" t="str">
        <f>VLOOKUP($F20,Table1[],4,TRUE)</f>
        <v>Enemy characters</v>
      </c>
      <c r="J20" t="str">
        <f>VLOOKUP($F20,Table1[],5,TRUE)</f>
        <v>Enemies are actors that may be data driven. They have on hit and on death effects to drop loot</v>
      </c>
    </row>
    <row r="21" spans="1:10" x14ac:dyDescent="0.25">
      <c r="A21">
        <v>61</v>
      </c>
      <c r="B21" t="str">
        <f>VLOOKUP($A21,Table35[#All],2,TRUE)</f>
        <v>*/</v>
      </c>
      <c r="C21">
        <f>VLOOKUP($A21,Table35[#All],3,TRUE)</f>
        <v>1</v>
      </c>
      <c r="D21">
        <f>VLOOKUP($A21,Table35[#All],4,TRUE)</f>
        <v>0</v>
      </c>
      <c r="E21" t="str">
        <f>VLOOKUP($A21,Table35[#All],5,TRUE)</f>
        <v>Create Prototype player</v>
      </c>
      <c r="F21">
        <f>VLOOKUP($A21,Table35[#All],6,TRUE)</f>
        <v>20</v>
      </c>
      <c r="G21" t="str">
        <f>VLOOKUP($F21,Table1[],2,TRUE)</f>
        <v>Game</v>
      </c>
      <c r="H21" t="str">
        <f>VLOOKUP($F21,Table1[],3,TRUE)</f>
        <v>Player</v>
      </c>
      <c r="I21" t="str">
        <f>VLOOKUP($F21,Table1[],4,TRUE)</f>
        <v>Player Character</v>
      </c>
      <c r="J21" t="str">
        <f>VLOOKUP($F21,Table1[],5,TRUE)</f>
        <v>The Player character is derived from actor with a player controller</v>
      </c>
    </row>
    <row r="22" spans="1:10" x14ac:dyDescent="0.25">
      <c r="A22">
        <v>62</v>
      </c>
      <c r="B22" t="str">
        <f>VLOOKUP($A22,Table35[#All],2,TRUE)</f>
        <v>*0</v>
      </c>
      <c r="C22">
        <f>VLOOKUP($A22,Table35[#All],3,TRUE)</f>
        <v>1</v>
      </c>
      <c r="D22">
        <f>VLOOKUP($A22,Table35[#All],4,TRUE)</f>
        <v>0</v>
      </c>
      <c r="E22" t="str">
        <f>VLOOKUP($A22,Table35[#All],5,TRUE)</f>
        <v>Create prototype gun</v>
      </c>
      <c r="F22">
        <f>VLOOKUP($A22,Table35[#All],6,TRUE)</f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63</v>
      </c>
      <c r="B23" t="str">
        <f>VLOOKUP($A23,Table35[#All],2,TRUE)</f>
        <v>*0</v>
      </c>
      <c r="C23">
        <f>VLOOKUP($A23,Table35[#All],3,TRUE)</f>
        <v>1</v>
      </c>
      <c r="D23">
        <f>VLOOKUP($A23,Table35[#All],4,TRUE)</f>
        <v>0</v>
      </c>
      <c r="E23" t="str">
        <f>VLOOKUP($A23,Table35[#All],5,TRUE)</f>
        <v>Create Prototype bullets/firing</v>
      </c>
      <c r="F23">
        <f>VLOOKUP($A23,Table35[#All],6,TRUE)</f>
        <v>8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Bullets</v>
      </c>
      <c r="J23" t="str">
        <f>VLOOKUP($F23,Table1[],5,TRUE)</f>
        <v>Bullets may be data driven with damage, visuals, VFX, and SFX</v>
      </c>
    </row>
    <row r="24" spans="1:10" x14ac:dyDescent="0.25">
      <c r="A24">
        <v>1</v>
      </c>
      <c r="B24">
        <f>VLOOKUP($A24,Table35[#All],2,TRUE)</f>
        <v>0</v>
      </c>
      <c r="C24">
        <f>VLOOKUP($A24,Table35[#All],3,TRUE)</f>
        <v>1</v>
      </c>
      <c r="D24">
        <f>VLOOKUP($A24,Table35[#All],4,TRUE)</f>
        <v>0</v>
      </c>
      <c r="E24" t="str">
        <f>VLOOKUP($A24,Table35[#All],5,TRUE)</f>
        <v>Implement loading state and loading functions</v>
      </c>
      <c r="F24">
        <f>VLOOKUP($A24,Table35[#All],6,TRUE)</f>
        <v>1</v>
      </c>
      <c r="G24" t="str">
        <f>VLOOKUP($F24,Table1[],2,TRUE)</f>
        <v>Loading Screen</v>
      </c>
      <c r="H24" t="str">
        <f>VLOOKUP($F24,Table1[],3,TRUE)</f>
        <v>Function</v>
      </c>
      <c r="I24" t="str">
        <f>VLOOKUP($F24,Table1[],4,TRUE)</f>
        <v>Load data</v>
      </c>
      <c r="J24" t="str">
        <f>VLOOKUP($F24,Table1[],5,TRUE)</f>
        <v xml:space="preserve">Loads game assets </v>
      </c>
    </row>
    <row r="25" spans="1:10" x14ac:dyDescent="0.25">
      <c r="A25">
        <v>3</v>
      </c>
      <c r="B25">
        <f>VLOOKUP($A25,Table35[#All],2,TRUE)</f>
        <v>0</v>
      </c>
      <c r="C25">
        <f>VLOOKUP($A25,Table35[#All],3,TRUE)</f>
        <v>0.5</v>
      </c>
      <c r="D25">
        <f>VLOOKUP($A25,Table35[#All],4,TRUE)</f>
        <v>0</v>
      </c>
      <c r="E25" t="str">
        <f>VLOOKUP($A25,Table35[#All],5,TRUE)</f>
        <v>Add Start button to begin the first level and exit button to quit game</v>
      </c>
      <c r="F25">
        <f>VLOOKUP($A25,Table35[#All],6,TRUE)</f>
        <v>3</v>
      </c>
      <c r="G25" t="str">
        <f>VLOOKUP($F25,Table1[],2,TRUE)</f>
        <v>Main Menu</v>
      </c>
      <c r="H25" t="str">
        <f>VLOOKUP($F25,Table1[],3,TRUE)</f>
        <v>Function</v>
      </c>
      <c r="I25" t="str">
        <f>VLOOKUP($F25,Table1[],4,TRUE)</f>
        <v>Buttons</v>
      </c>
      <c r="J25" t="str">
        <f>VLOOKUP($F25,Table1[],5,TRUE)</f>
        <v>Start game, Exit Game buttons to start or exit the game</v>
      </c>
    </row>
    <row r="26" spans="1:10" x14ac:dyDescent="0.25">
      <c r="A26">
        <v>11</v>
      </c>
      <c r="B26">
        <f>VLOOKUP($A26,Table35[#All],2,TRUE)</f>
        <v>0</v>
      </c>
      <c r="C26">
        <f>VLOOKUP($A26,Table35[#All],3,TRUE)</f>
        <v>1</v>
      </c>
      <c r="D26">
        <f>VLOOKUP($A26,Table35[#All],4,TRUE)</f>
        <v>0</v>
      </c>
      <c r="E26" t="str">
        <f>VLOOKUP($A26,Table35[#All],5,TRUE)</f>
        <v>Integrate Weapons with bullets</v>
      </c>
      <c r="F26">
        <f>VLOOKUP($A26,Table35[#All],6,TRUE)</f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12</v>
      </c>
      <c r="B27">
        <f>VLOOKUP($A27,Table35[#All],2,TRUE)</f>
        <v>0</v>
      </c>
      <c r="C27">
        <f>VLOOKUP($A27,Table35[#All],3,TRUE)</f>
        <v>1.5</v>
      </c>
      <c r="D27">
        <f>VLOOKUP($A27,Table35[#All],4,TRUE)</f>
        <v>0</v>
      </c>
      <c r="E27" t="str">
        <f>VLOOKUP($A27,Table35[#All],5,TRUE)</f>
        <v>Integrate Weapon with actors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13</v>
      </c>
      <c r="B28">
        <f>VLOOKUP($A28,Table35[#All],2,TRUE)</f>
        <v>0</v>
      </c>
      <c r="C28">
        <f>VLOOKUP($A28,Table35[#All],3,TRUE)</f>
        <v>1</v>
      </c>
      <c r="D28">
        <f>VLOOKUP($A28,Table35[#All],4,TRUE)</f>
        <v>0</v>
      </c>
      <c r="E28" t="str">
        <f>VLOOKUP($A28,Table35[#All],5,TRUE)</f>
        <v>Find/implement first 2 weapon assets (pistol/shotgun)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>
        <f>VLOOKUP($A29,Table35[#All],2,TRUE)</f>
        <v>0</v>
      </c>
      <c r="C29">
        <f>VLOOKUP($A29,Table35[#All],3,TRUE)</f>
        <v>1</v>
      </c>
      <c r="D29">
        <f>VLOOKUP($A29,Table35[#All],4,TRUE)</f>
        <v>0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>
        <f>VLOOKUP($A30,Table35[#All],2,TRUE)</f>
        <v>0</v>
      </c>
      <c r="C30">
        <f>VLOOKUP($A30,Table35[#All],3,TRUE)</f>
        <v>1</v>
      </c>
      <c r="D30">
        <f>VLOOKUP($A30,Table35[#All],4,TRUE)</f>
        <v>0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>
        <f>VLOOKUP($A33,Table35[#All],2,TRUE)</f>
        <v>0</v>
      </c>
      <c r="C33">
        <f>VLOOKUP($A33,Table35[#All],3,TRUE)</f>
        <v>1</v>
      </c>
      <c r="D33">
        <f>VLOOKUP($A33,Table35[#All],4,TRUE)</f>
        <v>0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>
        <f>VLOOKUP($A34,Table35[#All],2,TRUE)</f>
        <v>0</v>
      </c>
      <c r="C34">
        <f>VLOOKUP($A34,Table35[#All],3,TRUE)</f>
        <v>1</v>
      </c>
      <c r="D34">
        <f>VLOOKUP($A34,Table35[#All],4,TRUE)</f>
        <v>0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>
        <f>VLOOKUP($A35,Table35[#All],2,TRUE)</f>
        <v>0</v>
      </c>
      <c r="C35">
        <f>VLOOKUP($A35,Table35[#All],3,TRUE)</f>
        <v>1</v>
      </c>
      <c r="D35">
        <f>VLOOKUP($A35,Table35[#All],4,TRUE)</f>
        <v>0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>
        <f>VLOOKUP($A36,Table35[#All],2,TRUE)</f>
        <v>0</v>
      </c>
      <c r="C36">
        <f>VLOOKUP($A36,Table35[#All],3,TRUE)</f>
        <v>1</v>
      </c>
      <c r="D36">
        <f>VLOOKUP($A36,Table35[#All],4,TRUE)</f>
        <v>0</v>
      </c>
      <c r="E36" t="str">
        <f>VLOOKUP($A36,Table35[#All],5,TRUE)</f>
        <v>Add movement keys to controller class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44</v>
      </c>
      <c r="B37">
        <f>VLOOKUP($A37,Table35[#All],2,TRUE)</f>
        <v>0</v>
      </c>
      <c r="C37">
        <f>VLOOKUP($A37,Table35[#All],3,TRUE)</f>
        <v>2</v>
      </c>
      <c r="D37">
        <f>VLOOKUP($A37,Table35[#All],4,TRUE)</f>
        <v>0</v>
      </c>
      <c r="E37" t="str">
        <f>VLOOKUP($A37,Table35[#All],5,TRUE)</f>
        <v>Create simple enemy controller to run at player and shoot</v>
      </c>
      <c r="F37">
        <f>VLOOKUP($A37,Table35[#All],6,TRUE)</f>
        <v>28</v>
      </c>
      <c r="G37" t="str">
        <f>VLOOKUP($F37,Table1[],2,TRUE)</f>
        <v>Game</v>
      </c>
      <c r="H37" t="str">
        <f>VLOOKUP($F37,Table1[],3,TRUE)</f>
        <v>Enemy Controller</v>
      </c>
      <c r="I37" t="str">
        <f>VLOOKUP($F37,Table1[],4,TRUE)</f>
        <v>Enemy AI Controller</v>
      </c>
      <c r="J37" t="str">
        <f>VLOOKUP($F37,Table1[],5,TRUE)</f>
        <v>Enemies have a data driven controller where they will wander until the player is spotted before chasing and shooting</v>
      </c>
    </row>
    <row r="38" spans="1:10" x14ac:dyDescent="0.25">
      <c r="A38">
        <v>54</v>
      </c>
      <c r="B38">
        <f>VLOOKUP($A38,Table35[#All],2,TRUE)</f>
        <v>0</v>
      </c>
      <c r="C38">
        <f>VLOOKUP($A38,Table35[#All],3,TRUE)</f>
        <v>5</v>
      </c>
      <c r="D38">
        <f>VLOOKUP($A38,Table35[#All],4,TRUE)</f>
        <v>0</v>
      </c>
      <c r="E38" t="str">
        <f>VLOOKUP($A38,Table35[#All],5,TRUE)</f>
        <v>Integrate map with actors and check collisions</v>
      </c>
      <c r="F38">
        <f>VLOOKUP($A38,Table35[#All],6,TRUE)</f>
        <v>33</v>
      </c>
      <c r="G38" t="str">
        <f>VLOOKUP($F38,Table1[],2,TRUE)</f>
        <v>Game</v>
      </c>
      <c r="H38" t="str">
        <f>VLOOKUP($F38,Table1[],3,TRUE)</f>
        <v>Map</v>
      </c>
      <c r="I38" t="str">
        <f>VLOOKUP($F38,Table1[],4,TRUE)</f>
        <v>Map makeup</v>
      </c>
      <c r="J38" t="str">
        <f>VLOOKUP($F38,Table1[],5,TRUE)</f>
        <v>Maps are tile based with tile definitions determining what/who they block or not block</v>
      </c>
    </row>
    <row r="39" spans="1:10" x14ac:dyDescent="0.25">
      <c r="C39">
        <f>SUM(Table356[Estimate])</f>
        <v>27.5</v>
      </c>
      <c r="D39">
        <f>SUM(Table356[Actual])</f>
        <v>8.5</v>
      </c>
    </row>
    <row r="42" spans="1:10" ht="15.75" x14ac:dyDescent="0.25">
      <c r="A42" s="9" t="s">
        <v>94</v>
      </c>
      <c r="B42" s="10">
        <v>44011</v>
      </c>
    </row>
    <row r="43" spans="1:10" x14ac:dyDescent="0.25">
      <c r="A43" t="s">
        <v>119</v>
      </c>
      <c r="B43" t="s">
        <v>121</v>
      </c>
      <c r="C43" t="s">
        <v>122</v>
      </c>
      <c r="D43" t="s">
        <v>123</v>
      </c>
      <c r="E43" t="s">
        <v>120</v>
      </c>
      <c r="F43" t="s">
        <v>92</v>
      </c>
      <c r="G43" t="s">
        <v>14</v>
      </c>
      <c r="H43" t="s">
        <v>6</v>
      </c>
      <c r="I43" t="s">
        <v>15</v>
      </c>
      <c r="J43" t="s">
        <v>2</v>
      </c>
    </row>
    <row r="45" spans="1:10" x14ac:dyDescent="0.25">
      <c r="C45">
        <f>SUM(Table3567[Estimate])</f>
        <v>0</v>
      </c>
      <c r="D45">
        <f>SUM(Table3567[Actual])</f>
        <v>0</v>
      </c>
    </row>
    <row r="47" spans="1:10" x14ac:dyDescent="0.25">
      <c r="A47" t="s">
        <v>95</v>
      </c>
      <c r="B47" s="2">
        <v>44025</v>
      </c>
    </row>
    <row r="48" spans="1:10" x14ac:dyDescent="0.25">
      <c r="A48" t="s">
        <v>119</v>
      </c>
      <c r="B48" t="s">
        <v>121</v>
      </c>
      <c r="C48" t="s">
        <v>122</v>
      </c>
      <c r="D48" t="s">
        <v>123</v>
      </c>
      <c r="E48" t="s">
        <v>120</v>
      </c>
      <c r="F48" t="s">
        <v>92</v>
      </c>
      <c r="G48" t="s">
        <v>14</v>
      </c>
      <c r="H48" t="s">
        <v>6</v>
      </c>
      <c r="I48" t="s">
        <v>15</v>
      </c>
      <c r="J48" t="s">
        <v>2</v>
      </c>
    </row>
    <row r="50" spans="1:10" x14ac:dyDescent="0.25">
      <c r="C50">
        <f>SUM(Table35678[Estimate])</f>
        <v>0</v>
      </c>
      <c r="D50">
        <f>SUM(Table35678[Actual])</f>
        <v>0</v>
      </c>
    </row>
    <row r="52" spans="1:10" x14ac:dyDescent="0.25">
      <c r="A52" t="s">
        <v>96</v>
      </c>
      <c r="B52" s="2">
        <v>44033</v>
      </c>
    </row>
    <row r="53" spans="1:10" x14ac:dyDescent="0.25">
      <c r="A53" t="s">
        <v>119</v>
      </c>
      <c r="B53" t="s">
        <v>121</v>
      </c>
      <c r="C53" t="s">
        <v>122</v>
      </c>
      <c r="D53" t="s">
        <v>123</v>
      </c>
      <c r="E53" t="s">
        <v>120</v>
      </c>
      <c r="F53" t="s">
        <v>92</v>
      </c>
      <c r="G53" t="s">
        <v>14</v>
      </c>
      <c r="H53" t="s">
        <v>6</v>
      </c>
      <c r="I53" t="s">
        <v>15</v>
      </c>
      <c r="J53" t="s">
        <v>2</v>
      </c>
    </row>
    <row r="55" spans="1:10" x14ac:dyDescent="0.25">
      <c r="C55">
        <f>SUM(Table356789[Estimate])</f>
        <v>0</v>
      </c>
      <c r="D55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21"/>
  <sheetViews>
    <sheetView workbookViewId="0">
      <selection activeCell="H19" sqref="H19"/>
    </sheetView>
    <sheetView workbookViewId="1">
      <selection activeCell="B22" sqref="B22"/>
    </sheetView>
  </sheetViews>
  <sheetFormatPr defaultRowHeight="15" x14ac:dyDescent="0.25"/>
  <cols>
    <col min="1" max="2" width="14.42578125" customWidth="1"/>
    <col min="3" max="3" width="16.7109375" customWidth="1"/>
    <col min="6" max="6" width="68.28515625" bestFit="1" customWidth="1"/>
    <col min="7" max="7" width="21" bestFit="1" customWidth="1"/>
    <col min="8" max="8" width="11.28515625" bestFit="1" customWidth="1"/>
    <col min="9" max="10" width="10.7109375" bestFit="1" customWidth="1"/>
    <col min="11" max="11" width="32.28515625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186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194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183</v>
      </c>
      <c r="C8" t="s">
        <v>107</v>
      </c>
    </row>
    <row r="10" spans="1:11" x14ac:dyDescent="0.25">
      <c r="B10" t="s">
        <v>187</v>
      </c>
    </row>
    <row r="11" spans="1:11" ht="15.75" thickBot="1" x14ac:dyDescent="0.3">
      <c r="A11" s="8" t="s">
        <v>188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189</v>
      </c>
      <c r="C12" s="6" t="s">
        <v>111</v>
      </c>
      <c r="D12" s="6" t="s">
        <v>189</v>
      </c>
      <c r="E12" s="6">
        <v>3</v>
      </c>
      <c r="F12" s="6" t="s">
        <v>190</v>
      </c>
      <c r="G12" s="6" t="s">
        <v>189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189</v>
      </c>
      <c r="C13" t="s">
        <v>111</v>
      </c>
      <c r="D13" t="s">
        <v>189</v>
      </c>
      <c r="E13">
        <v>6</v>
      </c>
      <c r="F13" t="s">
        <v>191</v>
      </c>
      <c r="G13" s="6" t="s">
        <v>189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189</v>
      </c>
      <c r="C14" t="s">
        <v>111</v>
      </c>
      <c r="D14" t="s">
        <v>189</v>
      </c>
      <c r="E14">
        <v>1</v>
      </c>
      <c r="F14" t="s">
        <v>192</v>
      </c>
      <c r="G14" s="6" t="s">
        <v>189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189</v>
      </c>
      <c r="C15" t="s">
        <v>111</v>
      </c>
      <c r="D15" t="s">
        <v>189</v>
      </c>
      <c r="E15">
        <v>0.5</v>
      </c>
      <c r="F15" t="s">
        <v>193</v>
      </c>
      <c r="G15" s="6" t="s">
        <v>189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189</v>
      </c>
      <c r="C16" t="s">
        <v>194</v>
      </c>
      <c r="D16" t="s">
        <v>189</v>
      </c>
      <c r="E16">
        <v>0.5</v>
      </c>
      <c r="F16" t="s">
        <v>198</v>
      </c>
      <c r="G16" s="12" t="s">
        <v>189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2020-06-08T22:29:13Z</dcterms:modified>
</cp:coreProperties>
</file>