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B9143DE7-513B-4FD9-85BD-7675D2A1AF3A}" xr6:coauthVersionLast="45" xr6:coauthVersionMax="45" xr10:uidLastSave="{00000000-0000-0000-0000-000000000000}"/>
  <bookViews>
    <workbookView xWindow="-120" yWindow="-120" windowWidth="29040" windowHeight="15840" activeTab="4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5" l="1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1" i="3"/>
  <c r="H81" i="3"/>
  <c r="I81" i="3"/>
  <c r="J81" i="3"/>
  <c r="G80" i="3"/>
  <c r="H80" i="3"/>
  <c r="I80" i="3"/>
  <c r="J80" i="3"/>
  <c r="G79" i="3"/>
  <c r="H79" i="3"/>
  <c r="I79" i="3"/>
  <c r="J79" i="3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I51" i="4" l="1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78" i="3"/>
  <c r="I78" i="3"/>
  <c r="J78" i="3"/>
  <c r="G37" i="4" l="1"/>
  <c r="I37" i="4"/>
  <c r="J37" i="4"/>
  <c r="I38" i="4"/>
  <c r="H38" i="4"/>
  <c r="J38" i="4"/>
  <c r="J18" i="4"/>
  <c r="I18" i="4"/>
  <c r="H18" i="4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I77" i="3"/>
  <c r="H77" i="3"/>
  <c r="G77" i="3"/>
  <c r="J20" i="4" l="1"/>
  <c r="I20" i="4"/>
  <c r="H20" i="4"/>
  <c r="K17" i="5"/>
  <c r="J17" i="5"/>
  <c r="I17" i="5"/>
  <c r="H17" i="5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76" i="3"/>
  <c r="I76" i="3"/>
  <c r="J76" i="3"/>
  <c r="G75" i="3"/>
  <c r="H75" i="3"/>
  <c r="I75" i="3"/>
  <c r="J75" i="3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74" i="3"/>
  <c r="I74" i="3"/>
  <c r="J74" i="3"/>
  <c r="G73" i="3"/>
  <c r="H73" i="3"/>
  <c r="I73" i="3"/>
  <c r="J73" i="3"/>
  <c r="G72" i="3"/>
  <c r="H72" i="3"/>
  <c r="I72" i="3"/>
  <c r="J72" i="3"/>
  <c r="K16" i="5"/>
  <c r="J16" i="5"/>
  <c r="I16" i="5"/>
  <c r="H16" i="5"/>
  <c r="J19" i="4" l="1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89" i="4"/>
  <c r="C89" i="4"/>
  <c r="D84" i="4"/>
  <c r="C84" i="4"/>
  <c r="D79" i="4"/>
  <c r="C79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82" i="3"/>
  <c r="C82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I43" i="3"/>
  <c r="H43" i="3"/>
  <c r="G43" i="3"/>
  <c r="J42" i="3"/>
  <c r="I42" i="3"/>
  <c r="H42" i="3"/>
  <c r="G42" i="3"/>
  <c r="J33" i="3"/>
  <c r="I33" i="3"/>
  <c r="H33" i="3"/>
  <c r="G33" i="3"/>
  <c r="J29" i="3"/>
  <c r="I29" i="3"/>
  <c r="H29" i="3"/>
  <c r="G29" i="3"/>
  <c r="J30" i="3"/>
  <c r="I30" i="3"/>
  <c r="H30" i="3"/>
  <c r="G30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4" i="3"/>
  <c r="I14" i="3"/>
  <c r="H14" i="3"/>
  <c r="G14" i="3"/>
  <c r="J60" i="3"/>
  <c r="I60" i="3"/>
  <c r="H60" i="3"/>
  <c r="G60" i="3"/>
  <c r="J59" i="3"/>
  <c r="I59" i="3"/>
  <c r="H59" i="3"/>
  <c r="G59" i="3"/>
  <c r="J55" i="3"/>
  <c r="I55" i="3"/>
  <c r="H55" i="3"/>
  <c r="G55" i="3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I65" i="3"/>
  <c r="H65" i="3"/>
  <c r="G65" i="3"/>
  <c r="J62" i="3"/>
  <c r="I62" i="3"/>
  <c r="H62" i="3"/>
  <c r="G62" i="3"/>
  <c r="J61" i="3"/>
  <c r="I61" i="3"/>
  <c r="H61" i="3"/>
  <c r="G61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37" i="3"/>
  <c r="I37" i="3"/>
  <c r="H37" i="3"/>
  <c r="G37" i="3"/>
  <c r="J35" i="3"/>
  <c r="I35" i="3"/>
  <c r="H35" i="3"/>
  <c r="G35" i="3"/>
  <c r="J34" i="3"/>
  <c r="I34" i="3"/>
  <c r="H34" i="3"/>
  <c r="G34" i="3"/>
  <c r="J50" i="3"/>
  <c r="I50" i="3"/>
  <c r="H50" i="3"/>
  <c r="G50" i="3"/>
  <c r="J49" i="3"/>
  <c r="I49" i="3"/>
  <c r="H49" i="3"/>
  <c r="G49" i="3"/>
  <c r="J48" i="3"/>
  <c r="I48" i="3"/>
  <c r="H48" i="3"/>
  <c r="G48" i="3"/>
  <c r="J46" i="3"/>
  <c r="I46" i="3"/>
  <c r="H46" i="3"/>
  <c r="G46" i="3"/>
  <c r="J45" i="3"/>
  <c r="I45" i="3"/>
  <c r="H45" i="3"/>
  <c r="G45" i="3"/>
  <c r="J41" i="3"/>
  <c r="I41" i="3"/>
  <c r="H41" i="3"/>
  <c r="G41" i="3"/>
  <c r="J32" i="3"/>
  <c r="I32" i="3"/>
  <c r="H32" i="3"/>
  <c r="G32" i="3"/>
  <c r="J31" i="3"/>
  <c r="I31" i="3"/>
  <c r="H31" i="3"/>
  <c r="G31" i="3"/>
  <c r="J19" i="3"/>
  <c r="I19" i="3"/>
  <c r="H19" i="3"/>
  <c r="G19" i="3"/>
  <c r="J15" i="3"/>
  <c r="I15" i="3"/>
  <c r="H15" i="3"/>
  <c r="G15" i="3"/>
  <c r="J13" i="3"/>
  <c r="I13" i="3"/>
  <c r="H13" i="3"/>
  <c r="G13" i="3"/>
  <c r="J12" i="3"/>
  <c r="I12" i="3"/>
  <c r="H12" i="3"/>
  <c r="G12" i="3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<sst xmlns="http://schemas.openxmlformats.org/spreadsheetml/2006/main" count="483" uniqueCount="220">
  <si>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</si>
  <si>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</si>
  <si>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</si>
  <si>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</si>
  <si>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</si>
  <si>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</si>
  <si>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</si>
  <si>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</si>
  <si>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</si>
  <si>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</si>
  <si>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</si>
  <si>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</si>
  <si>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</si>
  <si>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</si>
  <si>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</si>
  <si>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</si>
  <si>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</si>
  <si>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</si>
  <si>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</si>
  <si>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</si>
  <si>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</si>
  <si>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</si>
  <si>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</si>
  <si>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</si>
  <si>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</si>
  <si>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</si>
  <si>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</si>
  <si>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</si>
  <si>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</si>
  <si>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</si>
  <si>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</si>
  <si>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</si>
  <si>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</si>
  <si>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</si>
  <si>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</si>
  <si>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</si>
  <si>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</si>
  <si>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</si>
  <si>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</si>
  <si>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</si>
  <si>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</si>
  <si>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</si>
  <si>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</si>
  <si>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</si>
  <si>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</si>
  <si>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</si>
  <si>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</si>
  <si>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</si>
  <si>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</si>
  <si>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</si>
  <si>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</si>
  <si>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</si>
  <si>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</si>
  <si>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</si>
  <si>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</si>
  <si>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</si>
  <si>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</si>
  <si>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</si>
  <si>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</si>
  <si>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</si>
  <si>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</si>
  <si>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</si>
  <si>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</si>
  <si>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</si>
  <si>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</si>
  <si>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</si>
  <si>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</si>
  <si>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</si>
  <si>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</si>
  <si>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</si>
  <si>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</si>
  <si>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</si>
  <si>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</si>
  <si>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</si>
  <si>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</si>
  <si>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</si>
  <si>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</si>
  <si>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</si>
  <si>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</si>
  <si>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</si>
  <si>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</si>
  <si>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</si>
  <si>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</si>
  <si>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</si>
  <si>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</si>
  <si>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</si>
  <si>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</si>
  <si>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</si>
  <si>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</si>
  <si>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</si>
  <si>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</si>
  <si>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</si>
  <si>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</si>
  <si>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</si>
  <si>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</si>
  <si>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</si>
  <si>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</si>
  <si>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</si>
  <si>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</si>
  <si>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</si>
  <si>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</si>
  <si>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</si>
  <si>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</si>
  <si>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</si>
  <si>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</si>
  <si>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</si>
  <si>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</si>
  <si>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</si>
  <si>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</si>
  <si>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</si>
  <si>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</si>
  <si>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</si>
  <si>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</si>
  <si>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</si>
  <si>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</si>
  <si>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</si>
  <si>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</si>
  <si>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</si>
  <si>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</si>
  <si>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</si>
  <si>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</si>
  <si>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</si>
  <si>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</si>
  <si>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</si>
  <si>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</si>
  <si>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</si>
  <si>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</si>
  <si>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</si>
  <si>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</si>
  <si>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</si>
  <si>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</si>
  <si>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</si>
  <si>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</si>
  <si>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</si>
  <si>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</si>
  <si>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</si>
  <si>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</si>
  <si>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</si>
  <si>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</si>
  <si>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</si>
  <si>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</si>
  <si>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</si>
  <si>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</si>
  <si>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</si>
  <si>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</si>
  <si>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</si>
  <si>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</si>
  <si>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</si>
  <si>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</si>
  <si>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</si>
  <si>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</si>
  <si>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</si>
  <si>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</si>
  <si>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</si>
  <si>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</si>
  <si>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</si>
  <si>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</si>
  <si>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</si>
  <si>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</si>
  <si>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</si>
  <si>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</si>
  <si>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</si>
  <si>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</si>
  <si>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</si>
  <si>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</si>
  <si>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</si>
  <si>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</si>
  <si>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</si>
  <si>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</si>
  <si>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</si>
  <si>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</si>
  <si>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</si>
  <si>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</si>
  <si>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</si>
  <si>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</si>
  <si>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</si>
  <si>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</si>
  <si>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</si>
  <si>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</si>
  <si>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</si>
  <si>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</si>
  <si>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</si>
  <si>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</si>
  <si>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</si>
  <si>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</si>
  <si>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</si>
  <si>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</si>
  <si>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</si>
  <si>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</si>
  <si>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</si>
  <si>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</si>
  <si>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</si>
  <si>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</si>
  <si>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</si>
  <si>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</si>
  <si>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</si>
  <si>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</si>
  <si>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</si>
  <si>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</si>
  <si>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</si>
  <si>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</si>
  <si>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</si>
  <si>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</si>
  <si>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</si>
  <si>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</si>
  <si>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</si>
  <si>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</si>
  <si>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</si>
  <si>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</si>
  <si>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</si>
  <si>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</si>
  <si>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Implement room locking and enemy spawning in locked rooms</t>
  </si>
  <si>
    <t>*0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</si>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</sst>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82" totalsRowCount="1">
  <autoFilter ref="A11:J81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79" totalsRowCount="1">
  <autoFilter ref="A56:J78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2:J84" insertRow="1" totalsRowCount="1">
  <autoFilter ref="A82:J83" xr:uid="{12F7B163-3DD2-4A1A-B717-142A2F111DBF}"/>
  <sortState xmlns:xlrd2="http://schemas.microsoft.com/office/spreadsheetml/2017/richdata2" ref="A83:J83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>
      <calculatedColumnFormula>VLOOKUP($F83,Table1[],2,TRUE)</calculatedColumnFormula>
    </tableColumn>
    <tableColumn id="6" xr3:uid="{FE8182AE-9790-4939-8FF4-6070CF1562BE}" name="Area">
      <calculatedColumnFormula>VLOOKUP($F83,Table1[],3,TRUE)</calculatedColumnFormula>
    </tableColumn>
    <tableColumn id="7" xr3:uid="{E7F548A7-6336-48B8-A133-B7FCEE2A2BDE}" name="Features">
      <calculatedColumnFormula>VLOOKUP($F83,Table1[],4,TRUE)</calculatedColumnFormula>
    </tableColumn>
    <tableColumn id="8" xr3:uid="{FA6C449C-FC00-4EF7-B313-44A06BA6C8C8}" name="Description">
      <calculatedColumnFormula>VLOOKUP($F83,Table1[],5,TRUE)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87:J89" insertRow="1" totalsRowCount="1">
  <autoFilter ref="A87:J88" xr:uid="{B94650E2-40D2-4E6D-BDD5-60BDE959C1FE}"/>
  <sortState xmlns:xlrd2="http://schemas.microsoft.com/office/spreadsheetml/2017/richdata2" ref="A88:J88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VLOOKUP($F88,Table1[],2,TRUE)</calculatedColumnFormula>
    </tableColumn>
    <tableColumn id="6" xr3:uid="{FF2F79F8-5BB6-4B43-A8B1-9663B716C6B1}" name="Area">
      <calculatedColumnFormula>VLOOKUP($F88,Table1[],3,TRUE)</calculatedColumnFormula>
    </tableColumn>
    <tableColumn id="7" xr3:uid="{5482843D-6E87-4AC9-93CD-093636B159C7}" name="Features">
      <calculatedColumnFormula>VLOOKUP($F88,Table1[],4,TRUE)</calculatedColumnFormula>
    </tableColumn>
    <tableColumn id="8" xr3:uid="{677E5A6C-8291-472B-8F25-DC573BD78CC5}" name="Description">
      <calculatedColumnFormula>VLOOKUP($F88,Table1[],5,TRUE)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16" workbookViewId="0">
      <selection activeCell="E51" sqref="E51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82"/>
  <sheetViews>
    <sheetView topLeftCell="A16" workbookViewId="0">
      <selection activeCell="B26" sqref="B26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>
        <v>0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>
        <v>0</v>
      </c>
      <c r="C34">
        <v>1</v>
      </c>
      <c r="D34">
        <v>0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>
        <v>0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>
        <v>0</v>
      </c>
      <c r="C37">
        <v>1</v>
      </c>
      <c r="D37">
        <v>0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>
        <v>0</v>
      </c>
      <c r="C51">
        <v>1</v>
      </c>
      <c r="D51">
        <v>0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>
        <v>0</v>
      </c>
      <c r="C52">
        <v>1</v>
      </c>
      <c r="D52">
        <v>0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>
        <v>0</v>
      </c>
      <c r="C53">
        <v>1</v>
      </c>
      <c r="D53">
        <v>0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>
        <v>0</v>
      </c>
      <c r="C57">
        <v>3</v>
      </c>
      <c r="D57">
        <v>0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>
        <v>0</v>
      </c>
      <c r="C60">
        <v>1</v>
      </c>
      <c r="D60">
        <v>0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>
        <v>0</v>
      </c>
      <c r="C61">
        <v>1</v>
      </c>
      <c r="D61">
        <v>0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>
        <v>0</v>
      </c>
      <c r="C62">
        <v>2</v>
      </c>
      <c r="D62">
        <v>0</v>
      </c>
      <c r="E62" t="s">
        <v>211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>
        <v>0</v>
      </c>
      <c r="C66">
        <v>2</v>
      </c>
      <c r="D66">
        <v>0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>
        <v>0</v>
      </c>
      <c r="C67">
        <v>2</v>
      </c>
      <c r="D67">
        <v>0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212</v>
      </c>
      <c r="C79">
        <v>2</v>
      </c>
      <c r="D79">
        <v>0</v>
      </c>
      <c r="E79" t="s">
        <v>213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212</v>
      </c>
      <c r="C80">
        <v>2</v>
      </c>
      <c r="D80">
        <v>0</v>
      </c>
      <c r="E80" t="s">
        <v>214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3:10" x14ac:dyDescent="0.25">
      <c r="G81" t="e">
        <f>VLOOKUP($F81,Table1[],2,TRUE)</f>
        <v>#N/A</v>
      </c>
      <c r="H81" t="e">
        <f>VLOOKUP($F81,Table1[],3,TRUE)</f>
        <v>#N/A</v>
      </c>
      <c r="I81" t="e">
        <f>VLOOKUP($F81,Table1[],4,TRUE)</f>
        <v>#N/A</v>
      </c>
      <c r="J81" t="e">
        <f>VLOOKUP($F81,Table1[],5,TRUE)</f>
        <v>#N/A</v>
      </c>
    </row>
    <row r="82" spans="3:10" x14ac:dyDescent="0.25">
      <c r="C82">
        <f>SUM(Table35[Estimate])</f>
        <v>111</v>
      </c>
      <c r="D82">
        <f>SUM(Table35[Actual])</f>
        <v>34.75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J89"/>
  <sheetViews>
    <sheetView topLeftCell="A49" workbookViewId="0">
      <selection activeCell="A74" sqref="A74:XFD74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218</v>
      </c>
      <c r="C44">
        <v>6.5</v>
      </c>
    </row>
    <row r="45" spans="1:10" x14ac:dyDescent="0.25">
      <c r="B45" t="s">
        <v>219</v>
      </c>
      <c r="C45">
        <v>4.25</v>
      </c>
    </row>
    <row r="46" spans="1:10" x14ac:dyDescent="0.25">
      <c r="B46" t="s">
        <v>216</v>
      </c>
      <c r="C46">
        <v>12</v>
      </c>
    </row>
    <row r="48" spans="1:10" x14ac:dyDescent="0.25">
      <c r="A48" t="s">
        <v>217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>
        <f>VLOOKUP($A61,Table35[#All],2,TRUE)</f>
        <v>0</v>
      </c>
      <c r="C61">
        <f>VLOOKUP($A61,Table35[#All],3,TRUE)</f>
        <v>1</v>
      </c>
      <c r="D61">
        <f>VLOOKUP($A61,Table35[#All],4,TRUE)</f>
        <v>0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>
        <f>VLOOKUP($A62,Table35[#All],2,TRUE)</f>
        <v>0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>
        <f>VLOOKUP($A63,Table35[#All],2,TRUE)</f>
        <v>0</v>
      </c>
      <c r="C63">
        <f>VLOOKUP($A63,Table35[#All],3,TRUE)</f>
        <v>1</v>
      </c>
      <c r="D63">
        <f>VLOOKUP($A63,Table35[#All],4,TRUE)</f>
        <v>0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>
        <f>VLOOKUP($A64,Table35[#All],2,TRUE)</f>
        <v>0</v>
      </c>
      <c r="C64">
        <f>VLOOKUP($A64,Table35[#All],3,TRUE)</f>
        <v>1</v>
      </c>
      <c r="D64">
        <f>VLOOKUP($A64,Table35[#All],4,TRUE)</f>
        <v>0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>
        <f>VLOOKUP($A65,Table35[#All],2,TRUE)</f>
        <v>0</v>
      </c>
      <c r="C65">
        <f>VLOOKUP($A65,Table35[#All],3,TRUE)</f>
        <v>1</v>
      </c>
      <c r="D65">
        <f>VLOOKUP($A65,Table35[#All],4,TRUE)</f>
        <v>0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>
        <f>VLOOKUP($A66,Table35[#All],2,TRUE)</f>
        <v>0</v>
      </c>
      <c r="C66">
        <f>VLOOKUP($A66,Table35[#All],3,TRUE)</f>
        <v>1</v>
      </c>
      <c r="D66">
        <f>VLOOKUP($A66,Table35[#All],4,TRUE)</f>
        <v>0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>
        <f>VLOOKUP($A67,Table35[#All],2,TRUE)</f>
        <v>0</v>
      </c>
      <c r="C67">
        <f>VLOOKUP($A67,Table35[#All],3,TRUE)</f>
        <v>1</v>
      </c>
      <c r="D67">
        <f>VLOOKUP($A67,Table35[#All],4,TRUE)</f>
        <v>0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>
        <f>VLOOKUP($A68,Table35[#All],2,TRUE)</f>
        <v>0</v>
      </c>
      <c r="C68">
        <f>VLOOKUP($A68,Table35[#All],3,TRUE)</f>
        <v>2</v>
      </c>
      <c r="D68">
        <f>VLOOKUP($A68,Table35[#All],4,TRUE)</f>
        <v>0</v>
      </c>
      <c r="E68" t="str">
        <f>VLOOKUP($A68,Table35[#All],5,TRUE)</f>
        <v>Implement room locking and enemy spawning in locked rooms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>
        <f>VLOOKUP($A69,Table35[#All],2,TRUE)</f>
        <v>0</v>
      </c>
      <c r="C69">
        <f>VLOOKUP($A69,Table35[#All],3,TRUE)</f>
        <v>2</v>
      </c>
      <c r="D69">
        <f>VLOOKUP($A69,Table35[#All],4,TRUE)</f>
        <v>0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>
        <f>VLOOKUP($A70,Table35[#All],2,TRUE)</f>
        <v>0</v>
      </c>
      <c r="C70">
        <f>VLOOKUP($A70,Table35[#All],3,TRUE)</f>
        <v>2</v>
      </c>
      <c r="D70">
        <f>VLOOKUP($A70,Table35[#All],4,TRUE)</f>
        <v>0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>
        <f>VLOOKUP($A71,Table35[#All],2,TRUE)</f>
        <v>0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>
        <f>VLOOKUP($A75,Table35[#All],2,TRUE)</f>
        <v>0</v>
      </c>
      <c r="C75">
        <f>VLOOKUP($A75,Table35[#All],3,TRUE)</f>
        <v>3</v>
      </c>
      <c r="D75">
        <f>VLOOKUP($A75,Table35[#All],4,TRUE)</f>
        <v>0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>
        <f>VLOOKUP($A76,Table35[#All],2,TRUE)</f>
        <v>0</v>
      </c>
      <c r="C76">
        <f>VLOOKUP($A76,Table35[#All],3,TRUE)</f>
        <v>1</v>
      </c>
      <c r="D76">
        <f>VLOOKUP($A76,Table35[#All],4,TRUE)</f>
        <v>0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*0</v>
      </c>
      <c r="C77">
        <f>VLOOKUP($A77,Table35[#All],3,TRUE)</f>
        <v>2</v>
      </c>
      <c r="D77">
        <f>VLOOKUP($A77,Table35[#All],4,TRUE)</f>
        <v>0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*0</v>
      </c>
      <c r="C78">
        <f>VLOOKUP($A78,Table35[#All],3,TRUE)</f>
        <v>2</v>
      </c>
      <c r="D78">
        <f>VLOOKUP($A78,Table35[#All],4,TRUE)</f>
        <v>0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C79">
        <f>SUM(Table3567[Estimate])</f>
        <v>31.5</v>
      </c>
      <c r="D79">
        <f>SUM(Table3567[Actual])</f>
        <v>6.5</v>
      </c>
    </row>
    <row r="81" spans="1:10" x14ac:dyDescent="0.25">
      <c r="A81" t="s">
        <v>95</v>
      </c>
      <c r="B81" s="2">
        <v>44025</v>
      </c>
    </row>
    <row r="82" spans="1:10" x14ac:dyDescent="0.25">
      <c r="A82" t="s">
        <v>119</v>
      </c>
      <c r="B82" t="s">
        <v>121</v>
      </c>
      <c r="C82" t="s">
        <v>122</v>
      </c>
      <c r="D82" t="s">
        <v>123</v>
      </c>
      <c r="E82" t="s">
        <v>120</v>
      </c>
      <c r="F82" t="s">
        <v>92</v>
      </c>
      <c r="G82" t="s">
        <v>14</v>
      </c>
      <c r="H82" t="s">
        <v>6</v>
      </c>
      <c r="I82" t="s">
        <v>15</v>
      </c>
      <c r="J82" t="s">
        <v>2</v>
      </c>
    </row>
    <row r="84" spans="1:10" x14ac:dyDescent="0.25">
      <c r="C84">
        <f>SUM(Table35678[Estimate])</f>
        <v>0</v>
      </c>
      <c r="D84">
        <f>SUM(Table35678[Actual])</f>
        <v>0</v>
      </c>
    </row>
    <row r="86" spans="1:10" x14ac:dyDescent="0.25">
      <c r="A86" t="s">
        <v>96</v>
      </c>
      <c r="B86" s="2">
        <v>44033</v>
      </c>
    </row>
    <row r="87" spans="1:10" x14ac:dyDescent="0.25">
      <c r="A87" t="s">
        <v>119</v>
      </c>
      <c r="B87" t="s">
        <v>121</v>
      </c>
      <c r="C87" t="s">
        <v>122</v>
      </c>
      <c r="D87" t="s">
        <v>123</v>
      </c>
      <c r="E87" t="s">
        <v>120</v>
      </c>
      <c r="F87" t="s">
        <v>92</v>
      </c>
      <c r="G87" t="s">
        <v>14</v>
      </c>
      <c r="H87" t="s">
        <v>6</v>
      </c>
      <c r="I87" t="s">
        <v>15</v>
      </c>
      <c r="J87" t="s">
        <v>2</v>
      </c>
    </row>
    <row r="89" spans="1:10" x14ac:dyDescent="0.25">
      <c r="C89">
        <f>SUM(Table356789[Estimate])</f>
        <v>0</v>
      </c>
      <c r="D89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50"/>
  <sheetViews>
    <sheetView tabSelected="1" topLeftCell="A31" workbookViewId="0">
      <selection activeCell="B51" sqref="B51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215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13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0.5</v>
      </c>
      <c r="F46" t="str">
        <f>VLOOKUP($B46,Table35[#All],5,TRUE)</f>
        <v>Find/implement first 2 weapon assets (pistol/shotgun)</v>
      </c>
      <c r="G46">
        <f>VLOOKUP($B46,Table35[#All],6,TRUE)</f>
        <v>7</v>
      </c>
      <c r="H46" t="str">
        <f>VLOOKUP($B46,Table35[#All],7,TRUE)</f>
        <v>Game</v>
      </c>
      <c r="I46" t="str">
        <f>VLOOKUP($B46,Table35[#All],8,TRUE)</f>
        <v>Weapons</v>
      </c>
      <c r="J46" t="str">
        <f>VLOOKUP($B46,Table35[#All],9,TRUE)</f>
        <v>Weapons</v>
      </c>
      <c r="K46" t="str">
        <f>VLOOKUP($B46,Table35[#All],10,TRUE)</f>
        <v>Weapons may be data driven with Weapon visual, VFX, and SFX</v>
      </c>
    </row>
    <row r="47" spans="1:11" x14ac:dyDescent="0.25">
      <c r="A47" s="2">
        <v>44003</v>
      </c>
      <c r="B47">
        <v>17</v>
      </c>
      <c r="C47" t="str">
        <f>VLOOKUP($B47,Table35[#All],2,TRUE)</f>
        <v>X</v>
      </c>
      <c r="D47">
        <f>VLOOKUP($B47,Table35[#All],3,TRUE)</f>
        <v>1.5</v>
      </c>
      <c r="E47">
        <f>VLOOKUP($B47,Table35[#All],4,TRUE)</f>
        <v>1.5</v>
      </c>
      <c r="F47" t="str">
        <f>VLOOKUP($B47,Table35[#All],5,TRUE)</f>
        <v>Create Bullet Definition</v>
      </c>
      <c r="G47">
        <f>VLOOKUP($B47,Table35[#All],6,TRUE)</f>
        <v>8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Bullets</v>
      </c>
      <c r="K47" t="str">
        <f>VLOOKUP($B47,Table35[#All],10,TRUE)</f>
        <v>Bullets may be data driven with damage, visuals, VFX, and SFX</v>
      </c>
    </row>
    <row r="48" spans="1:11" x14ac:dyDescent="0.25">
      <c r="A48" s="2">
        <v>44003</v>
      </c>
      <c r="B48">
        <v>15</v>
      </c>
      <c r="C48" t="str">
        <f>VLOOKUP($B48,Table35[#All],2,TRUE)</f>
        <v>X</v>
      </c>
      <c r="D48">
        <f>VLOOKUP($B48,Table35[#All],3,TRUE)</f>
        <v>1</v>
      </c>
      <c r="E48">
        <f>VLOOKUP($B48,Table35[#All],4,TRUE)</f>
        <v>0.5</v>
      </c>
      <c r="F48" t="str">
        <f>VLOOKUP($B48,Table35[#All],5,TRUE)</f>
        <v>Find/implement laser gun</v>
      </c>
      <c r="G48">
        <f>VLOOKUP($B48,Table35[#All],6,TRUE)</f>
        <v>7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Weapons</v>
      </c>
      <c r="K48" t="str">
        <f>VLOOKUP($B48,Table35[#All],10,TRUE)</f>
        <v>Weapons may be data driven with Weapon visual, VFX, and SFX</v>
      </c>
    </row>
    <row r="49" spans="1:11" x14ac:dyDescent="0.25">
      <c r="A49" s="2">
        <v>44004</v>
      </c>
      <c r="B49">
        <v>14</v>
      </c>
      <c r="C49" t="str">
        <f>VLOOKUP($B49,Table35[#All],2,TRUE)</f>
        <v>X</v>
      </c>
      <c r="D49">
        <f>VLOOKUP($B49,Table35[#All],3,TRUE)</f>
        <v>1.5</v>
      </c>
      <c r="E49">
        <f>VLOOKUP($B49,Table35[#All],4,TRUE)</f>
        <v>0.5</v>
      </c>
      <c r="F49" t="str">
        <f>VLOOKUP($B49,Table35[#All],5,TRUE)</f>
        <v>Find/implement machine gun and flamethrower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16</v>
      </c>
      <c r="C50" t="str">
        <f>VLOOKUP($B50,Table35[#All],2,TRUE)</f>
        <v>X</v>
      </c>
      <c r="D50">
        <f>VLOOKUP($B50,Table35[#All],3,TRUE)</f>
        <v>1</v>
      </c>
      <c r="E50">
        <f>VLOOKUP($B50,Table35[#All],4,TRUE)</f>
        <v>0.5</v>
      </c>
      <c r="F50" t="str">
        <f>VLOOKUP($B50,Table35[#All],5,TRUE)</f>
        <v>Find/implement rocket launcher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2020-06-22T19:49:04Z</dcterms:modified>
</cp:coreProperties>
</file>