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C65D3230-A20F-4E32-8FEB-2F16BA388FFA}" xr6:coauthVersionLast="45" xr6:coauthVersionMax="45" xr10:uidLastSave="{00000000-0000-0000-0000-000000000000}"/>
  <bookViews>
    <workbookView xWindow="-120" yWindow="-120" windowWidth="29040" windowHeight="15840" activeTab="3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9" i="4" l="1"/>
  <c r="J99" i="4" s="1"/>
  <c r="E99" i="4"/>
  <c r="D99" i="4"/>
  <c r="C99" i="4"/>
  <c r="B99" i="4"/>
  <c r="J98" i="4"/>
  <c r="F98" i="4"/>
  <c r="G98" i="4" s="1"/>
  <c r="E98" i="4"/>
  <c r="D98" i="4"/>
  <c r="C98" i="4"/>
  <c r="B98" i="4"/>
  <c r="F97" i="4"/>
  <c r="J97" i="4" s="1"/>
  <c r="E97" i="4"/>
  <c r="D97" i="4"/>
  <c r="C97" i="4"/>
  <c r="B97" i="4"/>
  <c r="F95" i="4"/>
  <c r="J95" i="4" s="1"/>
  <c r="E95" i="4"/>
  <c r="D95" i="4"/>
  <c r="C95" i="4"/>
  <c r="B95" i="4"/>
  <c r="F96" i="4"/>
  <c r="J96" i="4" s="1"/>
  <c r="E96" i="4"/>
  <c r="D96" i="4"/>
  <c r="C96" i="4"/>
  <c r="B96" i="4"/>
  <c r="F94" i="4"/>
  <c r="G94" i="4" s="1"/>
  <c r="E94" i="4"/>
  <c r="D94" i="4"/>
  <c r="C94" i="4"/>
  <c r="B94" i="4"/>
  <c r="F93" i="4"/>
  <c r="J93" i="4" s="1"/>
  <c r="E93" i="4"/>
  <c r="D93" i="4"/>
  <c r="C93" i="4"/>
  <c r="B93" i="4"/>
  <c r="F92" i="4"/>
  <c r="J92" i="4" s="1"/>
  <c r="E92" i="4"/>
  <c r="D92" i="4"/>
  <c r="C92" i="4"/>
  <c r="B92" i="4"/>
  <c r="F89" i="4"/>
  <c r="G89" i="4" s="1"/>
  <c r="E89" i="4"/>
  <c r="D89" i="4"/>
  <c r="C89" i="4"/>
  <c r="B89" i="4"/>
  <c r="F88" i="4"/>
  <c r="G88" i="4" s="1"/>
  <c r="E88" i="4"/>
  <c r="D88" i="4"/>
  <c r="C88" i="4"/>
  <c r="B88" i="4"/>
  <c r="F87" i="4"/>
  <c r="J87" i="4" s="1"/>
  <c r="E87" i="4"/>
  <c r="D87" i="4"/>
  <c r="C87" i="4"/>
  <c r="B87" i="4"/>
  <c r="F86" i="4"/>
  <c r="J86" i="4" s="1"/>
  <c r="E86" i="4"/>
  <c r="D86" i="4"/>
  <c r="C86" i="4"/>
  <c r="B86" i="4"/>
  <c r="F85" i="4"/>
  <c r="G85" i="4" s="1"/>
  <c r="E85" i="4"/>
  <c r="D85" i="4"/>
  <c r="C85" i="4"/>
  <c r="B85" i="4"/>
  <c r="F84" i="4"/>
  <c r="J84" i="4" s="1"/>
  <c r="E84" i="4"/>
  <c r="D84" i="4"/>
  <c r="C84" i="4"/>
  <c r="B84" i="4"/>
  <c r="F104" i="4"/>
  <c r="J104" i="4" s="1"/>
  <c r="E104" i="4"/>
  <c r="D104" i="4"/>
  <c r="C104" i="4"/>
  <c r="B104" i="4"/>
  <c r="F103" i="4"/>
  <c r="G103" i="4" s="1"/>
  <c r="E103" i="4"/>
  <c r="D103" i="4"/>
  <c r="C103" i="4"/>
  <c r="B103" i="4"/>
  <c r="F102" i="4"/>
  <c r="J102" i="4" s="1"/>
  <c r="E102" i="4"/>
  <c r="D102" i="4"/>
  <c r="C102" i="4"/>
  <c r="B102" i="4"/>
  <c r="F101" i="4"/>
  <c r="G101" i="4" s="1"/>
  <c r="E101" i="4"/>
  <c r="D101" i="4"/>
  <c r="C101" i="4"/>
  <c r="B101" i="4"/>
  <c r="F100" i="4"/>
  <c r="J100" i="4" s="1"/>
  <c r="E100" i="4"/>
  <c r="D100" i="4"/>
  <c r="C100" i="4"/>
  <c r="B100" i="4"/>
  <c r="F91" i="4"/>
  <c r="G91" i="4" s="1"/>
  <c r="E91" i="4"/>
  <c r="D91" i="4"/>
  <c r="C91" i="4"/>
  <c r="B91" i="4"/>
  <c r="F90" i="4"/>
  <c r="J90" i="4" s="1"/>
  <c r="E90" i="4"/>
  <c r="D90" i="4"/>
  <c r="C90" i="4"/>
  <c r="B90" i="4"/>
  <c r="J105" i="4"/>
  <c r="F105" i="4"/>
  <c r="I105" i="4" s="1"/>
  <c r="E105" i="4"/>
  <c r="D105" i="4"/>
  <c r="C105" i="4"/>
  <c r="B105" i="4"/>
  <c r="K61" i="5"/>
  <c r="J61" i="5"/>
  <c r="I61" i="5"/>
  <c r="H61" i="5"/>
  <c r="G61" i="5"/>
  <c r="F61" i="5"/>
  <c r="E61" i="5"/>
  <c r="D61" i="5"/>
  <c r="C61" i="5"/>
  <c r="B79" i="4"/>
  <c r="C79" i="4"/>
  <c r="D79" i="4"/>
  <c r="E79" i="4"/>
  <c r="F79" i="4"/>
  <c r="G79" i="4" s="1"/>
  <c r="G86" i="3"/>
  <c r="H86" i="3"/>
  <c r="I86" i="3"/>
  <c r="J86" i="3"/>
  <c r="G85" i="3"/>
  <c r="H85" i="3"/>
  <c r="I85" i="3"/>
  <c r="J85" i="3"/>
  <c r="K63" i="5"/>
  <c r="J63" i="5"/>
  <c r="I63" i="5"/>
  <c r="H63" i="5"/>
  <c r="G63" i="5"/>
  <c r="F63" i="5"/>
  <c r="E63" i="5"/>
  <c r="D63" i="5"/>
  <c r="C63" i="5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H98" i="4" l="1"/>
  <c r="I98" i="4"/>
  <c r="G97" i="4"/>
  <c r="H97" i="4"/>
  <c r="I97" i="4"/>
  <c r="G99" i="4"/>
  <c r="I99" i="4"/>
  <c r="H99" i="4"/>
  <c r="G95" i="4"/>
  <c r="H95" i="4"/>
  <c r="I95" i="4"/>
  <c r="H94" i="4"/>
  <c r="I94" i="4"/>
  <c r="J94" i="4"/>
  <c r="G92" i="4"/>
  <c r="H93" i="4"/>
  <c r="I93" i="4"/>
  <c r="G93" i="4"/>
  <c r="H92" i="4"/>
  <c r="I92" i="4"/>
  <c r="G96" i="4"/>
  <c r="H96" i="4"/>
  <c r="I96" i="4"/>
  <c r="H91" i="4"/>
  <c r="I91" i="4"/>
  <c r="H89" i="4"/>
  <c r="I89" i="4"/>
  <c r="H87" i="4"/>
  <c r="I86" i="4"/>
  <c r="H85" i="4"/>
  <c r="G84" i="4"/>
  <c r="J85" i="4"/>
  <c r="J89" i="4"/>
  <c r="H84" i="4"/>
  <c r="H88" i="4"/>
  <c r="I85" i="4"/>
  <c r="I84" i="4"/>
  <c r="I88" i="4"/>
  <c r="G87" i="4"/>
  <c r="J88" i="4"/>
  <c r="I87" i="4"/>
  <c r="G86" i="4"/>
  <c r="H86" i="4"/>
  <c r="H101" i="4"/>
  <c r="I101" i="4"/>
  <c r="J101" i="4"/>
  <c r="I103" i="4"/>
  <c r="H103" i="4"/>
  <c r="G104" i="4"/>
  <c r="G90" i="4"/>
  <c r="J91" i="4"/>
  <c r="G102" i="4"/>
  <c r="J103" i="4"/>
  <c r="I90" i="4"/>
  <c r="I102" i="4"/>
  <c r="H90" i="4"/>
  <c r="H102" i="4"/>
  <c r="G100" i="4"/>
  <c r="H100" i="4"/>
  <c r="H104" i="4"/>
  <c r="I100" i="4"/>
  <c r="I104" i="4"/>
  <c r="G105" i="4"/>
  <c r="H105" i="4"/>
  <c r="J79" i="4"/>
  <c r="I79" i="4"/>
  <c r="H79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11" i="4"/>
  <c r="C111" i="4"/>
  <c r="D106" i="4"/>
  <c r="C106" i="4"/>
  <c r="D80" i="4"/>
  <c r="C80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87" i="3"/>
  <c r="C87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</calcChain>
</file>

<file path=xl/sharedStrings.xml><?xml version="1.0" encoding="utf-8"?>
<sst xmlns="http://schemas.openxmlformats.org/spreadsheetml/2006/main" count="507" uniqueCount="227">
  <si>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</si>
  <si>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</si>
  <si>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</si>
  <si>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</si>
  <si>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</si>
  <si>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</si>
  <si>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</si>
  <si>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</si>
  <si>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</si>
  <si>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</si>
  <si>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</si>
  <si>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</si>
  <si>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</si>
  <si>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</si>
  <si>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</si>
  <si>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</si>
  <si>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</si>
  <si>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</si>
  <si>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</si>
  <si>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</si>
  <si>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</si>
  <si>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</si>
  <si>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</si>
  <si>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</si>
  <si>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</si>
  <si>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</si>
  <si>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</si>
  <si>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</si>
  <si>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</si>
  <si>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</si>
  <si>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</si>
  <si>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</si>
  <si>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</si>
  <si>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</si>
  <si>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</si>
  <si>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</si>
  <si>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</si>
  <si>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</si>
  <si>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</si>
  <si>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</si>
  <si>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</si>
  <si>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</si>
  <si>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</si>
  <si>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</si>
  <si>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</si>
  <si>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</si>
  <si>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</si>
  <si>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</si>
  <si>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</si>
  <si>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</si>
  <si>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</si>
  <si>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</si>
  <si>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</si>
  <si>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</si>
  <si>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</si>
  <si>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</si>
  <si>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</si>
  <si>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</si>
  <si>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</si>
  <si>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</si>
  <si>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</si>
  <si>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</si>
  <si>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</si>
  <si>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</si>
  <si>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</si>
  <si>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</si>
  <si>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</si>
  <si>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</si>
  <si>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</si>
  <si>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</si>
  <si>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</si>
  <si>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</si>
  <si>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</si>
  <si>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</si>
  <si>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</si>
  <si>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</si>
  <si>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</si>
  <si>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</si>
  <si>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</si>
  <si>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</si>
  <si>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</si>
  <si>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</si>
  <si>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</si>
  <si>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</si>
  <si>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</si>
  <si>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</si>
  <si>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</si>
  <si>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</si>
  <si>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</si>
  <si>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</si>
  <si>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</si>
  <si>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</si>
  <si>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</si>
  <si>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</si>
  <si>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</si>
  <si>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</si>
  <si>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</si>
  <si>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</si>
  <si>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</si>
  <si>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</si>
  <si>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</si>
  <si>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</si>
  <si>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</si>
  <si>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</si>
  <si>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</si>
  <si>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</si>
  <si>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</si>
  <si>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</si>
  <si>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</si>
  <si>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</si>
  <si>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</si>
  <si>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</si>
  <si>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</si>
  <si>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</si>
  <si>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</si>
  <si>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</si>
  <si>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</si>
  <si>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</si>
  <si>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</si>
  <si>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</si>
  <si>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</si>
  <si>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</si>
  <si>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</si>
  <si>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</si>
  <si>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</si>
  <si>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</si>
  <si>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</si>
  <si>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</si>
  <si>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</si>
  <si>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</si>
  <si>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</si>
  <si>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</si>
  <si>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</si>
  <si>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</si>
  <si>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</si>
  <si>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</si>
  <si>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</si>
  <si>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</si>
  <si>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</si>
  <si>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</si>
  <si>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</si>
  <si>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</si>
  <si>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</si>
  <si>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</si>
  <si>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</si>
  <si>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</si>
  <si>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</si>
  <si>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</si>
  <si>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Implement a HUD that shows health, ammo, and current weapon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</si>
  <si>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</si>
  <si>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</si>
  <si>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</si>
  <si>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</si>
  <si>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</si>
  <si>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</si>
  <si>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</si>
  <si>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</si>
  <si>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</si>
  <si>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</si>
  <si>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</si>
  <si>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</si>
  <si>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</si>
  <si>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</si>
  <si>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</si>
  <si>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</si>
  <si>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</si>
  <si>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</si>
  <si>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</si>
  <si>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</si>
  <si>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</si>
  <si>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</si>
  <si>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</si>
  <si>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</si>
  <si>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</si>
  <si>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</si>
  <si>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</si>
  <si>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</si>
  <si>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</si>
  <si>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</si>
  <si>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</si>
  <si>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</si>
  <si>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</si>
  <si>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</si>
  <si>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</si>
  <si>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</si>
  <si>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</si>
  <si>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</si>
  <si>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</si>
  <si>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</si>
  <si>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</si>
  <si>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</si>
  <si>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</si>
  <si>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</si>
  <si>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</si>
  <si>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</si>
  <si>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</si>
  <si>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</si>
  <si>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</si>
  <si>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</si>
  <si>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</si>
  <si>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</si>
  <si>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</si>
  <si>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</si>
  <si>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</si>
  <si>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</si>
  <si>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</si>
  <si>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</si>
  <si>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</si>
  <si>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</si>
  <si>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</si>
  <si>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</si>
  <si>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</si>
  <si>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</si>
  <si>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</si>
  <si>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</si>
  <si>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</si>
  <si>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</si>
  <si>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</si>
  <si>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</si>
  <si>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</si>
  <si>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*/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</si>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</sst>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5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4"/>
    <tableColumn id="2" xr3:uid="{BEF5B8D6-9367-4D76-9368-9F5D816EB1D0}" name="Date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87" totalsRowCount="1">
  <autoFilter ref="A11:J86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80" totalsRowCount="1">
  <autoFilter ref="A56:J79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3:J106" totalsRowCount="1">
  <autoFilter ref="A83:J105" xr:uid="{12F7B163-3DD2-4A1A-B717-142A2F111DBF}"/>
  <sortState xmlns:xlrd2="http://schemas.microsoft.com/office/spreadsheetml/2017/richdata2" ref="A84:J105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09:J111" insertRow="1" totalsRowCount="1">
  <autoFilter ref="A109:J110" xr:uid="{B94650E2-40D2-4E6D-BDD5-60BDE959C1FE}"/>
  <sortState xmlns:xlrd2="http://schemas.microsoft.com/office/spreadsheetml/2017/richdata2" ref="A110:J110">
    <sortCondition ref="F11:F40"/>
  </sortState>
  <tableColumns count="10">
    <tableColumn id="10" xr3:uid="{DC6AA35E-8AA3-446B-B599-609F1953960A}" name="Task ID"/>
    <tableColumn id="9" xr3:uid="{0B0F05C8-813B-487E-8CDF-4EFAED0C547A}" name="Status"/>
    <tableColumn id="2" xr3:uid="{8DF70685-9193-4A51-BD18-37B5C086BD39}" name="Estimate" totalsRowFunction="custom">
      <totalsRowFormula>SUM(Table356789[Estimate])</totalsRowFormula>
    </tableColumn>
    <tableColumn id="3" xr3:uid="{E028D931-7675-4E0F-BF8D-9A2951FF02E1}" name="Actual" totalsRowFunction="custom">
      <totalsRowFormula>SUM(Table356789[Actual])</totalsRowFormula>
    </tableColumn>
    <tableColumn id="11" xr3:uid="{F62C4925-2A4F-4E55-8ABC-E6F6593114DC}" name="Task"/>
    <tableColumn id="4" xr3:uid="{01A791A3-ACBC-4A55-B3B0-A86AD9A448A7}" name="Feature ID"/>
    <tableColumn id="5" xr3:uid="{295C0FE1-E8EF-4354-AFB2-7D7ABA42869A}" name="Game State">
      <calculatedColumnFormula>VLOOKUP($F110,Table1[],2,TRUE)</calculatedColumnFormula>
    </tableColumn>
    <tableColumn id="6" xr3:uid="{FF2F79F8-5BB6-4B43-A8B1-9663B716C6B1}" name="Area">
      <calculatedColumnFormula>VLOOKUP($F110,Table1[],3,TRUE)</calculatedColumnFormula>
    </tableColumn>
    <tableColumn id="7" xr3:uid="{5482843D-6E87-4AC9-93CD-093636B159C7}" name="Features">
      <calculatedColumnFormula>VLOOKUP($F110,Table1[],4,TRUE)</calculatedColumnFormula>
    </tableColumn>
    <tableColumn id="8" xr3:uid="{677E5A6C-8291-472B-8F25-DC573BD78CC5}" name="Description">
      <calculatedColumnFormula>VLOOKUP($F110,Table1[],5,TRUE)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25" workbookViewId="0">
      <selection activeCell="G43" sqref="G43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188</v>
      </c>
    </row>
    <row r="20" spans="1:5" x14ac:dyDescent="0.25">
      <c r="A20">
        <v>8</v>
      </c>
      <c r="B20" t="s">
        <v>9</v>
      </c>
      <c r="C20" t="s">
        <v>13</v>
      </c>
      <c r="D20" t="s">
        <v>187</v>
      </c>
      <c r="E20" t="s">
        <v>189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194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196</v>
      </c>
      <c r="D49" t="s">
        <v>196</v>
      </c>
      <c r="E49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87"/>
  <sheetViews>
    <sheetView topLeftCell="A55" workbookViewId="0">
      <selection activeCell="C69" sqref="C69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175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108</v>
      </c>
      <c r="C13">
        <v>1</v>
      </c>
      <c r="D13">
        <v>0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207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>
        <v>0</v>
      </c>
      <c r="C15">
        <v>1</v>
      </c>
      <c r="D15">
        <v>0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>
        <v>0</v>
      </c>
      <c r="C17">
        <v>1</v>
      </c>
      <c r="D17">
        <v>0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>
        <v>0</v>
      </c>
      <c r="C18">
        <v>1</v>
      </c>
      <c r="D18">
        <v>0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>
        <v>0</v>
      </c>
      <c r="C21">
        <v>1</v>
      </c>
      <c r="D21">
        <v>0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>
        <v>0</v>
      </c>
      <c r="C31">
        <v>2</v>
      </c>
      <c r="D31">
        <v>0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>
        <v>0</v>
      </c>
      <c r="C35">
        <v>2</v>
      </c>
      <c r="D35">
        <v>0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110</v>
      </c>
      <c r="C37">
        <v>1</v>
      </c>
      <c r="D37">
        <v>1</v>
      </c>
      <c r="E37" t="s">
        <v>148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>
        <v>0</v>
      </c>
      <c r="C38">
        <v>2</v>
      </c>
      <c r="D38">
        <v>0</v>
      </c>
      <c r="E38" t="s">
        <v>149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150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>
        <v>0</v>
      </c>
      <c r="C40">
        <v>1</v>
      </c>
      <c r="D40">
        <v>0</v>
      </c>
      <c r="E40" t="s">
        <v>151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154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152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153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175</v>
      </c>
      <c r="C44">
        <v>1.5</v>
      </c>
      <c r="D44">
        <v>0</v>
      </c>
      <c r="E44" t="s">
        <v>208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155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156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157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202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203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204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158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159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160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161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162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163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164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2</v>
      </c>
      <c r="D58">
        <v>0</v>
      </c>
      <c r="E58" t="s">
        <v>165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2</v>
      </c>
      <c r="D59">
        <v>0</v>
      </c>
      <c r="E59" t="s">
        <v>166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167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168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218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175</v>
      </c>
      <c r="C63">
        <v>2</v>
      </c>
      <c r="D63">
        <v>0</v>
      </c>
      <c r="E63" t="s">
        <v>209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175</v>
      </c>
      <c r="C64">
        <v>3</v>
      </c>
      <c r="D64">
        <v>0</v>
      </c>
      <c r="E64" t="s">
        <v>210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169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108</v>
      </c>
      <c r="C66">
        <v>2</v>
      </c>
      <c r="D66">
        <v>0</v>
      </c>
      <c r="E66" t="s">
        <v>170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171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>
        <v>0</v>
      </c>
      <c r="C68">
        <v>2</v>
      </c>
      <c r="D68">
        <v>0</v>
      </c>
      <c r="E68" t="s">
        <v>172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>
        <v>0</v>
      </c>
      <c r="C69">
        <v>2</v>
      </c>
      <c r="D69">
        <v>0</v>
      </c>
      <c r="E69" t="s">
        <v>173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175</v>
      </c>
      <c r="C70" t="s">
        <v>111</v>
      </c>
      <c r="D70">
        <v>0</v>
      </c>
      <c r="E70" t="s">
        <v>174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>
        <v>0</v>
      </c>
      <c r="C71">
        <v>10</v>
      </c>
      <c r="D71">
        <v>0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199</v>
      </c>
      <c r="C72">
        <v>1</v>
      </c>
      <c r="D72">
        <v>0.5</v>
      </c>
      <c r="E72" t="s">
        <v>191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199</v>
      </c>
      <c r="C73">
        <v>1</v>
      </c>
      <c r="D73">
        <v>1</v>
      </c>
      <c r="E73" t="s">
        <v>192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199</v>
      </c>
      <c r="C74">
        <v>1</v>
      </c>
      <c r="D74">
        <v>1</v>
      </c>
      <c r="E74" t="s">
        <v>193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199</v>
      </c>
      <c r="C75">
        <v>1</v>
      </c>
      <c r="D75">
        <v>1</v>
      </c>
      <c r="E75" t="s">
        <v>198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199</v>
      </c>
      <c r="C76">
        <v>2</v>
      </c>
      <c r="D76">
        <v>4</v>
      </c>
      <c r="E76" t="s">
        <v>195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199</v>
      </c>
      <c r="C77">
        <v>2</v>
      </c>
      <c r="D77">
        <v>3</v>
      </c>
      <c r="E77" t="s">
        <v>200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199</v>
      </c>
      <c r="C78">
        <v>4</v>
      </c>
      <c r="D78">
        <v>5</v>
      </c>
      <c r="E78" t="s">
        <v>201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199</v>
      </c>
      <c r="C79">
        <v>2</v>
      </c>
      <c r="D79">
        <v>4</v>
      </c>
      <c r="E79" t="s">
        <v>211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220</v>
      </c>
      <c r="C80">
        <v>2</v>
      </c>
      <c r="D80">
        <v>3</v>
      </c>
      <c r="E80" t="s">
        <v>212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>
        <v>0</v>
      </c>
      <c r="C81">
        <v>2</v>
      </c>
      <c r="D81">
        <v>0</v>
      </c>
      <c r="E81" t="s">
        <v>219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221</v>
      </c>
      <c r="C82">
        <v>0.5</v>
      </c>
      <c r="D82">
        <v>0</v>
      </c>
      <c r="E82" t="s">
        <v>222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221</v>
      </c>
      <c r="C83">
        <v>1</v>
      </c>
      <c r="D83">
        <v>0</v>
      </c>
      <c r="E83" t="s">
        <v>223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221</v>
      </c>
      <c r="C84">
        <v>0.5</v>
      </c>
      <c r="D84">
        <v>0</v>
      </c>
      <c r="E84" t="s">
        <v>224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221</v>
      </c>
      <c r="C85">
        <v>0.5</v>
      </c>
      <c r="D85">
        <v>0</v>
      </c>
      <c r="E85" t="s">
        <v>225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220</v>
      </c>
      <c r="C86">
        <v>6</v>
      </c>
      <c r="D86">
        <v>3</v>
      </c>
      <c r="E86" t="s">
        <v>226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C87">
        <f>SUM(Table35[Estimate])</f>
        <v>121.5</v>
      </c>
      <c r="D87">
        <f>SUM(Table35[Actual])</f>
        <v>57.75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J111"/>
  <sheetViews>
    <sheetView tabSelected="1" topLeftCell="A73" workbookViewId="0">
      <selection activeCell="A100" sqref="A100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175</v>
      </c>
      <c r="B12" t="s">
        <v>107</v>
      </c>
    </row>
    <row r="14" spans="1:6" x14ac:dyDescent="0.25">
      <c r="A14" t="s">
        <v>176</v>
      </c>
    </row>
    <row r="16" spans="1:6" x14ac:dyDescent="0.25">
      <c r="A16" t="s">
        <v>177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205</v>
      </c>
      <c r="C42">
        <v>27</v>
      </c>
    </row>
    <row r="43" spans="1:10" x14ac:dyDescent="0.25">
      <c r="B43" t="s">
        <v>206</v>
      </c>
      <c r="C43">
        <v>32.5</v>
      </c>
    </row>
    <row r="44" spans="1:10" x14ac:dyDescent="0.25">
      <c r="B44" t="s">
        <v>216</v>
      </c>
      <c r="C44">
        <v>6.5</v>
      </c>
    </row>
    <row r="45" spans="1:10" x14ac:dyDescent="0.25">
      <c r="B45" t="s">
        <v>217</v>
      </c>
      <c r="C45">
        <v>4.25</v>
      </c>
    </row>
    <row r="46" spans="1:10" x14ac:dyDescent="0.25">
      <c r="B46" t="s">
        <v>214</v>
      </c>
      <c r="C46">
        <v>12</v>
      </c>
    </row>
    <row r="48" spans="1:10" x14ac:dyDescent="0.25">
      <c r="A48" t="s">
        <v>215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 t="str">
        <f>VLOOKUP($A62,Table35[#All],2,TRUE)</f>
        <v>&lt;</v>
      </c>
      <c r="C62">
        <f>VLOOKUP($A62,Table35[#All],3,TRUE)</f>
        <v>2</v>
      </c>
      <c r="D62">
        <f>VLOOKUP($A62,Table35[#All],4,TRUE)</f>
        <v>0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 t="str">
        <f>VLOOKUP($A63,Table35[#All],2,TRUE)</f>
        <v>/</v>
      </c>
      <c r="C63">
        <f>VLOOKUP($A63,Table35[#All],3,TRUE)</f>
        <v>1</v>
      </c>
      <c r="D63">
        <f>VLOOKUP($A63,Table35[#All],4,TRUE)</f>
        <v>1</v>
      </c>
      <c r="E63" t="str">
        <f>VLOOKUP($A63,Table35[#All],5,TRUE)</f>
        <v>Implement a HUD that shows health, ammo,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1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 t="str">
        <f>VLOOKUP($A67,Table35[#All],2,TRUE)</f>
        <v>X</v>
      </c>
      <c r="C67">
        <f>VLOOKUP($A67,Table35[#All],3,TRUE)</f>
        <v>1</v>
      </c>
      <c r="D67">
        <f>VLOOKUP($A67,Table35[#All],4,TRUE)</f>
        <v>0.5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</v>
      </c>
      <c r="E68" t="str">
        <f>VLOOKUP($A68,Table35[#All],5,TRUE)</f>
        <v>Implement enemy spawning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 t="str">
        <f>VLOOKUP($A69,Table35[#All],2,TRUE)</f>
        <v>&gt;</v>
      </c>
      <c r="C69">
        <f>VLOOKUP($A69,Table35[#All],3,TRUE)</f>
        <v>2</v>
      </c>
      <c r="D69">
        <f>VLOOKUP($A69,Table35[#All],4,TRUE)</f>
        <v>0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 t="str">
        <f>VLOOKUP($A70,Table35[#All],2,TRUE)</f>
        <v>X</v>
      </c>
      <c r="C70">
        <f>VLOOKUP($A70,Table35[#All],3,TRUE)</f>
        <v>2</v>
      </c>
      <c r="D70">
        <f>VLOOKUP($A70,Table35[#All],4,TRUE)</f>
        <v>1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 t="str">
        <f>VLOOKUP($A71,Table35[#All],2,TRUE)</f>
        <v>&gt;</v>
      </c>
      <c r="C71">
        <f>VLOOKUP($A71,Table35[#All],3,TRUE)</f>
        <v>1</v>
      </c>
      <c r="D71">
        <f>VLOOKUP($A71,Table35[#All],4,TRUE)</f>
        <v>0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 t="str">
        <f>VLOOKUP($A72,Table35[#All],2,TRUE)</f>
        <v>X</v>
      </c>
      <c r="C72">
        <f>VLOOKUP($A72,Table35[#All],3,TRUE)</f>
        <v>1.5</v>
      </c>
      <c r="D72">
        <f>VLOOKUP($A72,Table35[#All],4,TRUE)</f>
        <v>0.5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 t="str">
        <f>VLOOKUP($A74,Table35[#All],2,TRUE)</f>
        <v>X</v>
      </c>
      <c r="C74">
        <f>VLOOKUP($A74,Table35[#All],3,TRUE)</f>
        <v>1</v>
      </c>
      <c r="D74">
        <f>VLOOKUP($A74,Table35[#All],4,TRUE)</f>
        <v>0.5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 t="str">
        <f>VLOOKUP($A75,Table35[#All],2,TRUE)</f>
        <v>X</v>
      </c>
      <c r="C75">
        <f>VLOOKUP($A75,Table35[#All],3,TRUE)</f>
        <v>3</v>
      </c>
      <c r="D75">
        <f>VLOOKUP($A75,Table35[#All],4,TRUE)</f>
        <v>3.5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 t="str">
        <f>VLOOKUP($A76,Table35[#All],2,TRUE)</f>
        <v>X</v>
      </c>
      <c r="C76">
        <f>VLOOKUP($A76,Table35[#All],3,TRUE)</f>
        <v>1</v>
      </c>
      <c r="D76">
        <f>VLOOKUP($A76,Table35[#All],4,TRUE)</f>
        <v>1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*X</v>
      </c>
      <c r="C77">
        <f>VLOOKUP($A77,Table35[#All],3,TRUE)</f>
        <v>2</v>
      </c>
      <c r="D77">
        <f>VLOOKUP($A77,Table35[#All],4,TRUE)</f>
        <v>4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*/</v>
      </c>
      <c r="C78">
        <f>VLOOKUP($A78,Table35[#All],3,TRUE)</f>
        <v>2</v>
      </c>
      <c r="D78">
        <f>VLOOKUP($A78,Table35[#All],4,TRUE)</f>
        <v>3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A79">
        <v>75</v>
      </c>
      <c r="B79" t="str">
        <f>VLOOKUP($A79,Table35[#All],2,TRUE)</f>
        <v>*/</v>
      </c>
      <c r="C79">
        <f>VLOOKUP($A79,Table35[#All],3,TRUE)</f>
        <v>6</v>
      </c>
      <c r="D79">
        <f>VLOOKUP($A79,Table35[#All],4,TRUE)</f>
        <v>3</v>
      </c>
      <c r="E79" t="str">
        <f>VLOOKUP($A79,Table35[#All],5,TRUE)</f>
        <v>Work with Dhi to implement art assets</v>
      </c>
      <c r="F79">
        <f>VLOOKUP($A79,Table35[#All],6,TRUE)</f>
        <v>36</v>
      </c>
      <c r="G79" t="str">
        <f>VLOOKUP($F79,Table1[],2,TRUE)</f>
        <v>Polish</v>
      </c>
      <c r="H79" t="str">
        <f>VLOOKUP($F79,Table1[],3,TRUE)</f>
        <v>Polish</v>
      </c>
      <c r="I79" t="str">
        <f>VLOOKUP($F79,Table1[],4,TRUE)</f>
        <v>Polish</v>
      </c>
      <c r="J79" t="str">
        <f>VLOOKUP($F79,Table1[],5,TRUE)</f>
        <v>Polish</v>
      </c>
    </row>
    <row r="80" spans="1:10" x14ac:dyDescent="0.25">
      <c r="C80">
        <f>SUM(Table3567[Estimate])</f>
        <v>37.5</v>
      </c>
      <c r="D80">
        <f>SUM(Table3567[Actual])</f>
        <v>29.5</v>
      </c>
    </row>
    <row r="82" spans="1:10" x14ac:dyDescent="0.25">
      <c r="A82" t="s">
        <v>95</v>
      </c>
      <c r="B82" s="2">
        <v>44025</v>
      </c>
    </row>
    <row r="83" spans="1:10" x14ac:dyDescent="0.25">
      <c r="A83" t="s">
        <v>119</v>
      </c>
      <c r="B83" t="s">
        <v>121</v>
      </c>
      <c r="C83" t="s">
        <v>122</v>
      </c>
      <c r="D83" t="s">
        <v>123</v>
      </c>
      <c r="E83" t="s">
        <v>120</v>
      </c>
      <c r="F83" t="s">
        <v>92</v>
      </c>
      <c r="G83" t="s">
        <v>14</v>
      </c>
      <c r="H83" t="s">
        <v>6</v>
      </c>
      <c r="I83" t="s">
        <v>15</v>
      </c>
      <c r="J83" t="s">
        <v>2</v>
      </c>
    </row>
    <row r="84" spans="1:10" x14ac:dyDescent="0.25">
      <c r="A84">
        <v>4</v>
      </c>
      <c r="B84">
        <f>VLOOKUP($A84,Table35[#All],2,TRUE)</f>
        <v>0</v>
      </c>
      <c r="C84">
        <f>VLOOKUP($A84,Table35[#All],3,TRUE)</f>
        <v>1</v>
      </c>
      <c r="D84">
        <f>VLOOKUP($A84,Table35[#All],4,TRUE)</f>
        <v>0</v>
      </c>
      <c r="E84" t="str">
        <f>VLOOKUP($A84,Table35[#All],5,TRUE)</f>
        <v>Implement visuals for the buttons</v>
      </c>
      <c r="F84">
        <f>VLOOKUP($A84,Table35[#All],6,TRUE)</f>
        <v>3</v>
      </c>
      <c r="G84" t="str">
        <f>VLOOKUP($F84,Table1[],2,TRUE)</f>
        <v>Main Menu</v>
      </c>
      <c r="H84" t="str">
        <f>VLOOKUP($F84,Table1[],3,TRUE)</f>
        <v>Function</v>
      </c>
      <c r="I84" t="str">
        <f>VLOOKUP($F84,Table1[],4,TRUE)</f>
        <v>Buttons</v>
      </c>
      <c r="J84" t="str">
        <f>VLOOKUP($F84,Table1[],5,TRUE)</f>
        <v>Start game, Exit Game buttons to start or exit the game</v>
      </c>
    </row>
    <row r="85" spans="1:10" x14ac:dyDescent="0.25">
      <c r="A85">
        <v>6</v>
      </c>
      <c r="B85">
        <f>VLOOKUP($A85,Table35[#All],2,TRUE)</f>
        <v>0</v>
      </c>
      <c r="C85">
        <f>VLOOKUP($A85,Table35[#All],3,TRUE)</f>
        <v>1</v>
      </c>
      <c r="D85">
        <f>VLOOKUP($A85,Table35[#All],4,TRUE)</f>
        <v>0</v>
      </c>
      <c r="E85" t="str">
        <f>VLOOKUP($A85,Table35[#All],5,TRUE)</f>
        <v>Find/Add background art/music to Main menu</v>
      </c>
      <c r="F85">
        <f>VLOOKUP($A85,Table35[#All],6,TRUE)</f>
        <v>5</v>
      </c>
      <c r="G85" t="str">
        <f>VLOOKUP($F85,Table1[],2,TRUE)</f>
        <v>Main Menu</v>
      </c>
      <c r="H85" t="str">
        <f>VLOOKUP($F85,Table1[],3,TRUE)</f>
        <v>Assets</v>
      </c>
      <c r="I85" t="str">
        <f>VLOOKUP($F85,Table1[],4,TRUE)</f>
        <v>Background</v>
      </c>
      <c r="J85" t="str">
        <f>VLOOKUP($F85,Table1[],5,TRUE)</f>
        <v>Background Art/Music playing on loop</v>
      </c>
    </row>
    <row r="86" spans="1:10" x14ac:dyDescent="0.25">
      <c r="A86">
        <v>7</v>
      </c>
      <c r="B86">
        <f>VLOOKUP($A86,Table35[#All],2,TRUE)</f>
        <v>0</v>
      </c>
      <c r="C86">
        <f>VLOOKUP($A86,Table35[#All],3,TRUE)</f>
        <v>1</v>
      </c>
      <c r="D86">
        <f>VLOOKUP($A86,Table35[#All],4,TRUE)</f>
        <v>0</v>
      </c>
      <c r="E86" t="str">
        <f>VLOOKUP($A86,Table35[#All],5,TRUE)</f>
        <v>Find/Add background music for gameplay</v>
      </c>
      <c r="F86">
        <f>VLOOKUP($A86,Table35[#All],6,TRUE)</f>
        <v>6</v>
      </c>
      <c r="G86" t="str">
        <f>VLOOKUP($F86,Table1[],2,TRUE)</f>
        <v>Game</v>
      </c>
      <c r="H86" t="str">
        <f>VLOOKUP($F86,Table1[],3,TRUE)</f>
        <v>Assets</v>
      </c>
      <c r="I86" t="str">
        <f>VLOOKUP($F86,Table1[],4,TRUE)</f>
        <v>Background music</v>
      </c>
      <c r="J86" t="str">
        <f>VLOOKUP($F86,Table1[],5,TRUE)</f>
        <v>Background music is playing on loop</v>
      </c>
    </row>
    <row r="87" spans="1:10" x14ac:dyDescent="0.25">
      <c r="A87">
        <v>10</v>
      </c>
      <c r="B87">
        <f>VLOOKUP($A87,Table35[#All],2,TRUE)</f>
        <v>0</v>
      </c>
      <c r="C87">
        <f>VLOOKUP($A87,Table35[#All],3,TRUE)</f>
        <v>1</v>
      </c>
      <c r="D87">
        <f>VLOOKUP($A87,Table35[#All],4,TRUE)</f>
        <v>0</v>
      </c>
      <c r="E87" t="str">
        <f>VLOOKUP($A87,Table35[#All],5,TRUE)</f>
        <v>Implement VFX/SFX activation for weapons</v>
      </c>
      <c r="F87">
        <f>VLOOKUP($A87,Table35[#All],6,TRUE)</f>
        <v>7</v>
      </c>
      <c r="G87" t="str">
        <f>VLOOKUP($F87,Table1[],2,TRUE)</f>
        <v>Game</v>
      </c>
      <c r="H87" t="str">
        <f>VLOOKUP($F87,Table1[],3,TRUE)</f>
        <v>Weapons</v>
      </c>
      <c r="I87" t="str">
        <f>VLOOKUP($F87,Table1[],4,TRUE)</f>
        <v>Weapons</v>
      </c>
      <c r="J87" t="str">
        <f>VLOOKUP($F87,Table1[],5,TRUE)</f>
        <v>Weapons may be data driven with Weapon visual, VFX, and SFX</v>
      </c>
    </row>
    <row r="88" spans="1:10" x14ac:dyDescent="0.25">
      <c r="A88">
        <v>20</v>
      </c>
      <c r="B88">
        <f>VLOOKUP($A88,Table35[#All],2,TRUE)</f>
        <v>0</v>
      </c>
      <c r="C88">
        <f>VLOOKUP($A88,Table35[#All],3,TRUE)</f>
        <v>2</v>
      </c>
      <c r="D88">
        <f>VLOOKUP($A88,Table35[#All],4,TRUE)</f>
        <v>0</v>
      </c>
      <c r="E88" t="str">
        <f>VLOOKUP($A88,Table35[#All],5,TRUE)</f>
        <v>Implement rest of bullet assets</v>
      </c>
      <c r="F88">
        <f>VLOOKUP($A88,Table35[#All],6,TRUE)</f>
        <v>8</v>
      </c>
      <c r="G88" t="str">
        <f>VLOOKUP($F88,Table1[],2,TRUE)</f>
        <v>Game</v>
      </c>
      <c r="H88" t="str">
        <f>VLOOKUP($F88,Table1[],3,TRUE)</f>
        <v>Weapons</v>
      </c>
      <c r="I88" t="str">
        <f>VLOOKUP($F88,Table1[],4,TRUE)</f>
        <v>Bullets</v>
      </c>
      <c r="J88" t="str">
        <f>VLOOKUP($F88,Table1[],5,TRUE)</f>
        <v>Bullets may be data driven with damage, visuals, VFX, and SFX</v>
      </c>
    </row>
    <row r="89" spans="1:10" x14ac:dyDescent="0.25">
      <c r="A89">
        <v>24</v>
      </c>
      <c r="B89">
        <f>VLOOKUP($A89,Table35[#All],2,TRUE)</f>
        <v>0</v>
      </c>
      <c r="C89">
        <f>VLOOKUP($A89,Table35[#All],3,TRUE)</f>
        <v>2</v>
      </c>
      <c r="D89">
        <f>VLOOKUP($A89,Table35[#All],4,TRUE)</f>
        <v>0</v>
      </c>
      <c r="E89" t="str">
        <f>VLOOKUP($A89,Table35[#All],5,TRUE)</f>
        <v>Implement basic pause buttons, darken screen, stop time in game, and remove game controls</v>
      </c>
      <c r="F89">
        <f>VLOOKUP($A89,Table35[#All],6,TRUE)</f>
        <v>11</v>
      </c>
      <c r="G89" t="str">
        <f>VLOOKUP($F89,Table1[],2,TRUE)</f>
        <v>Game</v>
      </c>
      <c r="H89" t="str">
        <f>VLOOKUP($F89,Table1[],3,TRUE)</f>
        <v>UI</v>
      </c>
      <c r="I89" t="str">
        <f>VLOOKUP($F89,Table1[],4,TRUE)</f>
        <v>Pause Menu</v>
      </c>
      <c r="J89" t="str">
        <f>VLOOKUP($F89,Table1[],5,TRUE)</f>
        <v>Pause menu pauses gameplay and has buttons for resuming gameplay and quitting</v>
      </c>
    </row>
    <row r="90" spans="1:10" x14ac:dyDescent="0.25">
      <c r="A90">
        <v>27</v>
      </c>
      <c r="B90">
        <f>VLOOKUP($A90,Table35[#All],2,TRUE)</f>
        <v>0</v>
      </c>
      <c r="C90">
        <f>VLOOKUP($A90,Table35[#All],3,TRUE)</f>
        <v>2</v>
      </c>
      <c r="D90">
        <f>VLOOKUP($A90,Table35[#All],4,TRUE)</f>
        <v>0</v>
      </c>
      <c r="E90" t="str">
        <f>VLOOKUP($A90,Table35[#All],5,TRUE)</f>
        <v>Create a transition for death where the screen fades to black and options to restart or go to main menu appear</v>
      </c>
      <c r="F90">
        <f>VLOOKUP($A90,Table35[#All],6,TRUE)</f>
        <v>14</v>
      </c>
      <c r="G90" t="str">
        <f>VLOOKUP($F90,Table1[],2,TRUE)</f>
        <v>Game</v>
      </c>
      <c r="H90" t="str">
        <f>VLOOKUP($F90,Table1[],3,TRUE)</f>
        <v>UI</v>
      </c>
      <c r="I90" t="str">
        <f>VLOOKUP($F90,Table1[],4,TRUE)</f>
        <v>Death Sequence</v>
      </c>
      <c r="J90" t="str">
        <f>VLOOKUP($F90,Table1[],5,TRUE)</f>
        <v>When the player dies, there is a transition to the death screen which allows the player to restart or go back to main menu</v>
      </c>
    </row>
    <row r="91" spans="1:10" x14ac:dyDescent="0.25">
      <c r="A91">
        <v>28</v>
      </c>
      <c r="B91">
        <f>VLOOKUP($A91,Table35[#All],2,TRUE)</f>
        <v>0</v>
      </c>
      <c r="C91">
        <f>VLOOKUP($A91,Table35[#All],3,TRUE)</f>
        <v>1.5</v>
      </c>
      <c r="D91">
        <f>VLOOKUP($A91,Table35[#All],4,TRUE)</f>
        <v>0</v>
      </c>
      <c r="E91" t="str">
        <f>VLOOKUP($A91,Table35[#All],5,TRUE)</f>
        <v>Create a transition to fade in/out for between maps</v>
      </c>
      <c r="F91">
        <f>VLOOKUP($A91,Table35[#All],6,TRUE)</f>
        <v>15</v>
      </c>
      <c r="G91" t="str">
        <f>VLOOKUP($F91,Table1[],2,TRUE)</f>
        <v>Game</v>
      </c>
      <c r="H91" t="str">
        <f>VLOOKUP($F91,Table1[],3,TRUE)</f>
        <v>UI</v>
      </c>
      <c r="I91" t="str">
        <f>VLOOKUP($F91,Table1[],4,TRUE)</f>
        <v>Map transition sequence</v>
      </c>
      <c r="J91" t="str">
        <f>VLOOKUP($F91,Table1[],5,TRUE)</f>
        <v>When a level is completed there is a transition sequence to the next level</v>
      </c>
    </row>
    <row r="92" spans="1:10" x14ac:dyDescent="0.25">
      <c r="A92">
        <v>27</v>
      </c>
      <c r="B92">
        <f>VLOOKUP($A92,Table35[#All],2,TRUE)</f>
        <v>0</v>
      </c>
      <c r="C92">
        <f>VLOOKUP($A92,Table35[#All],3,TRUE)</f>
        <v>2</v>
      </c>
      <c r="D92">
        <f>VLOOKUP($A92,Table35[#All],4,TRUE)</f>
        <v>0</v>
      </c>
      <c r="E92" t="str">
        <f>VLOOKUP($A92,Table35[#All],5,TRUE)</f>
        <v>Create a transition for death where the screen fades to black and options to restart or go to main menu appear</v>
      </c>
      <c r="F92">
        <f>VLOOKUP($A92,Table35[#All],6,TRUE)</f>
        <v>14</v>
      </c>
      <c r="G92" t="str">
        <f>VLOOKUP($F92,Table1[],2,TRUE)</f>
        <v>Game</v>
      </c>
      <c r="H92" t="str">
        <f>VLOOKUP($F92,Table1[],3,TRUE)</f>
        <v>UI</v>
      </c>
      <c r="I92" t="str">
        <f>VLOOKUP($F92,Table1[],4,TRUE)</f>
        <v>Death Sequence</v>
      </c>
      <c r="J92" t="str">
        <f>VLOOKUP($F92,Table1[],5,TRUE)</f>
        <v>When the player dies, there is a transition to the death screen which allows the player to restart or go back to main menu</v>
      </c>
    </row>
    <row r="93" spans="1:10" x14ac:dyDescent="0.25">
      <c r="A93">
        <v>28</v>
      </c>
      <c r="B93">
        <f>VLOOKUP($A93,Table35[#All],2,TRUE)</f>
        <v>0</v>
      </c>
      <c r="C93">
        <f>VLOOKUP($A93,Table35[#All],3,TRUE)</f>
        <v>1.5</v>
      </c>
      <c r="D93">
        <f>VLOOKUP($A93,Table35[#All],4,TRUE)</f>
        <v>0</v>
      </c>
      <c r="E93" t="str">
        <f>VLOOKUP($A93,Table35[#All],5,TRUE)</f>
        <v>Create a transition to fade in/out for between maps</v>
      </c>
      <c r="F93">
        <f>VLOOKUP($A93,Table35[#All],6,TRUE)</f>
        <v>15</v>
      </c>
      <c r="G93" t="str">
        <f>VLOOKUP($F93,Table1[],2,TRUE)</f>
        <v>Game</v>
      </c>
      <c r="H93" t="str">
        <f>VLOOKUP($F93,Table1[],3,TRUE)</f>
        <v>UI</v>
      </c>
      <c r="I93" t="str">
        <f>VLOOKUP($F93,Table1[],4,TRUE)</f>
        <v>Map transition sequence</v>
      </c>
      <c r="J93" t="str">
        <f>VLOOKUP($F93,Table1[],5,TRUE)</f>
        <v>When a level is completed there is a transition sequence to the next level</v>
      </c>
    </row>
    <row r="94" spans="1:10" x14ac:dyDescent="0.25">
      <c r="A94">
        <v>29</v>
      </c>
      <c r="B94">
        <f>VLOOKUP($A94,Table35[#All],2,TRUE)</f>
        <v>0</v>
      </c>
      <c r="C94">
        <f>VLOOKUP($A94,Table35[#All],3,TRUE)</f>
        <v>1</v>
      </c>
      <c r="D94">
        <f>VLOOKUP($A94,Table35[#All],4,TRUE)</f>
        <v>0</v>
      </c>
      <c r="E94" t="str">
        <f>VLOOKUP($A94,Table35[#All],5,TRUE)</f>
        <v>Create victory state transition with restart/ go to main menu buttons</v>
      </c>
      <c r="F94">
        <f>VLOOKUP($A94,Table35[#All],6,TRUE)</f>
        <v>16</v>
      </c>
      <c r="G94" t="str">
        <f>VLOOKUP($F94,Table1[],2,TRUE)</f>
        <v xml:space="preserve">Game </v>
      </c>
      <c r="H94" t="str">
        <f>VLOOKUP($F94,Table1[],3,TRUE)</f>
        <v>UI</v>
      </c>
      <c r="I94" t="str">
        <f>VLOOKUP($F94,Table1[],4,TRUE)</f>
        <v>Victory sequence</v>
      </c>
      <c r="J94" t="str">
        <f>VLOOKUP($F94,Table1[],5,TRUE)</f>
        <v>When the full game is beaten, a vicotry sequence begins which then allows the player to restart or go back to main menu</v>
      </c>
    </row>
    <row r="95" spans="1:10" x14ac:dyDescent="0.25">
      <c r="A95">
        <v>47</v>
      </c>
      <c r="B95">
        <f>VLOOKUP($A95,Table35[#All],2,TRUE)</f>
        <v>0</v>
      </c>
      <c r="C95">
        <f>VLOOKUP($A95,Table35[#All],3,TRUE)</f>
        <v>2</v>
      </c>
      <c r="D95">
        <f>VLOOKUP($A95,Table35[#All],4,TRUE)</f>
        <v>0</v>
      </c>
      <c r="E95" t="str">
        <f>VLOOKUP($A95,Table35[#All],5,TRUE)</f>
        <v>Create second boss following same pattern as first boss</v>
      </c>
      <c r="F95">
        <f>VLOOKUP($A95,Table35[#All],6,TRUE)</f>
        <v>29</v>
      </c>
      <c r="G95" t="str">
        <f>VLOOKUP($F95,Table1[],2,TRUE)</f>
        <v>Game</v>
      </c>
      <c r="H95" t="str">
        <f>VLOOKUP($F95,Table1[],3,TRUE)</f>
        <v>Enemy</v>
      </c>
      <c r="I95" t="str">
        <f>VLOOKUP($F95,Table1[],4,TRUE)</f>
        <v>Boss</v>
      </c>
      <c r="J95" t="str">
        <f>VLOOKUP($F95,Table1[],5,TRUE)</f>
        <v>Bosses are enemies with a heavier data driven controller for larger attack animations and on hit effects</v>
      </c>
    </row>
    <row r="96" spans="1:10" x14ac:dyDescent="0.25">
      <c r="A96">
        <v>48</v>
      </c>
      <c r="B96">
        <f>VLOOKUP($A96,Table35[#All],2,TRUE)</f>
        <v>0</v>
      </c>
      <c r="C96">
        <f>VLOOKUP($A96,Table35[#All],3,TRUE)</f>
        <v>2</v>
      </c>
      <c r="D96">
        <f>VLOOKUP($A96,Table35[#All],4,TRUE)</f>
        <v>0</v>
      </c>
      <c r="E96" t="str">
        <f>VLOOKUP($A96,Table35[#All],5,TRUE)</f>
        <v>Create third boss</v>
      </c>
      <c r="F96">
        <f>VLOOKUP($A96,Table35[#All],6,TRUE)</f>
        <v>29</v>
      </c>
      <c r="G96" t="str">
        <f>VLOOKUP($F96,Table1[],2,TRUE)</f>
        <v>Game</v>
      </c>
      <c r="H96" t="str">
        <f>VLOOKUP($F96,Table1[],3,TRUE)</f>
        <v>Enemy</v>
      </c>
      <c r="I96" t="str">
        <f>VLOOKUP($F96,Table1[],4,TRUE)</f>
        <v>Boss</v>
      </c>
      <c r="J96" t="str">
        <f>VLOOKUP($F96,Table1[],5,TRUE)</f>
        <v>Bosses are enemies with a heavier data driven controller for larger attack animations and on hit effects</v>
      </c>
    </row>
    <row r="97" spans="1:10" x14ac:dyDescent="0.25">
      <c r="A97">
        <v>57</v>
      </c>
      <c r="B97">
        <f>VLOOKUP($A97,Table35[#All],2,TRUE)</f>
        <v>0</v>
      </c>
      <c r="C97">
        <f>VLOOKUP($A97,Table35[#All],3,TRUE)</f>
        <v>2</v>
      </c>
      <c r="D97">
        <f>VLOOKUP($A97,Table35[#All],4,TRUE)</f>
        <v>0</v>
      </c>
      <c r="E97" t="str">
        <f>VLOOKUP($A97,Table35[#All],5,TRUE)</f>
        <v>Create second map</v>
      </c>
      <c r="F97">
        <f>VLOOKUP($A97,Table35[#All],6,TRUE)</f>
        <v>34</v>
      </c>
      <c r="G97" t="str">
        <f>VLOOKUP($F97,Table1[],2,TRUE)</f>
        <v>Game</v>
      </c>
      <c r="H97" t="str">
        <f>VLOOKUP($F97,Table1[],3,TRUE)</f>
        <v>World</v>
      </c>
      <c r="I97" t="str">
        <f>VLOOKUP($F97,Table1[],4,TRUE)</f>
        <v>Levels</v>
      </c>
      <c r="J97" t="str">
        <f>VLOOKUP($F97,Table1[],5,TRUE)</f>
        <v>The game is made up of multiple maps which are each a level</v>
      </c>
    </row>
    <row r="98" spans="1:10" x14ac:dyDescent="0.25">
      <c r="A98">
        <v>58</v>
      </c>
      <c r="B98">
        <f>VLOOKUP($A98,Table35[#All],2,TRUE)</f>
        <v>0</v>
      </c>
      <c r="C98">
        <f>VLOOKUP($A98,Table35[#All],3,TRUE)</f>
        <v>2</v>
      </c>
      <c r="D98">
        <f>VLOOKUP($A98,Table35[#All],4,TRUE)</f>
        <v>0</v>
      </c>
      <c r="E98" t="str">
        <f>VLOOKUP($A98,Table35[#All],5,TRUE)</f>
        <v>Create third map</v>
      </c>
      <c r="F98">
        <f>VLOOKUP($A98,Table35[#All],6,TRUE)</f>
        <v>34</v>
      </c>
      <c r="G98" t="str">
        <f>VLOOKUP($F98,Table1[],2,TRUE)</f>
        <v>Game</v>
      </c>
      <c r="H98" t="str">
        <f>VLOOKUP($F98,Table1[],3,TRUE)</f>
        <v>World</v>
      </c>
      <c r="I98" t="str">
        <f>VLOOKUP($F98,Table1[],4,TRUE)</f>
        <v>Levels</v>
      </c>
      <c r="J98" t="str">
        <f>VLOOKUP($F98,Table1[],5,TRUE)</f>
        <v>The game is made up of multiple maps which are each a level</v>
      </c>
    </row>
    <row r="99" spans="1:10" x14ac:dyDescent="0.25">
      <c r="A99">
        <v>70</v>
      </c>
      <c r="B99">
        <f>VLOOKUP($A99,Table35[#All],2,TRUE)</f>
        <v>0</v>
      </c>
      <c r="C99">
        <f>VLOOKUP($A99,Table35[#All],3,TRUE)</f>
        <v>2</v>
      </c>
      <c r="D99">
        <f>VLOOKUP($A99,Table35[#All],4,TRUE)</f>
        <v>0</v>
      </c>
      <c r="E99" t="str">
        <f>VLOOKUP($A99,Table35[#All],5,TRUE)</f>
        <v>Implement Room Locking</v>
      </c>
      <c r="F99">
        <f>VLOOKUP($A99,Table35[#All],6,TRUE)</f>
        <v>32</v>
      </c>
      <c r="G99" t="str">
        <f>VLOOKUP($F99,Table1[],2,TRUE)</f>
        <v>Game</v>
      </c>
      <c r="H99" t="str">
        <f>VLOOKUP($F99,Table1[],3,TRUE)</f>
        <v>Map</v>
      </c>
      <c r="I99" t="str">
        <f>VLOOKUP($F99,Table1[],4,TRUE)</f>
        <v>Map generation</v>
      </c>
      <c r="J99" t="str">
        <f>VLOOKUP($F99,Table1[],5,TRUE)</f>
        <v>Maps are room based and lock all doors on player entry until enemies are cleares</v>
      </c>
    </row>
    <row r="100" spans="1:10" x14ac:dyDescent="0.25">
      <c r="A100">
        <v>25</v>
      </c>
      <c r="B100" t="str">
        <f>VLOOKUP($A100,Table35[#All],2,TRUE)</f>
        <v>&lt;</v>
      </c>
      <c r="C100">
        <f>VLOOKUP($A100,Table35[#All],3,TRUE)</f>
        <v>2</v>
      </c>
      <c r="D100">
        <f>VLOOKUP($A100,Table35[#All],4,TRUE)</f>
        <v>0</v>
      </c>
      <c r="E100" t="str">
        <f>VLOOKUP($A100,Table35[#All],5,TRUE)</f>
        <v>Implement pause menu audio controls</v>
      </c>
      <c r="F100">
        <f>VLOOKUP($A100,Table35[#All],6,TRUE)</f>
        <v>12</v>
      </c>
      <c r="G100" t="str">
        <f>VLOOKUP($F100,Table1[],2,TRUE)</f>
        <v>Game</v>
      </c>
      <c r="H100" t="str">
        <f>VLOOKUP($F100,Table1[],3,TRUE)</f>
        <v>UI</v>
      </c>
      <c r="I100" t="str">
        <f>VLOOKUP($F100,Table1[],4,TRUE)</f>
        <v>Pause Menu Audio controls</v>
      </c>
      <c r="J100" t="str">
        <f>VLOOKUP($F100,Table1[],5,TRUE)</f>
        <v>Lowering and raising of the audio can be done through pause menu</v>
      </c>
    </row>
    <row r="101" spans="1:10" x14ac:dyDescent="0.25">
      <c r="A101">
        <v>26</v>
      </c>
      <c r="B101" t="str">
        <f>VLOOKUP($A101,Table35[#All],2,TRUE)</f>
        <v>/</v>
      </c>
      <c r="C101">
        <f>VLOOKUP($A101,Table35[#All],3,TRUE)</f>
        <v>1</v>
      </c>
      <c r="D101">
        <f>VLOOKUP($A101,Table35[#All],4,TRUE)</f>
        <v>1</v>
      </c>
      <c r="E101" t="str">
        <f>VLOOKUP($A101,Table35[#All],5,TRUE)</f>
        <v>Implement a HUD that shows health, ammo, and current weapon</v>
      </c>
      <c r="F101">
        <f>VLOOKUP($A101,Table35[#All],6,TRUE)</f>
        <v>13</v>
      </c>
      <c r="G101" t="str">
        <f>VLOOKUP($F101,Table1[],2,TRUE)</f>
        <v>Game</v>
      </c>
      <c r="H101" t="str">
        <f>VLOOKUP($F101,Table1[],3,TRUE)</f>
        <v>UI</v>
      </c>
      <c r="I101" t="str">
        <f>VLOOKUP($F101,Table1[],4,TRUE)</f>
        <v>HUD</v>
      </c>
      <c r="J101" t="str">
        <f>VLOOKUP($F101,Table1[],5,TRUE)</f>
        <v>There is a HUD that shows health, ammo, and current weapon</v>
      </c>
    </row>
    <row r="102" spans="1:10" x14ac:dyDescent="0.25">
      <c r="A102">
        <v>55</v>
      </c>
      <c r="B102" t="str">
        <f>VLOOKUP($A102,Table35[#All],2,TRUE)</f>
        <v>&gt;</v>
      </c>
      <c r="C102">
        <f>VLOOKUP($A102,Table35[#All],3,TRUE)</f>
        <v>2</v>
      </c>
      <c r="D102">
        <f>VLOOKUP($A102,Table35[#All],4,TRUE)</f>
        <v>0</v>
      </c>
      <c r="E102" t="str">
        <f>VLOOKUP($A102,Table35[#All],5,TRUE)</f>
        <v>Create multiple map integration</v>
      </c>
      <c r="F102">
        <f>VLOOKUP($A102,Table35[#All],6,TRUE)</f>
        <v>34</v>
      </c>
      <c r="G102" t="str">
        <f>VLOOKUP($F102,Table1[],2,TRUE)</f>
        <v>Game</v>
      </c>
      <c r="H102" t="str">
        <f>VLOOKUP($F102,Table1[],3,TRUE)</f>
        <v>World</v>
      </c>
      <c r="I102" t="str">
        <f>VLOOKUP($F102,Table1[],4,TRUE)</f>
        <v>Levels</v>
      </c>
      <c r="J102" t="str">
        <f>VLOOKUP($F102,Table1[],5,TRUE)</f>
        <v>The game is made up of multiple maps which are each a level</v>
      </c>
    </row>
    <row r="103" spans="1:10" x14ac:dyDescent="0.25">
      <c r="A103">
        <v>2</v>
      </c>
      <c r="B103" t="str">
        <f>VLOOKUP($A103,Table35[#All],2,TRUE)</f>
        <v>&gt;</v>
      </c>
      <c r="C103">
        <f>VLOOKUP($A103,Table35[#All],3,TRUE)</f>
        <v>1</v>
      </c>
      <c r="D103">
        <f>VLOOKUP($A103,Table35[#All],4,TRUE)</f>
        <v>0</v>
      </c>
      <c r="E103" t="str">
        <f>VLOOKUP($A103,Table35[#All],5,TRUE)</f>
        <v>Implement loading screen text and background</v>
      </c>
      <c r="F103">
        <f>VLOOKUP($A103,Table35[#All],6,TRUE)</f>
        <v>2</v>
      </c>
      <c r="G103" t="str">
        <f>VLOOKUP($F103,Table1[],2,TRUE)</f>
        <v>Loading Screen</v>
      </c>
      <c r="H103" t="str">
        <f>VLOOKUP($F103,Table1[],3,TRUE)</f>
        <v>Assets</v>
      </c>
      <c r="I103" t="str">
        <f>VLOOKUP($F103,Table1[],4,TRUE)</f>
        <v>Loading text/background</v>
      </c>
      <c r="J103" t="str">
        <f>VLOOKUP($F103,Table1[],5,TRUE)</f>
        <v>Loading screen has a background and loading screen text</v>
      </c>
    </row>
    <row r="104" spans="1:10" x14ac:dyDescent="0.25">
      <c r="A104">
        <v>69</v>
      </c>
      <c r="B104" t="str">
        <f>VLOOKUP($A104,Table35[#All],2,TRUE)</f>
        <v>*/</v>
      </c>
      <c r="C104">
        <f>VLOOKUP($A104,Table35[#All],3,TRUE)</f>
        <v>2</v>
      </c>
      <c r="D104">
        <f>VLOOKUP($A104,Table35[#All],4,TRUE)</f>
        <v>3</v>
      </c>
      <c r="E104" t="str">
        <f>VLOOKUP($A104,Table35[#All],5,TRUE)</f>
        <v>Find a different sprite sheet/ remove hands from current sprite sheet</v>
      </c>
      <c r="F104">
        <f>VLOOKUP($A104,Table35[#All],6,TRUE)</f>
        <v>7</v>
      </c>
      <c r="G104" t="str">
        <f>VLOOKUP($F104,Table1[],2,TRUE)</f>
        <v>Game</v>
      </c>
      <c r="H104" t="str">
        <f>VLOOKUP($F104,Table1[],3,TRUE)</f>
        <v>Weapons</v>
      </c>
      <c r="I104" t="str">
        <f>VLOOKUP($F104,Table1[],4,TRUE)</f>
        <v>Weapons</v>
      </c>
      <c r="J104" t="str">
        <f>VLOOKUP($F104,Table1[],5,TRUE)</f>
        <v>Weapons may be data driven with Weapon visual, VFX, and SFX</v>
      </c>
    </row>
    <row r="105" spans="1:10" x14ac:dyDescent="0.25">
      <c r="A105">
        <v>75</v>
      </c>
      <c r="B105" t="str">
        <f>VLOOKUP($A105,Table35[#All],2,TRUE)</f>
        <v>*/</v>
      </c>
      <c r="C105">
        <f>VLOOKUP($A105,Table35[#All],3,TRUE)</f>
        <v>6</v>
      </c>
      <c r="D105">
        <f>VLOOKUP($A105,Table35[#All],4,TRUE)</f>
        <v>3</v>
      </c>
      <c r="E105" t="str">
        <f>VLOOKUP($A105,Table35[#All],5,TRUE)</f>
        <v>Work with Dhi to implement art assets</v>
      </c>
      <c r="F105">
        <f>VLOOKUP($A105,Table35[#All],6,TRUE)</f>
        <v>36</v>
      </c>
      <c r="G105" t="str">
        <f>VLOOKUP($F105,Table1[],2,TRUE)</f>
        <v>Polish</v>
      </c>
      <c r="H105" t="str">
        <f>VLOOKUP($F105,Table1[],3,TRUE)</f>
        <v>Polish</v>
      </c>
      <c r="I105" t="str">
        <f>VLOOKUP($F105,Table1[],4,TRUE)</f>
        <v>Polish</v>
      </c>
      <c r="J105" t="str">
        <f>VLOOKUP($F105,Table1[],5,TRUE)</f>
        <v>Polish</v>
      </c>
    </row>
    <row r="106" spans="1:10" x14ac:dyDescent="0.25">
      <c r="C106">
        <f>SUM(Table35678[Estimate])</f>
        <v>40</v>
      </c>
      <c r="D106">
        <f>SUM(Table35678[Actual])</f>
        <v>7</v>
      </c>
    </row>
    <row r="108" spans="1:10" x14ac:dyDescent="0.25">
      <c r="A108" t="s">
        <v>96</v>
      </c>
      <c r="B108" s="2">
        <v>44033</v>
      </c>
    </row>
    <row r="109" spans="1:10" x14ac:dyDescent="0.25">
      <c r="A109" t="s">
        <v>119</v>
      </c>
      <c r="B109" t="s">
        <v>121</v>
      </c>
      <c r="C109" t="s">
        <v>122</v>
      </c>
      <c r="D109" t="s">
        <v>123</v>
      </c>
      <c r="E109" t="s">
        <v>120</v>
      </c>
      <c r="F109" t="s">
        <v>92</v>
      </c>
      <c r="G109" t="s">
        <v>14</v>
      </c>
      <c r="H109" t="s">
        <v>6</v>
      </c>
      <c r="I109" t="s">
        <v>15</v>
      </c>
      <c r="J109" t="s">
        <v>2</v>
      </c>
    </row>
    <row r="111" spans="1:10" x14ac:dyDescent="0.25">
      <c r="C111">
        <f>SUM(Table356789[Estimate])</f>
        <v>0</v>
      </c>
      <c r="D111">
        <f>SUM(Table356789[Actual])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63"/>
  <sheetViews>
    <sheetView topLeftCell="A28" workbookViewId="0">
      <selection activeCell="B62" sqref="B62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178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186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175</v>
      </c>
      <c r="C8" t="s">
        <v>107</v>
      </c>
    </row>
    <row r="10" spans="1:11" x14ac:dyDescent="0.25">
      <c r="B10" t="s">
        <v>179</v>
      </c>
    </row>
    <row r="11" spans="1:11" ht="15.75" thickBot="1" x14ac:dyDescent="0.3">
      <c r="A11" s="8" t="s">
        <v>180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181</v>
      </c>
      <c r="C12" s="6" t="s">
        <v>111</v>
      </c>
      <c r="D12" s="6" t="s">
        <v>181</v>
      </c>
      <c r="E12" s="6">
        <v>3</v>
      </c>
      <c r="F12" s="6" t="s">
        <v>182</v>
      </c>
      <c r="G12" s="6" t="s">
        <v>181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181</v>
      </c>
      <c r="C13" t="s">
        <v>111</v>
      </c>
      <c r="D13" t="s">
        <v>181</v>
      </c>
      <c r="E13">
        <v>6</v>
      </c>
      <c r="F13" t="s">
        <v>183</v>
      </c>
      <c r="G13" s="6" t="s">
        <v>181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181</v>
      </c>
      <c r="C14" t="s">
        <v>111</v>
      </c>
      <c r="D14" t="s">
        <v>181</v>
      </c>
      <c r="E14">
        <v>1</v>
      </c>
      <c r="F14" t="s">
        <v>184</v>
      </c>
      <c r="G14" s="6" t="s">
        <v>181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181</v>
      </c>
      <c r="C15" t="s">
        <v>111</v>
      </c>
      <c r="D15" t="s">
        <v>181</v>
      </c>
      <c r="E15">
        <v>0.5</v>
      </c>
      <c r="F15" t="s">
        <v>185</v>
      </c>
      <c r="G15" s="6" t="s">
        <v>181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181</v>
      </c>
      <c r="C16" t="s">
        <v>186</v>
      </c>
      <c r="D16" t="s">
        <v>181</v>
      </c>
      <c r="E16">
        <v>0.5</v>
      </c>
      <c r="F16" t="s">
        <v>190</v>
      </c>
      <c r="G16" s="12" t="s">
        <v>181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181</v>
      </c>
      <c r="C42" t="s">
        <v>111</v>
      </c>
      <c r="D42" t="s">
        <v>181</v>
      </c>
      <c r="E42">
        <v>2</v>
      </c>
      <c r="F42" t="s">
        <v>213</v>
      </c>
      <c r="G42" t="s">
        <v>181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181</v>
      </c>
      <c r="C43" s="16" t="s">
        <v>111</v>
      </c>
      <c r="D43" s="16" t="s">
        <v>181</v>
      </c>
      <c r="E43" s="16">
        <v>1</v>
      </c>
      <c r="F43" s="16" t="s">
        <v>185</v>
      </c>
      <c r="G43" s="13" t="s">
        <v>181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*/</v>
      </c>
      <c r="D54">
        <f>VLOOKUP($B54,Table35[#All],3,TRUE)</f>
        <v>2</v>
      </c>
      <c r="E54">
        <f>VLOOKUP($B54,Table35[#All],4,TRUE)</f>
        <v>3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*/</v>
      </c>
      <c r="D60">
        <f>VLOOKUP($B60,Table35[#All],3,TRUE)</f>
        <v>2</v>
      </c>
      <c r="E60">
        <f>VLOOKUP($B60,Table35[#All],4,TRUE)</f>
        <v>3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*/</v>
      </c>
      <c r="D61">
        <f>VLOOKUP($B61,Table35[#All],3,TRUE)</f>
        <v>6</v>
      </c>
      <c r="E61">
        <f>VLOOKUP($B61,Table35[#All],4,TRUE)</f>
        <v>3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/</v>
      </c>
      <c r="D63">
        <f>VLOOKUP($B63,Table35[#All],3,TRUE)</f>
        <v>1</v>
      </c>
      <c r="E63">
        <f>VLOOKUP($B63,Table35[#All],4,TRUE)</f>
        <v>1</v>
      </c>
      <c r="F63" t="str">
        <f>VLOOKUP($B63,Table35[#All],5,TRUE)</f>
        <v>Implement a HUD that shows health, ammo,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2020-06-29T05:25:53Z</dcterms:modified>
</cp:coreProperties>
</file>