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4EF7962C-A46D-4540-A0B3-6A28F7EAEC56}" xr6:coauthVersionLast="45" xr6:coauthVersionMax="45" xr10:uidLastSave="{00000000-0000-0000-0000-000000000000}"/>
  <bookViews>
    <workbookView xWindow="19090" yWindow="-110" windowWidth="19420" windowHeight="10420" activeTab="4" xr2:uid="{C664E016-CE9A-4FC5-A772-98B630577C19}"/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5" l="1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B27" i="4"/>
  <c r="C27" i="4"/>
  <c r="D27" i="4"/>
  <c r="E27" i="4"/>
  <c r="F27" i="4"/>
  <c r="G27" i="4" s="1"/>
  <c r="B28" i="4"/>
  <c r="C28" i="4"/>
  <c r="D28" i="4"/>
  <c r="E28" i="4"/>
  <c r="F28" i="4"/>
  <c r="G28" i="4" s="1"/>
  <c r="B29" i="4"/>
  <c r="C29" i="4"/>
  <c r="D29" i="4"/>
  <c r="E29" i="4"/>
  <c r="F29" i="4"/>
  <c r="G29" i="4" s="1"/>
  <c r="B41" i="4"/>
  <c r="C41" i="4"/>
  <c r="D41" i="4"/>
  <c r="E41" i="4"/>
  <c r="F41" i="4"/>
  <c r="H41" i="4" s="1"/>
  <c r="B42" i="4"/>
  <c r="C42" i="4"/>
  <c r="D42" i="4"/>
  <c r="E42" i="4"/>
  <c r="F42" i="4"/>
  <c r="G42" i="4" s="1"/>
  <c r="B34" i="4"/>
  <c r="D34" i="4"/>
  <c r="B33" i="4"/>
  <c r="B18" i="4"/>
  <c r="C18" i="4"/>
  <c r="D18" i="4"/>
  <c r="E18" i="4"/>
  <c r="F18" i="4"/>
  <c r="G18" i="4" s="1"/>
  <c r="G78" i="3"/>
  <c r="H78" i="3"/>
  <c r="I78" i="3"/>
  <c r="J78" i="3"/>
  <c r="I27" i="4" l="1"/>
  <c r="H27" i="4"/>
  <c r="J27" i="4"/>
  <c r="I28" i="4"/>
  <c r="H28" i="4"/>
  <c r="J28" i="4"/>
  <c r="H29" i="4"/>
  <c r="J29" i="4"/>
  <c r="I29" i="4"/>
  <c r="G41" i="4"/>
  <c r="I41" i="4"/>
  <c r="J41" i="4"/>
  <c r="I42" i="4"/>
  <c r="H42" i="4"/>
  <c r="J42" i="4"/>
  <c r="J18" i="4"/>
  <c r="I18" i="4"/>
  <c r="H18" i="4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I77" i="3"/>
  <c r="H77" i="3"/>
  <c r="G77" i="3"/>
  <c r="J20" i="4" l="1"/>
  <c r="I20" i="4"/>
  <c r="H20" i="4"/>
  <c r="K17" i="5"/>
  <c r="J17" i="5"/>
  <c r="I17" i="5"/>
  <c r="H17" i="5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76" i="3"/>
  <c r="I76" i="3"/>
  <c r="J76" i="3"/>
  <c r="G75" i="3"/>
  <c r="H75" i="3"/>
  <c r="I75" i="3"/>
  <c r="J75" i="3"/>
  <c r="F25" i="4"/>
  <c r="F26" i="4"/>
  <c r="F30" i="4"/>
  <c r="F31" i="4"/>
  <c r="F32" i="4"/>
  <c r="F33" i="4"/>
  <c r="F34" i="4"/>
  <c r="F35" i="4"/>
  <c r="F36" i="4"/>
  <c r="F37" i="4"/>
  <c r="F38" i="4"/>
  <c r="F39" i="4"/>
  <c r="F40" i="4"/>
  <c r="F43" i="4"/>
  <c r="F44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30" i="4"/>
  <c r="C30" i="4"/>
  <c r="D30" i="4"/>
  <c r="E30" i="4"/>
  <c r="B31" i="4"/>
  <c r="C31" i="4"/>
  <c r="D31" i="4"/>
  <c r="E31" i="4"/>
  <c r="B32" i="4"/>
  <c r="C32" i="4"/>
  <c r="D32" i="4"/>
  <c r="E32" i="4"/>
  <c r="C33" i="4"/>
  <c r="D33" i="4"/>
  <c r="E33" i="4"/>
  <c r="C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3" i="4"/>
  <c r="C43" i="4"/>
  <c r="D43" i="4"/>
  <c r="E43" i="4"/>
  <c r="B44" i="4"/>
  <c r="C44" i="4"/>
  <c r="D44" i="4"/>
  <c r="E44" i="4"/>
  <c r="E22" i="4"/>
  <c r="D22" i="4"/>
  <c r="C22" i="4"/>
  <c r="B22" i="4"/>
  <c r="G74" i="3"/>
  <c r="H74" i="3"/>
  <c r="I74" i="3"/>
  <c r="J74" i="3"/>
  <c r="G73" i="3"/>
  <c r="H73" i="3"/>
  <c r="I73" i="3"/>
  <c r="J73" i="3"/>
  <c r="G72" i="3"/>
  <c r="H72" i="3"/>
  <c r="I72" i="3"/>
  <c r="J72" i="3"/>
  <c r="K16" i="5"/>
  <c r="J16" i="5"/>
  <c r="I16" i="5"/>
  <c r="H16" i="5"/>
  <c r="J19" i="4" l="1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62" i="4"/>
  <c r="C62" i="4"/>
  <c r="D57" i="4"/>
  <c r="C57" i="4"/>
  <c r="D52" i="4"/>
  <c r="C52" i="4"/>
  <c r="D45" i="4"/>
  <c r="C45" i="4"/>
  <c r="J44" i="4"/>
  <c r="I44" i="4"/>
  <c r="H44" i="4"/>
  <c r="G44" i="4"/>
  <c r="J43" i="4"/>
  <c r="I43" i="4"/>
  <c r="H43" i="4"/>
  <c r="G43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6" i="4"/>
  <c r="I26" i="4"/>
  <c r="H26" i="4"/>
  <c r="G26" i="4"/>
  <c r="J25" i="4"/>
  <c r="I25" i="4"/>
  <c r="H25" i="4"/>
  <c r="G25" i="4"/>
  <c r="D79" i="3"/>
  <c r="C79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I43" i="3"/>
  <c r="H43" i="3"/>
  <c r="G43" i="3"/>
  <c r="J42" i="3"/>
  <c r="I42" i="3"/>
  <c r="H42" i="3"/>
  <c r="G42" i="3"/>
  <c r="J33" i="3"/>
  <c r="I33" i="3"/>
  <c r="H33" i="3"/>
  <c r="G33" i="3"/>
  <c r="J29" i="3"/>
  <c r="I29" i="3"/>
  <c r="H29" i="3"/>
  <c r="G29" i="3"/>
  <c r="J30" i="3"/>
  <c r="I30" i="3"/>
  <c r="H30" i="3"/>
  <c r="G30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4" i="3"/>
  <c r="I14" i="3"/>
  <c r="H14" i="3"/>
  <c r="G14" i="3"/>
  <c r="J60" i="3"/>
  <c r="I60" i="3"/>
  <c r="H60" i="3"/>
  <c r="G60" i="3"/>
  <c r="J59" i="3"/>
  <c r="I59" i="3"/>
  <c r="H59" i="3"/>
  <c r="G59" i="3"/>
  <c r="J55" i="3"/>
  <c r="I55" i="3"/>
  <c r="H55" i="3"/>
  <c r="G55" i="3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I65" i="3"/>
  <c r="H65" i="3"/>
  <c r="G65" i="3"/>
  <c r="J62" i="3"/>
  <c r="I62" i="3"/>
  <c r="H62" i="3"/>
  <c r="G62" i="3"/>
  <c r="J61" i="3"/>
  <c r="I61" i="3"/>
  <c r="H61" i="3"/>
  <c r="G61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37" i="3"/>
  <c r="I37" i="3"/>
  <c r="H37" i="3"/>
  <c r="G37" i="3"/>
  <c r="J35" i="3"/>
  <c r="I35" i="3"/>
  <c r="H35" i="3"/>
  <c r="G35" i="3"/>
  <c r="J34" i="3"/>
  <c r="I34" i="3"/>
  <c r="H34" i="3"/>
  <c r="G34" i="3"/>
  <c r="J50" i="3"/>
  <c r="I50" i="3"/>
  <c r="H50" i="3"/>
  <c r="G50" i="3"/>
  <c r="J49" i="3"/>
  <c r="I49" i="3"/>
  <c r="H49" i="3"/>
  <c r="G49" i="3"/>
  <c r="J48" i="3"/>
  <c r="I48" i="3"/>
  <c r="H48" i="3"/>
  <c r="G48" i="3"/>
  <c r="J46" i="3"/>
  <c r="I46" i="3"/>
  <c r="H46" i="3"/>
  <c r="G46" i="3"/>
  <c r="J45" i="3"/>
  <c r="I45" i="3"/>
  <c r="H45" i="3"/>
  <c r="G45" i="3"/>
  <c r="J41" i="3"/>
  <c r="I41" i="3"/>
  <c r="H41" i="3"/>
  <c r="G41" i="3"/>
  <c r="J32" i="3"/>
  <c r="I32" i="3"/>
  <c r="H32" i="3"/>
  <c r="G32" i="3"/>
  <c r="J31" i="3"/>
  <c r="I31" i="3"/>
  <c r="H31" i="3"/>
  <c r="G31" i="3"/>
  <c r="J19" i="3"/>
  <c r="I19" i="3"/>
  <c r="H19" i="3"/>
  <c r="G19" i="3"/>
  <c r="J15" i="3"/>
  <c r="I15" i="3"/>
  <c r="H15" i="3"/>
  <c r="G15" i="3"/>
  <c r="J13" i="3"/>
  <c r="I13" i="3"/>
  <c r="H13" i="3"/>
  <c r="G13" i="3"/>
  <c r="J12" i="3"/>
  <c r="I12" i="3"/>
  <c r="H12" i="3"/>
  <c r="G12" i="3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<sst xmlns="http://schemas.openxmlformats.org/spreadsheetml/2006/main" count="460" uniqueCount="212">
  <si>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</si>
  <si>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</si>
  <si>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</si>
  <si>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</si>
  <si>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</si>
  <si>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</si>
  <si>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</si>
  <si>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</si>
  <si>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</si>
  <si>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</si>
  <si>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</si>
  <si>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</si>
  <si>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</si>
  <si>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</si>
  <si>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</si>
  <si>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</si>
  <si>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</si>
  <si>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</si>
  <si>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</si>
  <si>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</si>
  <si>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</si>
  <si>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</si>
  <si>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</si>
  <si>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</si>
  <si>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</si>
  <si>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</si>
  <si>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</si>
  <si>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</si>
  <si>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</si>
  <si>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</si>
  <si>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</si>
  <si>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</si>
  <si>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</si>
  <si>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</si>
  <si>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</si>
  <si>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</si>
  <si>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</si>
  <si>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</si>
  <si>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</si>
  <si>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</si>
  <si>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</si>
  <si>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</si>
  <si>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</si>
  <si>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</si>
  <si>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</si>
  <si>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</si>
  <si>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</si>
  <si>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</si>
  <si>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</si>
  <si>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</si>
  <si>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</si>
  <si>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</si>
  <si>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</si>
  <si>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</si>
  <si>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</si>
  <si>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</si>
  <si>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</si>
  <si>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</si>
  <si>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</si>
  <si>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</si>
  <si>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</si>
  <si>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</si>
  <si>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</si>
  <si>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</si>
  <si>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</si>
  <si>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</si>
  <si>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</si>
  <si>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</si>
  <si>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</si>
  <si>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</si>
  <si>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</si>
  <si>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</si>
  <si>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</si>
  <si>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</si>
  <si>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</si>
  <si>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</si>
  <si>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</si>
  <si>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</si>
  <si>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</si>
  <si>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</si>
  <si>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</si>
  <si>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</si>
  <si>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</si>
  <si>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</si>
  <si>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</si>
  <si>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</si>
  <si>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</si>
  <si>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</si>
  <si>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</si>
  <si>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</si>
  <si>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</si>
  <si>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</si>
  <si>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</si>
  <si>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</si>
  <si>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</si>
  <si>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</si>
  <si>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</si>
  <si>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</si>
  <si>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</si>
  <si>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</si>
  <si>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</si>
  <si>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</si>
  <si>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</si>
  <si>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</si>
  <si>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</si>
  <si>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</si>
  <si>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</si>
  <si>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</si>
  <si>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</si>
  <si>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</si>
  <si>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</si>
  <si>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</si>
  <si>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</si>
  <si>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</si>
  <si>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</si>
  <si>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</si>
  <si>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</si>
  <si>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</si>
  <si>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</si>
  <si>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</si>
  <si>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</si>
  <si>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</si>
  <si>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</si>
  <si>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</si>
  <si>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</si>
  <si>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</si>
  <si>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</si>
  <si>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</si>
  <si>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</si>
  <si>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</si>
  <si>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</si>
  <si>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</si>
  <si>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</si>
  <si>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</si>
  <si>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</si>
  <si>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</si>
  <si>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</si>
  <si>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</si>
  <si>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</si>
  <si>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</si>
  <si>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</si>
  <si>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</si>
  <si>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</si>
  <si>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</si>
  <si>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</si>
  <si>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</si>
  <si>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</si>
  <si>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</si>
  <si>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</si>
  <si>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</si>
  <si>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</si>
  <si>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</si>
  <si>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</si>
  <si>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</si>
  <si>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Definition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</si>
  <si>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</si>
  <si>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</si>
  <si>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</si>
  <si>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</si>
  <si>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</si>
  <si>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</si>
  <si>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</si>
  <si>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</si>
  <si>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</si>
  <si>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</si>
  <si>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</si>
  <si>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</si>
  <si>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</si>
  <si>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</si>
  <si>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</si>
  <si>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Implement room making map generation</t>
  </si>
  <si>
    <t>Build map definition</t>
  </si>
  <si>
    <t>Build tile definitions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</si>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</sst>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border outline="0">
        <bottom style="thick">
          <color theme="0"/>
        </bottom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22" totalsRowShown="0" headerRowDxfId="0" headerRowBorderDxfId="2">
  <autoFilter ref="A11:K22" xr:uid="{EAE23911-42F4-4082-AE0F-23491A450C69}"/>
  <tableColumns count="11">
    <tableColumn id="1" xr3:uid="{982DC17F-03DB-4686-9D01-D567F59FF074}" name="Date" dataDxfId="1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79" totalsRowCount="1">
  <autoFilter ref="A11:J78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5" totalsRowCount="1">
  <autoFilter ref="A17:J44" xr:uid="{7D17F18C-C430-4F21-9230-429FFCB76917}"/>
  <sortState xmlns:xlrd2="http://schemas.microsoft.com/office/spreadsheetml/2017/richdata2" ref="A18:J44">
    <sortCondition ref="F11:F44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0:J52" insertRow="1" totalsRowCount="1">
  <autoFilter ref="A50:J51" xr:uid="{DD29A22F-BB19-4ADC-B414-52C64CAC47C4}"/>
  <sortState xmlns:xlrd2="http://schemas.microsoft.com/office/spreadsheetml/2017/richdata2" ref="A51:J51">
    <sortCondition ref="F11:F44"/>
  </sortState>
  <tableColumns count="10">
    <tableColumn id="10" xr3:uid="{C6F19666-4430-4172-9EF5-7BF02339E0BE}" name="Task ID"/>
    <tableColumn id="9" xr3:uid="{8EC30E7E-7313-4950-85AC-8D917BFE0325}" name="Status"/>
    <tableColumn id="2" xr3:uid="{00F12D22-11C0-4F5E-B453-73C36471DC95}" name="Estimate" totalsRowFunction="custom">
      <totalsRowFormula>SUM(Table3567[Estimate])</totalsRowFormula>
    </tableColumn>
    <tableColumn id="3" xr3:uid="{04403CBB-B6F2-436B-BB44-4750D481682E}" name="Actual" totalsRowFunction="custom">
      <totalsRowFormula>SUM(Table3567[Actual])</totalsRowFormula>
    </tableColumn>
    <tableColumn id="11" xr3:uid="{49D5F43A-A98B-42E6-ACBC-67D28734B648}" name="Task"/>
    <tableColumn id="4" xr3:uid="{E8FD2575-FD87-4AEC-B082-FC9EF15436ED}" name="Feature ID"/>
    <tableColumn id="5" xr3:uid="{00E2B42D-24A6-4373-8A60-41DF03320438}" name="Game State">
      <calculatedColumnFormula>VLOOKUP($F51,Table1[],2,TRUE)</calculatedColumnFormula>
    </tableColumn>
    <tableColumn id="6" xr3:uid="{7CAF72B6-3BE7-4219-8CBF-3144E50061D4}" name="Area">
      <calculatedColumnFormula>VLOOKUP($F51,Table1[],3,TRUE)</calculatedColumnFormula>
    </tableColumn>
    <tableColumn id="7" xr3:uid="{006D294A-1C72-4BE8-93FB-F3D69846DA4B}" name="Features">
      <calculatedColumnFormula>VLOOKUP($F51,Table1[],4,TRUE)</calculatedColumnFormula>
    </tableColumn>
    <tableColumn id="8" xr3:uid="{34E05C3D-FA28-4EB6-94EB-403D79C130C2}" name="Description">
      <calculatedColumnFormula>VLOOKUP($F51,Table1[],5,TRUE)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55:J57" insertRow="1" totalsRowCount="1">
  <autoFilter ref="A55:J56" xr:uid="{12F7B163-3DD2-4A1A-B717-142A2F111DBF}"/>
  <sortState xmlns:xlrd2="http://schemas.microsoft.com/office/spreadsheetml/2017/richdata2" ref="A56:J56">
    <sortCondition ref="F11:F44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>
      <calculatedColumnFormula>VLOOKUP($F56,Table1[],2,TRUE)</calculatedColumnFormula>
    </tableColumn>
    <tableColumn id="6" xr3:uid="{FE8182AE-9790-4939-8FF4-6070CF1562BE}" name="Area">
      <calculatedColumnFormula>VLOOKUP($F56,Table1[],3,TRUE)</calculatedColumnFormula>
    </tableColumn>
    <tableColumn id="7" xr3:uid="{E7F548A7-6336-48B8-A133-B7FCEE2A2BDE}" name="Features">
      <calculatedColumnFormula>VLOOKUP($F56,Table1[],4,TRUE)</calculatedColumnFormula>
    </tableColumn>
    <tableColumn id="8" xr3:uid="{FA6C449C-FC00-4EF7-B313-44A06BA6C8C8}" name="Description">
      <calculatedColumnFormula>VLOOKUP($F56,Table1[],5,TRUE)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60:J62" insertRow="1" totalsRowCount="1">
  <autoFilter ref="A60:J61" xr:uid="{B94650E2-40D2-4E6D-BDD5-60BDE959C1FE}"/>
  <sortState xmlns:xlrd2="http://schemas.microsoft.com/office/spreadsheetml/2017/richdata2" ref="A61:J61">
    <sortCondition ref="F11:F44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VLOOKUP($F61,Table1[],2,TRUE)</calculatedColumnFormula>
    </tableColumn>
    <tableColumn id="6" xr3:uid="{FF2F79F8-5BB6-4B43-A8B1-9663B716C6B1}" name="Area">
      <calculatedColumnFormula>VLOOKUP($F61,Table1[],3,TRUE)</calculatedColumnFormula>
    </tableColumn>
    <tableColumn id="7" xr3:uid="{5482843D-6E87-4AC9-93CD-093636B159C7}" name="Features">
      <calculatedColumnFormula>VLOOKUP($F61,Table1[],4,TRUE)</calculatedColumnFormula>
    </tableColumn>
    <tableColumn id="8" xr3:uid="{677E5A6C-8291-472B-8F25-DC573BD78CC5}" name="Description">
      <calculatedColumnFormula>VLOOKUP($F61,Table1[],5,TRUE)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9" workbookViewId="0">
      <selection activeCell="D32" sqref="D32"/>
    </sheetView>
    <sheetView topLeftCell="A16" workbookViewId="1">
      <selection activeCell="E51" sqref="E51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192</v>
      </c>
    </row>
    <row r="20" spans="1:5" x14ac:dyDescent="0.25">
      <c r="A20">
        <v>8</v>
      </c>
      <c r="B20" t="s">
        <v>9</v>
      </c>
      <c r="C20" t="s">
        <v>13</v>
      </c>
      <c r="D20" t="s">
        <v>191</v>
      </c>
      <c r="E20" t="s">
        <v>193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198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200</v>
      </c>
      <c r="D49" t="s">
        <v>200</v>
      </c>
      <c r="E49" t="s">
        <v>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4" workbookViewId="0">
      <selection activeCell="B14" sqref="B14"/>
    </sheetView>
    <sheetView workbookViewId="1"/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79"/>
  <sheetViews>
    <sheetView topLeftCell="A58" zoomScale="90" zoomScaleNormal="90" workbookViewId="0">
      <selection activeCell="E72" sqref="E72"/>
    </sheetView>
    <sheetView topLeftCell="A11" workbookViewId="1">
      <selection activeCell="B25" sqref="B25"/>
    </sheetView>
  </sheetViews>
  <sheetFormatPr defaultRowHeight="15" x14ac:dyDescent="0.25"/>
  <cols>
    <col min="1" max="1" width="28.5703125" bestFit="1" customWidth="1"/>
    <col min="5" max="5" width="86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179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>
        <v>0</v>
      </c>
      <c r="C13">
        <v>0.5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211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112</v>
      </c>
      <c r="C19">
        <v>1.5</v>
      </c>
      <c r="D19">
        <v>0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112</v>
      </c>
      <c r="C20">
        <v>1</v>
      </c>
      <c r="D20">
        <v>0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1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2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112</v>
      </c>
      <c r="C24">
        <v>1</v>
      </c>
      <c r="D24">
        <v>0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>
        <v>0</v>
      </c>
      <c r="C25">
        <v>1.5</v>
      </c>
      <c r="D25">
        <v>0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>
        <v>0</v>
      </c>
      <c r="C26">
        <v>1</v>
      </c>
      <c r="D26">
        <v>0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>
        <v>0</v>
      </c>
      <c r="C27">
        <v>1</v>
      </c>
      <c r="D27">
        <v>0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112</v>
      </c>
      <c r="C28">
        <v>1.5</v>
      </c>
      <c r="D28">
        <v>0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1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>
        <v>0</v>
      </c>
      <c r="C34">
        <v>1</v>
      </c>
      <c r="D34">
        <v>0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>
        <v>0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>
        <v>0</v>
      </c>
      <c r="C37">
        <v>1</v>
      </c>
      <c r="D37">
        <v>0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155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112</v>
      </c>
      <c r="C44">
        <v>1.5</v>
      </c>
      <c r="D44">
        <v>0</v>
      </c>
      <c r="E44" t="s">
        <v>154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156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157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158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0.5</v>
      </c>
      <c r="E48" t="s">
        <v>206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0.5</v>
      </c>
      <c r="E49" t="s">
        <v>207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208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>
        <v>0</v>
      </c>
      <c r="C51">
        <v>1</v>
      </c>
      <c r="D51">
        <v>0</v>
      </c>
      <c r="E51" t="s">
        <v>159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>
        <v>0</v>
      </c>
      <c r="C52">
        <v>1</v>
      </c>
      <c r="D52">
        <v>0</v>
      </c>
      <c r="E52" t="s">
        <v>160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>
        <v>0</v>
      </c>
      <c r="C53">
        <v>1</v>
      </c>
      <c r="D53">
        <v>0</v>
      </c>
      <c r="E53" t="s">
        <v>161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162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163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164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>
        <v>0</v>
      </c>
      <c r="C57">
        <v>3</v>
      </c>
      <c r="D57">
        <v>0</v>
      </c>
      <c r="E57" t="s">
        <v>165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3</v>
      </c>
      <c r="D58">
        <v>0</v>
      </c>
      <c r="E58" t="s">
        <v>166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3</v>
      </c>
      <c r="D59">
        <v>0</v>
      </c>
      <c r="E59" t="s">
        <v>167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>
        <v>0</v>
      </c>
      <c r="C60">
        <v>2</v>
      </c>
      <c r="D60">
        <v>0</v>
      </c>
      <c r="E60" t="s">
        <v>168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>
        <v>0</v>
      </c>
      <c r="C61">
        <v>2.5</v>
      </c>
      <c r="D61">
        <v>0</v>
      </c>
      <c r="E61" t="s">
        <v>169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>
        <v>0</v>
      </c>
      <c r="C62">
        <v>2</v>
      </c>
      <c r="D62">
        <v>0</v>
      </c>
      <c r="E62" t="s">
        <v>170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>
        <v>0</v>
      </c>
      <c r="C63">
        <v>2</v>
      </c>
      <c r="D63">
        <v>0</v>
      </c>
      <c r="E63" t="s">
        <v>172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>
        <v>0</v>
      </c>
      <c r="C64">
        <v>3</v>
      </c>
      <c r="D64">
        <v>0</v>
      </c>
      <c r="E64" t="s">
        <v>171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173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>
        <v>0</v>
      </c>
      <c r="C66">
        <v>2</v>
      </c>
      <c r="D66">
        <v>0</v>
      </c>
      <c r="E66" t="s">
        <v>174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>
        <v>0</v>
      </c>
      <c r="C67">
        <v>2</v>
      </c>
      <c r="D67">
        <v>0</v>
      </c>
      <c r="E67" t="s">
        <v>175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176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177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179</v>
      </c>
      <c r="C70" t="s">
        <v>111</v>
      </c>
      <c r="D70">
        <v>0</v>
      </c>
      <c r="E70" t="s">
        <v>178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203</v>
      </c>
      <c r="C72">
        <v>1</v>
      </c>
      <c r="D72">
        <v>1</v>
      </c>
      <c r="E72" t="s">
        <v>195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203</v>
      </c>
      <c r="C73">
        <v>1</v>
      </c>
      <c r="D73">
        <v>1</v>
      </c>
      <c r="E73" t="s">
        <v>196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203</v>
      </c>
      <c r="C74">
        <v>1</v>
      </c>
      <c r="D74">
        <v>1</v>
      </c>
      <c r="E74" t="s">
        <v>197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203</v>
      </c>
      <c r="C75">
        <v>1</v>
      </c>
      <c r="D75">
        <v>1</v>
      </c>
      <c r="E75" t="s">
        <v>202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203</v>
      </c>
      <c r="C76">
        <v>2</v>
      </c>
      <c r="D76">
        <v>4</v>
      </c>
      <c r="E76" t="s">
        <v>199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203</v>
      </c>
      <c r="C77">
        <v>2</v>
      </c>
      <c r="D77">
        <v>3</v>
      </c>
      <c r="E77" t="s">
        <v>204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203</v>
      </c>
      <c r="C78">
        <v>4</v>
      </c>
      <c r="D78">
        <v>6</v>
      </c>
      <c r="E78" t="s">
        <v>205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C79">
        <f>SUM(Table35[Estimate])</f>
        <v>111</v>
      </c>
      <c r="D79">
        <f>SUM(Table35[Actual])</f>
        <v>32.75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62"/>
  <sheetViews>
    <sheetView topLeftCell="A13" workbookViewId="0">
      <selection activeCell="B18" sqref="B18"/>
    </sheetView>
    <sheetView tabSelected="1" topLeftCell="A13" workbookViewId="1">
      <selection activeCell="E22" sqref="E2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179</v>
      </c>
      <c r="B12" t="s">
        <v>107</v>
      </c>
    </row>
    <row r="14" spans="1:6" x14ac:dyDescent="0.25">
      <c r="A14" t="s">
        <v>180</v>
      </c>
    </row>
    <row r="16" spans="1:6" x14ac:dyDescent="0.25">
      <c r="A16" t="s">
        <v>181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6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1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8</v>
      </c>
      <c r="B27" t="str">
        <f>VLOOKUP($A27,Table35[#All],2,TRUE)</f>
        <v>&lt;</v>
      </c>
      <c r="C27">
        <f>VLOOKUP($A27,Table35[#All],3,TRUE)</f>
        <v>1.5</v>
      </c>
      <c r="D27">
        <f>VLOOKUP($A27,Table35[#All],4,TRUE)</f>
        <v>0</v>
      </c>
      <c r="E27" t="str">
        <f>VLOOKUP($A27,Table35[#All],5,TRUE)</f>
        <v>Create Weapon Definition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9</v>
      </c>
      <c r="B28" t="str">
        <f>VLOOKUP($A28,Table35[#All],2,TRUE)</f>
        <v>&lt;</v>
      </c>
      <c r="C28">
        <f>VLOOKUP($A28,Table35[#All],3,TRUE)</f>
        <v>1</v>
      </c>
      <c r="D28">
        <f>VLOOKUP($A28,Table35[#All],4,TRUE)</f>
        <v>0</v>
      </c>
      <c r="E28" t="str">
        <f>VLOOKUP($A28,Table35[#All],5,TRUE)</f>
        <v>Implement shooting using weapon definition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17</v>
      </c>
      <c r="B29" t="str">
        <f>VLOOKUP($A29,Table35[#All],2,TRUE)</f>
        <v>&lt;</v>
      </c>
      <c r="C29">
        <f>VLOOKUP($A29,Table35[#All],3,TRUE)</f>
        <v>1.5</v>
      </c>
      <c r="D29">
        <f>VLOOKUP($A29,Table35[#All],4,TRUE)</f>
        <v>0</v>
      </c>
      <c r="E29" t="str">
        <f>VLOOKUP($A29,Table35[#All],5,TRUE)</f>
        <v>Create Bullet Definition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11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1</v>
      </c>
      <c r="E30" t="str">
        <f>VLOOKUP($A30,Table35[#All],5,TRUE)</f>
        <v>Integrate Weapons with bullets</v>
      </c>
      <c r="F30">
        <f>VLOOKUP($A30,Table35[#All],6,TRUE)</f>
        <v>7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Weapons</v>
      </c>
      <c r="J30" t="str">
        <f>VLOOKUP($F30,Table1[],5,TRUE)</f>
        <v>Weapons may be data driven with Weapon visual, VFX, and SFX</v>
      </c>
    </row>
    <row r="31" spans="1:10" x14ac:dyDescent="0.25">
      <c r="A31">
        <v>12</v>
      </c>
      <c r="B31" t="str">
        <f>VLOOKUP($A31,Table35[#All],2,TRUE)</f>
        <v>X</v>
      </c>
      <c r="C31">
        <f>VLOOKUP($A31,Table35[#All],3,TRUE)</f>
        <v>1.5</v>
      </c>
      <c r="D31">
        <f>VLOOKUP($A31,Table35[#All],4,TRUE)</f>
        <v>2</v>
      </c>
      <c r="E31" t="str">
        <f>VLOOKUP($A31,Table35[#All],5,TRUE)</f>
        <v>Integrate Weapon with actors</v>
      </c>
      <c r="F31">
        <f>VLOOKUP($A31,Table35[#All],6,TRUE)</f>
        <v>7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Weapons</v>
      </c>
      <c r="J31" t="str">
        <f>VLOOKUP($F31,Table1[],5,TRUE)</f>
        <v>Weapons may be data driven with Weapon visual, VFX, and SFX</v>
      </c>
    </row>
    <row r="32" spans="1:10" x14ac:dyDescent="0.25">
      <c r="A32">
        <v>13</v>
      </c>
      <c r="B32" t="str">
        <f>VLOOKUP($A32,Table35[#All],2,TRUE)</f>
        <v>&lt;</v>
      </c>
      <c r="C32">
        <f>VLOOKUP($A32,Table35[#All],3,TRUE)</f>
        <v>1</v>
      </c>
      <c r="D32">
        <f>VLOOKUP($A32,Table35[#All],4,TRUE)</f>
        <v>0</v>
      </c>
      <c r="E32" t="str">
        <f>VLOOKUP($A32,Table35[#All],5,TRUE)</f>
        <v>Find/implement first 2 weapon assets (pistol/shotgun)</v>
      </c>
      <c r="F32">
        <f>VLOOKUP($A32,Table35[#All],6,TRUE)</f>
        <v>7</v>
      </c>
      <c r="G32" t="str">
        <f>VLOOKUP($F32,Table1[],2,TRUE)</f>
        <v>Game</v>
      </c>
      <c r="H32" t="str">
        <f>VLOOKUP($F32,Table1[],3,TRUE)</f>
        <v>Weapons</v>
      </c>
      <c r="I32" t="str">
        <f>VLOOKUP($F32,Table1[],4,TRUE)</f>
        <v>Weapons</v>
      </c>
      <c r="J32" t="str">
        <f>VLOOKUP($F32,Table1[],5,TRUE)</f>
        <v>Weapons may be data driven with Weapon visual, VFX, and SFX</v>
      </c>
    </row>
    <row r="33" spans="1:10" x14ac:dyDescent="0.25">
      <c r="A33">
        <v>18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bullet collisions</v>
      </c>
      <c r="F33">
        <f>VLOOKUP($A33,Table35[#All],6,TRUE)</f>
        <v>8</v>
      </c>
      <c r="G33" t="str">
        <f>VLOOKUP($F33,Table1[],2,TRUE)</f>
        <v>Game</v>
      </c>
      <c r="H33" t="str">
        <f>VLOOKUP($F33,Table1[],3,TRUE)</f>
        <v>Weapons</v>
      </c>
      <c r="I33" t="str">
        <f>VLOOKUP($F33,Table1[],4,TRUE)</f>
        <v>Bullets</v>
      </c>
      <c r="J33" t="str">
        <f>VLOOKUP($F33,Table1[],5,TRUE)</f>
        <v>Bullets may be data driven with damage, visuals, VFX, and SFX</v>
      </c>
    </row>
    <row r="34" spans="1:10" x14ac:dyDescent="0.25">
      <c r="A34">
        <v>19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</v>
      </c>
      <c r="E34" t="str">
        <f>VLOOKUP($A34,Table35[#All],5,TRUE)</f>
        <v>Find/implement basic bullet asset</v>
      </c>
      <c r="F34">
        <f>VLOOKUP($A34,Table35[#All],6,TRUE)</f>
        <v>8</v>
      </c>
      <c r="G34" t="str">
        <f>VLOOKUP($F34,Table1[],2,TRUE)</f>
        <v>Game</v>
      </c>
      <c r="H34" t="str">
        <f>VLOOKUP($F34,Table1[],3,TRUE)</f>
        <v>Weapons</v>
      </c>
      <c r="I34" t="str">
        <f>VLOOKUP($F34,Table1[],4,TRUE)</f>
        <v>Bullets</v>
      </c>
      <c r="J34" t="str">
        <f>VLOOKUP($F34,Table1[],5,TRUE)</f>
        <v>Bullets may be data driven with damage, visuals, VFX, and SFX</v>
      </c>
    </row>
    <row r="35" spans="1:10" x14ac:dyDescent="0.25">
      <c r="A35">
        <v>21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1</v>
      </c>
      <c r="E35" t="str">
        <f>VLOOKUP($A35,Table35[#All],5,TRUE)</f>
        <v>Create camera to follow player</v>
      </c>
      <c r="F35">
        <f>VLOOKUP($A35,Table35[#All],6,TRUE)</f>
        <v>9</v>
      </c>
      <c r="G35" t="str">
        <f>VLOOKUP($F35,Table1[],2,TRUE)</f>
        <v>Game</v>
      </c>
      <c r="H35" t="str">
        <f>VLOOKUP($F35,Table1[],3,TRUE)</f>
        <v>Camera</v>
      </c>
      <c r="I35" t="str">
        <f>VLOOKUP($F35,Table1[],4,TRUE)</f>
        <v>Top down camera</v>
      </c>
      <c r="J35" t="str">
        <f>VLOOKUP($F35,Table1[],5,TRUE)</f>
        <v>Camera view is top down focusing on the player but is clamped to screen</v>
      </c>
    </row>
    <row r="36" spans="1:10" x14ac:dyDescent="0.25">
      <c r="A36">
        <v>22</v>
      </c>
      <c r="B36" t="str">
        <f>VLOOKUP($A36,Table35[#All],2,TRUE)</f>
        <v>X</v>
      </c>
      <c r="C36">
        <f>VLOOKUP($A36,Table35[#All],3,TRUE)</f>
        <v>0.5</v>
      </c>
      <c r="D36">
        <f>VLOOKUP($A36,Table35[#All],4,TRUE)</f>
        <v>0.5</v>
      </c>
      <c r="E36" t="str">
        <f>VLOOKUP($A36,Table35[#All],5,TRUE)</f>
        <v>Clamp camera to map dimensions</v>
      </c>
      <c r="F36">
        <f>VLOOKUP($A36,Table35[#All],6,TRUE)</f>
        <v>9</v>
      </c>
      <c r="G36" t="str">
        <f>VLOOKUP($F36,Table1[],2,TRUE)</f>
        <v>Game</v>
      </c>
      <c r="H36" t="str">
        <f>VLOOKUP($F36,Table1[],3,TRUE)</f>
        <v>Camera</v>
      </c>
      <c r="I36" t="str">
        <f>VLOOKUP($F36,Table1[],4,TRUE)</f>
        <v>Top down camera</v>
      </c>
      <c r="J36" t="str">
        <f>VLOOKUP($F36,Table1[],5,TRUE)</f>
        <v>Camera view is top down focusing on the player but is clamped to screen</v>
      </c>
    </row>
    <row r="37" spans="1:10" x14ac:dyDescent="0.25">
      <c r="A37">
        <v>30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1</v>
      </c>
      <c r="E37" t="str">
        <f>VLOOKUP($A37,Table35[#All],5,TRUE)</f>
        <v>Implement Actor physics with collisions of enemies and obstacles</v>
      </c>
      <c r="F37">
        <f>VLOOKUP($A37,Table35[#All],6,TRUE)</f>
        <v>17</v>
      </c>
      <c r="G37" t="str">
        <f>VLOOKUP($F37,Table1[],2,TRUE)</f>
        <v>Game</v>
      </c>
      <c r="H37" t="str">
        <f>VLOOKUP($F37,Table1[],3,TRUE)</f>
        <v>Actors</v>
      </c>
      <c r="I37" t="str">
        <f>VLOOKUP($F37,Table1[],4,TRUE)</f>
        <v>Physics</v>
      </c>
      <c r="J37" t="str">
        <f>VLOOKUP($F37,Table1[],5,TRUE)</f>
        <v>Physics like actor radius is data driven and says what the actor will collide with</v>
      </c>
    </row>
    <row r="38" spans="1:10" x14ac:dyDescent="0.25">
      <c r="A38">
        <v>31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1.5</v>
      </c>
      <c r="E38" t="str">
        <f>VLOOKUP($A38,Table35[#All],5,TRUE)</f>
        <v>Have weapons face actor direction moving in a circular motion around player radius</v>
      </c>
      <c r="F38">
        <f>VLOOKUP($A38,Table35[#All],6,TRUE)</f>
        <v>18</v>
      </c>
      <c r="G38" t="str">
        <f>VLOOKUP($F38,Table1[],2,TRUE)</f>
        <v>Game</v>
      </c>
      <c r="H38" t="str">
        <f>VLOOKUP($F38,Table1[],3,TRUE)</f>
        <v>Actors</v>
      </c>
      <c r="I38" t="str">
        <f>VLOOKUP($F38,Table1[],4,TRUE)</f>
        <v>Weapons</v>
      </c>
      <c r="J38" t="str">
        <f>VLOOKUP($F38,Table1[],5,TRUE)</f>
        <v>Game keeps track of current weapon and uses the weapon definitions to know the stats</v>
      </c>
    </row>
    <row r="39" spans="1:10" x14ac:dyDescent="0.25">
      <c r="A39">
        <v>32</v>
      </c>
      <c r="B39" t="str">
        <f>VLOOKUP($A39,Table35[#All],2,TRUE)</f>
        <v>X</v>
      </c>
      <c r="C39">
        <f>VLOOKUP($A39,Table35[#All],3,TRUE)</f>
        <v>1</v>
      </c>
      <c r="D39">
        <f>VLOOKUP($A39,Table35[#All],4,TRUE)</f>
        <v>0.5</v>
      </c>
      <c r="E39" t="str">
        <f>VLOOKUP($A39,Table35[#All],5,TRUE)</f>
        <v>Have weapons behind player at top of screen and in front of player at bottom of screen</v>
      </c>
      <c r="F39">
        <f>VLOOKUP($A39,Table35[#All],6,TRUE)</f>
        <v>18</v>
      </c>
      <c r="G39" t="str">
        <f>VLOOKUP($F39,Table1[],2,TRUE)</f>
        <v>Game</v>
      </c>
      <c r="H39" t="str">
        <f>VLOOKUP($F39,Table1[],3,TRUE)</f>
        <v>Actors</v>
      </c>
      <c r="I39" t="str">
        <f>VLOOKUP($F39,Table1[],4,TRUE)</f>
        <v>Weapons</v>
      </c>
      <c r="J39" t="str">
        <f>VLOOKUP($F39,Table1[],5,TRUE)</f>
        <v>Game keeps track of current weapon and uses the weapon definitions to know the stats</v>
      </c>
    </row>
    <row r="40" spans="1:10" x14ac:dyDescent="0.25">
      <c r="A40">
        <v>37</v>
      </c>
      <c r="B40" t="str">
        <f>VLOOKUP($A40,Table35[#All],2,TRUE)</f>
        <v>X</v>
      </c>
      <c r="C40">
        <f>VLOOKUP($A40,Table35[#All],3,TRUE)</f>
        <v>1</v>
      </c>
      <c r="D40">
        <f>VLOOKUP($A40,Table35[#All],4,TRUE)</f>
        <v>0.5</v>
      </c>
      <c r="E40" t="str">
        <f>VLOOKUP($A40,Table35[#All],5,TRUE)</f>
        <v>Add movement controls (WASD)</v>
      </c>
      <c r="F40">
        <f>VLOOKUP($A40,Table35[#All],6,TRUE)</f>
        <v>21</v>
      </c>
      <c r="G40" t="str">
        <f>VLOOKUP($F40,Table1[],2,TRUE)</f>
        <v>Game</v>
      </c>
      <c r="H40" t="str">
        <f>VLOOKUP($F40,Table1[],3,TRUE)</f>
        <v>Player Controller</v>
      </c>
      <c r="I40" t="str">
        <f>VLOOKUP($F40,Table1[],4,TRUE)</f>
        <v>Movement</v>
      </c>
      <c r="J40" t="str">
        <f>VLOOKUP($F40,Table1[],5,TRUE)</f>
        <v>Player moves with WASD or controller left joystick</v>
      </c>
    </row>
    <row r="41" spans="1:10" x14ac:dyDescent="0.25">
      <c r="A41">
        <v>38</v>
      </c>
      <c r="B41" t="str">
        <f>VLOOKUP($A41,Table35[#All],2,TRUE)</f>
        <v>X</v>
      </c>
      <c r="C41">
        <f>VLOOKUP($A41,Table35[#All],3,TRUE)</f>
        <v>1</v>
      </c>
      <c r="D41">
        <f>VLOOKUP($A41,Table35[#All],4,TRUE)</f>
        <v>0.5</v>
      </c>
      <c r="E41" t="str">
        <f>VLOOKUP($A41,Table35[#All],5,TRUE)</f>
        <v>Add shooting controls (LMB)</v>
      </c>
      <c r="F41">
        <f>VLOOKUP($A41,Table35[#All],6,TRUE)</f>
        <v>22</v>
      </c>
      <c r="G41" t="str">
        <f>VLOOKUP($F41,Table1[],2,TRUE)</f>
        <v>Game</v>
      </c>
      <c r="H41" t="str">
        <f>VLOOKUP($F41,Table1[],3,TRUE)</f>
        <v>Player Controller</v>
      </c>
      <c r="I41" t="str">
        <f>VLOOKUP($F41,Table1[],4,TRUE)</f>
        <v>Shooting</v>
      </c>
      <c r="J41" t="str">
        <f>VLOOKUP($F41,Table1[],5,TRUE)</f>
        <v>Player shoots with left mouse button or controller right button</v>
      </c>
    </row>
    <row r="42" spans="1:10" x14ac:dyDescent="0.25">
      <c r="A42">
        <v>39</v>
      </c>
      <c r="B42" t="str">
        <f>VLOOKUP($A42,Table35[#All],2,TRUE)</f>
        <v>X</v>
      </c>
      <c r="C42">
        <f>VLOOKUP($A42,Table35[#All],3,TRUE)</f>
        <v>1</v>
      </c>
      <c r="D42">
        <f>VLOOKUP($A42,Table35[#All],4,TRUE)</f>
        <v>0.25</v>
      </c>
      <c r="E42" t="str">
        <f>VLOOKUP($A42,Table35[#All],5,TRUE)</f>
        <v>Add aiming controls (Mouse)</v>
      </c>
      <c r="F42">
        <f>VLOOKUP($A42,Table35[#All],6,TRUE)</f>
        <v>23</v>
      </c>
      <c r="G42" t="str">
        <f>VLOOKUP($F42,Table1[],2,TRUE)</f>
        <v>Game</v>
      </c>
      <c r="H42" t="str">
        <f>VLOOKUP($F42,Table1[],3,TRUE)</f>
        <v>Player Controller</v>
      </c>
      <c r="I42" t="str">
        <f>VLOOKUP($F42,Table1[],4,TRUE)</f>
        <v>Aiming</v>
      </c>
      <c r="J42" t="str">
        <f>VLOOKUP($F42,Table1[],5,TRUE)</f>
        <v>Player aims with mouse or controller right joystick</v>
      </c>
    </row>
    <row r="43" spans="1:10" x14ac:dyDescent="0.25">
      <c r="A43">
        <v>44</v>
      </c>
      <c r="B43" t="str">
        <f>VLOOKUP($A43,Table35[#All],2,TRUE)</f>
        <v>X</v>
      </c>
      <c r="C43">
        <f>VLOOKUP($A43,Table35[#All],3,TRUE)</f>
        <v>2</v>
      </c>
      <c r="D43">
        <f>VLOOKUP($A43,Table35[#All],4,TRUE)</f>
        <v>0.5</v>
      </c>
      <c r="E43" t="str">
        <f>VLOOKUP($A43,Table35[#All],5,TRUE)</f>
        <v>Create simple enemy controller to run at player and shoot</v>
      </c>
      <c r="F43">
        <f>VLOOKUP($A43,Table35[#All],6,TRUE)</f>
        <v>28</v>
      </c>
      <c r="G43" t="str">
        <f>VLOOKUP($F43,Table1[],2,TRUE)</f>
        <v>Game</v>
      </c>
      <c r="H43" t="str">
        <f>VLOOKUP($F43,Table1[],3,TRUE)</f>
        <v>Enemy Controller</v>
      </c>
      <c r="I43" t="str">
        <f>VLOOKUP($F43,Table1[],4,TRUE)</f>
        <v>Enemy AI Controller</v>
      </c>
      <c r="J43" t="str">
        <f>VLOOKUP($F43,Table1[],5,TRUE)</f>
        <v>Enemies have a data driven controller where they will wander until the player is spotted before chasing and shooting</v>
      </c>
    </row>
    <row r="44" spans="1:10" x14ac:dyDescent="0.25">
      <c r="A44">
        <v>54</v>
      </c>
      <c r="B44" t="str">
        <f>VLOOKUP($A44,Table35[#All],2,TRUE)</f>
        <v>X</v>
      </c>
      <c r="C44">
        <f>VLOOKUP($A44,Table35[#All],3,TRUE)</f>
        <v>5</v>
      </c>
      <c r="D44">
        <f>VLOOKUP($A44,Table35[#All],4,TRUE)</f>
        <v>2.5</v>
      </c>
      <c r="E44" t="str">
        <f>VLOOKUP($A44,Table35[#All],5,TRUE)</f>
        <v>Integrate map with actors and check collisions</v>
      </c>
      <c r="F44">
        <f>VLOOKUP($A44,Table35[#All],6,TRUE)</f>
        <v>33</v>
      </c>
      <c r="G44" t="str">
        <f>VLOOKUP($F44,Table1[],2,TRUE)</f>
        <v>Game</v>
      </c>
      <c r="H44" t="str">
        <f>VLOOKUP($F44,Table1[],3,TRUE)</f>
        <v>Map</v>
      </c>
      <c r="I44" t="str">
        <f>VLOOKUP($F44,Table1[],4,TRUE)</f>
        <v>Map makeup</v>
      </c>
      <c r="J44" t="str">
        <f>VLOOKUP($F44,Table1[],5,TRUE)</f>
        <v>Maps are tile based with tile definitions determining what/who they block or not block</v>
      </c>
    </row>
    <row r="45" spans="1:10" x14ac:dyDescent="0.25">
      <c r="C45">
        <f>SUM(Table356[Estimate])</f>
        <v>37.5</v>
      </c>
      <c r="D45">
        <f>SUM(Table356[Actual])</f>
        <v>32.75</v>
      </c>
    </row>
    <row r="46" spans="1:10" x14ac:dyDescent="0.25">
      <c r="B46" t="s">
        <v>209</v>
      </c>
      <c r="C46">
        <v>25.5</v>
      </c>
    </row>
    <row r="47" spans="1:10" x14ac:dyDescent="0.25">
      <c r="B47" t="s">
        <v>210</v>
      </c>
      <c r="C47">
        <v>32.5</v>
      </c>
    </row>
    <row r="49" spans="1:10" ht="15.75" x14ac:dyDescent="0.25">
      <c r="A49" s="9" t="s">
        <v>94</v>
      </c>
      <c r="B49" s="10">
        <v>44011</v>
      </c>
    </row>
    <row r="50" spans="1:10" x14ac:dyDescent="0.25">
      <c r="A50" t="s">
        <v>119</v>
      </c>
      <c r="B50" t="s">
        <v>121</v>
      </c>
      <c r="C50" t="s">
        <v>122</v>
      </c>
      <c r="D50" t="s">
        <v>123</v>
      </c>
      <c r="E50" t="s">
        <v>120</v>
      </c>
      <c r="F50" t="s">
        <v>92</v>
      </c>
      <c r="G50" t="s">
        <v>14</v>
      </c>
      <c r="H50" t="s">
        <v>6</v>
      </c>
      <c r="I50" t="s">
        <v>15</v>
      </c>
      <c r="J50" t="s">
        <v>2</v>
      </c>
    </row>
    <row r="52" spans="1:10" x14ac:dyDescent="0.25">
      <c r="C52">
        <f>SUM(Table3567[Estimate])</f>
        <v>0</v>
      </c>
      <c r="D52">
        <f>SUM(Table3567[Actual])</f>
        <v>0</v>
      </c>
    </row>
    <row r="54" spans="1:10" x14ac:dyDescent="0.25">
      <c r="A54" t="s">
        <v>95</v>
      </c>
      <c r="B54" s="2">
        <v>44025</v>
      </c>
    </row>
    <row r="55" spans="1:10" x14ac:dyDescent="0.25">
      <c r="A55" t="s">
        <v>119</v>
      </c>
      <c r="B55" t="s">
        <v>121</v>
      </c>
      <c r="C55" t="s">
        <v>122</v>
      </c>
      <c r="D55" t="s">
        <v>123</v>
      </c>
      <c r="E55" t="s">
        <v>120</v>
      </c>
      <c r="F55" t="s">
        <v>92</v>
      </c>
      <c r="G55" t="s">
        <v>14</v>
      </c>
      <c r="H55" t="s">
        <v>6</v>
      </c>
      <c r="I55" t="s">
        <v>15</v>
      </c>
      <c r="J55" t="s">
        <v>2</v>
      </c>
    </row>
    <row r="57" spans="1:10" x14ac:dyDescent="0.25">
      <c r="C57">
        <f>SUM(Table35678[Estimate])</f>
        <v>0</v>
      </c>
      <c r="D57">
        <f>SUM(Table35678[Actual])</f>
        <v>0</v>
      </c>
    </row>
    <row r="59" spans="1:10" x14ac:dyDescent="0.25">
      <c r="A59" t="s">
        <v>96</v>
      </c>
      <c r="B59" s="2">
        <v>44033</v>
      </c>
    </row>
    <row r="60" spans="1:10" x14ac:dyDescent="0.25">
      <c r="A60" t="s">
        <v>119</v>
      </c>
      <c r="B60" t="s">
        <v>121</v>
      </c>
      <c r="C60" t="s">
        <v>122</v>
      </c>
      <c r="D60" t="s">
        <v>123</v>
      </c>
      <c r="E60" t="s">
        <v>120</v>
      </c>
      <c r="F60" t="s">
        <v>92</v>
      </c>
      <c r="G60" t="s">
        <v>14</v>
      </c>
      <c r="H60" t="s">
        <v>6</v>
      </c>
      <c r="I60" t="s">
        <v>15</v>
      </c>
      <c r="J60" t="s">
        <v>2</v>
      </c>
    </row>
    <row r="62" spans="1:10" x14ac:dyDescent="0.25">
      <c r="C62">
        <f>SUM(Table356789[Estimate])</f>
        <v>0</v>
      </c>
      <c r="D62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42"/>
  <sheetViews>
    <sheetView tabSelected="1" topLeftCell="A25" workbookViewId="0">
      <selection activeCell="B42" sqref="B42"/>
    </sheetView>
    <sheetView topLeftCell="A4" workbookViewId="1">
      <selection activeCell="A26" sqref="A26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182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190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179</v>
      </c>
      <c r="C8" t="s">
        <v>107</v>
      </c>
    </row>
    <row r="10" spans="1:11" x14ac:dyDescent="0.25">
      <c r="B10" t="s">
        <v>183</v>
      </c>
    </row>
    <row r="11" spans="1:11" ht="15.75" thickBot="1" x14ac:dyDescent="0.3">
      <c r="A11" s="8" t="s">
        <v>184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185</v>
      </c>
      <c r="C12" s="6" t="s">
        <v>111</v>
      </c>
      <c r="D12" s="6" t="s">
        <v>185</v>
      </c>
      <c r="E12" s="6">
        <v>3</v>
      </c>
      <c r="F12" s="6" t="s">
        <v>186</v>
      </c>
      <c r="G12" s="6" t="s">
        <v>185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185</v>
      </c>
      <c r="C13" t="s">
        <v>111</v>
      </c>
      <c r="D13" t="s">
        <v>185</v>
      </c>
      <c r="E13">
        <v>6</v>
      </c>
      <c r="F13" t="s">
        <v>187</v>
      </c>
      <c r="G13" s="6" t="s">
        <v>185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185</v>
      </c>
      <c r="C14" t="s">
        <v>111</v>
      </c>
      <c r="D14" t="s">
        <v>185</v>
      </c>
      <c r="E14">
        <v>1</v>
      </c>
      <c r="F14" t="s">
        <v>188</v>
      </c>
      <c r="G14" s="6" t="s">
        <v>185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185</v>
      </c>
      <c r="C15" t="s">
        <v>111</v>
      </c>
      <c r="D15" t="s">
        <v>185</v>
      </c>
      <c r="E15">
        <v>0.5</v>
      </c>
      <c r="F15" t="s">
        <v>189</v>
      </c>
      <c r="G15" s="6" t="s">
        <v>185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185</v>
      </c>
      <c r="C16" t="s">
        <v>190</v>
      </c>
      <c r="D16" t="s">
        <v>185</v>
      </c>
      <c r="E16">
        <v>0.5</v>
      </c>
      <c r="F16" t="s">
        <v>194</v>
      </c>
      <c r="G16" s="12" t="s">
        <v>185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6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6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1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1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2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1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43995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43995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43995</v>
      </c>
      <c r="B42">
        <v>54</v>
      </c>
      <c r="C42" t="str">
        <f>VLOOKUP($B42,Table35[#All],2,TRUE)</f>
        <v>X</v>
      </c>
      <c r="D42">
        <f>VLOOKUP($B42,Table35[#All],3,TRUE)</f>
        <v>5</v>
      </c>
      <c r="E42">
        <f>VLOOKUP($B42,Table35[#All],4,TRUE)</f>
        <v>2.5</v>
      </c>
      <c r="F42" t="str">
        <f>VLOOKUP($B42,Table35[#All],5,TRUE)</f>
        <v>Integrate map with actors and check collisions</v>
      </c>
      <c r="G42">
        <f>VLOOKUP($B42,Table35[#All],6,TRUE)</f>
        <v>33</v>
      </c>
      <c r="H42" t="str">
        <f>VLOOKUP($B42,Table35[#All],7,TRUE)</f>
        <v>Game</v>
      </c>
      <c r="I42" t="str">
        <f>VLOOKUP($B42,Table35[#All],8,TRUE)</f>
        <v>Map</v>
      </c>
      <c r="J42" t="str">
        <f>VLOOKUP($B42,Table35[#All],9,TRUE)</f>
        <v>Map makeup</v>
      </c>
      <c r="K42" t="str">
        <f>VLOOKUP($B42,Table35[#All],10,TRUE)</f>
        <v>Maps are tile based with tile definitions determining what/who they block or not block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2020-06-14T21:33:36Z</dcterms:modified>
</cp:coreProperties>
</file>