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uildhall\DFS\"/>
    </mc:Choice>
  </mc:AlternateContent>
  <xr:revisionPtr revIDLastSave="0" documentId="13_ncr:1_{2B9744D6-ABA9-415F-B9C2-C0887F13BFF6}" xr6:coauthVersionLast="45" xr6:coauthVersionMax="45" xr10:uidLastSave="{00000000-0000-0000-0000-000000000000}"/>
  <bookViews>
    <workbookView xWindow="19090" yWindow="-110" windowWidth="19420" windowHeight="10420" activeTab="2" xr2:uid="{C664E016-CE9A-4FC5-A772-98B630577C19}"/>
    <workbookView xWindow="-120" yWindow="-120" windowWidth="29040" windowHeight="15840" activeTab="4" xr2:uid="{3D84B222-422C-4254-85C9-E5FC35CCD999}"/>
  </bookViews>
  <sheets>
    <sheet name="Features" sheetId="1" r:id="rId1"/>
    <sheet name="Milestones" sheetId="2" r:id="rId2"/>
    <sheet name="Backlog" sheetId="3" r:id="rId3"/>
    <sheet name="Sprints" sheetId="4" r:id="rId4"/>
    <sheet name="Jour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7" i="5" l="1"/>
  <c r="J17" i="5"/>
  <c r="I17" i="5"/>
  <c r="H17" i="5"/>
  <c r="G17" i="5"/>
  <c r="F17" i="5"/>
  <c r="E17" i="5"/>
  <c r="D17" i="5"/>
  <c r="C17" i="5"/>
  <c r="B18" i="4"/>
  <c r="C18" i="4"/>
  <c r="D18" i="4"/>
  <c r="E18" i="4"/>
  <c r="F18" i="4"/>
  <c r="G18" i="4" s="1"/>
  <c r="B19" i="4"/>
  <c r="C19" i="4"/>
  <c r="D19" i="4"/>
  <c r="E19" i="4"/>
  <c r="F19" i="4"/>
  <c r="G19" i="4" s="1"/>
  <c r="G76" i="3"/>
  <c r="H76" i="3"/>
  <c r="I76" i="3"/>
  <c r="J76" i="3"/>
  <c r="G75" i="3"/>
  <c r="H75" i="3"/>
  <c r="I75" i="3"/>
  <c r="J75" i="3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21" i="4"/>
  <c r="H21" i="4" s="1"/>
  <c r="F22" i="4"/>
  <c r="J22" i="4" s="1"/>
  <c r="F20" i="4"/>
  <c r="G20" i="4" s="1"/>
  <c r="B21" i="4"/>
  <c r="C21" i="4"/>
  <c r="D21" i="4"/>
  <c r="E21" i="4"/>
  <c r="B22" i="4"/>
  <c r="C22" i="4"/>
  <c r="D22" i="4"/>
  <c r="E22" i="4"/>
  <c r="B23" i="4"/>
  <c r="C23" i="4"/>
  <c r="D23" i="4"/>
  <c r="E23" i="4"/>
  <c r="B24" i="4"/>
  <c r="C24" i="4"/>
  <c r="D24" i="4"/>
  <c r="E24" i="4"/>
  <c r="B25" i="4"/>
  <c r="C25" i="4"/>
  <c r="D25" i="4"/>
  <c r="E25" i="4"/>
  <c r="B26" i="4"/>
  <c r="C26" i="4"/>
  <c r="D26" i="4"/>
  <c r="E26" i="4"/>
  <c r="B27" i="4"/>
  <c r="C27" i="4"/>
  <c r="D27" i="4"/>
  <c r="E27" i="4"/>
  <c r="B28" i="4"/>
  <c r="C28" i="4"/>
  <c r="D28" i="4"/>
  <c r="E28" i="4"/>
  <c r="B29" i="4"/>
  <c r="C29" i="4"/>
  <c r="D29" i="4"/>
  <c r="E29" i="4"/>
  <c r="B30" i="4"/>
  <c r="C30" i="4"/>
  <c r="D30" i="4"/>
  <c r="E30" i="4"/>
  <c r="B31" i="4"/>
  <c r="C31" i="4"/>
  <c r="D31" i="4"/>
  <c r="E31" i="4"/>
  <c r="B32" i="4"/>
  <c r="C32" i="4"/>
  <c r="D32" i="4"/>
  <c r="E32" i="4"/>
  <c r="B33" i="4"/>
  <c r="C33" i="4"/>
  <c r="D33" i="4"/>
  <c r="E33" i="4"/>
  <c r="B34" i="4"/>
  <c r="C34" i="4"/>
  <c r="D34" i="4"/>
  <c r="E34" i="4"/>
  <c r="B35" i="4"/>
  <c r="C35" i="4"/>
  <c r="D35" i="4"/>
  <c r="E35" i="4"/>
  <c r="B36" i="4"/>
  <c r="C36" i="4"/>
  <c r="D36" i="4"/>
  <c r="E36" i="4"/>
  <c r="B37" i="4"/>
  <c r="C37" i="4"/>
  <c r="D37" i="4"/>
  <c r="E37" i="4"/>
  <c r="E20" i="4"/>
  <c r="D20" i="4"/>
  <c r="C20" i="4"/>
  <c r="B20" i="4"/>
  <c r="G74" i="3"/>
  <c r="H74" i="3"/>
  <c r="I74" i="3"/>
  <c r="J74" i="3"/>
  <c r="G73" i="3"/>
  <c r="H73" i="3"/>
  <c r="I73" i="3"/>
  <c r="J73" i="3"/>
  <c r="G72" i="3"/>
  <c r="H72" i="3"/>
  <c r="I72" i="3"/>
  <c r="J72" i="3"/>
  <c r="K16" i="5"/>
  <c r="J16" i="5"/>
  <c r="I16" i="5"/>
  <c r="H16" i="5"/>
  <c r="J18" i="4" l="1"/>
  <c r="I18" i="4"/>
  <c r="H18" i="4"/>
  <c r="I19" i="4"/>
  <c r="H19" i="4"/>
  <c r="J19" i="4"/>
  <c r="H22" i="4"/>
  <c r="G22" i="4"/>
  <c r="I22" i="4"/>
  <c r="J21" i="4"/>
  <c r="G21" i="4"/>
  <c r="I21" i="4"/>
  <c r="H20" i="4"/>
  <c r="J20" i="4"/>
  <c r="I20" i="4"/>
  <c r="H14" i="5"/>
  <c r="I14" i="5"/>
  <c r="J14" i="5"/>
  <c r="K14" i="5"/>
  <c r="H15" i="5"/>
  <c r="I15" i="5"/>
  <c r="J15" i="5"/>
  <c r="K15" i="5"/>
  <c r="H13" i="5"/>
  <c r="I13" i="5"/>
  <c r="J13" i="5"/>
  <c r="K13" i="5"/>
  <c r="K12" i="5"/>
  <c r="J12" i="5"/>
  <c r="I12" i="5"/>
  <c r="H12" i="5"/>
  <c r="D54" i="4"/>
  <c r="C54" i="4"/>
  <c r="D49" i="4"/>
  <c r="C49" i="4"/>
  <c r="D44" i="4"/>
  <c r="C44" i="4"/>
  <c r="D38" i="4"/>
  <c r="C38" i="4"/>
  <c r="J37" i="4"/>
  <c r="I37" i="4"/>
  <c r="H37" i="4"/>
  <c r="G37" i="4"/>
  <c r="J36" i="4"/>
  <c r="I36" i="4"/>
  <c r="H36" i="4"/>
  <c r="G36" i="4"/>
  <c r="J35" i="4"/>
  <c r="I35" i="4"/>
  <c r="H35" i="4"/>
  <c r="G35" i="4"/>
  <c r="J34" i="4"/>
  <c r="I34" i="4"/>
  <c r="H34" i="4"/>
  <c r="G34" i="4"/>
  <c r="J33" i="4"/>
  <c r="I33" i="4"/>
  <c r="H33" i="4"/>
  <c r="G33" i="4"/>
  <c r="J32" i="4"/>
  <c r="I32" i="4"/>
  <c r="H32" i="4"/>
  <c r="G32" i="4"/>
  <c r="J31" i="4"/>
  <c r="I31" i="4"/>
  <c r="H31" i="4"/>
  <c r="G31" i="4"/>
  <c r="J30" i="4"/>
  <c r="I30" i="4"/>
  <c r="H30" i="4"/>
  <c r="G30" i="4"/>
  <c r="J29" i="4"/>
  <c r="I29" i="4"/>
  <c r="H29" i="4"/>
  <c r="G29" i="4"/>
  <c r="J28" i="4"/>
  <c r="I28" i="4"/>
  <c r="H28" i="4"/>
  <c r="G28" i="4"/>
  <c r="J27" i="4"/>
  <c r="I27" i="4"/>
  <c r="H27" i="4"/>
  <c r="G27" i="4"/>
  <c r="J26" i="4"/>
  <c r="I26" i="4"/>
  <c r="H26" i="4"/>
  <c r="G26" i="4"/>
  <c r="J25" i="4"/>
  <c r="I25" i="4"/>
  <c r="H25" i="4"/>
  <c r="G25" i="4"/>
  <c r="J24" i="4"/>
  <c r="I24" i="4"/>
  <c r="H24" i="4"/>
  <c r="G24" i="4"/>
  <c r="J23" i="4"/>
  <c r="I23" i="4"/>
  <c r="H23" i="4"/>
  <c r="G23" i="4"/>
  <c r="D77" i="3"/>
  <c r="C77" i="3"/>
  <c r="J69" i="3"/>
  <c r="I69" i="3"/>
  <c r="H69" i="3"/>
  <c r="G69" i="3"/>
  <c r="J68" i="3"/>
  <c r="I68" i="3"/>
  <c r="H68" i="3"/>
  <c r="G68" i="3"/>
  <c r="J66" i="3"/>
  <c r="I66" i="3"/>
  <c r="H66" i="3"/>
  <c r="G66" i="3"/>
  <c r="J64" i="3"/>
  <c r="I64" i="3"/>
  <c r="H64" i="3"/>
  <c r="G64" i="3"/>
  <c r="J63" i="3"/>
  <c r="I63" i="3"/>
  <c r="H63" i="3"/>
  <c r="G63" i="3"/>
  <c r="J58" i="3"/>
  <c r="I58" i="3"/>
  <c r="H58" i="3"/>
  <c r="G58" i="3"/>
  <c r="J57" i="3"/>
  <c r="I57" i="3"/>
  <c r="H57" i="3"/>
  <c r="G57" i="3"/>
  <c r="J56" i="3"/>
  <c r="I56" i="3"/>
  <c r="H56" i="3"/>
  <c r="G56" i="3"/>
  <c r="J47" i="3"/>
  <c r="I47" i="3"/>
  <c r="H47" i="3"/>
  <c r="G47" i="3"/>
  <c r="J44" i="3"/>
  <c r="I44" i="3"/>
  <c r="H44" i="3"/>
  <c r="G44" i="3"/>
  <c r="J43" i="3"/>
  <c r="I43" i="3"/>
  <c r="H43" i="3"/>
  <c r="G43" i="3"/>
  <c r="J42" i="3"/>
  <c r="I42" i="3"/>
  <c r="H42" i="3"/>
  <c r="G42" i="3"/>
  <c r="J33" i="3"/>
  <c r="I33" i="3"/>
  <c r="H33" i="3"/>
  <c r="G33" i="3"/>
  <c r="J29" i="3"/>
  <c r="I29" i="3"/>
  <c r="H29" i="3"/>
  <c r="G29" i="3"/>
  <c r="J30" i="3"/>
  <c r="I30" i="3"/>
  <c r="H30" i="3"/>
  <c r="G30" i="3"/>
  <c r="J28" i="3"/>
  <c r="I28" i="3"/>
  <c r="H28" i="3"/>
  <c r="G28" i="3"/>
  <c r="J27" i="3"/>
  <c r="I27" i="3"/>
  <c r="H27" i="3"/>
  <c r="G27" i="3"/>
  <c r="J26" i="3"/>
  <c r="I26" i="3"/>
  <c r="H26" i="3"/>
  <c r="G26" i="3"/>
  <c r="J25" i="3"/>
  <c r="I25" i="3"/>
  <c r="H25" i="3"/>
  <c r="G25" i="3"/>
  <c r="J24" i="3"/>
  <c r="I24" i="3"/>
  <c r="H24" i="3"/>
  <c r="G24" i="3"/>
  <c r="J23" i="3"/>
  <c r="I23" i="3"/>
  <c r="H23" i="3"/>
  <c r="G23" i="3"/>
  <c r="J22" i="3"/>
  <c r="I22" i="3"/>
  <c r="H22" i="3"/>
  <c r="G22" i="3"/>
  <c r="J21" i="3"/>
  <c r="I21" i="3"/>
  <c r="H21" i="3"/>
  <c r="G21" i="3"/>
  <c r="J20" i="3"/>
  <c r="I20" i="3"/>
  <c r="H20" i="3"/>
  <c r="G20" i="3"/>
  <c r="J14" i="3"/>
  <c r="I14" i="3"/>
  <c r="H14" i="3"/>
  <c r="G14" i="3"/>
  <c r="J60" i="3"/>
  <c r="I60" i="3"/>
  <c r="H60" i="3"/>
  <c r="G60" i="3"/>
  <c r="J59" i="3"/>
  <c r="I59" i="3"/>
  <c r="H59" i="3"/>
  <c r="G59" i="3"/>
  <c r="J55" i="3"/>
  <c r="I55" i="3"/>
  <c r="H55" i="3"/>
  <c r="G55" i="3"/>
  <c r="J40" i="3"/>
  <c r="I40" i="3"/>
  <c r="H40" i="3"/>
  <c r="G40" i="3"/>
  <c r="J39" i="3"/>
  <c r="I39" i="3"/>
  <c r="H39" i="3"/>
  <c r="G39" i="3"/>
  <c r="J38" i="3"/>
  <c r="I38" i="3"/>
  <c r="H38" i="3"/>
  <c r="G38" i="3"/>
  <c r="J36" i="3"/>
  <c r="I36" i="3"/>
  <c r="H36" i="3"/>
  <c r="G36" i="3"/>
  <c r="J18" i="3"/>
  <c r="I18" i="3"/>
  <c r="H18" i="3"/>
  <c r="G18" i="3"/>
  <c r="J17" i="3"/>
  <c r="I17" i="3"/>
  <c r="H17" i="3"/>
  <c r="G17" i="3"/>
  <c r="J16" i="3"/>
  <c r="I16" i="3"/>
  <c r="H16" i="3"/>
  <c r="G16" i="3"/>
  <c r="J70" i="3"/>
  <c r="I70" i="3"/>
  <c r="H70" i="3"/>
  <c r="G70" i="3"/>
  <c r="J67" i="3"/>
  <c r="I67" i="3"/>
  <c r="H67" i="3"/>
  <c r="G67" i="3"/>
  <c r="J65" i="3"/>
  <c r="I65" i="3"/>
  <c r="H65" i="3"/>
  <c r="G65" i="3"/>
  <c r="J62" i="3"/>
  <c r="I62" i="3"/>
  <c r="H62" i="3"/>
  <c r="G62" i="3"/>
  <c r="J61" i="3"/>
  <c r="I61" i="3"/>
  <c r="H61" i="3"/>
  <c r="G61" i="3"/>
  <c r="J54" i="3"/>
  <c r="I54" i="3"/>
  <c r="H54" i="3"/>
  <c r="G54" i="3"/>
  <c r="J53" i="3"/>
  <c r="I53" i="3"/>
  <c r="H53" i="3"/>
  <c r="G53" i="3"/>
  <c r="J52" i="3"/>
  <c r="I52" i="3"/>
  <c r="H52" i="3"/>
  <c r="G52" i="3"/>
  <c r="J51" i="3"/>
  <c r="I51" i="3"/>
  <c r="H51" i="3"/>
  <c r="G51" i="3"/>
  <c r="J37" i="3"/>
  <c r="I37" i="3"/>
  <c r="H37" i="3"/>
  <c r="G37" i="3"/>
  <c r="J35" i="3"/>
  <c r="I35" i="3"/>
  <c r="H35" i="3"/>
  <c r="G35" i="3"/>
  <c r="J34" i="3"/>
  <c r="I34" i="3"/>
  <c r="H34" i="3"/>
  <c r="G34" i="3"/>
  <c r="J50" i="3"/>
  <c r="I50" i="3"/>
  <c r="H50" i="3"/>
  <c r="G50" i="3"/>
  <c r="J49" i="3"/>
  <c r="I49" i="3"/>
  <c r="H49" i="3"/>
  <c r="G49" i="3"/>
  <c r="J48" i="3"/>
  <c r="I48" i="3"/>
  <c r="H48" i="3"/>
  <c r="G48" i="3"/>
  <c r="J46" i="3"/>
  <c r="I46" i="3"/>
  <c r="H46" i="3"/>
  <c r="G46" i="3"/>
  <c r="J45" i="3"/>
  <c r="I45" i="3"/>
  <c r="H45" i="3"/>
  <c r="G45" i="3"/>
  <c r="J41" i="3"/>
  <c r="I41" i="3"/>
  <c r="H41" i="3"/>
  <c r="G41" i="3"/>
  <c r="J32" i="3"/>
  <c r="I32" i="3"/>
  <c r="H32" i="3"/>
  <c r="G32" i="3"/>
  <c r="J31" i="3"/>
  <c r="I31" i="3"/>
  <c r="H31" i="3"/>
  <c r="G31" i="3"/>
  <c r="J19" i="3"/>
  <c r="I19" i="3"/>
  <c r="H19" i="3"/>
  <c r="G19" i="3"/>
  <c r="J15" i="3"/>
  <c r="I15" i="3"/>
  <c r="H15" i="3"/>
  <c r="G15" i="3"/>
  <c r="J13" i="3"/>
  <c r="I13" i="3"/>
  <c r="H13" i="3"/>
  <c r="G13" i="3"/>
  <c r="J12" i="3"/>
  <c r="I12" i="3"/>
  <c r="H12" i="3"/>
  <c r="G12" i="3"/>
  <c r="J71" i="3"/>
  <c r="I71" i="3"/>
  <c r="H71" i="3"/>
  <c r="G71" i="3"/>
  <c r="C13" i="2"/>
  <c r="D13" i="2"/>
  <c r="E13" i="2"/>
  <c r="F13" i="2"/>
  <c r="C30" i="2"/>
  <c r="D30" i="2"/>
  <c r="E30" i="2"/>
  <c r="F30" i="2"/>
  <c r="C31" i="2"/>
  <c r="D31" i="2"/>
  <c r="E31" i="2"/>
  <c r="F31" i="2"/>
  <c r="C32" i="2"/>
  <c r="D32" i="2"/>
  <c r="E32" i="2"/>
  <c r="F32" i="2"/>
  <c r="C33" i="2"/>
  <c r="D33" i="2"/>
  <c r="E33" i="2"/>
  <c r="F33" i="2"/>
  <c r="C46" i="2"/>
  <c r="D46" i="2"/>
  <c r="E46" i="2"/>
  <c r="F46" i="2"/>
  <c r="C47" i="2"/>
  <c r="D47" i="2"/>
  <c r="E47" i="2"/>
  <c r="F47" i="2"/>
  <c r="C48" i="2"/>
  <c r="D48" i="2"/>
  <c r="E48" i="2"/>
  <c r="F48" i="2"/>
  <c r="C34" i="2"/>
  <c r="D34" i="2"/>
  <c r="E34" i="2"/>
  <c r="F34" i="2"/>
  <c r="C35" i="2"/>
  <c r="D35" i="2"/>
  <c r="E35" i="2"/>
  <c r="F35" i="2"/>
  <c r="C36" i="2"/>
  <c r="D36" i="2"/>
  <c r="E36" i="2"/>
  <c r="F36" i="2"/>
  <c r="C37" i="2"/>
  <c r="D37" i="2"/>
  <c r="E37" i="2"/>
  <c r="F37" i="2"/>
  <c r="C38" i="2"/>
  <c r="D38" i="2"/>
  <c r="E38" i="2"/>
  <c r="F38" i="2"/>
  <c r="C15" i="2"/>
  <c r="D15" i="2"/>
  <c r="E15" i="2"/>
  <c r="F15" i="2"/>
  <c r="C16" i="2"/>
  <c r="D16" i="2"/>
  <c r="E16" i="2"/>
  <c r="F16" i="2"/>
  <c r="C39" i="2"/>
  <c r="D39" i="2"/>
  <c r="E39" i="2"/>
  <c r="F39" i="2"/>
  <c r="C40" i="2"/>
  <c r="D40" i="2"/>
  <c r="E40" i="2"/>
  <c r="F40" i="2"/>
  <c r="C41" i="2"/>
  <c r="D41" i="2"/>
  <c r="E41" i="2"/>
  <c r="F41" i="2"/>
  <c r="C17" i="2"/>
  <c r="D17" i="2"/>
  <c r="E17" i="2"/>
  <c r="F17" i="2"/>
  <c r="C18" i="2"/>
  <c r="D18" i="2"/>
  <c r="E18" i="2"/>
  <c r="F18" i="2"/>
  <c r="C19" i="2"/>
  <c r="D19" i="2"/>
  <c r="E19" i="2"/>
  <c r="F19" i="2"/>
  <c r="C27" i="2"/>
  <c r="D27" i="2"/>
  <c r="E27" i="2"/>
  <c r="F27" i="2"/>
  <c r="C28" i="2"/>
  <c r="D28" i="2"/>
  <c r="E28" i="2"/>
  <c r="F28" i="2"/>
  <c r="C42" i="2"/>
  <c r="D42" i="2"/>
  <c r="E42" i="2"/>
  <c r="F42" i="2"/>
  <c r="C29" i="2"/>
  <c r="D29" i="2"/>
  <c r="E29" i="2"/>
  <c r="F29" i="2"/>
  <c r="C43" i="2"/>
  <c r="D43" i="2"/>
  <c r="E43" i="2"/>
  <c r="F43" i="2"/>
  <c r="C44" i="2"/>
  <c r="D44" i="2"/>
  <c r="E44" i="2"/>
  <c r="F44" i="2"/>
  <c r="C45" i="2"/>
  <c r="D45" i="2"/>
  <c r="E45" i="2"/>
  <c r="F45" i="2"/>
  <c r="C20" i="2"/>
  <c r="D20" i="2"/>
  <c r="E20" i="2"/>
  <c r="F20" i="2"/>
  <c r="C21" i="2"/>
  <c r="D21" i="2"/>
  <c r="E21" i="2"/>
  <c r="F21" i="2"/>
  <c r="C22" i="2"/>
  <c r="D22" i="2"/>
  <c r="E22" i="2"/>
  <c r="F22" i="2"/>
  <c r="C23" i="2"/>
  <c r="D23" i="2"/>
  <c r="E23" i="2"/>
  <c r="F23" i="2"/>
  <c r="C24" i="2"/>
  <c r="D24" i="2"/>
  <c r="E24" i="2"/>
  <c r="F24" i="2"/>
  <c r="C25" i="2"/>
  <c r="D25" i="2"/>
  <c r="E25" i="2"/>
  <c r="F25" i="2"/>
  <c r="C26" i="2"/>
  <c r="D26" i="2"/>
  <c r="E26" i="2"/>
  <c r="F26" i="2"/>
  <c r="F14" i="2"/>
  <c r="E14" i="2"/>
  <c r="D14" i="2"/>
  <c r="C14" i="2"/>
</calcChain>
</file>

<file path=xl/sharedStrings.xml><?xml version="1.0" encoding="utf-8"?>
<sst xmlns="http://schemas.openxmlformats.org/spreadsheetml/2006/main" count="437" uniqueCount="209">
  <si>
    <t>Fields</t>
  </si>
  <si>
    <t xml:space="preserve">Feature Id </t>
  </si>
  <si>
    <t>Description</t>
  </si>
  <si>
    <t>Sufficient text to fully explain the how the feature works</t>
  </si>
  <si>
    <t>FEATURES</t>
  </si>
  <si>
    <t>Feature Id</t>
  </si>
  <si>
    <t>Area</t>
  </si>
  <si>
    <t>Loading Screen</t>
  </si>
  <si>
    <t>Main Menu</t>
  </si>
  <si>
    <t>Game</t>
  </si>
  <si>
    <t>Background music is playing on loop</t>
  </si>
  <si>
    <t>Assets</t>
  </si>
  <si>
    <t>Buttons</t>
  </si>
  <si>
    <t>Weapons</t>
  </si>
  <si>
    <t>Game State</t>
  </si>
  <si>
    <t>Features</t>
  </si>
  <si>
    <t>Function</t>
  </si>
  <si>
    <t>Load data</t>
  </si>
  <si>
    <t xml:space="preserve">Loads game assets </t>
  </si>
  <si>
    <t>Loading text/background</t>
  </si>
  <si>
    <t>Loading screen has a background and loading screen text</t>
  </si>
  <si>
    <t>Background</t>
  </si>
  <si>
    <t>Camera</t>
  </si>
  <si>
    <t>Top down camera</t>
  </si>
  <si>
    <t>Camera view is top down focusing on the player but is clamped to screen</t>
  </si>
  <si>
    <t>Screen shake</t>
  </si>
  <si>
    <t>Background music</t>
  </si>
  <si>
    <t>Camera has screen shaking for for big damage taken</t>
  </si>
  <si>
    <t>UI</t>
  </si>
  <si>
    <t>Pause Menu</t>
  </si>
  <si>
    <t>Pause menu pauses gameplay and has buttons for resuming gameplay and quitting</t>
  </si>
  <si>
    <t>Lowering and raising of the audio can be done through pause menu</t>
  </si>
  <si>
    <t>Options</t>
  </si>
  <si>
    <t>Main Menu has Option screen to change audio settings</t>
  </si>
  <si>
    <t>HUD</t>
  </si>
  <si>
    <t>There is a HUD that shows health, ammo, and current weapon</t>
  </si>
  <si>
    <t>Death Sequence</t>
  </si>
  <si>
    <t>When the player dies, there is a transition to the death screen which allows the player to restart or go back to main menu</t>
  </si>
  <si>
    <t>Map transition sequence</t>
  </si>
  <si>
    <t>When a level is completed there is a transition sequence to the next level</t>
  </si>
  <si>
    <t xml:space="preserve">Game </t>
  </si>
  <si>
    <t>Victory sequence</t>
  </si>
  <si>
    <t>When the full game is beaten, a vicotry sequence begins which then allows the player to restart or go back to main menu</t>
  </si>
  <si>
    <t>Actors</t>
  </si>
  <si>
    <t>Physics</t>
  </si>
  <si>
    <t>Game keeps track of current weapon and uses the weapon definitions to know the stats</t>
  </si>
  <si>
    <t>Model/animations</t>
  </si>
  <si>
    <t>Actors model and animations are data driven with walking and death</t>
  </si>
  <si>
    <t>Player Character</t>
  </si>
  <si>
    <t>Bosses are enemies with a heavier data driven controller for larger attack animations and on hit effects</t>
  </si>
  <si>
    <t>Loot</t>
  </si>
  <si>
    <t>Loot can be dropped from enemies for example weapons, and can be picked up</t>
  </si>
  <si>
    <t>Map</t>
  </si>
  <si>
    <t>Map editor</t>
  </si>
  <si>
    <t>Maps are data driven and use an image with pixels determining what's on the terrain</t>
  </si>
  <si>
    <t>Map generation</t>
  </si>
  <si>
    <t>Maps are room based and lock all doors on player entry until enemies are cleares</t>
  </si>
  <si>
    <t>Map makeup</t>
  </si>
  <si>
    <t>Maps are tile based with tile definitions determining what/who they block or not block</t>
  </si>
  <si>
    <t>World</t>
  </si>
  <si>
    <t>Levels</t>
  </si>
  <si>
    <t>The game is made up of multiple maps which are each a level</t>
  </si>
  <si>
    <t>Player moves with WASD or controller left joystick</t>
  </si>
  <si>
    <t>Player shoots with left mouse button or controller right button</t>
  </si>
  <si>
    <t>Player Controller</t>
  </si>
  <si>
    <t>Movement</t>
  </si>
  <si>
    <t>Shooting</t>
  </si>
  <si>
    <t>Aiming</t>
  </si>
  <si>
    <t>Player aims with mouse or controller right joystick</t>
  </si>
  <si>
    <t>Dodging</t>
  </si>
  <si>
    <t>Player can dodge with space key or controller B button</t>
  </si>
  <si>
    <t>Changing weapons</t>
  </si>
  <si>
    <t>Player can change weapons with Q/E keys or controller Y button</t>
  </si>
  <si>
    <t>Interact/pick up loot</t>
  </si>
  <si>
    <t>Player can pick up weapons/interact with F key or controller A button</t>
  </si>
  <si>
    <t>Player</t>
  </si>
  <si>
    <t>The Player character is derived from actor with a player controller</t>
  </si>
  <si>
    <t>Enemy characters</t>
  </si>
  <si>
    <t>Enemies</t>
  </si>
  <si>
    <t>Enemy Controller</t>
  </si>
  <si>
    <t>Enemy AI Controller</t>
  </si>
  <si>
    <t>Enemies have a data driven controller where they will wander until the player is spotted before chasing and shooting</t>
  </si>
  <si>
    <t>Boss</t>
  </si>
  <si>
    <t>Enemy</t>
  </si>
  <si>
    <t>Feature</t>
  </si>
  <si>
    <t>What state the game is in for each area</t>
  </si>
  <si>
    <t>Name of the feature</t>
  </si>
  <si>
    <t>Start game, Exit Game buttons to start or exit the game</t>
  </si>
  <si>
    <t>Background Art/Music playing on loop</t>
  </si>
  <si>
    <t>Physics like actor radius is data driven and says what the actor will collide with</t>
  </si>
  <si>
    <t>Pause Menu Audio controls</t>
  </si>
  <si>
    <t>Milestones</t>
  </si>
  <si>
    <t>Feature ID</t>
  </si>
  <si>
    <t>Milestone 1</t>
  </si>
  <si>
    <t>Milestone 2</t>
  </si>
  <si>
    <t>Milestone 3</t>
  </si>
  <si>
    <t>Final Deliverable</t>
  </si>
  <si>
    <t>Dates</t>
  </si>
  <si>
    <t>Player character weapon</t>
  </si>
  <si>
    <t>The player weapon faces the direction that the player is aiming. The weapon makes a circular motion around the character and isn't fully connected to the body</t>
  </si>
  <si>
    <t>Polish</t>
  </si>
  <si>
    <t>Status Codes</t>
  </si>
  <si>
    <t>Not Started</t>
  </si>
  <si>
    <t>In Progress</t>
  </si>
  <si>
    <t>Complete</t>
  </si>
  <si>
    <t>Sent to backlog</t>
  </si>
  <si>
    <t>Carried to next sprint</t>
  </si>
  <si>
    <t>Deleted</t>
  </si>
  <si>
    <t>&gt;</t>
  </si>
  <si>
    <t>O</t>
  </si>
  <si>
    <t>/</t>
  </si>
  <si>
    <t>X</t>
  </si>
  <si>
    <t>&lt;</t>
  </si>
  <si>
    <t>Status meaning</t>
  </si>
  <si>
    <t>Status Tags</t>
  </si>
  <si>
    <t>*</t>
  </si>
  <si>
    <t>!</t>
  </si>
  <si>
    <t>Not originally planned</t>
  </si>
  <si>
    <t>Highest priority</t>
  </si>
  <si>
    <t>Task ID</t>
  </si>
  <si>
    <t>Task</t>
  </si>
  <si>
    <t>Status</t>
  </si>
  <si>
    <t>Estimate</t>
  </si>
  <si>
    <t>Actual</t>
  </si>
  <si>
    <t>Implement loading state and loading functions</t>
  </si>
  <si>
    <t>Implement loading screen text and background</t>
  </si>
  <si>
    <t>Add Start button to begin the first level and exit button to quit game</t>
  </si>
  <si>
    <t>Implement visuals for the buttons</t>
  </si>
  <si>
    <t>Create Options menu with ability to set Audio volume</t>
  </si>
  <si>
    <t>Find/Add background art/music to Main menu</t>
  </si>
  <si>
    <t>Find/Add background music for gameplay</t>
  </si>
  <si>
    <t>Create Weapon Definition</t>
  </si>
  <si>
    <t>Implement shooting using weapon definition</t>
  </si>
  <si>
    <t>Implement VFX/SFX activation for weapons</t>
  </si>
  <si>
    <t>Integrate Weapon with actors</t>
  </si>
  <si>
    <t>Integrate Weapons with bullets</t>
  </si>
  <si>
    <t>Find/implement first 2 weapon assets (pistol/shotgun)</t>
  </si>
  <si>
    <t>Find/implement machine gun and flamethrower</t>
  </si>
  <si>
    <t>Find/implement laser gun</t>
  </si>
  <si>
    <t>Find/implement rocket launcher</t>
  </si>
  <si>
    <t>Create Bullet Definition</t>
  </si>
  <si>
    <t>Find/implement basic bullet asset</t>
  </si>
  <si>
    <t>Implement bullet collisions</t>
  </si>
  <si>
    <t>Implement rest of bullet assets</t>
  </si>
  <si>
    <t>Create camera to follow player</t>
  </si>
  <si>
    <t>Clamp camera to map dimensions</t>
  </si>
  <si>
    <t>Implement screen shake</t>
  </si>
  <si>
    <t>Implement basic pause buttons, darken screen, stop time in game, and remove game controls</t>
  </si>
  <si>
    <t>Implement pause menu audio controls</t>
  </si>
  <si>
    <t>Implement a HUD that shows health, ammo, and current weapon</t>
  </si>
  <si>
    <t>Create a transition for death where the screen fades to black and options to restart or go to main menu appear</t>
  </si>
  <si>
    <t>Create a transition to fade in/out for between maps</t>
  </si>
  <si>
    <t>Create victory state transition with restart/ go to main menu buttons</t>
  </si>
  <si>
    <t>Have weapons face actor direction moving in a circular motion around player radius</t>
  </si>
  <si>
    <t>Have weapons behind player at top of screen and in front of player at bottom of screen</t>
  </si>
  <si>
    <t>Implement Actor Definition</t>
  </si>
  <si>
    <t>Implement Actor physics with collisions of enemies and obstacles</t>
  </si>
  <si>
    <t>Implement Actor rendering and class</t>
  </si>
  <si>
    <t>Create player character class (might not be necessary)</t>
  </si>
  <si>
    <t>Create controller class</t>
  </si>
  <si>
    <t>Add movement keys to controller class</t>
  </si>
  <si>
    <t>Add shooting to controller class</t>
  </si>
  <si>
    <t>Add aiming to controller class</t>
  </si>
  <si>
    <t>Add dodging to controller class</t>
  </si>
  <si>
    <t>Add changing weapons to controller class</t>
  </si>
  <si>
    <t>Add interacting/picking up loot to controller</t>
  </si>
  <si>
    <t>Create Enemy definitions (could use same as player with a different controller specified)</t>
  </si>
  <si>
    <t>Create simple enemy controller to run at player and shoot</t>
  </si>
  <si>
    <t>Create smart AI to avoid walls</t>
  </si>
  <si>
    <t>Create first boss using enemies as a base. They will be enemies with bigger hitbox and multiple attacks</t>
  </si>
  <si>
    <t>Create second boss following same pattern as first boss</t>
  </si>
  <si>
    <t>Create third boss</t>
  </si>
  <si>
    <t>Create loot capabilities in Actor definition</t>
  </si>
  <si>
    <t>Build Datadriven map from image file</t>
  </si>
  <si>
    <t>Implement room making map generation</t>
  </si>
  <si>
    <t>Build map definition</t>
  </si>
  <si>
    <t>Build tile definitions</t>
  </si>
  <si>
    <t>Integrate map with actors and check collisions</t>
  </si>
  <si>
    <t>Create multiple map integration</t>
  </si>
  <si>
    <t>Create first map</t>
  </si>
  <si>
    <t>Create second map</t>
  </si>
  <si>
    <t>Create third map</t>
  </si>
  <si>
    <t>DUPLICATE</t>
  </si>
  <si>
    <t>D</t>
  </si>
  <si>
    <t>Current Sprint</t>
  </si>
  <si>
    <t>Milestone 1: 6/15/2020</t>
  </si>
  <si>
    <t>Tag meaning</t>
  </si>
  <si>
    <t>Journal</t>
  </si>
  <si>
    <t>Date</t>
  </si>
  <si>
    <t>Q</t>
  </si>
  <si>
    <t>Deconstructed Enter The Gungeon</t>
  </si>
  <si>
    <t>Create features/milestones/backlog/sprints</t>
  </si>
  <si>
    <t>Create Overview</t>
  </si>
  <si>
    <t>Create presentation</t>
  </si>
  <si>
    <t>I</t>
  </si>
  <si>
    <t>Bullets</t>
  </si>
  <si>
    <t>Weapons may be data driven with Weapon visual, VFX, and SFX</t>
  </si>
  <si>
    <t>Bullets may be data driven with damage, visuals, VFX, and SFX</t>
  </si>
  <si>
    <t>Change documentation to reflect mmoving data driving out of milestone 1</t>
  </si>
  <si>
    <t>Create Prototype player</t>
  </si>
  <si>
    <t>Create prototype gun</t>
  </si>
  <si>
    <t>Create Prototype bullets/firing</t>
  </si>
  <si>
    <t>Enemies are actors that may be data driven. They have on hit and on death effects to drop loot</t>
  </si>
  <si>
    <t>*0</t>
  </si>
  <si>
    <t>Create Protogame as starting place</t>
  </si>
  <si>
    <t>Protogame</t>
  </si>
  <si>
    <t>Create Protogame as starting point</t>
  </si>
  <si>
    <t>Create simple Enemy character with functions to shoot</t>
  </si>
  <si>
    <t>*I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</si>
</sst>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ourier New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</fills>
  <borders count="1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14" fontId="0" fillId="0" borderId="0" xfId="0" applyNumberFormat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1" fillId="2" borderId="3" xfId="0" applyFont="1" applyFill="1" applyBorder="1"/>
    <xf numFmtId="0" fontId="2" fillId="0" borderId="1" xfId="0" applyFont="1" applyBorder="1" applyAlignment="1">
      <alignment vertical="center" wrapText="1"/>
    </xf>
    <xf numFmtId="14" fontId="0" fillId="0" borderId="2" xfId="0" applyNumberFormat="1" applyFont="1" applyBorder="1"/>
    <xf numFmtId="14" fontId="0" fillId="3" borderId="6" xfId="0" applyNumberFormat="1" applyFont="1" applyFill="1" applyBorder="1"/>
    <xf numFmtId="0" fontId="0" fillId="3" borderId="9" xfId="0" applyFont="1" applyFill="1" applyBorder="1"/>
  </cellXfs>
  <cellStyles count="1">
    <cellStyle name="Normal" xfId="0" builtinId="0"/>
  </cellStyles>
  <dxfs count="2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family val="3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E595B-F667-4157-9489-6674872D5FB0}" name="Table1" displayName="Table1" ref="A12:E49" totalsRowShown="0">
  <autoFilter ref="A12:E49" xr:uid="{405829D9-14E9-4F75-A8FD-B274F101C96F}"/>
  <tableColumns count="5">
    <tableColumn id="1" xr3:uid="{EE2B776A-53E2-4052-8C41-F2866817EAD3}" name="Feature Id"/>
    <tableColumn id="2" xr3:uid="{09B1D195-814B-4452-B5A6-A2BC7F5A99BB}" name="Game State"/>
    <tableColumn id="5" xr3:uid="{C0C36202-5C58-4AB7-9EBF-09E036BA7A5F}" name="Area"/>
    <tableColumn id="6" xr3:uid="{6C3813E2-F3C0-4B9F-8719-E7528F71E3AD}" name="Features"/>
    <tableColumn id="3" xr3:uid="{A4DC21E8-399E-4006-B2FA-66E216B9A4F1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ACE515-2966-4008-AB38-0A834E1D027F}" name="Table2" displayName="Table2" ref="A6:B10" totalsRowShown="0">
  <autoFilter ref="A6:B10" xr:uid="{AAF0B698-6AA9-4EC2-BD1F-F54699311DE9}"/>
  <tableColumns count="2">
    <tableColumn id="1" xr3:uid="{B7574024-B128-410E-A3F1-5B672326E58F}" name="Milestones" dataDxfId="1"/>
    <tableColumn id="2" xr3:uid="{BEF5B8D6-9367-4D76-9368-9F5D816EB1D0}" name="Dates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529C43-7931-4489-9D0D-3057C896143F}" name="Table3" displayName="Table3" ref="A12:F48" totalsRowShown="0">
  <autoFilter ref="A12:F48" xr:uid="{6C4D6879-B638-4FB2-A99F-641C552FB790}"/>
  <sortState xmlns:xlrd2="http://schemas.microsoft.com/office/spreadsheetml/2017/richdata2" ref="A13:F48">
    <sortCondition ref="A12:A48"/>
  </sortState>
  <tableColumns count="6">
    <tableColumn id="1" xr3:uid="{D7592036-9916-41CF-85F6-88529DB25C7B}" name="Milestones"/>
    <tableColumn id="2" xr3:uid="{C4B78C93-4EC7-4075-9489-AE8C93095EDD}" name="Feature ID"/>
    <tableColumn id="3" xr3:uid="{3CD5D9F0-0BDE-4F06-A3EE-7A02554A1949}" name="Game State">
      <calculatedColumnFormula>VLOOKUP($B13,Table1[],2,TRUE)</calculatedColumnFormula>
    </tableColumn>
    <tableColumn id="4" xr3:uid="{2BDC5E3A-C72B-4C74-8FE9-1CD794E11FAB}" name="Area">
      <calculatedColumnFormula>VLOOKUP($B13,Table1[],3,TRUE)</calculatedColumnFormula>
    </tableColumn>
    <tableColumn id="5" xr3:uid="{AD2B7C47-079E-44ED-9388-23CFEB8F07DC}" name="Features">
      <calculatedColumnFormula>VLOOKUP($B13,Table1[],4,TRUE)</calculatedColumnFormula>
    </tableColumn>
    <tableColumn id="6" xr3:uid="{CD88B14F-EEE7-4738-BDEB-9D99370ADB59}" name="Description">
      <calculatedColumnFormula>VLOOKUP($B13,Table1[],5,TRUE)</calculatedColumnFormula>
    </tableColumn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FC5965-674A-4451-AC25-19E71FAB4844}" name="Table35" displayName="Table35" ref="A11:J77" totalsRowCount="1">
  <autoFilter ref="A11:J76" xr:uid="{4A443AB6-A518-4003-A068-759E12CFD484}"/>
  <sortState xmlns:xlrd2="http://schemas.microsoft.com/office/spreadsheetml/2017/richdata2" ref="A12:J71">
    <sortCondition ref="F11:F71"/>
  </sortState>
  <tableColumns count="10">
    <tableColumn id="10" xr3:uid="{BAC31814-F51E-4B22-BD11-3968BC49C299}" name="Task ID"/>
    <tableColumn id="9" xr3:uid="{77215F4B-8A9C-4DE3-A273-E64E9701F339}" name="Status"/>
    <tableColumn id="2" xr3:uid="{29B6CB98-E200-4567-B3E5-BB60417008E1}" name="Estimate" totalsRowFunction="custom">
      <totalsRowFormula>SUM(Table35[Estimate])</totalsRowFormula>
    </tableColumn>
    <tableColumn id="3" xr3:uid="{1A89FD7B-F3C7-48CC-A44A-BEF59AD0CBEF}" name="Actual" totalsRowFunction="custom">
      <totalsRowFormula>SUM(Table35[Actual])</totalsRowFormula>
    </tableColumn>
    <tableColumn id="11" xr3:uid="{E5700FCB-DF0A-49B5-BA71-A5142F6DEADF}" name="Task"/>
    <tableColumn id="4" xr3:uid="{61D1F7B3-53D4-456A-8F35-D3E250FA4466}" name="Feature ID"/>
    <tableColumn id="5" xr3:uid="{7B8CC6CE-D9A5-4581-A983-6A0D8F9EADE6}" name="Game State">
      <calculatedColumnFormula>VLOOKUP($F12,Table1[],2,TRUE)</calculatedColumnFormula>
    </tableColumn>
    <tableColumn id="6" xr3:uid="{BFEE9F7F-E154-440F-878D-1BD3C831EA24}" name="Area">
      <calculatedColumnFormula>VLOOKUP($F12,Table1[],3,TRUE)</calculatedColumnFormula>
    </tableColumn>
    <tableColumn id="7" xr3:uid="{A77AD7CF-B266-4A18-B0AA-4A3C3ABA9FF1}" name="Features">
      <calculatedColumnFormula>VLOOKUP($F12,Table1[],4,TRUE)</calculatedColumnFormula>
    </tableColumn>
    <tableColumn id="8" xr3:uid="{1E72910D-583D-4C01-B939-1C1D67CCB3AE}" name="Description">
      <calculatedColumnFormula>VLOOKUP($F12,Table1[],5,TRUE)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51FFFD-B746-4538-A0CE-AB3ABE724425}" name="Table356" displayName="Table356" ref="A17:J38" totalsRowCount="1">
  <autoFilter ref="A17:J37" xr:uid="{7D17F18C-C430-4F21-9230-429FFCB76917}"/>
  <sortState xmlns:xlrd2="http://schemas.microsoft.com/office/spreadsheetml/2017/richdata2" ref="A18:J37">
    <sortCondition ref="F11:F37"/>
  </sortState>
  <tableColumns count="10">
    <tableColumn id="10" xr3:uid="{62B84147-86F3-475B-86AF-B1B525EF17F5}" name="Task ID"/>
    <tableColumn id="9" xr3:uid="{04DB83DD-6041-463A-91B0-CD2D2B02A51C}" name="Status">
      <calculatedColumnFormula>VLOOKUP($A18,Table35[#All],2,TRUE)</calculatedColumnFormula>
    </tableColumn>
    <tableColumn id="2" xr3:uid="{66E4FD19-F3D8-4D4E-8B75-D158D7160B69}" name="Estimate" totalsRowFunction="custom">
      <calculatedColumnFormula>VLOOKUP($A18,Table35[#All],3,TRUE)</calculatedColumnFormula>
      <totalsRowFormula>SUM(Table356[Estimate])</totalsRowFormula>
    </tableColumn>
    <tableColumn id="3" xr3:uid="{6736C0BF-FD3D-4FAC-905E-4D3E13CD53DE}" name="Actual" totalsRowFunction="custom">
      <calculatedColumnFormula>VLOOKUP($A18,Table35[#All],4,TRUE)</calculatedColumnFormula>
      <totalsRowFormula>SUM(Table356[Actual])</totalsRowFormula>
    </tableColumn>
    <tableColumn id="11" xr3:uid="{41F6EB5E-2051-4346-B074-A312A593B6CE}" name="Task">
      <calculatedColumnFormula>VLOOKUP($A18,Table35[#All],5,TRUE)</calculatedColumnFormula>
    </tableColumn>
    <tableColumn id="4" xr3:uid="{CF2678FC-CD55-4A5C-BDFF-B2D47422F0AE}" name="Feature ID">
      <calculatedColumnFormula>VLOOKUP($A18,Table35[#All],6,TRUE)</calculatedColumnFormula>
    </tableColumn>
    <tableColumn id="5" xr3:uid="{0C1DC99C-3562-42F4-872D-D0D85E3C0C2A}" name="Game State">
      <calculatedColumnFormula>VLOOKUP($F18,Table1[],2,TRUE)</calculatedColumnFormula>
    </tableColumn>
    <tableColumn id="6" xr3:uid="{187F17A8-C0F5-4C2A-9008-B79544CA4BF3}" name="Area">
      <calculatedColumnFormula>VLOOKUP($F18,Table1[],3,TRUE)</calculatedColumnFormula>
    </tableColumn>
    <tableColumn id="7" xr3:uid="{05C00E6D-92D3-4C65-9825-CD3CF3C9003E}" name="Features">
      <calculatedColumnFormula>VLOOKUP($F18,Table1[],4,TRUE)</calculatedColumnFormula>
    </tableColumn>
    <tableColumn id="8" xr3:uid="{2D3C7C99-CBBF-4725-A7E9-0D77BB18E6A4}" name="Description">
      <calculatedColumnFormula>VLOOKUP($F18,Table1[],5,TRUE)</calculatedColumnFormula>
    </tableColumn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8CE7E4-5ADE-4E98-B2AC-0682EBACB73D}" name="Table3567" displayName="Table3567" ref="A42:J44" insertRow="1" totalsRowCount="1">
  <autoFilter ref="A42:J43" xr:uid="{DD29A22F-BB19-4ADC-B414-52C64CAC47C4}"/>
  <sortState xmlns:xlrd2="http://schemas.microsoft.com/office/spreadsheetml/2017/richdata2" ref="A43:J43">
    <sortCondition ref="F11:F37"/>
  </sortState>
  <tableColumns count="10">
    <tableColumn id="10" xr3:uid="{C6F19666-4430-4172-9EF5-7BF02339E0BE}" name="Task ID"/>
    <tableColumn id="9" xr3:uid="{8EC30E7E-7313-4950-85AC-8D917BFE0325}" name="Status"/>
    <tableColumn id="2" xr3:uid="{00F12D22-11C0-4F5E-B453-73C36471DC95}" name="Estimate" totalsRowFunction="custom">
      <totalsRowFormula>SUM(Table3567[Estimate])</totalsRowFormula>
    </tableColumn>
    <tableColumn id="3" xr3:uid="{04403CBB-B6F2-436B-BB44-4750D481682E}" name="Actual" totalsRowFunction="custom">
      <totalsRowFormula>SUM(Table3567[Actual])</totalsRowFormula>
    </tableColumn>
    <tableColumn id="11" xr3:uid="{49D5F43A-A98B-42E6-ACBC-67D28734B648}" name="Task"/>
    <tableColumn id="4" xr3:uid="{E8FD2575-FD87-4AEC-B082-FC9EF15436ED}" name="Feature ID"/>
    <tableColumn id="5" xr3:uid="{00E2B42D-24A6-4373-8A60-41DF03320438}" name="Game State">
      <calculatedColumnFormula>VLOOKUP($F43,Table1[],2,TRUE)</calculatedColumnFormula>
    </tableColumn>
    <tableColumn id="6" xr3:uid="{7CAF72B6-3BE7-4219-8CBF-3144E50061D4}" name="Area">
      <calculatedColumnFormula>VLOOKUP($F43,Table1[],3,TRUE)</calculatedColumnFormula>
    </tableColumn>
    <tableColumn id="7" xr3:uid="{006D294A-1C72-4BE8-93FB-F3D69846DA4B}" name="Features">
      <calculatedColumnFormula>VLOOKUP($F43,Table1[],4,TRUE)</calculatedColumnFormula>
    </tableColumn>
    <tableColumn id="8" xr3:uid="{34E05C3D-FA28-4EB6-94EB-403D79C130C2}" name="Description">
      <calculatedColumnFormula>VLOOKUP($F43,Table1[],5,TRUE)</calculatedColumnFormula>
    </tableColumn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0E57C5-0AFB-4BA1-ADB8-B627D629FE7F}" name="Table35678" displayName="Table35678" ref="A47:J49" insertRow="1" totalsRowCount="1">
  <autoFilter ref="A47:J48" xr:uid="{12F7B163-3DD2-4A1A-B717-142A2F111DBF}"/>
  <sortState xmlns:xlrd2="http://schemas.microsoft.com/office/spreadsheetml/2017/richdata2" ref="A48:J48">
    <sortCondition ref="F11:F37"/>
  </sortState>
  <tableColumns count="10">
    <tableColumn id="10" xr3:uid="{F8381028-8A17-4B32-A639-67E8C8144828}" name="Task ID"/>
    <tableColumn id="9" xr3:uid="{0A3FF4A2-88ED-4080-8CA2-B5C5CCBC0059}" name="Status"/>
    <tableColumn id="2" xr3:uid="{BD69252D-3CF4-4A33-ABF4-91E15F22BBC3}" name="Estimate" totalsRowFunction="custom">
      <totalsRowFormula>SUM(Table35678[Estimate])</totalsRowFormula>
    </tableColumn>
    <tableColumn id="3" xr3:uid="{080B1A1B-140C-4067-91BA-6702BEC3691A}" name="Actual" totalsRowFunction="custom">
      <totalsRowFormula>SUM(Table35678[Actual])</totalsRowFormula>
    </tableColumn>
    <tableColumn id="11" xr3:uid="{91CFC98B-90CD-42BE-9A24-77BC97E0454A}" name="Task"/>
    <tableColumn id="4" xr3:uid="{B7F5769E-B85A-43C1-902D-895944D9FB69}" name="Feature ID"/>
    <tableColumn id="5" xr3:uid="{B24C2F29-63F0-444C-BEF7-9A76FCB32652}" name="Game State">
      <calculatedColumnFormula>VLOOKUP($F48,Table1[],2,TRUE)</calculatedColumnFormula>
    </tableColumn>
    <tableColumn id="6" xr3:uid="{FE8182AE-9790-4939-8FF4-6070CF1562BE}" name="Area">
      <calculatedColumnFormula>VLOOKUP($F48,Table1[],3,TRUE)</calculatedColumnFormula>
    </tableColumn>
    <tableColumn id="7" xr3:uid="{E7F548A7-6336-48B8-A133-B7FCEE2A2BDE}" name="Features">
      <calculatedColumnFormula>VLOOKUP($F48,Table1[],4,TRUE)</calculatedColumnFormula>
    </tableColumn>
    <tableColumn id="8" xr3:uid="{FA6C449C-FC00-4EF7-B313-44A06BA6C8C8}" name="Description">
      <calculatedColumnFormula>VLOOKUP($F48,Table1[],5,TRUE)</calculatedColumnFormula>
    </tableColumn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F3182D-6F4F-47DA-9031-C4C7700B24D0}" name="Table356789" displayName="Table356789" ref="A52:J54" insertRow="1" totalsRowCount="1">
  <autoFilter ref="A52:J53" xr:uid="{B94650E2-40D2-4E6D-BDD5-60BDE959C1FE}"/>
  <sortState xmlns:xlrd2="http://schemas.microsoft.com/office/spreadsheetml/2017/richdata2" ref="A53:J53">
    <sortCondition ref="F11:F37"/>
  </sortState>
  <tableColumns count="10">
    <tableColumn id="10" xr3:uid="{DC6AA35E-8AA3-446B-B599-609F1953960A}" name="Task ID"/>
    <tableColumn id="9" xr3:uid="{0B0F05C8-813B-487E-8CDF-4EFAED0C547A}" name="Status"/>
    <tableColumn id="2" xr3:uid="{8DF70685-9193-4A51-BD18-37B5C086BD39}" name="Estimate" totalsRowFunction="custom">
      <totalsRowFormula>SUM(Table356789[Estimate])</totalsRowFormula>
    </tableColumn>
    <tableColumn id="3" xr3:uid="{E028D931-7675-4E0F-BF8D-9A2951FF02E1}" name="Actual" totalsRowFunction="custom">
      <totalsRowFormula>SUM(Table356789[Actual])</totalsRowFormula>
    </tableColumn>
    <tableColumn id="11" xr3:uid="{F62C4925-2A4F-4E55-8ABC-E6F6593114DC}" name="Task"/>
    <tableColumn id="4" xr3:uid="{01A791A3-ACBC-4A55-B3B0-A86AD9A448A7}" name="Feature ID"/>
    <tableColumn id="5" xr3:uid="{295C0FE1-E8EF-4354-AFB2-7D7ABA42869A}" name="Game State">
      <calculatedColumnFormula>VLOOKUP($F53,Table1[],2,TRUE)</calculatedColumnFormula>
    </tableColumn>
    <tableColumn id="6" xr3:uid="{FF2F79F8-5BB6-4B43-A8B1-9663B716C6B1}" name="Area">
      <calculatedColumnFormula>VLOOKUP($F53,Table1[],3,TRUE)</calculatedColumnFormula>
    </tableColumn>
    <tableColumn id="7" xr3:uid="{5482843D-6E87-4AC9-93CD-093636B159C7}" name="Features">
      <calculatedColumnFormula>VLOOKUP($F53,Table1[],4,TRUE)</calculatedColumnFormula>
    </tableColumn>
    <tableColumn id="8" xr3:uid="{677E5A6C-8291-472B-8F25-DC573BD78CC5}" name="Description">
      <calculatedColumnFormula>VLOOKUP($F53,Table1[],5,TRUE)</calculatedColumnFormula>
    </tableColumn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4FA7D9-D698-4A87-9645-A530F5D1619A}" name="Table9" displayName="Table9" ref="B2:C8" totalsRowShown="0">
  <autoFilter ref="B2:C8" xr:uid="{D929269C-7206-4BD9-B01E-3FBE628F5EB8}"/>
  <tableColumns count="2">
    <tableColumn id="1" xr3:uid="{CE41B5B5-C618-4DBD-9939-2BAFA0B5CB45}" name="Status Codes"/>
    <tableColumn id="2" xr3:uid="{E0926479-A924-42DB-8F51-A03DCFA4FB67}" name="Status meanin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30A179-6B44-46FB-9A8E-B2A2B3059475}" name="Table10" displayName="Table10" ref="F2:G4" totalsRowShown="0">
  <autoFilter ref="F2:G4" xr:uid="{28B50F98-E4AA-48AF-B7CB-D974BCF63849}"/>
  <tableColumns count="2">
    <tableColumn id="1" xr3:uid="{46EF3D52-B942-434F-AB4F-C09A46CADFA2}" name="Status Tags"/>
    <tableColumn id="2" xr3:uid="{4F580D73-DEF5-4B84-9A49-FEFB752FBFE5}" name="Tag 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AFA2-F5E8-420F-97C9-09E9E707D7A4}">
  <dimension ref="A1:E49"/>
  <sheetViews>
    <sheetView topLeftCell="A19" workbookViewId="0">
      <selection activeCell="D32" sqref="D32"/>
    </sheetView>
    <sheetView topLeftCell="A16" workbookViewId="1">
      <selection activeCell="E51" sqref="E51"/>
    </sheetView>
  </sheetViews>
  <sheetFormatPr defaultRowHeight="15" x14ac:dyDescent="0.25"/>
  <cols>
    <col min="1" max="1" width="12.140625" customWidth="1"/>
    <col min="2" max="3" width="21.5703125" customWidth="1"/>
    <col min="4" max="4" width="26.7109375" bestFit="1" customWidth="1"/>
    <col min="5" max="5" width="145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14</v>
      </c>
      <c r="B3" t="s">
        <v>85</v>
      </c>
    </row>
    <row r="4" spans="1:5" x14ac:dyDescent="0.25">
      <c r="A4" t="s">
        <v>6</v>
      </c>
    </row>
    <row r="5" spans="1:5" x14ac:dyDescent="0.25">
      <c r="A5" t="s">
        <v>84</v>
      </c>
      <c r="B5" t="s">
        <v>86</v>
      </c>
    </row>
    <row r="6" spans="1:5" x14ac:dyDescent="0.25">
      <c r="A6" t="s">
        <v>2</v>
      </c>
      <c r="B6" t="s">
        <v>3</v>
      </c>
    </row>
    <row r="11" spans="1:5" x14ac:dyDescent="0.25">
      <c r="A11" t="s">
        <v>4</v>
      </c>
    </row>
    <row r="12" spans="1:5" x14ac:dyDescent="0.25">
      <c r="A12" t="s">
        <v>5</v>
      </c>
      <c r="B12" t="s">
        <v>14</v>
      </c>
      <c r="C12" t="s">
        <v>6</v>
      </c>
      <c r="D12" t="s">
        <v>15</v>
      </c>
      <c r="E12" t="s">
        <v>2</v>
      </c>
    </row>
    <row r="13" spans="1:5" x14ac:dyDescent="0.25">
      <c r="A13">
        <v>1</v>
      </c>
      <c r="B13" t="s">
        <v>7</v>
      </c>
      <c r="C13" t="s">
        <v>16</v>
      </c>
      <c r="D13" t="s">
        <v>17</v>
      </c>
      <c r="E13" t="s">
        <v>18</v>
      </c>
    </row>
    <row r="14" spans="1:5" x14ac:dyDescent="0.25">
      <c r="A14">
        <v>2</v>
      </c>
      <c r="B14" t="s">
        <v>7</v>
      </c>
      <c r="C14" t="s">
        <v>11</v>
      </c>
      <c r="D14" t="s">
        <v>19</v>
      </c>
      <c r="E14" t="s">
        <v>20</v>
      </c>
    </row>
    <row r="15" spans="1:5" x14ac:dyDescent="0.25">
      <c r="A15">
        <v>3</v>
      </c>
      <c r="B15" t="s">
        <v>8</v>
      </c>
      <c r="C15" t="s">
        <v>16</v>
      </c>
      <c r="D15" t="s">
        <v>12</v>
      </c>
      <c r="E15" t="s">
        <v>87</v>
      </c>
    </row>
    <row r="16" spans="1:5" x14ac:dyDescent="0.25">
      <c r="A16">
        <v>4</v>
      </c>
      <c r="B16" t="s">
        <v>8</v>
      </c>
      <c r="C16" t="s">
        <v>16</v>
      </c>
      <c r="D16" t="s">
        <v>32</v>
      </c>
      <c r="E16" t="s">
        <v>33</v>
      </c>
    </row>
    <row r="17" spans="1:5" x14ac:dyDescent="0.25">
      <c r="A17">
        <v>5</v>
      </c>
      <c r="B17" t="s">
        <v>8</v>
      </c>
      <c r="C17" t="s">
        <v>11</v>
      </c>
      <c r="D17" t="s">
        <v>21</v>
      </c>
      <c r="E17" t="s">
        <v>88</v>
      </c>
    </row>
    <row r="18" spans="1:5" x14ac:dyDescent="0.25">
      <c r="A18">
        <v>6</v>
      </c>
      <c r="B18" t="s">
        <v>9</v>
      </c>
      <c r="C18" t="s">
        <v>11</v>
      </c>
      <c r="D18" t="s">
        <v>26</v>
      </c>
      <c r="E18" t="s">
        <v>10</v>
      </c>
    </row>
    <row r="19" spans="1:5" x14ac:dyDescent="0.25">
      <c r="A19">
        <v>7</v>
      </c>
      <c r="B19" t="s">
        <v>9</v>
      </c>
      <c r="C19" t="s">
        <v>13</v>
      </c>
      <c r="D19" t="s">
        <v>13</v>
      </c>
      <c r="E19" t="s">
        <v>196</v>
      </c>
    </row>
    <row r="20" spans="1:5" x14ac:dyDescent="0.25">
      <c r="A20">
        <v>8</v>
      </c>
      <c r="B20" t="s">
        <v>9</v>
      </c>
      <c r="C20" t="s">
        <v>13</v>
      </c>
      <c r="D20" t="s">
        <v>195</v>
      </c>
      <c r="E20" t="s">
        <v>197</v>
      </c>
    </row>
    <row r="21" spans="1:5" x14ac:dyDescent="0.25">
      <c r="A21">
        <v>9</v>
      </c>
      <c r="B21" t="s">
        <v>9</v>
      </c>
      <c r="C21" t="s">
        <v>22</v>
      </c>
      <c r="D21" t="s">
        <v>23</v>
      </c>
      <c r="E21" t="s">
        <v>24</v>
      </c>
    </row>
    <row r="22" spans="1:5" x14ac:dyDescent="0.25">
      <c r="A22">
        <v>10</v>
      </c>
      <c r="B22" t="s">
        <v>9</v>
      </c>
      <c r="C22" t="s">
        <v>22</v>
      </c>
      <c r="D22" t="s">
        <v>25</v>
      </c>
      <c r="E22" t="s">
        <v>27</v>
      </c>
    </row>
    <row r="23" spans="1:5" x14ac:dyDescent="0.25">
      <c r="A23">
        <v>11</v>
      </c>
      <c r="B23" t="s">
        <v>9</v>
      </c>
      <c r="C23" t="s">
        <v>28</v>
      </c>
      <c r="D23" t="s">
        <v>29</v>
      </c>
      <c r="E23" t="s">
        <v>30</v>
      </c>
    </row>
    <row r="24" spans="1:5" x14ac:dyDescent="0.25">
      <c r="A24">
        <v>12</v>
      </c>
      <c r="B24" t="s">
        <v>9</v>
      </c>
      <c r="C24" t="s">
        <v>28</v>
      </c>
      <c r="D24" t="s">
        <v>90</v>
      </c>
      <c r="E24" t="s">
        <v>31</v>
      </c>
    </row>
    <row r="25" spans="1:5" x14ac:dyDescent="0.25">
      <c r="A25">
        <v>13</v>
      </c>
      <c r="B25" t="s">
        <v>9</v>
      </c>
      <c r="C25" t="s">
        <v>28</v>
      </c>
      <c r="D25" t="s">
        <v>34</v>
      </c>
      <c r="E25" t="s">
        <v>35</v>
      </c>
    </row>
    <row r="26" spans="1:5" x14ac:dyDescent="0.25">
      <c r="A26">
        <v>14</v>
      </c>
      <c r="B26" t="s">
        <v>9</v>
      </c>
      <c r="C26" t="s">
        <v>28</v>
      </c>
      <c r="D26" t="s">
        <v>36</v>
      </c>
      <c r="E26" t="s">
        <v>37</v>
      </c>
    </row>
    <row r="27" spans="1:5" x14ac:dyDescent="0.25">
      <c r="A27">
        <v>15</v>
      </c>
      <c r="B27" t="s">
        <v>9</v>
      </c>
      <c r="C27" t="s">
        <v>28</v>
      </c>
      <c r="D27" t="s">
        <v>38</v>
      </c>
      <c r="E27" t="s">
        <v>39</v>
      </c>
    </row>
    <row r="28" spans="1:5" x14ac:dyDescent="0.25">
      <c r="A28">
        <v>16</v>
      </c>
      <c r="B28" t="s">
        <v>40</v>
      </c>
      <c r="C28" t="s">
        <v>28</v>
      </c>
      <c r="D28" t="s">
        <v>41</v>
      </c>
      <c r="E28" t="s">
        <v>42</v>
      </c>
    </row>
    <row r="29" spans="1:5" x14ac:dyDescent="0.25">
      <c r="A29">
        <v>17</v>
      </c>
      <c r="B29" t="s">
        <v>9</v>
      </c>
      <c r="C29" t="s">
        <v>43</v>
      </c>
      <c r="D29" t="s">
        <v>44</v>
      </c>
      <c r="E29" t="s">
        <v>89</v>
      </c>
    </row>
    <row r="30" spans="1:5" x14ac:dyDescent="0.25">
      <c r="A30">
        <v>18</v>
      </c>
      <c r="B30" t="s">
        <v>9</v>
      </c>
      <c r="C30" t="s">
        <v>43</v>
      </c>
      <c r="D30" t="s">
        <v>13</v>
      </c>
      <c r="E30" t="s">
        <v>45</v>
      </c>
    </row>
    <row r="31" spans="1:5" x14ac:dyDescent="0.25">
      <c r="A31">
        <v>19</v>
      </c>
      <c r="B31" t="s">
        <v>9</v>
      </c>
      <c r="C31" t="s">
        <v>43</v>
      </c>
      <c r="D31" t="s">
        <v>46</v>
      </c>
      <c r="E31" t="s">
        <v>47</v>
      </c>
    </row>
    <row r="32" spans="1:5" x14ac:dyDescent="0.25">
      <c r="A32">
        <v>20</v>
      </c>
      <c r="B32" t="s">
        <v>9</v>
      </c>
      <c r="C32" t="s">
        <v>75</v>
      </c>
      <c r="D32" t="s">
        <v>48</v>
      </c>
      <c r="E32" t="s">
        <v>76</v>
      </c>
    </row>
    <row r="33" spans="1:5" x14ac:dyDescent="0.25">
      <c r="A33">
        <v>21</v>
      </c>
      <c r="B33" t="s">
        <v>9</v>
      </c>
      <c r="C33" t="s">
        <v>64</v>
      </c>
      <c r="D33" t="s">
        <v>65</v>
      </c>
      <c r="E33" t="s">
        <v>62</v>
      </c>
    </row>
    <row r="34" spans="1:5" x14ac:dyDescent="0.25">
      <c r="A34">
        <v>22</v>
      </c>
      <c r="B34" t="s">
        <v>9</v>
      </c>
      <c r="C34" t="s">
        <v>64</v>
      </c>
      <c r="D34" t="s">
        <v>66</v>
      </c>
      <c r="E34" t="s">
        <v>63</v>
      </c>
    </row>
    <row r="35" spans="1:5" x14ac:dyDescent="0.25">
      <c r="A35">
        <v>23</v>
      </c>
      <c r="B35" t="s">
        <v>9</v>
      </c>
      <c r="C35" t="s">
        <v>64</v>
      </c>
      <c r="D35" t="s">
        <v>67</v>
      </c>
      <c r="E35" t="s">
        <v>68</v>
      </c>
    </row>
    <row r="36" spans="1:5" x14ac:dyDescent="0.25">
      <c r="A36">
        <v>24</v>
      </c>
      <c r="B36" t="s">
        <v>9</v>
      </c>
      <c r="C36" t="s">
        <v>64</v>
      </c>
      <c r="D36" t="s">
        <v>69</v>
      </c>
      <c r="E36" t="s">
        <v>70</v>
      </c>
    </row>
    <row r="37" spans="1:5" x14ac:dyDescent="0.25">
      <c r="A37">
        <v>25</v>
      </c>
      <c r="B37" t="s">
        <v>9</v>
      </c>
      <c r="C37" t="s">
        <v>64</v>
      </c>
      <c r="D37" t="s">
        <v>71</v>
      </c>
      <c r="E37" t="s">
        <v>72</v>
      </c>
    </row>
    <row r="38" spans="1:5" x14ac:dyDescent="0.25">
      <c r="A38">
        <v>26</v>
      </c>
      <c r="B38" t="s">
        <v>9</v>
      </c>
      <c r="C38" t="s">
        <v>64</v>
      </c>
      <c r="D38" t="s">
        <v>73</v>
      </c>
      <c r="E38" t="s">
        <v>74</v>
      </c>
    </row>
    <row r="39" spans="1:5" x14ac:dyDescent="0.25">
      <c r="A39">
        <v>27</v>
      </c>
      <c r="B39" t="s">
        <v>9</v>
      </c>
      <c r="C39" t="s">
        <v>78</v>
      </c>
      <c r="D39" t="s">
        <v>77</v>
      </c>
      <c r="E39" t="s">
        <v>202</v>
      </c>
    </row>
    <row r="40" spans="1:5" x14ac:dyDescent="0.25">
      <c r="A40">
        <v>28</v>
      </c>
      <c r="B40" t="s">
        <v>9</v>
      </c>
      <c r="C40" t="s">
        <v>79</v>
      </c>
      <c r="D40" t="s">
        <v>80</v>
      </c>
      <c r="E40" t="s">
        <v>81</v>
      </c>
    </row>
    <row r="41" spans="1:5" x14ac:dyDescent="0.25">
      <c r="A41">
        <v>29</v>
      </c>
      <c r="B41" t="s">
        <v>9</v>
      </c>
      <c r="C41" t="s">
        <v>83</v>
      </c>
      <c r="D41" t="s">
        <v>82</v>
      </c>
      <c r="E41" t="s">
        <v>49</v>
      </c>
    </row>
    <row r="42" spans="1:5" x14ac:dyDescent="0.25">
      <c r="A42">
        <v>30</v>
      </c>
      <c r="B42" t="s">
        <v>40</v>
      </c>
      <c r="C42" t="s">
        <v>43</v>
      </c>
      <c r="D42" t="s">
        <v>50</v>
      </c>
      <c r="E42" t="s">
        <v>51</v>
      </c>
    </row>
    <row r="43" spans="1:5" x14ac:dyDescent="0.25">
      <c r="A43">
        <v>31</v>
      </c>
      <c r="B43" t="s">
        <v>9</v>
      </c>
      <c r="C43" t="s">
        <v>52</v>
      </c>
      <c r="D43" t="s">
        <v>53</v>
      </c>
      <c r="E43" t="s">
        <v>54</v>
      </c>
    </row>
    <row r="44" spans="1:5" x14ac:dyDescent="0.25">
      <c r="A44">
        <v>32</v>
      </c>
      <c r="B44" t="s">
        <v>9</v>
      </c>
      <c r="C44" t="s">
        <v>52</v>
      </c>
      <c r="D44" t="s">
        <v>55</v>
      </c>
      <c r="E44" t="s">
        <v>56</v>
      </c>
    </row>
    <row r="45" spans="1:5" x14ac:dyDescent="0.25">
      <c r="A45">
        <v>33</v>
      </c>
      <c r="B45" t="s">
        <v>9</v>
      </c>
      <c r="C45" t="s">
        <v>52</v>
      </c>
      <c r="D45" t="s">
        <v>57</v>
      </c>
      <c r="E45" t="s">
        <v>58</v>
      </c>
    </row>
    <row r="46" spans="1:5" x14ac:dyDescent="0.25">
      <c r="A46">
        <v>34</v>
      </c>
      <c r="B46" t="s">
        <v>9</v>
      </c>
      <c r="C46" t="s">
        <v>59</v>
      </c>
      <c r="D46" t="s">
        <v>60</v>
      </c>
      <c r="E46" t="s">
        <v>61</v>
      </c>
    </row>
    <row r="47" spans="1:5" x14ac:dyDescent="0.25">
      <c r="A47">
        <v>35</v>
      </c>
      <c r="B47" t="s">
        <v>9</v>
      </c>
      <c r="C47" t="s">
        <v>75</v>
      </c>
      <c r="D47" t="s">
        <v>98</v>
      </c>
      <c r="E47" t="s">
        <v>99</v>
      </c>
    </row>
    <row r="48" spans="1:5" x14ac:dyDescent="0.25">
      <c r="A48">
        <v>36</v>
      </c>
      <c r="B48" t="s">
        <v>100</v>
      </c>
      <c r="C48" t="s">
        <v>100</v>
      </c>
      <c r="D48" t="s">
        <v>100</v>
      </c>
      <c r="E48" t="s">
        <v>100</v>
      </c>
    </row>
    <row r="49" spans="1:5" x14ac:dyDescent="0.25">
      <c r="A49">
        <v>37</v>
      </c>
      <c r="B49" t="s">
        <v>9</v>
      </c>
      <c r="C49" t="s">
        <v>205</v>
      </c>
      <c r="D49" t="s">
        <v>205</v>
      </c>
      <c r="E49" t="s">
        <v>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C069-D6F8-4CCE-BE78-F924E31A4A35}">
  <dimension ref="A1:F48"/>
  <sheetViews>
    <sheetView topLeftCell="A4" workbookViewId="0">
      <selection activeCell="B14" sqref="B14"/>
    </sheetView>
    <sheetView workbookViewId="1"/>
  </sheetViews>
  <sheetFormatPr defaultRowHeight="15" x14ac:dyDescent="0.25"/>
  <cols>
    <col min="1" max="1" width="23.140625" bestFit="1" customWidth="1"/>
    <col min="2" max="2" width="12.140625" customWidth="1"/>
    <col min="3" max="3" width="14.42578125" bestFit="1" customWidth="1"/>
    <col min="4" max="4" width="16.5703125" bestFit="1" customWidth="1"/>
    <col min="5" max="5" width="25.7109375" bestFit="1" customWidth="1"/>
    <col min="6" max="6" width="110.85546875" bestFit="1" customWidth="1"/>
  </cols>
  <sheetData>
    <row r="1" spans="1:6" ht="15.75" x14ac:dyDescent="0.25">
      <c r="A1" s="1"/>
    </row>
    <row r="2" spans="1:6" ht="15.75" x14ac:dyDescent="0.25">
      <c r="A2" s="1"/>
    </row>
    <row r="3" spans="1:6" ht="15.75" x14ac:dyDescent="0.25">
      <c r="A3" s="1"/>
    </row>
    <row r="6" spans="1:6" ht="15.75" x14ac:dyDescent="0.25">
      <c r="A6" s="1" t="s">
        <v>91</v>
      </c>
      <c r="B6" t="s">
        <v>97</v>
      </c>
    </row>
    <row r="7" spans="1:6" ht="15.75" x14ac:dyDescent="0.25">
      <c r="A7" s="1" t="s">
        <v>93</v>
      </c>
      <c r="B7" s="2">
        <v>43997</v>
      </c>
    </row>
    <row r="8" spans="1:6" ht="15.75" x14ac:dyDescent="0.25">
      <c r="A8" s="1" t="s">
        <v>94</v>
      </c>
      <c r="B8" s="2">
        <v>44011</v>
      </c>
    </row>
    <row r="9" spans="1:6" ht="15.75" x14ac:dyDescent="0.25">
      <c r="A9" s="1" t="s">
        <v>95</v>
      </c>
      <c r="B9" s="2">
        <v>44025</v>
      </c>
    </row>
    <row r="10" spans="1:6" ht="31.5" x14ac:dyDescent="0.25">
      <c r="A10" s="1" t="s">
        <v>96</v>
      </c>
      <c r="B10" s="2">
        <v>44033</v>
      </c>
    </row>
    <row r="11" spans="1:6" ht="15.75" x14ac:dyDescent="0.25">
      <c r="A11" s="1"/>
      <c r="B11" s="2"/>
    </row>
    <row r="12" spans="1:6" ht="15.75" x14ac:dyDescent="0.25">
      <c r="A12" s="1" t="s">
        <v>91</v>
      </c>
      <c r="B12" t="s">
        <v>92</v>
      </c>
      <c r="C12" t="s">
        <v>14</v>
      </c>
      <c r="D12" t="s">
        <v>6</v>
      </c>
      <c r="E12" t="s">
        <v>15</v>
      </c>
      <c r="F12" t="s">
        <v>2</v>
      </c>
    </row>
    <row r="13" spans="1:6" x14ac:dyDescent="0.25">
      <c r="A13" t="s">
        <v>96</v>
      </c>
      <c r="B13">
        <v>36</v>
      </c>
      <c r="C13" t="str">
        <f>VLOOKUP($B13,Table1[],2,TRUE)</f>
        <v>Polish</v>
      </c>
      <c r="D13" t="str">
        <f>VLOOKUP($B13,Table1[],3,TRUE)</f>
        <v>Polish</v>
      </c>
      <c r="E13" t="str">
        <f>VLOOKUP($B13,Table1[],4,TRUE)</f>
        <v>Polish</v>
      </c>
      <c r="F13" t="str">
        <f>VLOOKUP($B13,Table1[],5,TRUE)</f>
        <v>Polish</v>
      </c>
    </row>
    <row r="14" spans="1:6" x14ac:dyDescent="0.25">
      <c r="A14" t="s">
        <v>93</v>
      </c>
      <c r="B14">
        <v>1</v>
      </c>
      <c r="C14" t="str">
        <f>VLOOKUP($B14,Table1[],2,TRUE)</f>
        <v>Loading Screen</v>
      </c>
      <c r="D14" t="str">
        <f>VLOOKUP($B14,Table1[],3,TRUE)</f>
        <v>Function</v>
      </c>
      <c r="E14" t="str">
        <f>VLOOKUP($B14,Table1[],4,TRUE)</f>
        <v>Load data</v>
      </c>
      <c r="F14" t="str">
        <f>VLOOKUP($B14,Table1[],5,TRUE)</f>
        <v xml:space="preserve">Loads game assets </v>
      </c>
    </row>
    <row r="15" spans="1:6" x14ac:dyDescent="0.25">
      <c r="A15" t="s">
        <v>93</v>
      </c>
      <c r="B15">
        <v>2</v>
      </c>
      <c r="C15" t="str">
        <f>VLOOKUP($B15,Table1[],2,TRUE)</f>
        <v>Loading Screen</v>
      </c>
      <c r="D15" t="str">
        <f>VLOOKUP($B15,Table1[],3,TRUE)</f>
        <v>Assets</v>
      </c>
      <c r="E15" t="str">
        <f>VLOOKUP($B15,Table1[],4,TRUE)</f>
        <v>Loading text/background</v>
      </c>
      <c r="F15" t="str">
        <f>VLOOKUP($B15,Table1[],5,TRUE)</f>
        <v>Loading screen has a background and loading screen text</v>
      </c>
    </row>
    <row r="16" spans="1:6" x14ac:dyDescent="0.25">
      <c r="A16" t="s">
        <v>93</v>
      </c>
      <c r="B16">
        <v>3</v>
      </c>
      <c r="C16" t="str">
        <f>VLOOKUP($B16,Table1[],2,TRUE)</f>
        <v>Main Menu</v>
      </c>
      <c r="D16" t="str">
        <f>VLOOKUP($B16,Table1[],3,TRUE)</f>
        <v>Function</v>
      </c>
      <c r="E16" t="str">
        <f>VLOOKUP($B16,Table1[],4,TRUE)</f>
        <v>Buttons</v>
      </c>
      <c r="F16" t="str">
        <f>VLOOKUP($B16,Table1[],5,TRUE)</f>
        <v>Start game, Exit Game buttons to start or exit the game</v>
      </c>
    </row>
    <row r="17" spans="1:6" x14ac:dyDescent="0.25">
      <c r="A17" t="s">
        <v>93</v>
      </c>
      <c r="B17">
        <v>7</v>
      </c>
      <c r="C17" t="str">
        <f>VLOOKUP($B17,Table1[],2,TRUE)</f>
        <v>Game</v>
      </c>
      <c r="D17" t="str">
        <f>VLOOKUP($B17,Table1[],3,TRUE)</f>
        <v>Weapons</v>
      </c>
      <c r="E17" t="str">
        <f>VLOOKUP($B17,Table1[],4,TRUE)</f>
        <v>Weapons</v>
      </c>
      <c r="F17" t="str">
        <f>VLOOKUP($B17,Table1[],5,TRUE)</f>
        <v>Weapons may be data driven with Weapon visual, VFX, and SFX</v>
      </c>
    </row>
    <row r="18" spans="1:6" x14ac:dyDescent="0.25">
      <c r="A18" t="s">
        <v>93</v>
      </c>
      <c r="B18">
        <v>8</v>
      </c>
      <c r="C18" t="str">
        <f>VLOOKUP($B18,Table1[],2,TRUE)</f>
        <v>Game</v>
      </c>
      <c r="D18" t="str">
        <f>VLOOKUP($B18,Table1[],3,TRUE)</f>
        <v>Weapons</v>
      </c>
      <c r="E18" t="str">
        <f>VLOOKUP($B18,Table1[],4,TRUE)</f>
        <v>Bullets</v>
      </c>
      <c r="F18" t="str">
        <f>VLOOKUP($B18,Table1[],5,TRUE)</f>
        <v>Bullets may be data driven with damage, visuals, VFX, and SFX</v>
      </c>
    </row>
    <row r="19" spans="1:6" x14ac:dyDescent="0.25">
      <c r="A19" t="s">
        <v>93</v>
      </c>
      <c r="B19">
        <v>9</v>
      </c>
      <c r="C19" t="str">
        <f>VLOOKUP($B19,Table1[],2,TRUE)</f>
        <v>Game</v>
      </c>
      <c r="D19" t="str">
        <f>VLOOKUP($B19,Table1[],3,TRUE)</f>
        <v>Camera</v>
      </c>
      <c r="E19" t="str">
        <f>VLOOKUP($B19,Table1[],4,TRUE)</f>
        <v>Top down camera</v>
      </c>
      <c r="F19" t="str">
        <f>VLOOKUP($B19,Table1[],5,TRUE)</f>
        <v>Camera view is top down focusing on the player but is clamped to screen</v>
      </c>
    </row>
    <row r="20" spans="1:6" x14ac:dyDescent="0.25">
      <c r="A20" t="s">
        <v>93</v>
      </c>
      <c r="B20">
        <v>17</v>
      </c>
      <c r="C20" t="str">
        <f>VLOOKUP($B20,Table1[],2,TRUE)</f>
        <v>Game</v>
      </c>
      <c r="D20" t="str">
        <f>VLOOKUP($B20,Table1[],3,TRUE)</f>
        <v>Actors</v>
      </c>
      <c r="E20" t="str">
        <f>VLOOKUP($B20,Table1[],4,TRUE)</f>
        <v>Physics</v>
      </c>
      <c r="F20" t="str">
        <f>VLOOKUP($B20,Table1[],5,TRUE)</f>
        <v>Physics like actor radius is data driven and says what the actor will collide with</v>
      </c>
    </row>
    <row r="21" spans="1:6" x14ac:dyDescent="0.25">
      <c r="A21" t="s">
        <v>93</v>
      </c>
      <c r="B21">
        <v>18</v>
      </c>
      <c r="C21" t="str">
        <f>VLOOKUP($B21,Table1[],2,TRUE)</f>
        <v>Game</v>
      </c>
      <c r="D21" t="str">
        <f>VLOOKUP($B21,Table1[],3,TRUE)</f>
        <v>Actors</v>
      </c>
      <c r="E21" t="str">
        <f>VLOOKUP($B21,Table1[],4,TRUE)</f>
        <v>Weapons</v>
      </c>
      <c r="F21" t="str">
        <f>VLOOKUP($B21,Table1[],5,TRUE)</f>
        <v>Game keeps track of current weapon and uses the weapon definitions to know the stats</v>
      </c>
    </row>
    <row r="22" spans="1:6" x14ac:dyDescent="0.25">
      <c r="A22" t="s">
        <v>93</v>
      </c>
      <c r="B22">
        <v>19</v>
      </c>
      <c r="C22" t="str">
        <f>VLOOKUP($B22,Table1[],2,TRUE)</f>
        <v>Game</v>
      </c>
      <c r="D22" t="str">
        <f>VLOOKUP($B22,Table1[],3,TRUE)</f>
        <v>Actors</v>
      </c>
      <c r="E22" t="str">
        <f>VLOOKUP($B22,Table1[],4,TRUE)</f>
        <v>Model/animations</v>
      </c>
      <c r="F22" t="str">
        <f>VLOOKUP($B22,Table1[],5,TRUE)</f>
        <v>Actors model and animations are data driven with walking and death</v>
      </c>
    </row>
    <row r="23" spans="1:6" x14ac:dyDescent="0.25">
      <c r="A23" t="s">
        <v>93</v>
      </c>
      <c r="B23">
        <v>20</v>
      </c>
      <c r="C23" t="str">
        <f>VLOOKUP($B23,Table1[],2,TRUE)</f>
        <v>Game</v>
      </c>
      <c r="D23" t="str">
        <f>VLOOKUP($B23,Table1[],3,TRUE)</f>
        <v>Player</v>
      </c>
      <c r="E23" t="str">
        <f>VLOOKUP($B23,Table1[],4,TRUE)</f>
        <v>Player Character</v>
      </c>
      <c r="F23" t="str">
        <f>VLOOKUP($B23,Table1[],5,TRUE)</f>
        <v>The Player character is derived from actor with a player controller</v>
      </c>
    </row>
    <row r="24" spans="1:6" x14ac:dyDescent="0.25">
      <c r="A24" t="s">
        <v>93</v>
      </c>
      <c r="B24">
        <v>21</v>
      </c>
      <c r="C24" t="str">
        <f>VLOOKUP($B24,Table1[],2,TRUE)</f>
        <v>Game</v>
      </c>
      <c r="D24" t="str">
        <f>VLOOKUP($B24,Table1[],3,TRUE)</f>
        <v>Player Controller</v>
      </c>
      <c r="E24" t="str">
        <f>VLOOKUP($B24,Table1[],4,TRUE)</f>
        <v>Movement</v>
      </c>
      <c r="F24" t="str">
        <f>VLOOKUP($B24,Table1[],5,TRUE)</f>
        <v>Player moves with WASD or controller left joystick</v>
      </c>
    </row>
    <row r="25" spans="1:6" x14ac:dyDescent="0.25">
      <c r="A25" t="s">
        <v>93</v>
      </c>
      <c r="B25">
        <v>22</v>
      </c>
      <c r="C25" t="str">
        <f>VLOOKUP($B25,Table1[],2,TRUE)</f>
        <v>Game</v>
      </c>
      <c r="D25" t="str">
        <f>VLOOKUP($B25,Table1[],3,TRUE)</f>
        <v>Player Controller</v>
      </c>
      <c r="E25" t="str">
        <f>VLOOKUP($B25,Table1[],4,TRUE)</f>
        <v>Shooting</v>
      </c>
      <c r="F25" t="str">
        <f>VLOOKUP($B25,Table1[],5,TRUE)</f>
        <v>Player shoots with left mouse button or controller right button</v>
      </c>
    </row>
    <row r="26" spans="1:6" x14ac:dyDescent="0.25">
      <c r="A26" t="s">
        <v>93</v>
      </c>
      <c r="B26">
        <v>23</v>
      </c>
      <c r="C26" t="str">
        <f>VLOOKUP($B26,Table1[],2,TRUE)</f>
        <v>Game</v>
      </c>
      <c r="D26" t="str">
        <f>VLOOKUP($B26,Table1[],3,TRUE)</f>
        <v>Player Controller</v>
      </c>
      <c r="E26" t="str">
        <f>VLOOKUP($B26,Table1[],4,TRUE)</f>
        <v>Aiming</v>
      </c>
      <c r="F26" t="str">
        <f>VLOOKUP($B26,Table1[],5,TRUE)</f>
        <v>Player aims with mouse or controller right joystick</v>
      </c>
    </row>
    <row r="27" spans="1:6" x14ac:dyDescent="0.25">
      <c r="A27" t="s">
        <v>94</v>
      </c>
      <c r="B27">
        <v>10</v>
      </c>
      <c r="C27" t="str">
        <f>VLOOKUP($B27,Table1[],2,TRUE)</f>
        <v>Game</v>
      </c>
      <c r="D27" t="str">
        <f>VLOOKUP($B27,Table1[],3,TRUE)</f>
        <v>Camera</v>
      </c>
      <c r="E27" t="str">
        <f>VLOOKUP($B27,Table1[],4,TRUE)</f>
        <v>Screen shake</v>
      </c>
      <c r="F27" t="str">
        <f>VLOOKUP($B27,Table1[],5,TRUE)</f>
        <v>Camera has screen shaking for for big damage taken</v>
      </c>
    </row>
    <row r="28" spans="1:6" x14ac:dyDescent="0.25">
      <c r="A28" t="s">
        <v>94</v>
      </c>
      <c r="B28">
        <v>11</v>
      </c>
      <c r="C28" t="str">
        <f>VLOOKUP($B28,Table1[],2,TRUE)</f>
        <v>Game</v>
      </c>
      <c r="D28" t="str">
        <f>VLOOKUP($B28,Table1[],3,TRUE)</f>
        <v>UI</v>
      </c>
      <c r="E28" t="str">
        <f>VLOOKUP($B28,Table1[],4,TRUE)</f>
        <v>Pause Menu</v>
      </c>
      <c r="F28" t="str">
        <f>VLOOKUP($B28,Table1[],5,TRUE)</f>
        <v>Pause menu pauses gameplay and has buttons for resuming gameplay and quitting</v>
      </c>
    </row>
    <row r="29" spans="1:6" x14ac:dyDescent="0.25">
      <c r="A29" t="s">
        <v>94</v>
      </c>
      <c r="B29">
        <v>13</v>
      </c>
      <c r="C29" t="str">
        <f>VLOOKUP($B29,Table1[],2,TRUE)</f>
        <v>Game</v>
      </c>
      <c r="D29" t="str">
        <f>VLOOKUP($B29,Table1[],3,TRUE)</f>
        <v>UI</v>
      </c>
      <c r="E29" t="str">
        <f>VLOOKUP($B29,Table1[],4,TRUE)</f>
        <v>HUD</v>
      </c>
      <c r="F29" t="str">
        <f>VLOOKUP($B29,Table1[],5,TRUE)</f>
        <v>There is a HUD that shows health, ammo, and current weapon</v>
      </c>
    </row>
    <row r="30" spans="1:6" x14ac:dyDescent="0.25">
      <c r="A30" t="s">
        <v>94</v>
      </c>
      <c r="B30">
        <v>24</v>
      </c>
      <c r="C30" t="str">
        <f>VLOOKUP($B30,Table1[],2,TRUE)</f>
        <v>Game</v>
      </c>
      <c r="D30" t="str">
        <f>VLOOKUP($B30,Table1[],3,TRUE)</f>
        <v>Player Controller</v>
      </c>
      <c r="E30" t="str">
        <f>VLOOKUP($B30,Table1[],4,TRUE)</f>
        <v>Dodging</v>
      </c>
      <c r="F30" t="str">
        <f>VLOOKUP($B30,Table1[],5,TRUE)</f>
        <v>Player can dodge with space key or controller B button</v>
      </c>
    </row>
    <row r="31" spans="1:6" x14ac:dyDescent="0.25">
      <c r="A31" t="s">
        <v>94</v>
      </c>
      <c r="B31">
        <v>25</v>
      </c>
      <c r="C31" t="str">
        <f>VLOOKUP($B31,Table1[],2,TRUE)</f>
        <v>Game</v>
      </c>
      <c r="D31" t="str">
        <f>VLOOKUP($B31,Table1[],3,TRUE)</f>
        <v>Player Controller</v>
      </c>
      <c r="E31" t="str">
        <f>VLOOKUP($B31,Table1[],4,TRUE)</f>
        <v>Changing weapons</v>
      </c>
      <c r="F31" t="str">
        <f>VLOOKUP($B31,Table1[],5,TRUE)</f>
        <v>Player can change weapons with Q/E keys or controller Y button</v>
      </c>
    </row>
    <row r="32" spans="1:6" x14ac:dyDescent="0.25">
      <c r="A32" t="s">
        <v>94</v>
      </c>
      <c r="B32">
        <v>26</v>
      </c>
      <c r="C32" t="str">
        <f>VLOOKUP($B32,Table1[],2,TRUE)</f>
        <v>Game</v>
      </c>
      <c r="D32" t="str">
        <f>VLOOKUP($B32,Table1[],3,TRUE)</f>
        <v>Player Controller</v>
      </c>
      <c r="E32" t="str">
        <f>VLOOKUP($B32,Table1[],4,TRUE)</f>
        <v>Interact/pick up loot</v>
      </c>
      <c r="F32" t="str">
        <f>VLOOKUP($B32,Table1[],5,TRUE)</f>
        <v>Player can pick up weapons/interact with F key or controller A button</v>
      </c>
    </row>
    <row r="33" spans="1:6" x14ac:dyDescent="0.25">
      <c r="A33" t="s">
        <v>94</v>
      </c>
      <c r="B33">
        <v>27</v>
      </c>
      <c r="C33" t="str">
        <f>VLOOKUP($B33,Table1[],2,TRUE)</f>
        <v>Game</v>
      </c>
      <c r="D33" t="str">
        <f>VLOOKUP($B33,Table1[],3,TRUE)</f>
        <v>Enemies</v>
      </c>
      <c r="E33" t="str">
        <f>VLOOKUP($B33,Table1[],4,TRUE)</f>
        <v>Enemy characters</v>
      </c>
      <c r="F33" t="str">
        <f>VLOOKUP($B33,Table1[],5,TRUE)</f>
        <v>Enemies are actors that may be data driven. They have on hit and on death effects to drop loot</v>
      </c>
    </row>
    <row r="34" spans="1:6" x14ac:dyDescent="0.25">
      <c r="A34" t="s">
        <v>94</v>
      </c>
      <c r="B34">
        <v>31</v>
      </c>
      <c r="C34" t="str">
        <f>VLOOKUP($B34,Table1[],2,TRUE)</f>
        <v>Game</v>
      </c>
      <c r="D34" t="str">
        <f>VLOOKUP($B34,Table1[],3,TRUE)</f>
        <v>Map</v>
      </c>
      <c r="E34" t="str">
        <f>VLOOKUP($B34,Table1[],4,TRUE)</f>
        <v>Map editor</v>
      </c>
      <c r="F34" t="str">
        <f>VLOOKUP($B34,Table1[],5,TRUE)</f>
        <v>Maps are data driven and use an image with pixels determining what's on the terrain</v>
      </c>
    </row>
    <row r="35" spans="1:6" x14ac:dyDescent="0.25">
      <c r="A35" t="s">
        <v>94</v>
      </c>
      <c r="B35">
        <v>32</v>
      </c>
      <c r="C35" t="str">
        <f>VLOOKUP($B35,Table1[],2,TRUE)</f>
        <v>Game</v>
      </c>
      <c r="D35" t="str">
        <f>VLOOKUP($B35,Table1[],3,TRUE)</f>
        <v>Map</v>
      </c>
      <c r="E35" t="str">
        <f>VLOOKUP($B35,Table1[],4,TRUE)</f>
        <v>Map generation</v>
      </c>
      <c r="F35" t="str">
        <f>VLOOKUP($B35,Table1[],5,TRUE)</f>
        <v>Maps are room based and lock all doors on player entry until enemies are cleares</v>
      </c>
    </row>
    <row r="36" spans="1:6" x14ac:dyDescent="0.25">
      <c r="A36" t="s">
        <v>94</v>
      </c>
      <c r="B36">
        <v>33</v>
      </c>
      <c r="C36" t="str">
        <f>VLOOKUP($B36,Table1[],2,TRUE)</f>
        <v>Game</v>
      </c>
      <c r="D36" t="str">
        <f>VLOOKUP($B36,Table1[],3,TRUE)</f>
        <v>Map</v>
      </c>
      <c r="E36" t="str">
        <f>VLOOKUP($B36,Table1[],4,TRUE)</f>
        <v>Map makeup</v>
      </c>
      <c r="F36" t="str">
        <f>VLOOKUP($B36,Table1[],5,TRUE)</f>
        <v>Maps are tile based with tile definitions determining what/who they block or not block</v>
      </c>
    </row>
    <row r="37" spans="1:6" x14ac:dyDescent="0.25">
      <c r="A37" t="s">
        <v>94</v>
      </c>
      <c r="B37">
        <v>34</v>
      </c>
      <c r="C37" t="str">
        <f>VLOOKUP($B37,Table1[],2,TRUE)</f>
        <v>Game</v>
      </c>
      <c r="D37" t="str">
        <f>VLOOKUP($B37,Table1[],3,TRUE)</f>
        <v>World</v>
      </c>
      <c r="E37" t="str">
        <f>VLOOKUP($B37,Table1[],4,TRUE)</f>
        <v>Levels</v>
      </c>
      <c r="F37" t="str">
        <f>VLOOKUP($B37,Table1[],5,TRUE)</f>
        <v>The game is made up of multiple maps which are each a level</v>
      </c>
    </row>
    <row r="38" spans="1:6" x14ac:dyDescent="0.25">
      <c r="A38" t="s">
        <v>94</v>
      </c>
      <c r="B38">
        <v>35</v>
      </c>
      <c r="C38" t="str">
        <f>VLOOKUP($B38,Table1[],2,TRUE)</f>
        <v>Game</v>
      </c>
      <c r="D38" t="str">
        <f>VLOOKUP($B38,Table1[],3,TRUE)</f>
        <v>Player</v>
      </c>
      <c r="E38" t="str">
        <f>VLOOKUP($B38,Table1[],4,TRUE)</f>
        <v>Player character weapon</v>
      </c>
      <c r="F38" t="str">
        <f>VLOOKUP($B38,Table1[],5,TRUE)</f>
        <v>The player weapon faces the direction that the player is aiming. The weapon makes a circular motion around the character and isn't fully connected to the body</v>
      </c>
    </row>
    <row r="39" spans="1:6" x14ac:dyDescent="0.25">
      <c r="A39" t="s">
        <v>95</v>
      </c>
      <c r="B39">
        <v>4</v>
      </c>
      <c r="C39" t="str">
        <f>VLOOKUP($B39,Table1[],2,TRUE)</f>
        <v>Main Menu</v>
      </c>
      <c r="D39" t="str">
        <f>VLOOKUP($B39,Table1[],3,TRUE)</f>
        <v>Function</v>
      </c>
      <c r="E39" t="str">
        <f>VLOOKUP($B39,Table1[],4,TRUE)</f>
        <v>Options</v>
      </c>
      <c r="F39" t="str">
        <f>VLOOKUP($B39,Table1[],5,TRUE)</f>
        <v>Main Menu has Option screen to change audio settings</v>
      </c>
    </row>
    <row r="40" spans="1:6" x14ac:dyDescent="0.25">
      <c r="A40" t="s">
        <v>95</v>
      </c>
      <c r="B40">
        <v>5</v>
      </c>
      <c r="C40" t="str">
        <f>VLOOKUP($B40,Table1[],2,TRUE)</f>
        <v>Main Menu</v>
      </c>
      <c r="D40" t="str">
        <f>VLOOKUP($B40,Table1[],3,TRUE)</f>
        <v>Assets</v>
      </c>
      <c r="E40" t="str">
        <f>VLOOKUP($B40,Table1[],4,TRUE)</f>
        <v>Background</v>
      </c>
      <c r="F40" t="str">
        <f>VLOOKUP($B40,Table1[],5,TRUE)</f>
        <v>Background Art/Music playing on loop</v>
      </c>
    </row>
    <row r="41" spans="1:6" x14ac:dyDescent="0.25">
      <c r="A41" t="s">
        <v>95</v>
      </c>
      <c r="B41">
        <v>6</v>
      </c>
      <c r="C41" t="str">
        <f>VLOOKUP($B41,Table1[],2,TRUE)</f>
        <v>Game</v>
      </c>
      <c r="D41" t="str">
        <f>VLOOKUP($B41,Table1[],3,TRUE)</f>
        <v>Assets</v>
      </c>
      <c r="E41" t="str">
        <f>VLOOKUP($B41,Table1[],4,TRUE)</f>
        <v>Background music</v>
      </c>
      <c r="F41" t="str">
        <f>VLOOKUP($B41,Table1[],5,TRUE)</f>
        <v>Background music is playing on loop</v>
      </c>
    </row>
    <row r="42" spans="1:6" x14ac:dyDescent="0.25">
      <c r="A42" t="s">
        <v>95</v>
      </c>
      <c r="B42">
        <v>12</v>
      </c>
      <c r="C42" t="str">
        <f>VLOOKUP($B42,Table1[],2,TRUE)</f>
        <v>Game</v>
      </c>
      <c r="D42" t="str">
        <f>VLOOKUP($B42,Table1[],3,TRUE)</f>
        <v>UI</v>
      </c>
      <c r="E42" t="str">
        <f>VLOOKUP($B42,Table1[],4,TRUE)</f>
        <v>Pause Menu Audio controls</v>
      </c>
      <c r="F42" t="str">
        <f>VLOOKUP($B42,Table1[],5,TRUE)</f>
        <v>Lowering and raising of the audio can be done through pause menu</v>
      </c>
    </row>
    <row r="43" spans="1:6" x14ac:dyDescent="0.25">
      <c r="A43" t="s">
        <v>95</v>
      </c>
      <c r="B43">
        <v>14</v>
      </c>
      <c r="C43" t="str">
        <f>VLOOKUP($B43,Table1[],2,TRUE)</f>
        <v>Game</v>
      </c>
      <c r="D43" t="str">
        <f>VLOOKUP($B43,Table1[],3,TRUE)</f>
        <v>UI</v>
      </c>
      <c r="E43" t="str">
        <f>VLOOKUP($B43,Table1[],4,TRUE)</f>
        <v>Death Sequence</v>
      </c>
      <c r="F43" t="str">
        <f>VLOOKUP($B43,Table1[],5,TRUE)</f>
        <v>When the player dies, there is a transition to the death screen which allows the player to restart or go back to main menu</v>
      </c>
    </row>
    <row r="44" spans="1:6" x14ac:dyDescent="0.25">
      <c r="A44" t="s">
        <v>95</v>
      </c>
      <c r="B44">
        <v>15</v>
      </c>
      <c r="C44" t="str">
        <f>VLOOKUP($B44,Table1[],2,TRUE)</f>
        <v>Game</v>
      </c>
      <c r="D44" t="str">
        <f>VLOOKUP($B44,Table1[],3,TRUE)</f>
        <v>UI</v>
      </c>
      <c r="E44" t="str">
        <f>VLOOKUP($B44,Table1[],4,TRUE)</f>
        <v>Map transition sequence</v>
      </c>
      <c r="F44" t="str">
        <f>VLOOKUP($B44,Table1[],5,TRUE)</f>
        <v>When a level is completed there is a transition sequence to the next level</v>
      </c>
    </row>
    <row r="45" spans="1:6" x14ac:dyDescent="0.25">
      <c r="A45" t="s">
        <v>95</v>
      </c>
      <c r="B45">
        <v>16</v>
      </c>
      <c r="C45" t="str">
        <f>VLOOKUP($B45,Table1[],2,TRUE)</f>
        <v xml:space="preserve">Game </v>
      </c>
      <c r="D45" t="str">
        <f>VLOOKUP($B45,Table1[],3,TRUE)</f>
        <v>UI</v>
      </c>
      <c r="E45" t="str">
        <f>VLOOKUP($B45,Table1[],4,TRUE)</f>
        <v>Victory sequence</v>
      </c>
      <c r="F45" t="str">
        <f>VLOOKUP($B45,Table1[],5,TRUE)</f>
        <v>When the full game is beaten, a vicotry sequence begins which then allows the player to restart or go back to main menu</v>
      </c>
    </row>
    <row r="46" spans="1:6" x14ac:dyDescent="0.25">
      <c r="A46" t="s">
        <v>95</v>
      </c>
      <c r="B46">
        <v>28</v>
      </c>
      <c r="C46" t="str">
        <f>VLOOKUP($B46,Table1[],2,TRUE)</f>
        <v>Game</v>
      </c>
      <c r="D46" t="str">
        <f>VLOOKUP($B46,Table1[],3,TRUE)</f>
        <v>Enemy Controller</v>
      </c>
      <c r="E46" t="str">
        <f>VLOOKUP($B46,Table1[],4,TRUE)</f>
        <v>Enemy AI Controller</v>
      </c>
      <c r="F46" t="str">
        <f>VLOOKUP($B46,Table1[],5,TRUE)</f>
        <v>Enemies have a data driven controller where they will wander until the player is spotted before chasing and shooting</v>
      </c>
    </row>
    <row r="47" spans="1:6" x14ac:dyDescent="0.25">
      <c r="A47" t="s">
        <v>95</v>
      </c>
      <c r="B47">
        <v>29</v>
      </c>
      <c r="C47" t="str">
        <f>VLOOKUP($B47,Table1[],2,TRUE)</f>
        <v>Game</v>
      </c>
      <c r="D47" t="str">
        <f>VLOOKUP($B47,Table1[],3,TRUE)</f>
        <v>Enemy</v>
      </c>
      <c r="E47" t="str">
        <f>VLOOKUP($B47,Table1[],4,TRUE)</f>
        <v>Boss</v>
      </c>
      <c r="F47" t="str">
        <f>VLOOKUP($B47,Table1[],5,TRUE)</f>
        <v>Bosses are enemies with a heavier data driven controller for larger attack animations and on hit effects</v>
      </c>
    </row>
    <row r="48" spans="1:6" x14ac:dyDescent="0.25">
      <c r="A48" t="s">
        <v>95</v>
      </c>
      <c r="B48">
        <v>30</v>
      </c>
      <c r="C48" t="str">
        <f>VLOOKUP($B48,Table1[],2,TRUE)</f>
        <v xml:space="preserve">Game </v>
      </c>
      <c r="D48" t="str">
        <f>VLOOKUP($B48,Table1[],3,TRUE)</f>
        <v>Actors</v>
      </c>
      <c r="E48" t="str">
        <f>VLOOKUP($B48,Table1[],4,TRUE)</f>
        <v>Loot</v>
      </c>
      <c r="F48" t="str">
        <f>VLOOKUP($B48,Table1[],5,TRUE)</f>
        <v>Loot can be dropped from enemies for example weapons, and can be picked up</v>
      </c>
    </row>
  </sheetData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0C21-6CC5-454B-A71B-54C5FBC17A7F}">
  <dimension ref="A2:J77"/>
  <sheetViews>
    <sheetView tabSelected="1" topLeftCell="A58" zoomScale="90" zoomScaleNormal="90" workbookViewId="0">
      <selection activeCell="E72" sqref="E72"/>
    </sheetView>
    <sheetView topLeftCell="A49" workbookViewId="1">
      <selection activeCell="C75" sqref="C75"/>
    </sheetView>
  </sheetViews>
  <sheetFormatPr defaultRowHeight="15" x14ac:dyDescent="0.25"/>
  <cols>
    <col min="1" max="1" width="28.5703125" bestFit="1" customWidth="1"/>
    <col min="5" max="5" width="86" bestFit="1" customWidth="1"/>
    <col min="6" max="6" width="21" bestFit="1" customWidth="1"/>
    <col min="7" max="7" width="25.7109375" bestFit="1" customWidth="1"/>
    <col min="8" max="8" width="16.5703125" bestFit="1" customWidth="1"/>
    <col min="9" max="9" width="25.7109375" bestFit="1" customWidth="1"/>
    <col min="10" max="10" width="145.42578125" bestFit="1" customWidth="1"/>
  </cols>
  <sheetData>
    <row r="2" spans="1:10" x14ac:dyDescent="0.25">
      <c r="A2" t="s">
        <v>101</v>
      </c>
      <c r="B2" t="s">
        <v>113</v>
      </c>
      <c r="E2" t="s">
        <v>114</v>
      </c>
    </row>
    <row r="3" spans="1:10" x14ac:dyDescent="0.25">
      <c r="A3" t="s">
        <v>109</v>
      </c>
      <c r="B3" t="s">
        <v>102</v>
      </c>
      <c r="E3" t="s">
        <v>115</v>
      </c>
      <c r="F3" t="s">
        <v>117</v>
      </c>
    </row>
    <row r="4" spans="1:10" x14ac:dyDescent="0.25">
      <c r="A4" t="s">
        <v>110</v>
      </c>
      <c r="B4" t="s">
        <v>103</v>
      </c>
      <c r="E4" t="s">
        <v>116</v>
      </c>
      <c r="F4" t="s">
        <v>118</v>
      </c>
    </row>
    <row r="5" spans="1:10" x14ac:dyDescent="0.25">
      <c r="A5" t="s">
        <v>111</v>
      </c>
      <c r="B5" t="s">
        <v>104</v>
      </c>
    </row>
    <row r="6" spans="1:10" x14ac:dyDescent="0.25">
      <c r="A6" t="s">
        <v>112</v>
      </c>
      <c r="B6" t="s">
        <v>105</v>
      </c>
    </row>
    <row r="7" spans="1:10" x14ac:dyDescent="0.25">
      <c r="A7" t="s">
        <v>108</v>
      </c>
      <c r="B7" t="s">
        <v>106</v>
      </c>
    </row>
    <row r="8" spans="1:10" x14ac:dyDescent="0.25">
      <c r="A8" t="s">
        <v>183</v>
      </c>
      <c r="B8" t="s">
        <v>107</v>
      </c>
    </row>
    <row r="11" spans="1:10" x14ac:dyDescent="0.25">
      <c r="A11" t="s">
        <v>119</v>
      </c>
      <c r="B11" t="s">
        <v>121</v>
      </c>
      <c r="C11" t="s">
        <v>122</v>
      </c>
      <c r="D11" t="s">
        <v>123</v>
      </c>
      <c r="E11" t="s">
        <v>120</v>
      </c>
      <c r="F11" t="s">
        <v>92</v>
      </c>
      <c r="G11" t="s">
        <v>14</v>
      </c>
      <c r="H11" t="s">
        <v>6</v>
      </c>
      <c r="I11" t="s">
        <v>15</v>
      </c>
      <c r="J11" t="s">
        <v>2</v>
      </c>
    </row>
    <row r="12" spans="1:10" x14ac:dyDescent="0.25">
      <c r="A12">
        <v>1</v>
      </c>
      <c r="B12">
        <v>0</v>
      </c>
      <c r="C12">
        <v>1</v>
      </c>
      <c r="D12">
        <v>0</v>
      </c>
      <c r="E12" t="s">
        <v>124</v>
      </c>
      <c r="F12">
        <v>1</v>
      </c>
      <c r="G12" t="str">
        <f>VLOOKUP($F12,Table1[],2,TRUE)</f>
        <v>Loading Screen</v>
      </c>
      <c r="H12" t="str">
        <f>VLOOKUP($F12,Table1[],3,TRUE)</f>
        <v>Function</v>
      </c>
      <c r="I12" t="str">
        <f>VLOOKUP($F12,Table1[],4,TRUE)</f>
        <v>Load data</v>
      </c>
      <c r="J12" t="str">
        <f>VLOOKUP($F12,Table1[],5,TRUE)</f>
        <v xml:space="preserve">Loads game assets </v>
      </c>
    </row>
    <row r="13" spans="1:10" x14ac:dyDescent="0.25">
      <c r="A13">
        <v>2</v>
      </c>
      <c r="B13">
        <v>0</v>
      </c>
      <c r="C13">
        <v>0.5</v>
      </c>
      <c r="D13">
        <v>0</v>
      </c>
      <c r="E13" t="s">
        <v>125</v>
      </c>
      <c r="F13">
        <v>2</v>
      </c>
      <c r="G13" t="str">
        <f>VLOOKUP($F13,Table1[],2,TRUE)</f>
        <v>Loading Screen</v>
      </c>
      <c r="H13" t="str">
        <f>VLOOKUP($F13,Table1[],3,TRUE)</f>
        <v>Assets</v>
      </c>
      <c r="I13" t="str">
        <f>VLOOKUP($F13,Table1[],4,TRUE)</f>
        <v>Loading text/background</v>
      </c>
      <c r="J13" t="str">
        <f>VLOOKUP($F13,Table1[],5,TRUE)</f>
        <v>Loading screen has a background and loading screen text</v>
      </c>
    </row>
    <row r="14" spans="1:10" x14ac:dyDescent="0.25">
      <c r="A14">
        <v>3</v>
      </c>
      <c r="B14">
        <v>0</v>
      </c>
      <c r="C14">
        <v>0.5</v>
      </c>
      <c r="D14">
        <v>0</v>
      </c>
      <c r="E14" t="s">
        <v>126</v>
      </c>
      <c r="F14">
        <v>3</v>
      </c>
      <c r="G14" t="str">
        <f>VLOOKUP($F14,Table1[],2,TRUE)</f>
        <v>Main Menu</v>
      </c>
      <c r="H14" t="str">
        <f>VLOOKUP($F14,Table1[],3,TRUE)</f>
        <v>Function</v>
      </c>
      <c r="I14" t="str">
        <f>VLOOKUP($F14,Table1[],4,TRUE)</f>
        <v>Buttons</v>
      </c>
      <c r="J14" t="str">
        <f>VLOOKUP($F14,Table1[],5,TRUE)</f>
        <v>Start game, Exit Game buttons to start or exit the game</v>
      </c>
    </row>
    <row r="15" spans="1:10" x14ac:dyDescent="0.25">
      <c r="A15">
        <v>4</v>
      </c>
      <c r="B15">
        <v>0</v>
      </c>
      <c r="C15">
        <v>1</v>
      </c>
      <c r="D15">
        <v>0</v>
      </c>
      <c r="E15" t="s">
        <v>127</v>
      </c>
      <c r="F15">
        <v>3</v>
      </c>
      <c r="G15" t="str">
        <f>VLOOKUP($F15,Table1[],2,TRUE)</f>
        <v>Main Menu</v>
      </c>
      <c r="H15" t="str">
        <f>VLOOKUP($F15,Table1[],3,TRUE)</f>
        <v>Function</v>
      </c>
      <c r="I15" t="str">
        <f>VLOOKUP($F15,Table1[],4,TRUE)</f>
        <v>Buttons</v>
      </c>
      <c r="J15" t="str">
        <f>VLOOKUP($F15,Table1[],5,TRUE)</f>
        <v>Start game, Exit Game buttons to start or exit the game</v>
      </c>
    </row>
    <row r="16" spans="1:10" x14ac:dyDescent="0.25">
      <c r="A16">
        <v>5</v>
      </c>
      <c r="B16">
        <v>0</v>
      </c>
      <c r="C16">
        <v>1</v>
      </c>
      <c r="D16">
        <v>0</v>
      </c>
      <c r="E16" t="s">
        <v>128</v>
      </c>
      <c r="F16">
        <v>4</v>
      </c>
      <c r="G16" t="str">
        <f>VLOOKUP($F16,Table1[],2,TRUE)</f>
        <v>Main Menu</v>
      </c>
      <c r="H16" t="str">
        <f>VLOOKUP($F16,Table1[],3,TRUE)</f>
        <v>Function</v>
      </c>
      <c r="I16" t="str">
        <f>VLOOKUP($F16,Table1[],4,TRUE)</f>
        <v>Options</v>
      </c>
      <c r="J16" t="str">
        <f>VLOOKUP($F16,Table1[],5,TRUE)</f>
        <v>Main Menu has Option screen to change audio settings</v>
      </c>
    </row>
    <row r="17" spans="1:10" x14ac:dyDescent="0.25">
      <c r="A17">
        <v>6</v>
      </c>
      <c r="B17">
        <v>0</v>
      </c>
      <c r="C17">
        <v>1</v>
      </c>
      <c r="D17">
        <v>0</v>
      </c>
      <c r="E17" t="s">
        <v>129</v>
      </c>
      <c r="F17">
        <v>5</v>
      </c>
      <c r="G17" t="str">
        <f>VLOOKUP($F17,Table1[],2,TRUE)</f>
        <v>Main Menu</v>
      </c>
      <c r="H17" t="str">
        <f>VLOOKUP($F17,Table1[],3,TRUE)</f>
        <v>Assets</v>
      </c>
      <c r="I17" t="str">
        <f>VLOOKUP($F17,Table1[],4,TRUE)</f>
        <v>Background</v>
      </c>
      <c r="J17" t="str">
        <f>VLOOKUP($F17,Table1[],5,TRUE)</f>
        <v>Background Art/Music playing on loop</v>
      </c>
    </row>
    <row r="18" spans="1:10" x14ac:dyDescent="0.25">
      <c r="A18">
        <v>7</v>
      </c>
      <c r="B18">
        <v>0</v>
      </c>
      <c r="C18">
        <v>1</v>
      </c>
      <c r="D18">
        <v>0</v>
      </c>
      <c r="E18" t="s">
        <v>130</v>
      </c>
      <c r="F18">
        <v>6</v>
      </c>
      <c r="G18" t="str">
        <f>VLOOKUP($F18,Table1[],2,TRUE)</f>
        <v>Game</v>
      </c>
      <c r="H18" t="str">
        <f>VLOOKUP($F18,Table1[],3,TRUE)</f>
        <v>Assets</v>
      </c>
      <c r="I18" t="str">
        <f>VLOOKUP($F18,Table1[],4,TRUE)</f>
        <v>Background music</v>
      </c>
      <c r="J18" t="str">
        <f>VLOOKUP($F18,Table1[],5,TRUE)</f>
        <v>Background music is playing on loop</v>
      </c>
    </row>
    <row r="19" spans="1:10" x14ac:dyDescent="0.25">
      <c r="A19">
        <v>8</v>
      </c>
      <c r="B19" t="s">
        <v>112</v>
      </c>
      <c r="C19">
        <v>1.5</v>
      </c>
      <c r="D19">
        <v>0</v>
      </c>
      <c r="E19" t="s">
        <v>131</v>
      </c>
      <c r="F19">
        <v>7</v>
      </c>
      <c r="G19" t="str">
        <f>VLOOKUP($F19,Table1[],2,TRUE)</f>
        <v>Game</v>
      </c>
      <c r="H19" t="str">
        <f>VLOOKUP($F19,Table1[],3,TRUE)</f>
        <v>Weapons</v>
      </c>
      <c r="I19" t="str">
        <f>VLOOKUP($F19,Table1[],4,TRUE)</f>
        <v>Weapons</v>
      </c>
      <c r="J19" t="str">
        <f>VLOOKUP($F19,Table1[],5,TRUE)</f>
        <v>Weapons may be data driven with Weapon visual, VFX, and SFX</v>
      </c>
    </row>
    <row r="20" spans="1:10" x14ac:dyDescent="0.25">
      <c r="A20">
        <v>9</v>
      </c>
      <c r="B20" t="s">
        <v>112</v>
      </c>
      <c r="C20">
        <v>1</v>
      </c>
      <c r="D20">
        <v>0</v>
      </c>
      <c r="E20" t="s">
        <v>132</v>
      </c>
      <c r="F20">
        <v>7</v>
      </c>
      <c r="G20" t="str">
        <f>VLOOKUP($F20,Table1[],2,TRUE)</f>
        <v>Game</v>
      </c>
      <c r="H20" t="str">
        <f>VLOOKUP($F20,Table1[],3,TRUE)</f>
        <v>Weapons</v>
      </c>
      <c r="I20" t="str">
        <f>VLOOKUP($F20,Table1[],4,TRUE)</f>
        <v>Weapons</v>
      </c>
      <c r="J20" t="str">
        <f>VLOOKUP($F20,Table1[],5,TRUE)</f>
        <v>Weapons may be data driven with Weapon visual, VFX, and SFX</v>
      </c>
    </row>
    <row r="21" spans="1:10" x14ac:dyDescent="0.25">
      <c r="A21">
        <v>10</v>
      </c>
      <c r="B21">
        <v>0</v>
      </c>
      <c r="C21">
        <v>1</v>
      </c>
      <c r="D21">
        <v>0</v>
      </c>
      <c r="E21" t="s">
        <v>133</v>
      </c>
      <c r="F21">
        <v>7</v>
      </c>
      <c r="G21" t="str">
        <f>VLOOKUP($F21,Table1[],2,TRUE)</f>
        <v>Game</v>
      </c>
      <c r="H21" t="str">
        <f>VLOOKUP($F21,Table1[],3,TRUE)</f>
        <v>Weapons</v>
      </c>
      <c r="I21" t="str">
        <f>VLOOKUP($F21,Table1[],4,TRUE)</f>
        <v>Weapons</v>
      </c>
      <c r="J21" t="str">
        <f>VLOOKUP($F21,Table1[],5,TRUE)</f>
        <v>Weapons may be data driven with Weapon visual, VFX, and SFX</v>
      </c>
    </row>
    <row r="22" spans="1:10" x14ac:dyDescent="0.25">
      <c r="A22">
        <v>11</v>
      </c>
      <c r="B22">
        <v>0</v>
      </c>
      <c r="C22">
        <v>1</v>
      </c>
      <c r="D22">
        <v>0</v>
      </c>
      <c r="E22" t="s">
        <v>135</v>
      </c>
      <c r="F22">
        <v>7</v>
      </c>
      <c r="G22" t="str">
        <f>VLOOKUP($F22,Table1[],2,TRUE)</f>
        <v>Game</v>
      </c>
      <c r="H22" t="str">
        <f>VLOOKUP($F22,Table1[],3,TRUE)</f>
        <v>Weapons</v>
      </c>
      <c r="I22" t="str">
        <f>VLOOKUP($F22,Table1[],4,TRUE)</f>
        <v>Weapons</v>
      </c>
      <c r="J22" t="str">
        <f>VLOOKUP($F22,Table1[],5,TRUE)</f>
        <v>Weapons may be data driven with Weapon visual, VFX, and SFX</v>
      </c>
    </row>
    <row r="23" spans="1:10" x14ac:dyDescent="0.25">
      <c r="A23">
        <v>12</v>
      </c>
      <c r="B23">
        <v>0</v>
      </c>
      <c r="C23">
        <v>1.5</v>
      </c>
      <c r="D23">
        <v>0</v>
      </c>
      <c r="E23" t="s">
        <v>134</v>
      </c>
      <c r="F23">
        <v>7</v>
      </c>
      <c r="G23" t="str">
        <f>VLOOKUP($F23,Table1[],2,TRUE)</f>
        <v>Game</v>
      </c>
      <c r="H23" t="str">
        <f>VLOOKUP($F23,Table1[],3,TRUE)</f>
        <v>Weapons</v>
      </c>
      <c r="I23" t="str">
        <f>VLOOKUP($F23,Table1[],4,TRUE)</f>
        <v>Weapons</v>
      </c>
      <c r="J23" t="str">
        <f>VLOOKUP($F23,Table1[],5,TRUE)</f>
        <v>Weapons may be data driven with Weapon visual, VFX, and SFX</v>
      </c>
    </row>
    <row r="24" spans="1:10" x14ac:dyDescent="0.25">
      <c r="A24">
        <v>13</v>
      </c>
      <c r="B24">
        <v>0</v>
      </c>
      <c r="C24">
        <v>1</v>
      </c>
      <c r="D24">
        <v>0</v>
      </c>
      <c r="E24" t="s">
        <v>136</v>
      </c>
      <c r="F24">
        <v>7</v>
      </c>
      <c r="G24" t="str">
        <f>VLOOKUP($F24,Table1[],2,TRUE)</f>
        <v>Game</v>
      </c>
      <c r="H24" t="str">
        <f>VLOOKUP($F24,Table1[],3,TRUE)</f>
        <v>Weapons</v>
      </c>
      <c r="I24" t="str">
        <f>VLOOKUP($F24,Table1[],4,TRUE)</f>
        <v>Weapons</v>
      </c>
      <c r="J24" t="str">
        <f>VLOOKUP($F24,Table1[],5,TRUE)</f>
        <v>Weapons may be data driven with Weapon visual, VFX, and SFX</v>
      </c>
    </row>
    <row r="25" spans="1:10" x14ac:dyDescent="0.25">
      <c r="A25">
        <v>14</v>
      </c>
      <c r="B25">
        <v>0</v>
      </c>
      <c r="C25">
        <v>1.5</v>
      </c>
      <c r="D25">
        <v>0</v>
      </c>
      <c r="E25" t="s">
        <v>137</v>
      </c>
      <c r="F25">
        <v>7</v>
      </c>
      <c r="G25" t="str">
        <f>VLOOKUP($F25,Table1[],2,TRUE)</f>
        <v>Game</v>
      </c>
      <c r="H25" t="str">
        <f>VLOOKUP($F25,Table1[],3,TRUE)</f>
        <v>Weapons</v>
      </c>
      <c r="I25" t="str">
        <f>VLOOKUP($F25,Table1[],4,TRUE)</f>
        <v>Weapons</v>
      </c>
      <c r="J25" t="str">
        <f>VLOOKUP($F25,Table1[],5,TRUE)</f>
        <v>Weapons may be data driven with Weapon visual, VFX, and SFX</v>
      </c>
    </row>
    <row r="26" spans="1:10" x14ac:dyDescent="0.25">
      <c r="A26">
        <v>15</v>
      </c>
      <c r="B26">
        <v>0</v>
      </c>
      <c r="C26">
        <v>1</v>
      </c>
      <c r="D26">
        <v>0</v>
      </c>
      <c r="E26" t="s">
        <v>138</v>
      </c>
      <c r="F26">
        <v>7</v>
      </c>
      <c r="G26" t="str">
        <f>VLOOKUP($F26,Table1[],2,TRUE)</f>
        <v>Game</v>
      </c>
      <c r="H26" t="str">
        <f>VLOOKUP($F26,Table1[],3,TRUE)</f>
        <v>Weapons</v>
      </c>
      <c r="I26" t="str">
        <f>VLOOKUP($F26,Table1[],4,TRUE)</f>
        <v>Weapons</v>
      </c>
      <c r="J26" t="str">
        <f>VLOOKUP($F26,Table1[],5,TRUE)</f>
        <v>Weapons may be data driven with Weapon visual, VFX, and SFX</v>
      </c>
    </row>
    <row r="27" spans="1:10" x14ac:dyDescent="0.25">
      <c r="A27">
        <v>16</v>
      </c>
      <c r="B27">
        <v>0</v>
      </c>
      <c r="C27">
        <v>1</v>
      </c>
      <c r="D27">
        <v>0</v>
      </c>
      <c r="E27" t="s">
        <v>139</v>
      </c>
      <c r="F27">
        <v>7</v>
      </c>
      <c r="G27" t="str">
        <f>VLOOKUP($F27,Table1[],2,TRUE)</f>
        <v>Game</v>
      </c>
      <c r="H27" t="str">
        <f>VLOOKUP($F27,Table1[],3,TRUE)</f>
        <v>Weapons</v>
      </c>
      <c r="I27" t="str">
        <f>VLOOKUP($F27,Table1[],4,TRUE)</f>
        <v>Weapons</v>
      </c>
      <c r="J27" t="str">
        <f>VLOOKUP($F27,Table1[],5,TRUE)</f>
        <v>Weapons may be data driven with Weapon visual, VFX, and SFX</v>
      </c>
    </row>
    <row r="28" spans="1:10" x14ac:dyDescent="0.25">
      <c r="A28">
        <v>17</v>
      </c>
      <c r="B28" t="s">
        <v>112</v>
      </c>
      <c r="C28">
        <v>1.5</v>
      </c>
      <c r="D28">
        <v>0</v>
      </c>
      <c r="E28" t="s">
        <v>140</v>
      </c>
      <c r="F28">
        <v>8</v>
      </c>
      <c r="G28" t="str">
        <f>VLOOKUP($F28,Table1[],2,TRUE)</f>
        <v>Game</v>
      </c>
      <c r="H28" t="str">
        <f>VLOOKUP($F28,Table1[],3,TRUE)</f>
        <v>Weapons</v>
      </c>
      <c r="I28" t="str">
        <f>VLOOKUP($F28,Table1[],4,TRUE)</f>
        <v>Bullets</v>
      </c>
      <c r="J28" t="str">
        <f>VLOOKUP($F28,Table1[],5,TRUE)</f>
        <v>Bullets may be data driven with damage, visuals, VFX, and SFX</v>
      </c>
    </row>
    <row r="29" spans="1:10" x14ac:dyDescent="0.25">
      <c r="A29">
        <v>18</v>
      </c>
      <c r="B29">
        <v>0</v>
      </c>
      <c r="C29">
        <v>1</v>
      </c>
      <c r="D29">
        <v>0</v>
      </c>
      <c r="E29" t="s">
        <v>142</v>
      </c>
      <c r="F29">
        <v>8</v>
      </c>
      <c r="G29" t="str">
        <f>VLOOKUP($F29,Table1[],2,TRUE)</f>
        <v>Game</v>
      </c>
      <c r="H29" t="str">
        <f>VLOOKUP($F29,Table1[],3,TRUE)</f>
        <v>Weapons</v>
      </c>
      <c r="I29" t="str">
        <f>VLOOKUP($F29,Table1[],4,TRUE)</f>
        <v>Bullets</v>
      </c>
      <c r="J29" t="str">
        <f>VLOOKUP($F29,Table1[],5,TRUE)</f>
        <v>Bullets may be data driven with damage, visuals, VFX, and SFX</v>
      </c>
    </row>
    <row r="30" spans="1:10" x14ac:dyDescent="0.25">
      <c r="A30">
        <v>19</v>
      </c>
      <c r="B30">
        <v>0</v>
      </c>
      <c r="C30">
        <v>1</v>
      </c>
      <c r="D30">
        <v>0</v>
      </c>
      <c r="E30" t="s">
        <v>141</v>
      </c>
      <c r="F30">
        <v>8</v>
      </c>
      <c r="G30" t="str">
        <f>VLOOKUP($F30,Table1[],2,TRUE)</f>
        <v>Game</v>
      </c>
      <c r="H30" t="str">
        <f>VLOOKUP($F30,Table1[],3,TRUE)</f>
        <v>Weapons</v>
      </c>
      <c r="I30" t="str">
        <f>VLOOKUP($F30,Table1[],4,TRUE)</f>
        <v>Bullets</v>
      </c>
      <c r="J30" t="str">
        <f>VLOOKUP($F30,Table1[],5,TRUE)</f>
        <v>Bullets may be data driven with damage, visuals, VFX, and SFX</v>
      </c>
    </row>
    <row r="31" spans="1:10" x14ac:dyDescent="0.25">
      <c r="A31">
        <v>20</v>
      </c>
      <c r="B31">
        <v>0</v>
      </c>
      <c r="C31">
        <v>2</v>
      </c>
      <c r="D31">
        <v>0</v>
      </c>
      <c r="E31" t="s">
        <v>143</v>
      </c>
      <c r="F31">
        <v>8</v>
      </c>
      <c r="G31" t="str">
        <f>VLOOKUP($F31,Table1[],2,TRUE)</f>
        <v>Game</v>
      </c>
      <c r="H31" t="str">
        <f>VLOOKUP($F31,Table1[],3,TRUE)</f>
        <v>Weapons</v>
      </c>
      <c r="I31" t="str">
        <f>VLOOKUP($F31,Table1[],4,TRUE)</f>
        <v>Bullets</v>
      </c>
      <c r="J31" t="str">
        <f>VLOOKUP($F31,Table1[],5,TRUE)</f>
        <v>Bullets may be data driven with damage, visuals, VFX, and SFX</v>
      </c>
    </row>
    <row r="32" spans="1:10" x14ac:dyDescent="0.25">
      <c r="A32">
        <v>21</v>
      </c>
      <c r="B32">
        <v>0</v>
      </c>
      <c r="C32">
        <v>1</v>
      </c>
      <c r="D32">
        <v>0</v>
      </c>
      <c r="E32" t="s">
        <v>144</v>
      </c>
      <c r="F32">
        <v>9</v>
      </c>
      <c r="G32" t="str">
        <f>VLOOKUP($F32,Table1[],2,TRUE)</f>
        <v>Game</v>
      </c>
      <c r="H32" t="str">
        <f>VLOOKUP($F32,Table1[],3,TRUE)</f>
        <v>Camera</v>
      </c>
      <c r="I32" t="str">
        <f>VLOOKUP($F32,Table1[],4,TRUE)</f>
        <v>Top down camera</v>
      </c>
      <c r="J32" t="str">
        <f>VLOOKUP($F32,Table1[],5,TRUE)</f>
        <v>Camera view is top down focusing on the player but is clamped to screen</v>
      </c>
    </row>
    <row r="33" spans="1:10" x14ac:dyDescent="0.25">
      <c r="A33">
        <v>22</v>
      </c>
      <c r="B33">
        <v>0</v>
      </c>
      <c r="C33">
        <v>0.5</v>
      </c>
      <c r="D33">
        <v>0</v>
      </c>
      <c r="E33" t="s">
        <v>145</v>
      </c>
      <c r="F33">
        <v>9</v>
      </c>
      <c r="G33" t="str">
        <f>VLOOKUP($F33,Table1[],2,TRUE)</f>
        <v>Game</v>
      </c>
      <c r="H33" t="str">
        <f>VLOOKUP($F33,Table1[],3,TRUE)</f>
        <v>Camera</v>
      </c>
      <c r="I33" t="str">
        <f>VLOOKUP($F33,Table1[],4,TRUE)</f>
        <v>Top down camera</v>
      </c>
      <c r="J33" t="str">
        <f>VLOOKUP($F33,Table1[],5,TRUE)</f>
        <v>Camera view is top down focusing on the player but is clamped to screen</v>
      </c>
    </row>
    <row r="34" spans="1:10" x14ac:dyDescent="0.25">
      <c r="A34">
        <v>23</v>
      </c>
      <c r="B34">
        <v>0</v>
      </c>
      <c r="C34">
        <v>1</v>
      </c>
      <c r="D34">
        <v>0</v>
      </c>
      <c r="E34" t="s">
        <v>146</v>
      </c>
      <c r="F34">
        <v>10</v>
      </c>
      <c r="G34" t="str">
        <f>VLOOKUP($F34,Table1[],2,TRUE)</f>
        <v>Game</v>
      </c>
      <c r="H34" t="str">
        <f>VLOOKUP($F34,Table1[],3,TRUE)</f>
        <v>Camera</v>
      </c>
      <c r="I34" t="str">
        <f>VLOOKUP($F34,Table1[],4,TRUE)</f>
        <v>Screen shake</v>
      </c>
      <c r="J34" t="str">
        <f>VLOOKUP($F34,Table1[],5,TRUE)</f>
        <v>Camera has screen shaking for for big damage taken</v>
      </c>
    </row>
    <row r="35" spans="1:10" x14ac:dyDescent="0.25">
      <c r="A35">
        <v>24</v>
      </c>
      <c r="B35">
        <v>0</v>
      </c>
      <c r="C35">
        <v>2</v>
      </c>
      <c r="D35">
        <v>0</v>
      </c>
      <c r="E35" t="s">
        <v>147</v>
      </c>
      <c r="F35">
        <v>11</v>
      </c>
      <c r="G35" t="str">
        <f>VLOOKUP($F35,Table1[],2,TRUE)</f>
        <v>Game</v>
      </c>
      <c r="H35" t="str">
        <f>VLOOKUP($F35,Table1[],3,TRUE)</f>
        <v>UI</v>
      </c>
      <c r="I35" t="str">
        <f>VLOOKUP($F35,Table1[],4,TRUE)</f>
        <v>Pause Menu</v>
      </c>
      <c r="J35" t="str">
        <f>VLOOKUP($F35,Table1[],5,TRUE)</f>
        <v>Pause menu pauses gameplay and has buttons for resuming gameplay and quitting</v>
      </c>
    </row>
    <row r="36" spans="1:10" x14ac:dyDescent="0.25">
      <c r="A36">
        <v>25</v>
      </c>
      <c r="B36">
        <v>0</v>
      </c>
      <c r="C36">
        <v>2</v>
      </c>
      <c r="D36">
        <v>0</v>
      </c>
      <c r="E36" t="s">
        <v>148</v>
      </c>
      <c r="F36">
        <v>12</v>
      </c>
      <c r="G36" t="str">
        <f>VLOOKUP($F36,Table1[],2,TRUE)</f>
        <v>Game</v>
      </c>
      <c r="H36" t="str">
        <f>VLOOKUP($F36,Table1[],3,TRUE)</f>
        <v>UI</v>
      </c>
      <c r="I36" t="str">
        <f>VLOOKUP($F36,Table1[],4,TRUE)</f>
        <v>Pause Menu Audio controls</v>
      </c>
      <c r="J36" t="str">
        <f>VLOOKUP($F36,Table1[],5,TRUE)</f>
        <v>Lowering and raising of the audio can be done through pause menu</v>
      </c>
    </row>
    <row r="37" spans="1:10" x14ac:dyDescent="0.25">
      <c r="A37">
        <v>26</v>
      </c>
      <c r="B37">
        <v>0</v>
      </c>
      <c r="C37">
        <v>1</v>
      </c>
      <c r="D37">
        <v>0</v>
      </c>
      <c r="E37" t="s">
        <v>149</v>
      </c>
      <c r="F37">
        <v>13</v>
      </c>
      <c r="G37" t="str">
        <f>VLOOKUP($F37,Table1[],2,TRUE)</f>
        <v>Game</v>
      </c>
      <c r="H37" t="str">
        <f>VLOOKUP($F37,Table1[],3,TRUE)</f>
        <v>UI</v>
      </c>
      <c r="I37" t="str">
        <f>VLOOKUP($F37,Table1[],4,TRUE)</f>
        <v>HUD</v>
      </c>
      <c r="J37" t="str">
        <f>VLOOKUP($F37,Table1[],5,TRUE)</f>
        <v>There is a HUD that shows health, ammo, and current weapon</v>
      </c>
    </row>
    <row r="38" spans="1:10" x14ac:dyDescent="0.25">
      <c r="A38">
        <v>27</v>
      </c>
      <c r="B38">
        <v>0</v>
      </c>
      <c r="C38">
        <v>2</v>
      </c>
      <c r="D38">
        <v>0</v>
      </c>
      <c r="E38" t="s">
        <v>150</v>
      </c>
      <c r="F38">
        <v>14</v>
      </c>
      <c r="G38" t="str">
        <f>VLOOKUP($F38,Table1[],2,TRUE)</f>
        <v>Game</v>
      </c>
      <c r="H38" t="str">
        <f>VLOOKUP($F38,Table1[],3,TRUE)</f>
        <v>UI</v>
      </c>
      <c r="I38" t="str">
        <f>VLOOKUP($F38,Table1[],4,TRUE)</f>
        <v>Death Sequence</v>
      </c>
      <c r="J38" t="str">
        <f>VLOOKUP($F38,Table1[],5,TRUE)</f>
        <v>When the player dies, there is a transition to the death screen which allows the player to restart or go back to main menu</v>
      </c>
    </row>
    <row r="39" spans="1:10" x14ac:dyDescent="0.25">
      <c r="A39">
        <v>28</v>
      </c>
      <c r="B39">
        <v>0</v>
      </c>
      <c r="C39">
        <v>1.5</v>
      </c>
      <c r="D39">
        <v>0</v>
      </c>
      <c r="E39" t="s">
        <v>151</v>
      </c>
      <c r="F39">
        <v>15</v>
      </c>
      <c r="G39" t="str">
        <f>VLOOKUP($F39,Table1[],2,TRUE)</f>
        <v>Game</v>
      </c>
      <c r="H39" t="str">
        <f>VLOOKUP($F39,Table1[],3,TRUE)</f>
        <v>UI</v>
      </c>
      <c r="I39" t="str">
        <f>VLOOKUP($F39,Table1[],4,TRUE)</f>
        <v>Map transition sequence</v>
      </c>
      <c r="J39" t="str">
        <f>VLOOKUP($F39,Table1[],5,TRUE)</f>
        <v>When a level is completed there is a transition sequence to the next level</v>
      </c>
    </row>
    <row r="40" spans="1:10" x14ac:dyDescent="0.25">
      <c r="A40">
        <v>29</v>
      </c>
      <c r="B40">
        <v>0</v>
      </c>
      <c r="C40">
        <v>1</v>
      </c>
      <c r="D40">
        <v>0</v>
      </c>
      <c r="E40" t="s">
        <v>152</v>
      </c>
      <c r="F40">
        <v>16</v>
      </c>
      <c r="G40" t="str">
        <f>VLOOKUP($F40,Table1[],2,TRUE)</f>
        <v xml:space="preserve">Game </v>
      </c>
      <c r="H40" t="str">
        <f>VLOOKUP($F40,Table1[],3,TRUE)</f>
        <v>UI</v>
      </c>
      <c r="I40" t="str">
        <f>VLOOKUP($F40,Table1[],4,TRUE)</f>
        <v>Victory sequence</v>
      </c>
      <c r="J40" t="str">
        <f>VLOOKUP($F40,Table1[],5,TRUE)</f>
        <v>When the full game is beaten, a vicotry sequence begins which then allows the player to restart or go back to main menu</v>
      </c>
    </row>
    <row r="41" spans="1:10" x14ac:dyDescent="0.25">
      <c r="A41">
        <v>30</v>
      </c>
      <c r="B41">
        <v>0</v>
      </c>
      <c r="C41">
        <v>1</v>
      </c>
      <c r="D41">
        <v>0</v>
      </c>
      <c r="E41" t="s">
        <v>156</v>
      </c>
      <c r="F41">
        <v>17</v>
      </c>
      <c r="G41" t="str">
        <f>VLOOKUP($F41,Table1[],2,TRUE)</f>
        <v>Game</v>
      </c>
      <c r="H41" t="str">
        <f>VLOOKUP($F41,Table1[],3,TRUE)</f>
        <v>Actors</v>
      </c>
      <c r="I41" t="str">
        <f>VLOOKUP($F41,Table1[],4,TRUE)</f>
        <v>Physics</v>
      </c>
      <c r="J41" t="str">
        <f>VLOOKUP($F41,Table1[],5,TRUE)</f>
        <v>Physics like actor radius is data driven and says what the actor will collide with</v>
      </c>
    </row>
    <row r="42" spans="1:10" x14ac:dyDescent="0.25">
      <c r="A42">
        <v>31</v>
      </c>
      <c r="B42">
        <v>0</v>
      </c>
      <c r="C42">
        <v>1</v>
      </c>
      <c r="D42">
        <v>0</v>
      </c>
      <c r="E42" t="s">
        <v>153</v>
      </c>
      <c r="F42">
        <v>18</v>
      </c>
      <c r="G42" t="str">
        <f>VLOOKUP($F42,Table1[],2,TRUE)</f>
        <v>Game</v>
      </c>
      <c r="H42" t="str">
        <f>VLOOKUP($F42,Table1[],3,TRUE)</f>
        <v>Actors</v>
      </c>
      <c r="I42" t="str">
        <f>VLOOKUP($F42,Table1[],4,TRUE)</f>
        <v>Weapons</v>
      </c>
      <c r="J42" t="str">
        <f>VLOOKUP($F42,Table1[],5,TRUE)</f>
        <v>Game keeps track of current weapon and uses the weapon definitions to know the stats</v>
      </c>
    </row>
    <row r="43" spans="1:10" x14ac:dyDescent="0.25">
      <c r="A43">
        <v>32</v>
      </c>
      <c r="B43">
        <v>0</v>
      </c>
      <c r="C43">
        <v>1</v>
      </c>
      <c r="D43">
        <v>0</v>
      </c>
      <c r="E43" t="s">
        <v>154</v>
      </c>
      <c r="F43">
        <v>18</v>
      </c>
      <c r="G43" t="str">
        <f>VLOOKUP($F43,Table1[],2,TRUE)</f>
        <v>Game</v>
      </c>
      <c r="H43" t="str">
        <f>VLOOKUP($F43,Table1[],3,TRUE)</f>
        <v>Actors</v>
      </c>
      <c r="I43" t="str">
        <f>VLOOKUP($F43,Table1[],4,TRUE)</f>
        <v>Weapons</v>
      </c>
      <c r="J43" t="str">
        <f>VLOOKUP($F43,Table1[],5,TRUE)</f>
        <v>Game keeps track of current weapon and uses the weapon definitions to know the stats</v>
      </c>
    </row>
    <row r="44" spans="1:10" x14ac:dyDescent="0.25">
      <c r="A44">
        <v>33</v>
      </c>
      <c r="B44" t="s">
        <v>112</v>
      </c>
      <c r="C44">
        <v>1.5</v>
      </c>
      <c r="D44">
        <v>0</v>
      </c>
      <c r="E44" t="s">
        <v>155</v>
      </c>
      <c r="F44">
        <v>19</v>
      </c>
      <c r="G44" t="str">
        <f>VLOOKUP($F44,Table1[],2,TRUE)</f>
        <v>Game</v>
      </c>
      <c r="H44" t="str">
        <f>VLOOKUP($F44,Table1[],3,TRUE)</f>
        <v>Actors</v>
      </c>
      <c r="I44" t="str">
        <f>VLOOKUP($F44,Table1[],4,TRUE)</f>
        <v>Model/animations</v>
      </c>
      <c r="J44" t="str">
        <f>VLOOKUP($F44,Table1[],5,TRUE)</f>
        <v>Actors model and animations are data driven with walking and death</v>
      </c>
    </row>
    <row r="45" spans="1:10" x14ac:dyDescent="0.25">
      <c r="A45">
        <v>34</v>
      </c>
      <c r="B45">
        <v>0</v>
      </c>
      <c r="C45">
        <v>1.5</v>
      </c>
      <c r="D45">
        <v>0</v>
      </c>
      <c r="E45" t="s">
        <v>157</v>
      </c>
      <c r="F45">
        <v>19</v>
      </c>
      <c r="G45" t="str">
        <f>VLOOKUP($F45,Table1[],2,TRUE)</f>
        <v>Game</v>
      </c>
      <c r="H45" t="str">
        <f>VLOOKUP($F45,Table1[],3,TRUE)</f>
        <v>Actors</v>
      </c>
      <c r="I45" t="str">
        <f>VLOOKUP($F45,Table1[],4,TRUE)</f>
        <v>Model/animations</v>
      </c>
      <c r="J45" t="str">
        <f>VLOOKUP($F45,Table1[],5,TRUE)</f>
        <v>Actors model and animations are data driven with walking and death</v>
      </c>
    </row>
    <row r="46" spans="1:10" x14ac:dyDescent="0.25">
      <c r="A46">
        <v>35</v>
      </c>
      <c r="B46">
        <v>0</v>
      </c>
      <c r="C46">
        <v>1.5</v>
      </c>
      <c r="D46">
        <v>0</v>
      </c>
      <c r="E46" t="s">
        <v>158</v>
      </c>
      <c r="F46">
        <v>20</v>
      </c>
      <c r="G46" t="str">
        <f>VLOOKUP($F46,Table1[],2,TRUE)</f>
        <v>Game</v>
      </c>
      <c r="H46" t="str">
        <f>VLOOKUP($F46,Table1[],3,TRUE)</f>
        <v>Player</v>
      </c>
      <c r="I46" t="str">
        <f>VLOOKUP($F46,Table1[],4,TRUE)</f>
        <v>Player Character</v>
      </c>
      <c r="J46" t="str">
        <f>VLOOKUP($F46,Table1[],5,TRUE)</f>
        <v>The Player character is derived from actor with a player controller</v>
      </c>
    </row>
    <row r="47" spans="1:10" x14ac:dyDescent="0.25">
      <c r="A47">
        <v>36</v>
      </c>
      <c r="B47">
        <v>0</v>
      </c>
      <c r="C47">
        <v>1</v>
      </c>
      <c r="D47">
        <v>0</v>
      </c>
      <c r="E47" t="s">
        <v>159</v>
      </c>
      <c r="F47">
        <v>21</v>
      </c>
      <c r="G47" t="str">
        <f>VLOOKUP($F47,Table1[],2,TRUE)</f>
        <v>Game</v>
      </c>
      <c r="H47" t="str">
        <f>VLOOKUP($F47,Table1[],3,TRUE)</f>
        <v>Player Controller</v>
      </c>
      <c r="I47" t="str">
        <f>VLOOKUP($F47,Table1[],4,TRUE)</f>
        <v>Movement</v>
      </c>
      <c r="J47" t="str">
        <f>VLOOKUP($F47,Table1[],5,TRUE)</f>
        <v>Player moves with WASD or controller left joystick</v>
      </c>
    </row>
    <row r="48" spans="1:10" x14ac:dyDescent="0.25">
      <c r="A48">
        <v>37</v>
      </c>
      <c r="B48">
        <v>0</v>
      </c>
      <c r="C48">
        <v>1</v>
      </c>
      <c r="D48">
        <v>0</v>
      </c>
      <c r="E48" t="s">
        <v>160</v>
      </c>
      <c r="F48">
        <v>21</v>
      </c>
      <c r="G48" t="str">
        <f>VLOOKUP($F48,Table1[],2,TRUE)</f>
        <v>Game</v>
      </c>
      <c r="H48" t="str">
        <f>VLOOKUP($F48,Table1[],3,TRUE)</f>
        <v>Player Controller</v>
      </c>
      <c r="I48" t="str">
        <f>VLOOKUP($F48,Table1[],4,TRUE)</f>
        <v>Movement</v>
      </c>
      <c r="J48" t="str">
        <f>VLOOKUP($F48,Table1[],5,TRUE)</f>
        <v>Player moves with WASD or controller left joystick</v>
      </c>
    </row>
    <row r="49" spans="1:10" x14ac:dyDescent="0.25">
      <c r="A49">
        <v>38</v>
      </c>
      <c r="B49">
        <v>0</v>
      </c>
      <c r="C49">
        <v>1</v>
      </c>
      <c r="D49">
        <v>0</v>
      </c>
      <c r="E49" t="s">
        <v>161</v>
      </c>
      <c r="F49">
        <v>22</v>
      </c>
      <c r="G49" t="str">
        <f>VLOOKUP($F49,Table1[],2,TRUE)</f>
        <v>Game</v>
      </c>
      <c r="H49" t="str">
        <f>VLOOKUP($F49,Table1[],3,TRUE)</f>
        <v>Player Controller</v>
      </c>
      <c r="I49" t="str">
        <f>VLOOKUP($F49,Table1[],4,TRUE)</f>
        <v>Shooting</v>
      </c>
      <c r="J49" t="str">
        <f>VLOOKUP($F49,Table1[],5,TRUE)</f>
        <v>Player shoots with left mouse button or controller right button</v>
      </c>
    </row>
    <row r="50" spans="1:10" x14ac:dyDescent="0.25">
      <c r="A50">
        <v>39</v>
      </c>
      <c r="B50">
        <v>0</v>
      </c>
      <c r="C50">
        <v>1</v>
      </c>
      <c r="D50">
        <v>0</v>
      </c>
      <c r="E50" t="s">
        <v>162</v>
      </c>
      <c r="F50">
        <v>23</v>
      </c>
      <c r="G50" t="str">
        <f>VLOOKUP($F50,Table1[],2,TRUE)</f>
        <v>Game</v>
      </c>
      <c r="H50" t="str">
        <f>VLOOKUP($F50,Table1[],3,TRUE)</f>
        <v>Player Controller</v>
      </c>
      <c r="I50" t="str">
        <f>VLOOKUP($F50,Table1[],4,TRUE)</f>
        <v>Aiming</v>
      </c>
      <c r="J50" t="str">
        <f>VLOOKUP($F50,Table1[],5,TRUE)</f>
        <v>Player aims with mouse or controller right joystick</v>
      </c>
    </row>
    <row r="51" spans="1:10" x14ac:dyDescent="0.25">
      <c r="A51">
        <v>40</v>
      </c>
      <c r="B51">
        <v>0</v>
      </c>
      <c r="C51">
        <v>1</v>
      </c>
      <c r="D51">
        <v>0</v>
      </c>
      <c r="E51" t="s">
        <v>163</v>
      </c>
      <c r="F51">
        <v>24</v>
      </c>
      <c r="G51" t="str">
        <f>VLOOKUP($F51,Table1[],2,TRUE)</f>
        <v>Game</v>
      </c>
      <c r="H51" t="str">
        <f>VLOOKUP($F51,Table1[],3,TRUE)</f>
        <v>Player Controller</v>
      </c>
      <c r="I51" t="str">
        <f>VLOOKUP($F51,Table1[],4,TRUE)</f>
        <v>Dodging</v>
      </c>
      <c r="J51" t="str">
        <f>VLOOKUP($F51,Table1[],5,TRUE)</f>
        <v>Player can dodge with space key or controller B button</v>
      </c>
    </row>
    <row r="52" spans="1:10" x14ac:dyDescent="0.25">
      <c r="A52">
        <v>41</v>
      </c>
      <c r="B52">
        <v>0</v>
      </c>
      <c r="C52">
        <v>1</v>
      </c>
      <c r="D52">
        <v>0</v>
      </c>
      <c r="E52" t="s">
        <v>164</v>
      </c>
      <c r="F52">
        <v>25</v>
      </c>
      <c r="G52" t="str">
        <f>VLOOKUP($F52,Table1[],2,TRUE)</f>
        <v>Game</v>
      </c>
      <c r="H52" t="str">
        <f>VLOOKUP($F52,Table1[],3,TRUE)</f>
        <v>Player Controller</v>
      </c>
      <c r="I52" t="str">
        <f>VLOOKUP($F52,Table1[],4,TRUE)</f>
        <v>Changing weapons</v>
      </c>
      <c r="J52" t="str">
        <f>VLOOKUP($F52,Table1[],5,TRUE)</f>
        <v>Player can change weapons with Q/E keys or controller Y button</v>
      </c>
    </row>
    <row r="53" spans="1:10" x14ac:dyDescent="0.25">
      <c r="A53">
        <v>42</v>
      </c>
      <c r="B53">
        <v>0</v>
      </c>
      <c r="C53">
        <v>1</v>
      </c>
      <c r="D53">
        <v>0</v>
      </c>
      <c r="E53" t="s">
        <v>165</v>
      </c>
      <c r="F53">
        <v>26</v>
      </c>
      <c r="G53" t="str">
        <f>VLOOKUP($F53,Table1[],2,TRUE)</f>
        <v>Game</v>
      </c>
      <c r="H53" t="str">
        <f>VLOOKUP($F53,Table1[],3,TRUE)</f>
        <v>Player Controller</v>
      </c>
      <c r="I53" t="str">
        <f>VLOOKUP($F53,Table1[],4,TRUE)</f>
        <v>Interact/pick up loot</v>
      </c>
      <c r="J53" t="str">
        <f>VLOOKUP($F53,Table1[],5,TRUE)</f>
        <v>Player can pick up weapons/interact with F key or controller A button</v>
      </c>
    </row>
    <row r="54" spans="1:10" x14ac:dyDescent="0.25">
      <c r="A54">
        <v>43</v>
      </c>
      <c r="B54">
        <v>0</v>
      </c>
      <c r="C54">
        <v>2</v>
      </c>
      <c r="D54">
        <v>0</v>
      </c>
      <c r="E54" t="s">
        <v>166</v>
      </c>
      <c r="F54">
        <v>27</v>
      </c>
      <c r="G54" t="str">
        <f>VLOOKUP($F54,Table1[],2,TRUE)</f>
        <v>Game</v>
      </c>
      <c r="H54" t="str">
        <f>VLOOKUP($F54,Table1[],3,TRUE)</f>
        <v>Enemies</v>
      </c>
      <c r="I54" t="str">
        <f>VLOOKUP($F54,Table1[],4,TRUE)</f>
        <v>Enemy characters</v>
      </c>
      <c r="J54" t="str">
        <f>VLOOKUP($F54,Table1[],5,TRUE)</f>
        <v>Enemies are actors that may be data driven. They have on hit and on death effects to drop loot</v>
      </c>
    </row>
    <row r="55" spans="1:10" x14ac:dyDescent="0.25">
      <c r="A55">
        <v>44</v>
      </c>
      <c r="B55">
        <v>0</v>
      </c>
      <c r="C55">
        <v>2</v>
      </c>
      <c r="D55">
        <v>0</v>
      </c>
      <c r="E55" t="s">
        <v>167</v>
      </c>
      <c r="F55">
        <v>28</v>
      </c>
      <c r="G55" t="str">
        <f>VLOOKUP($F55,Table1[],2,TRUE)</f>
        <v>Game</v>
      </c>
      <c r="H55" t="str">
        <f>VLOOKUP($F55,Table1[],3,TRUE)</f>
        <v>Enemy Controller</v>
      </c>
      <c r="I55" t="str">
        <f>VLOOKUP($F55,Table1[],4,TRUE)</f>
        <v>Enemy AI Controller</v>
      </c>
      <c r="J55" t="str">
        <f>VLOOKUP($F55,Table1[],5,TRUE)</f>
        <v>Enemies have a data driven controller where they will wander until the player is spotted before chasing and shooting</v>
      </c>
    </row>
    <row r="56" spans="1:10" x14ac:dyDescent="0.25">
      <c r="A56">
        <v>45</v>
      </c>
      <c r="B56">
        <v>0</v>
      </c>
      <c r="C56">
        <v>3</v>
      </c>
      <c r="D56">
        <v>0</v>
      </c>
      <c r="E56" t="s">
        <v>168</v>
      </c>
      <c r="F56">
        <v>28</v>
      </c>
      <c r="G56" t="str">
        <f>VLOOKUP($F56,Table1[],2,TRUE)</f>
        <v>Game</v>
      </c>
      <c r="H56" t="str">
        <f>VLOOKUP($F56,Table1[],3,TRUE)</f>
        <v>Enemy Controller</v>
      </c>
      <c r="I56" t="str">
        <f>VLOOKUP($F56,Table1[],4,TRUE)</f>
        <v>Enemy AI Controller</v>
      </c>
      <c r="J56" t="str">
        <f>VLOOKUP($F56,Table1[],5,TRUE)</f>
        <v>Enemies have a data driven controller where they will wander until the player is spotted before chasing and shooting</v>
      </c>
    </row>
    <row r="57" spans="1:10" x14ac:dyDescent="0.25">
      <c r="A57">
        <v>46</v>
      </c>
      <c r="B57">
        <v>0</v>
      </c>
      <c r="C57">
        <v>3</v>
      </c>
      <c r="D57">
        <v>0</v>
      </c>
      <c r="E57" t="s">
        <v>169</v>
      </c>
      <c r="F57">
        <v>29</v>
      </c>
      <c r="G57" t="str">
        <f>VLOOKUP($F57,Table1[],2,TRUE)</f>
        <v>Game</v>
      </c>
      <c r="H57" t="str">
        <f>VLOOKUP($F57,Table1[],3,TRUE)</f>
        <v>Enemy</v>
      </c>
      <c r="I57" t="str">
        <f>VLOOKUP($F57,Table1[],4,TRUE)</f>
        <v>Boss</v>
      </c>
      <c r="J57" t="str">
        <f>VLOOKUP($F57,Table1[],5,TRUE)</f>
        <v>Bosses are enemies with a heavier data driven controller for larger attack animations and on hit effects</v>
      </c>
    </row>
    <row r="58" spans="1:10" x14ac:dyDescent="0.25">
      <c r="A58">
        <v>47</v>
      </c>
      <c r="B58">
        <v>0</v>
      </c>
      <c r="C58">
        <v>3</v>
      </c>
      <c r="D58">
        <v>0</v>
      </c>
      <c r="E58" t="s">
        <v>170</v>
      </c>
      <c r="F58">
        <v>29</v>
      </c>
      <c r="G58" t="str">
        <f>VLOOKUP($F58,Table1[],2,TRUE)</f>
        <v>Game</v>
      </c>
      <c r="H58" t="str">
        <f>VLOOKUP($F58,Table1[],3,TRUE)</f>
        <v>Enemy</v>
      </c>
      <c r="I58" t="str">
        <f>VLOOKUP($F58,Table1[],4,TRUE)</f>
        <v>Boss</v>
      </c>
      <c r="J58" t="str">
        <f>VLOOKUP($F58,Table1[],5,TRUE)</f>
        <v>Bosses are enemies with a heavier data driven controller for larger attack animations and on hit effects</v>
      </c>
    </row>
    <row r="59" spans="1:10" x14ac:dyDescent="0.25">
      <c r="A59">
        <v>48</v>
      </c>
      <c r="B59">
        <v>0</v>
      </c>
      <c r="C59">
        <v>3</v>
      </c>
      <c r="D59">
        <v>0</v>
      </c>
      <c r="E59" t="s">
        <v>171</v>
      </c>
      <c r="F59">
        <v>29</v>
      </c>
      <c r="G59" t="str">
        <f>VLOOKUP($F59,Table1[],2,TRUE)</f>
        <v>Game</v>
      </c>
      <c r="H59" t="str">
        <f>VLOOKUP($F59,Table1[],3,TRUE)</f>
        <v>Enemy</v>
      </c>
      <c r="I59" t="str">
        <f>VLOOKUP($F59,Table1[],4,TRUE)</f>
        <v>Boss</v>
      </c>
      <c r="J59" t="str">
        <f>VLOOKUP($F59,Table1[],5,TRUE)</f>
        <v>Bosses are enemies with a heavier data driven controller for larger attack animations and on hit effects</v>
      </c>
    </row>
    <row r="60" spans="1:10" x14ac:dyDescent="0.25">
      <c r="A60">
        <v>49</v>
      </c>
      <c r="B60">
        <v>0</v>
      </c>
      <c r="C60">
        <v>2</v>
      </c>
      <c r="D60">
        <v>0</v>
      </c>
      <c r="E60" t="s">
        <v>172</v>
      </c>
      <c r="F60">
        <v>30</v>
      </c>
      <c r="G60" t="str">
        <f>VLOOKUP($F60,Table1[],2,TRUE)</f>
        <v xml:space="preserve">Game </v>
      </c>
      <c r="H60" t="str">
        <f>VLOOKUP($F60,Table1[],3,TRUE)</f>
        <v>Actors</v>
      </c>
      <c r="I60" t="str">
        <f>VLOOKUP($F60,Table1[],4,TRUE)</f>
        <v>Loot</v>
      </c>
      <c r="J60" t="str">
        <f>VLOOKUP($F60,Table1[],5,TRUE)</f>
        <v>Loot can be dropped from enemies for example weapons, and can be picked up</v>
      </c>
    </row>
    <row r="61" spans="1:10" x14ac:dyDescent="0.25">
      <c r="A61">
        <v>50</v>
      </c>
      <c r="B61">
        <v>0</v>
      </c>
      <c r="C61">
        <v>2.5</v>
      </c>
      <c r="D61">
        <v>0</v>
      </c>
      <c r="E61" t="s">
        <v>173</v>
      </c>
      <c r="F61">
        <v>31</v>
      </c>
      <c r="G61" t="str">
        <f>VLOOKUP($F61,Table1[],2,TRUE)</f>
        <v>Game</v>
      </c>
      <c r="H61" t="str">
        <f>VLOOKUP($F61,Table1[],3,TRUE)</f>
        <v>Map</v>
      </c>
      <c r="I61" t="str">
        <f>VLOOKUP($F61,Table1[],4,TRUE)</f>
        <v>Map editor</v>
      </c>
      <c r="J61" t="str">
        <f>VLOOKUP($F61,Table1[],5,TRUE)</f>
        <v>Maps are data driven and use an image with pixels determining what's on the terrain</v>
      </c>
    </row>
    <row r="62" spans="1:10" x14ac:dyDescent="0.25">
      <c r="A62">
        <v>51</v>
      </c>
      <c r="B62">
        <v>0</v>
      </c>
      <c r="C62">
        <v>2</v>
      </c>
      <c r="D62">
        <v>0</v>
      </c>
      <c r="E62" t="s">
        <v>174</v>
      </c>
      <c r="F62">
        <v>32</v>
      </c>
      <c r="G62" t="str">
        <f>VLOOKUP($F62,Table1[],2,TRUE)</f>
        <v>Game</v>
      </c>
      <c r="H62" t="str">
        <f>VLOOKUP($F62,Table1[],3,TRUE)</f>
        <v>Map</v>
      </c>
      <c r="I62" t="str">
        <f>VLOOKUP($F62,Table1[],4,TRUE)</f>
        <v>Map generation</v>
      </c>
      <c r="J62" t="str">
        <f>VLOOKUP($F62,Table1[],5,TRUE)</f>
        <v>Maps are room based and lock all doors on player entry until enemies are cleares</v>
      </c>
    </row>
    <row r="63" spans="1:10" x14ac:dyDescent="0.25">
      <c r="A63">
        <v>52</v>
      </c>
      <c r="B63">
        <v>0</v>
      </c>
      <c r="C63">
        <v>2</v>
      </c>
      <c r="D63">
        <v>0</v>
      </c>
      <c r="E63" t="s">
        <v>176</v>
      </c>
      <c r="F63">
        <v>33</v>
      </c>
      <c r="G63" t="str">
        <f>VLOOKUP($F63,Table1[],2,TRUE)</f>
        <v>Game</v>
      </c>
      <c r="H63" t="str">
        <f>VLOOKUP($F63,Table1[],3,TRUE)</f>
        <v>Map</v>
      </c>
      <c r="I63" t="str">
        <f>VLOOKUP($F63,Table1[],4,TRUE)</f>
        <v>Map makeup</v>
      </c>
      <c r="J63" t="str">
        <f>VLOOKUP($F63,Table1[],5,TRUE)</f>
        <v>Maps are tile based with tile definitions determining what/who they block or not block</v>
      </c>
    </row>
    <row r="64" spans="1:10" x14ac:dyDescent="0.25">
      <c r="A64">
        <v>53</v>
      </c>
      <c r="B64">
        <v>0</v>
      </c>
      <c r="C64">
        <v>3</v>
      </c>
      <c r="D64">
        <v>0</v>
      </c>
      <c r="E64" t="s">
        <v>175</v>
      </c>
      <c r="F64">
        <v>33</v>
      </c>
      <c r="G64" t="str">
        <f>VLOOKUP($F64,Table1[],2,TRUE)</f>
        <v>Game</v>
      </c>
      <c r="H64" t="str">
        <f>VLOOKUP($F64,Table1[],3,TRUE)</f>
        <v>Map</v>
      </c>
      <c r="I64" t="str">
        <f>VLOOKUP($F64,Table1[],4,TRUE)</f>
        <v>Map makeup</v>
      </c>
      <c r="J64" t="str">
        <f>VLOOKUP($F64,Table1[],5,TRUE)</f>
        <v>Maps are tile based with tile definitions determining what/who they block or not block</v>
      </c>
    </row>
    <row r="65" spans="1:10" x14ac:dyDescent="0.25">
      <c r="A65">
        <v>54</v>
      </c>
      <c r="B65">
        <v>0</v>
      </c>
      <c r="C65">
        <v>5</v>
      </c>
      <c r="D65">
        <v>0</v>
      </c>
      <c r="E65" t="s">
        <v>177</v>
      </c>
      <c r="F65">
        <v>33</v>
      </c>
      <c r="G65" t="str">
        <f>VLOOKUP($F65,Table1[],2,TRUE)</f>
        <v>Game</v>
      </c>
      <c r="H65" t="str">
        <f>VLOOKUP($F65,Table1[],3,TRUE)</f>
        <v>Map</v>
      </c>
      <c r="I65" t="str">
        <f>VLOOKUP($F65,Table1[],4,TRUE)</f>
        <v>Map makeup</v>
      </c>
      <c r="J65" t="str">
        <f>VLOOKUP($F65,Table1[],5,TRUE)</f>
        <v>Maps are tile based with tile definitions determining what/who they block or not block</v>
      </c>
    </row>
    <row r="66" spans="1:10" x14ac:dyDescent="0.25">
      <c r="A66">
        <v>55</v>
      </c>
      <c r="B66">
        <v>0</v>
      </c>
      <c r="C66">
        <v>2</v>
      </c>
      <c r="D66">
        <v>0</v>
      </c>
      <c r="E66" t="s">
        <v>178</v>
      </c>
      <c r="F66">
        <v>34</v>
      </c>
      <c r="G66" t="str">
        <f>VLOOKUP($F66,Table1[],2,TRUE)</f>
        <v>Game</v>
      </c>
      <c r="H66" t="str">
        <f>VLOOKUP($F66,Table1[],3,TRUE)</f>
        <v>World</v>
      </c>
      <c r="I66" t="str">
        <f>VLOOKUP($F66,Table1[],4,TRUE)</f>
        <v>Levels</v>
      </c>
      <c r="J66" t="str">
        <f>VLOOKUP($F66,Table1[],5,TRUE)</f>
        <v>The game is made up of multiple maps which are each a level</v>
      </c>
    </row>
    <row r="67" spans="1:10" x14ac:dyDescent="0.25">
      <c r="A67">
        <v>56</v>
      </c>
      <c r="B67">
        <v>0</v>
      </c>
      <c r="C67">
        <v>2</v>
      </c>
      <c r="D67">
        <v>0</v>
      </c>
      <c r="E67" t="s">
        <v>179</v>
      </c>
      <c r="F67">
        <v>34</v>
      </c>
      <c r="G67" t="str">
        <f>VLOOKUP($F67,Table1[],2,TRUE)</f>
        <v>Game</v>
      </c>
      <c r="H67" t="str">
        <f>VLOOKUP($F67,Table1[],3,TRUE)</f>
        <v>World</v>
      </c>
      <c r="I67" t="str">
        <f>VLOOKUP($F67,Table1[],4,TRUE)</f>
        <v>Levels</v>
      </c>
      <c r="J67" t="str">
        <f>VLOOKUP($F67,Table1[],5,TRUE)</f>
        <v>The game is made up of multiple maps which are each a level</v>
      </c>
    </row>
    <row r="68" spans="1:10" x14ac:dyDescent="0.25">
      <c r="A68">
        <v>57</v>
      </c>
      <c r="B68">
        <v>0</v>
      </c>
      <c r="C68">
        <v>2</v>
      </c>
      <c r="D68">
        <v>0</v>
      </c>
      <c r="E68" t="s">
        <v>180</v>
      </c>
      <c r="F68">
        <v>34</v>
      </c>
      <c r="G68" t="str">
        <f>VLOOKUP($F68,Table1[],2,TRUE)</f>
        <v>Game</v>
      </c>
      <c r="H68" t="str">
        <f>VLOOKUP($F68,Table1[],3,TRUE)</f>
        <v>World</v>
      </c>
      <c r="I68" t="str">
        <f>VLOOKUP($F68,Table1[],4,TRUE)</f>
        <v>Levels</v>
      </c>
      <c r="J68" t="str">
        <f>VLOOKUP($F68,Table1[],5,TRUE)</f>
        <v>The game is made up of multiple maps which are each a level</v>
      </c>
    </row>
    <row r="69" spans="1:10" x14ac:dyDescent="0.25">
      <c r="A69">
        <v>58</v>
      </c>
      <c r="B69">
        <v>0</v>
      </c>
      <c r="C69">
        <v>2</v>
      </c>
      <c r="D69">
        <v>0</v>
      </c>
      <c r="E69" t="s">
        <v>181</v>
      </c>
      <c r="F69">
        <v>34</v>
      </c>
      <c r="G69" t="str">
        <f>VLOOKUP($F69,Table1[],2,TRUE)</f>
        <v>Game</v>
      </c>
      <c r="H69" t="str">
        <f>VLOOKUP($F69,Table1[],3,TRUE)</f>
        <v>World</v>
      </c>
      <c r="I69" t="str">
        <f>VLOOKUP($F69,Table1[],4,TRUE)</f>
        <v>Levels</v>
      </c>
      <c r="J69" t="str">
        <f>VLOOKUP($F69,Table1[],5,TRUE)</f>
        <v>The game is made up of multiple maps which are each a level</v>
      </c>
    </row>
    <row r="70" spans="1:10" x14ac:dyDescent="0.25">
      <c r="A70">
        <v>59</v>
      </c>
      <c r="B70" t="s">
        <v>183</v>
      </c>
      <c r="C70" t="s">
        <v>111</v>
      </c>
      <c r="D70">
        <v>0</v>
      </c>
      <c r="E70" t="s">
        <v>182</v>
      </c>
      <c r="F70">
        <v>35</v>
      </c>
      <c r="G70" t="str">
        <f>VLOOKUP($F70,Table1[],2,TRUE)</f>
        <v>Game</v>
      </c>
      <c r="H70" t="str">
        <f>VLOOKUP($F70,Table1[],3,TRUE)</f>
        <v>Player</v>
      </c>
      <c r="I70" t="str">
        <f>VLOOKUP($F70,Table1[],4,TRUE)</f>
        <v>Player character weapon</v>
      </c>
      <c r="J70" t="str">
        <f>VLOOKUP($F70,Table1[],5,TRUE)</f>
        <v>The player weapon faces the direction that the player is aiming. The weapon makes a circular motion around the character and isn't fully connected to the body</v>
      </c>
    </row>
    <row r="71" spans="1:10" x14ac:dyDescent="0.25">
      <c r="A71">
        <v>60</v>
      </c>
      <c r="B71">
        <v>0</v>
      </c>
      <c r="C71">
        <v>10</v>
      </c>
      <c r="D71">
        <v>0</v>
      </c>
      <c r="E71" t="s">
        <v>100</v>
      </c>
      <c r="F71">
        <v>36</v>
      </c>
      <c r="G71" t="str">
        <f>VLOOKUP($F71,Table1[],2,TRUE)</f>
        <v>Polish</v>
      </c>
      <c r="H71" t="str">
        <f>VLOOKUP($F71,Table1[],3,TRUE)</f>
        <v>Polish</v>
      </c>
      <c r="I71" t="str">
        <f>VLOOKUP($F71,Table1[],4,TRUE)</f>
        <v>Polish</v>
      </c>
      <c r="J71" t="str">
        <f>VLOOKUP($F71,Table1[],5,TRUE)</f>
        <v>Polish</v>
      </c>
    </row>
    <row r="72" spans="1:10" x14ac:dyDescent="0.25">
      <c r="A72">
        <v>61</v>
      </c>
      <c r="B72" t="s">
        <v>203</v>
      </c>
      <c r="C72">
        <v>1</v>
      </c>
      <c r="D72">
        <v>0</v>
      </c>
      <c r="E72" t="s">
        <v>199</v>
      </c>
      <c r="F72">
        <v>20</v>
      </c>
      <c r="G72" t="str">
        <f>VLOOKUP($F72,Table1[],2,TRUE)</f>
        <v>Game</v>
      </c>
      <c r="H72" t="str">
        <f>VLOOKUP($F72,Table1[],3,TRUE)</f>
        <v>Player</v>
      </c>
      <c r="I72" t="str">
        <f>VLOOKUP($F72,Table1[],4,TRUE)</f>
        <v>Player Character</v>
      </c>
      <c r="J72" t="str">
        <f>VLOOKUP($F72,Table1[],5,TRUE)</f>
        <v>The Player character is derived from actor with a player controller</v>
      </c>
    </row>
    <row r="73" spans="1:10" x14ac:dyDescent="0.25">
      <c r="A73">
        <v>62</v>
      </c>
      <c r="B73" t="s">
        <v>203</v>
      </c>
      <c r="C73">
        <v>1</v>
      </c>
      <c r="D73">
        <v>0</v>
      </c>
      <c r="E73" t="s">
        <v>200</v>
      </c>
      <c r="F73">
        <v>7</v>
      </c>
      <c r="G73" t="str">
        <f>VLOOKUP($F73,Table1[],2,TRUE)</f>
        <v>Game</v>
      </c>
      <c r="H73" t="str">
        <f>VLOOKUP($F73,Table1[],3,TRUE)</f>
        <v>Weapons</v>
      </c>
      <c r="I73" t="str">
        <f>VLOOKUP($F73,Table1[],4,TRUE)</f>
        <v>Weapons</v>
      </c>
      <c r="J73" t="str">
        <f>VLOOKUP($F73,Table1[],5,TRUE)</f>
        <v>Weapons may be data driven with Weapon visual, VFX, and SFX</v>
      </c>
    </row>
    <row r="74" spans="1:10" x14ac:dyDescent="0.25">
      <c r="A74">
        <v>63</v>
      </c>
      <c r="B74" t="s">
        <v>203</v>
      </c>
      <c r="C74">
        <v>1</v>
      </c>
      <c r="D74">
        <v>0</v>
      </c>
      <c r="E74" t="s">
        <v>201</v>
      </c>
      <c r="F74">
        <v>8</v>
      </c>
      <c r="G74" t="str">
        <f>VLOOKUP($F74,Table1[],2,TRUE)</f>
        <v>Game</v>
      </c>
      <c r="H74" t="str">
        <f>VLOOKUP($F74,Table1[],3,TRUE)</f>
        <v>Weapons</v>
      </c>
      <c r="I74" t="str">
        <f>VLOOKUP($F74,Table1[],4,TRUE)</f>
        <v>Bullets</v>
      </c>
      <c r="J74" t="str">
        <f>VLOOKUP($F74,Table1[],5,TRUE)</f>
        <v>Bullets may be data driven with damage, visuals, VFX, and SFX</v>
      </c>
    </row>
    <row r="75" spans="1:10" x14ac:dyDescent="0.25">
      <c r="A75">
        <v>64</v>
      </c>
      <c r="B75" t="s">
        <v>203</v>
      </c>
      <c r="C75">
        <v>1</v>
      </c>
      <c r="D75">
        <v>0</v>
      </c>
      <c r="E75" t="s">
        <v>207</v>
      </c>
      <c r="F75">
        <v>27</v>
      </c>
      <c r="G75" t="str">
        <f>VLOOKUP($F75,Table1[],2,TRUE)</f>
        <v>Game</v>
      </c>
      <c r="H75" t="str">
        <f>VLOOKUP($F75,Table1[],3,TRUE)</f>
        <v>Enemies</v>
      </c>
      <c r="I75" t="str">
        <f>VLOOKUP($F75,Table1[],4,TRUE)</f>
        <v>Enemy characters</v>
      </c>
      <c r="J75" t="str">
        <f>VLOOKUP($F75,Table1[],5,TRUE)</f>
        <v>Enemies are actors that may be data driven. They have on hit and on death effects to drop loot</v>
      </c>
    </row>
    <row r="76" spans="1:10" x14ac:dyDescent="0.25">
      <c r="A76">
        <v>65</v>
      </c>
      <c r="B76" t="s">
        <v>208</v>
      </c>
      <c r="C76">
        <v>2</v>
      </c>
      <c r="D76">
        <v>0</v>
      </c>
      <c r="E76" t="s">
        <v>204</v>
      </c>
      <c r="F76">
        <v>37</v>
      </c>
      <c r="G76" t="str">
        <f>VLOOKUP($F76,Table1[],2,TRUE)</f>
        <v>Game</v>
      </c>
      <c r="H76" t="str">
        <f>VLOOKUP($F76,Table1[],3,TRUE)</f>
        <v>Protogame</v>
      </c>
      <c r="I76" t="str">
        <f>VLOOKUP($F76,Table1[],4,TRUE)</f>
        <v>Protogame</v>
      </c>
      <c r="J76" t="str">
        <f>VLOOKUP($F76,Table1[],5,TRUE)</f>
        <v>Create Protogame as starting point</v>
      </c>
    </row>
    <row r="77" spans="1:10" x14ac:dyDescent="0.25">
      <c r="C77">
        <f>SUM(Table35[Estimate])</f>
        <v>105</v>
      </c>
      <c r="D77">
        <f>SUM(Table35[Actual])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2A32-9B41-4840-9B31-4DBA5186CB78}">
  <dimension ref="A6:J54"/>
  <sheetViews>
    <sheetView topLeftCell="A13" workbookViewId="0">
      <selection activeCell="B18" sqref="B18"/>
    </sheetView>
    <sheetView topLeftCell="A13" workbookViewId="1">
      <selection activeCell="E38" sqref="E38"/>
    </sheetView>
  </sheetViews>
  <sheetFormatPr defaultRowHeight="15" x14ac:dyDescent="0.25"/>
  <cols>
    <col min="1" max="1" width="21.5703125" bestFit="1" customWidth="1"/>
    <col min="2" max="2" width="20" bestFit="1" customWidth="1"/>
    <col min="5" max="5" width="101" bestFit="1" customWidth="1"/>
    <col min="6" max="6" width="21" bestFit="1" customWidth="1"/>
    <col min="7" max="7" width="14.42578125" bestFit="1" customWidth="1"/>
    <col min="8" max="8" width="16.5703125" bestFit="1" customWidth="1"/>
    <col min="9" max="9" width="25.7109375" bestFit="1" customWidth="1"/>
    <col min="10" max="10" width="145.42578125" bestFit="1" customWidth="1"/>
  </cols>
  <sheetData>
    <row r="6" spans="1:6" x14ac:dyDescent="0.25">
      <c r="A6" t="s">
        <v>101</v>
      </c>
      <c r="B6" t="s">
        <v>113</v>
      </c>
      <c r="E6" t="s">
        <v>114</v>
      </c>
    </row>
    <row r="7" spans="1:6" x14ac:dyDescent="0.25">
      <c r="A7" t="s">
        <v>109</v>
      </c>
      <c r="B7" t="s">
        <v>102</v>
      </c>
      <c r="E7" t="s">
        <v>115</v>
      </c>
      <c r="F7" t="s">
        <v>117</v>
      </c>
    </row>
    <row r="8" spans="1:6" x14ac:dyDescent="0.25">
      <c r="A8" t="s">
        <v>110</v>
      </c>
      <c r="B8" t="s">
        <v>103</v>
      </c>
      <c r="E8" t="s">
        <v>116</v>
      </c>
      <c r="F8" t="s">
        <v>118</v>
      </c>
    </row>
    <row r="9" spans="1:6" x14ac:dyDescent="0.25">
      <c r="A9" t="s">
        <v>111</v>
      </c>
      <c r="B9" t="s">
        <v>104</v>
      </c>
    </row>
    <row r="10" spans="1:6" x14ac:dyDescent="0.25">
      <c r="A10" t="s">
        <v>112</v>
      </c>
      <c r="B10" t="s">
        <v>105</v>
      </c>
    </row>
    <row r="11" spans="1:6" x14ac:dyDescent="0.25">
      <c r="A11" t="s">
        <v>108</v>
      </c>
      <c r="B11" t="s">
        <v>106</v>
      </c>
    </row>
    <row r="12" spans="1:6" x14ac:dyDescent="0.25">
      <c r="A12" t="s">
        <v>183</v>
      </c>
      <c r="B12" t="s">
        <v>107</v>
      </c>
    </row>
    <row r="14" spans="1:6" x14ac:dyDescent="0.25">
      <c r="A14" t="s">
        <v>184</v>
      </c>
    </row>
    <row r="16" spans="1:6" x14ac:dyDescent="0.25">
      <c r="A16" t="s">
        <v>185</v>
      </c>
    </row>
    <row r="17" spans="1:10" x14ac:dyDescent="0.25">
      <c r="A17" t="s">
        <v>119</v>
      </c>
      <c r="B17" t="s">
        <v>121</v>
      </c>
      <c r="C17" t="s">
        <v>122</v>
      </c>
      <c r="D17" t="s">
        <v>123</v>
      </c>
      <c r="E17" t="s">
        <v>120</v>
      </c>
      <c r="F17" t="s">
        <v>92</v>
      </c>
      <c r="G17" t="s">
        <v>14</v>
      </c>
      <c r="H17" t="s">
        <v>6</v>
      </c>
      <c r="I17" t="s">
        <v>15</v>
      </c>
      <c r="J17" t="s">
        <v>2</v>
      </c>
    </row>
    <row r="18" spans="1:10" x14ac:dyDescent="0.25">
      <c r="A18">
        <v>65</v>
      </c>
      <c r="B18" t="str">
        <f>VLOOKUP($A18,Table35[#All],2,TRUE)</f>
        <v>*I</v>
      </c>
      <c r="C18">
        <f>VLOOKUP($A18,Table35[#All],3,TRUE)</f>
        <v>2</v>
      </c>
      <c r="D18">
        <f>VLOOKUP($A18,Table35[#All],4,TRUE)</f>
        <v>0</v>
      </c>
      <c r="E18" t="str">
        <f>VLOOKUP($A18,Table35[#All],5,TRUE)</f>
        <v>Create Protogame as starting place</v>
      </c>
      <c r="F18">
        <f>VLOOKUP($A18,Table35[#All],6,TRUE)</f>
        <v>37</v>
      </c>
      <c r="G18" t="str">
        <f>VLOOKUP($F18,Table1[],2,TRUE)</f>
        <v>Game</v>
      </c>
      <c r="H18" t="str">
        <f>VLOOKUP($F18,Table1[],3,TRUE)</f>
        <v>Protogame</v>
      </c>
      <c r="I18" t="str">
        <f>VLOOKUP($F18,Table1[],4,TRUE)</f>
        <v>Protogame</v>
      </c>
      <c r="J18" t="str">
        <f>VLOOKUP($F18,Table1[],5,TRUE)</f>
        <v>Create Protogame as starting point</v>
      </c>
    </row>
    <row r="19" spans="1:10" x14ac:dyDescent="0.25">
      <c r="A19">
        <v>64</v>
      </c>
      <c r="B19" t="str">
        <f>VLOOKUP($A19,Table35[#All],2,TRUE)</f>
        <v>*0</v>
      </c>
      <c r="C19">
        <f>VLOOKUP($A19,Table35[#All],3,TRUE)</f>
        <v>1</v>
      </c>
      <c r="D19">
        <f>VLOOKUP($A19,Table35[#All],4,TRUE)</f>
        <v>0</v>
      </c>
      <c r="E19" t="str">
        <f>VLOOKUP($A19,Table35[#All],5,TRUE)</f>
        <v>Create simple Enemy character with functions to shoot</v>
      </c>
      <c r="F19">
        <f>VLOOKUP($A19,Table35[#All],6,TRUE)</f>
        <v>27</v>
      </c>
      <c r="G19" t="str">
        <f>VLOOKUP($F19,Table1[],2,TRUE)</f>
        <v>Game</v>
      </c>
      <c r="H19" t="str">
        <f>VLOOKUP($F19,Table1[],3,TRUE)</f>
        <v>Enemies</v>
      </c>
      <c r="I19" t="str">
        <f>VLOOKUP($F19,Table1[],4,TRUE)</f>
        <v>Enemy characters</v>
      </c>
      <c r="J19" t="str">
        <f>VLOOKUP($F19,Table1[],5,TRUE)</f>
        <v>Enemies are actors that may be data driven. They have on hit and on death effects to drop loot</v>
      </c>
    </row>
    <row r="20" spans="1:10" x14ac:dyDescent="0.25">
      <c r="A20">
        <v>61</v>
      </c>
      <c r="B20" t="str">
        <f>VLOOKUP($A20,Table35[#All],2,TRUE)</f>
        <v>*0</v>
      </c>
      <c r="C20">
        <f>VLOOKUP($A20,Table35[#All],3,TRUE)</f>
        <v>1</v>
      </c>
      <c r="D20">
        <f>VLOOKUP($A20,Table35[#All],4,TRUE)</f>
        <v>0</v>
      </c>
      <c r="E20" t="str">
        <f>VLOOKUP($A20,Table35[#All],5,TRUE)</f>
        <v>Create Prototype player</v>
      </c>
      <c r="F20">
        <f>VLOOKUP($A20,Table35[#All],6,TRUE)</f>
        <v>20</v>
      </c>
      <c r="G20" t="str">
        <f>VLOOKUP($F20,Table1[],2,TRUE)</f>
        <v>Game</v>
      </c>
      <c r="H20" t="str">
        <f>VLOOKUP($F20,Table1[],3,TRUE)</f>
        <v>Player</v>
      </c>
      <c r="I20" t="str">
        <f>VLOOKUP($F20,Table1[],4,TRUE)</f>
        <v>Player Character</v>
      </c>
      <c r="J20" t="str">
        <f>VLOOKUP($F20,Table1[],5,TRUE)</f>
        <v>The Player character is derived from actor with a player controller</v>
      </c>
    </row>
    <row r="21" spans="1:10" x14ac:dyDescent="0.25">
      <c r="A21">
        <v>62</v>
      </c>
      <c r="B21" t="str">
        <f>VLOOKUP($A21,Table35[#All],2,TRUE)</f>
        <v>*0</v>
      </c>
      <c r="C21">
        <f>VLOOKUP($A21,Table35[#All],3,TRUE)</f>
        <v>1</v>
      </c>
      <c r="D21">
        <f>VLOOKUP($A21,Table35[#All],4,TRUE)</f>
        <v>0</v>
      </c>
      <c r="E21" t="str">
        <f>VLOOKUP($A21,Table35[#All],5,TRUE)</f>
        <v>Create prototype gun</v>
      </c>
      <c r="F21">
        <f>VLOOKUP($A21,Table35[#All],6,TRUE)</f>
        <v>7</v>
      </c>
      <c r="G21" t="str">
        <f>VLOOKUP($F21,Table1[],2,TRUE)</f>
        <v>Game</v>
      </c>
      <c r="H21" t="str">
        <f>VLOOKUP($F21,Table1[],3,TRUE)</f>
        <v>Weapons</v>
      </c>
      <c r="I21" t="str">
        <f>VLOOKUP($F21,Table1[],4,TRUE)</f>
        <v>Weapons</v>
      </c>
      <c r="J21" t="str">
        <f>VLOOKUP($F21,Table1[],5,TRUE)</f>
        <v>Weapons may be data driven with Weapon visual, VFX, and SFX</v>
      </c>
    </row>
    <row r="22" spans="1:10" x14ac:dyDescent="0.25">
      <c r="A22">
        <v>63</v>
      </c>
      <c r="B22" t="str">
        <f>VLOOKUP($A22,Table35[#All],2,TRUE)</f>
        <v>*0</v>
      </c>
      <c r="C22">
        <f>VLOOKUP($A22,Table35[#All],3,TRUE)</f>
        <v>1</v>
      </c>
      <c r="D22">
        <f>VLOOKUP($A22,Table35[#All],4,TRUE)</f>
        <v>0</v>
      </c>
      <c r="E22" t="str">
        <f>VLOOKUP($A22,Table35[#All],5,TRUE)</f>
        <v>Create Prototype bullets/firing</v>
      </c>
      <c r="F22">
        <f>VLOOKUP($A22,Table35[#All],6,TRUE)</f>
        <v>8</v>
      </c>
      <c r="G22" t="str">
        <f>VLOOKUP($F22,Table1[],2,TRUE)</f>
        <v>Game</v>
      </c>
      <c r="H22" t="str">
        <f>VLOOKUP($F22,Table1[],3,TRUE)</f>
        <v>Weapons</v>
      </c>
      <c r="I22" t="str">
        <f>VLOOKUP($F22,Table1[],4,TRUE)</f>
        <v>Bullets</v>
      </c>
      <c r="J22" t="str">
        <f>VLOOKUP($F22,Table1[],5,TRUE)</f>
        <v>Bullets may be data driven with damage, visuals, VFX, and SFX</v>
      </c>
    </row>
    <row r="23" spans="1:10" x14ac:dyDescent="0.25">
      <c r="A23">
        <v>1</v>
      </c>
      <c r="B23">
        <f>VLOOKUP($A23,Table35[#All],2,TRUE)</f>
        <v>0</v>
      </c>
      <c r="C23">
        <f>VLOOKUP($A23,Table35[#All],3,TRUE)</f>
        <v>1</v>
      </c>
      <c r="D23">
        <f>VLOOKUP($A23,Table35[#All],4,TRUE)</f>
        <v>0</v>
      </c>
      <c r="E23" t="str">
        <f>VLOOKUP($A23,Table35[#All],5,TRUE)</f>
        <v>Implement loading state and loading functions</v>
      </c>
      <c r="F23">
        <f>VLOOKUP($A23,Table35[#All],6,TRUE)</f>
        <v>1</v>
      </c>
      <c r="G23" t="str">
        <f>VLOOKUP($F23,Table1[],2,TRUE)</f>
        <v>Loading Screen</v>
      </c>
      <c r="H23" t="str">
        <f>VLOOKUP($F23,Table1[],3,TRUE)</f>
        <v>Function</v>
      </c>
      <c r="I23" t="str">
        <f>VLOOKUP($F23,Table1[],4,TRUE)</f>
        <v>Load data</v>
      </c>
      <c r="J23" t="str">
        <f>VLOOKUP($F23,Table1[],5,TRUE)</f>
        <v xml:space="preserve">Loads game assets </v>
      </c>
    </row>
    <row r="24" spans="1:10" x14ac:dyDescent="0.25">
      <c r="A24">
        <v>3</v>
      </c>
      <c r="B24">
        <f>VLOOKUP($A24,Table35[#All],2,TRUE)</f>
        <v>0</v>
      </c>
      <c r="C24">
        <f>VLOOKUP($A24,Table35[#All],3,TRUE)</f>
        <v>0.5</v>
      </c>
      <c r="D24">
        <f>VLOOKUP($A24,Table35[#All],4,TRUE)</f>
        <v>0</v>
      </c>
      <c r="E24" t="str">
        <f>VLOOKUP($A24,Table35[#All],5,TRUE)</f>
        <v>Add Start button to begin the first level and exit button to quit game</v>
      </c>
      <c r="F24">
        <f>VLOOKUP($A24,Table35[#All],6,TRUE)</f>
        <v>3</v>
      </c>
      <c r="G24" t="str">
        <f>VLOOKUP($F24,Table1[],2,TRUE)</f>
        <v>Main Menu</v>
      </c>
      <c r="H24" t="str">
        <f>VLOOKUP($F24,Table1[],3,TRUE)</f>
        <v>Function</v>
      </c>
      <c r="I24" t="str">
        <f>VLOOKUP($F24,Table1[],4,TRUE)</f>
        <v>Buttons</v>
      </c>
      <c r="J24" t="str">
        <f>VLOOKUP($F24,Table1[],5,TRUE)</f>
        <v>Start game, Exit Game buttons to start or exit the game</v>
      </c>
    </row>
    <row r="25" spans="1:10" x14ac:dyDescent="0.25">
      <c r="A25">
        <v>11</v>
      </c>
      <c r="B25">
        <f>VLOOKUP($A25,Table35[#All],2,TRUE)</f>
        <v>0</v>
      </c>
      <c r="C25">
        <f>VLOOKUP($A25,Table35[#All],3,TRUE)</f>
        <v>1</v>
      </c>
      <c r="D25">
        <f>VLOOKUP($A25,Table35[#All],4,TRUE)</f>
        <v>0</v>
      </c>
      <c r="E25" t="str">
        <f>VLOOKUP($A25,Table35[#All],5,TRUE)</f>
        <v>Integrate Weapons with bullets</v>
      </c>
      <c r="F25">
        <f>VLOOKUP($A25,Table35[#All],6,TRUE)</f>
        <v>7</v>
      </c>
      <c r="G25" t="str">
        <f>VLOOKUP($F25,Table1[],2,TRUE)</f>
        <v>Game</v>
      </c>
      <c r="H25" t="str">
        <f>VLOOKUP($F25,Table1[],3,TRUE)</f>
        <v>Weapons</v>
      </c>
      <c r="I25" t="str">
        <f>VLOOKUP($F25,Table1[],4,TRUE)</f>
        <v>Weapons</v>
      </c>
      <c r="J25" t="str">
        <f>VLOOKUP($F25,Table1[],5,TRUE)</f>
        <v>Weapons may be data driven with Weapon visual, VFX, and SFX</v>
      </c>
    </row>
    <row r="26" spans="1:10" x14ac:dyDescent="0.25">
      <c r="A26">
        <v>12</v>
      </c>
      <c r="B26">
        <f>VLOOKUP($A26,Table35[#All],2,TRUE)</f>
        <v>0</v>
      </c>
      <c r="C26">
        <f>VLOOKUP($A26,Table35[#All],3,TRUE)</f>
        <v>1.5</v>
      </c>
      <c r="D26">
        <f>VLOOKUP($A26,Table35[#All],4,TRUE)</f>
        <v>0</v>
      </c>
      <c r="E26" t="str">
        <f>VLOOKUP($A26,Table35[#All],5,TRUE)</f>
        <v>Integrate Weapon with actors</v>
      </c>
      <c r="F26">
        <f>VLOOKUP($A26,Table35[#All],6,TRUE)</f>
        <v>7</v>
      </c>
      <c r="G26" t="str">
        <f>VLOOKUP($F26,Table1[],2,TRUE)</f>
        <v>Game</v>
      </c>
      <c r="H26" t="str">
        <f>VLOOKUP($F26,Table1[],3,TRUE)</f>
        <v>Weapons</v>
      </c>
      <c r="I26" t="str">
        <f>VLOOKUP($F26,Table1[],4,TRUE)</f>
        <v>Weapons</v>
      </c>
      <c r="J26" t="str">
        <f>VLOOKUP($F26,Table1[],5,TRUE)</f>
        <v>Weapons may be data driven with Weapon visual, VFX, and SFX</v>
      </c>
    </row>
    <row r="27" spans="1:10" x14ac:dyDescent="0.25">
      <c r="A27">
        <v>13</v>
      </c>
      <c r="B27">
        <f>VLOOKUP($A27,Table35[#All],2,TRUE)</f>
        <v>0</v>
      </c>
      <c r="C27">
        <f>VLOOKUP($A27,Table35[#All],3,TRUE)</f>
        <v>1</v>
      </c>
      <c r="D27">
        <f>VLOOKUP($A27,Table35[#All],4,TRUE)</f>
        <v>0</v>
      </c>
      <c r="E27" t="str">
        <f>VLOOKUP($A27,Table35[#All],5,TRUE)</f>
        <v>Find/implement first 2 weapon assets (pistol/shotgun)</v>
      </c>
      <c r="F27">
        <f>VLOOKUP($A27,Table35[#All],6,TRUE)</f>
        <v>7</v>
      </c>
      <c r="G27" t="str">
        <f>VLOOKUP($F27,Table1[],2,TRUE)</f>
        <v>Game</v>
      </c>
      <c r="H27" t="str">
        <f>VLOOKUP($F27,Table1[],3,TRUE)</f>
        <v>Weapons</v>
      </c>
      <c r="I27" t="str">
        <f>VLOOKUP($F27,Table1[],4,TRUE)</f>
        <v>Weapons</v>
      </c>
      <c r="J27" t="str">
        <f>VLOOKUP($F27,Table1[],5,TRUE)</f>
        <v>Weapons may be data driven with Weapon visual, VFX, and SFX</v>
      </c>
    </row>
    <row r="28" spans="1:10" x14ac:dyDescent="0.25">
      <c r="A28">
        <v>18</v>
      </c>
      <c r="B28">
        <f>VLOOKUP($A28,Table35[#All],2,TRUE)</f>
        <v>0</v>
      </c>
      <c r="C28">
        <f>VLOOKUP($A28,Table35[#All],3,TRUE)</f>
        <v>1</v>
      </c>
      <c r="D28">
        <f>VLOOKUP($A28,Table35[#All],4,TRUE)</f>
        <v>0</v>
      </c>
      <c r="E28" t="str">
        <f>VLOOKUP($A28,Table35[#All],5,TRUE)</f>
        <v>Implement bullet collisions</v>
      </c>
      <c r="F28">
        <f>VLOOKUP($A28,Table35[#All],6,TRUE)</f>
        <v>8</v>
      </c>
      <c r="G28" t="str">
        <f>VLOOKUP($F28,Table1[],2,TRUE)</f>
        <v>Game</v>
      </c>
      <c r="H28" t="str">
        <f>VLOOKUP($F28,Table1[],3,TRUE)</f>
        <v>Weapons</v>
      </c>
      <c r="I28" t="str">
        <f>VLOOKUP($F28,Table1[],4,TRUE)</f>
        <v>Bullets</v>
      </c>
      <c r="J28" t="str">
        <f>VLOOKUP($F28,Table1[],5,TRUE)</f>
        <v>Bullets may be data driven with damage, visuals, VFX, and SFX</v>
      </c>
    </row>
    <row r="29" spans="1:10" x14ac:dyDescent="0.25">
      <c r="A29">
        <v>19</v>
      </c>
      <c r="B29">
        <f>VLOOKUP($A29,Table35[#All],2,TRUE)</f>
        <v>0</v>
      </c>
      <c r="C29">
        <f>VLOOKUP($A29,Table35[#All],3,TRUE)</f>
        <v>1</v>
      </c>
      <c r="D29">
        <f>VLOOKUP($A29,Table35[#All],4,TRUE)</f>
        <v>0</v>
      </c>
      <c r="E29" t="str">
        <f>VLOOKUP($A29,Table35[#All],5,TRUE)</f>
        <v>Find/implement basic bullet asset</v>
      </c>
      <c r="F29">
        <f>VLOOKUP($A29,Table35[#All],6,TRUE)</f>
        <v>8</v>
      </c>
      <c r="G29" t="str">
        <f>VLOOKUP($F29,Table1[],2,TRUE)</f>
        <v>Game</v>
      </c>
      <c r="H29" t="str">
        <f>VLOOKUP($F29,Table1[],3,TRUE)</f>
        <v>Weapons</v>
      </c>
      <c r="I29" t="str">
        <f>VLOOKUP($F29,Table1[],4,TRUE)</f>
        <v>Bullets</v>
      </c>
      <c r="J29" t="str">
        <f>VLOOKUP($F29,Table1[],5,TRUE)</f>
        <v>Bullets may be data driven with damage, visuals, VFX, and SFX</v>
      </c>
    </row>
    <row r="30" spans="1:10" x14ac:dyDescent="0.25">
      <c r="A30">
        <v>21</v>
      </c>
      <c r="B30">
        <f>VLOOKUP($A30,Table35[#All],2,TRUE)</f>
        <v>0</v>
      </c>
      <c r="C30">
        <f>VLOOKUP($A30,Table35[#All],3,TRUE)</f>
        <v>1</v>
      </c>
      <c r="D30">
        <f>VLOOKUP($A30,Table35[#All],4,TRUE)</f>
        <v>0</v>
      </c>
      <c r="E30" t="str">
        <f>VLOOKUP($A30,Table35[#All],5,TRUE)</f>
        <v>Create camera to follow player</v>
      </c>
      <c r="F30">
        <f>VLOOKUP($A30,Table35[#All],6,TRUE)</f>
        <v>9</v>
      </c>
      <c r="G30" t="str">
        <f>VLOOKUP($F30,Table1[],2,TRUE)</f>
        <v>Game</v>
      </c>
      <c r="H30" t="str">
        <f>VLOOKUP($F30,Table1[],3,TRUE)</f>
        <v>Camera</v>
      </c>
      <c r="I30" t="str">
        <f>VLOOKUP($F30,Table1[],4,TRUE)</f>
        <v>Top down camera</v>
      </c>
      <c r="J30" t="str">
        <f>VLOOKUP($F30,Table1[],5,TRUE)</f>
        <v>Camera view is top down focusing on the player but is clamped to screen</v>
      </c>
    </row>
    <row r="31" spans="1:10" x14ac:dyDescent="0.25">
      <c r="A31">
        <v>22</v>
      </c>
      <c r="B31">
        <f>VLOOKUP($A31,Table35[#All],2,TRUE)</f>
        <v>0</v>
      </c>
      <c r="C31">
        <f>VLOOKUP($A31,Table35[#All],3,TRUE)</f>
        <v>0.5</v>
      </c>
      <c r="D31">
        <f>VLOOKUP($A31,Table35[#All],4,TRUE)</f>
        <v>0</v>
      </c>
      <c r="E31" t="str">
        <f>VLOOKUP($A31,Table35[#All],5,TRUE)</f>
        <v>Clamp camera to map dimensions</v>
      </c>
      <c r="F31">
        <f>VLOOKUP($A31,Table35[#All],6,TRUE)</f>
        <v>9</v>
      </c>
      <c r="G31" t="str">
        <f>VLOOKUP($F31,Table1[],2,TRUE)</f>
        <v>Game</v>
      </c>
      <c r="H31" t="str">
        <f>VLOOKUP($F31,Table1[],3,TRUE)</f>
        <v>Camera</v>
      </c>
      <c r="I31" t="str">
        <f>VLOOKUP($F31,Table1[],4,TRUE)</f>
        <v>Top down camera</v>
      </c>
      <c r="J31" t="str">
        <f>VLOOKUP($F31,Table1[],5,TRUE)</f>
        <v>Camera view is top down focusing on the player but is clamped to screen</v>
      </c>
    </row>
    <row r="32" spans="1:10" x14ac:dyDescent="0.25">
      <c r="A32">
        <v>30</v>
      </c>
      <c r="B32">
        <f>VLOOKUP($A32,Table35[#All],2,TRUE)</f>
        <v>0</v>
      </c>
      <c r="C32">
        <f>VLOOKUP($A32,Table35[#All],3,TRUE)</f>
        <v>1</v>
      </c>
      <c r="D32">
        <f>VLOOKUP($A32,Table35[#All],4,TRUE)</f>
        <v>0</v>
      </c>
      <c r="E32" t="str">
        <f>VLOOKUP($A32,Table35[#All],5,TRUE)</f>
        <v>Implement Actor physics with collisions of enemies and obstacles</v>
      </c>
      <c r="F32">
        <f>VLOOKUP($A32,Table35[#All],6,TRUE)</f>
        <v>17</v>
      </c>
      <c r="G32" t="str">
        <f>VLOOKUP($F32,Table1[],2,TRUE)</f>
        <v>Game</v>
      </c>
      <c r="H32" t="str">
        <f>VLOOKUP($F32,Table1[],3,TRUE)</f>
        <v>Actors</v>
      </c>
      <c r="I32" t="str">
        <f>VLOOKUP($F32,Table1[],4,TRUE)</f>
        <v>Physics</v>
      </c>
      <c r="J32" t="str">
        <f>VLOOKUP($F32,Table1[],5,TRUE)</f>
        <v>Physics like actor radius is data driven and says what the actor will collide with</v>
      </c>
    </row>
    <row r="33" spans="1:10" x14ac:dyDescent="0.25">
      <c r="A33">
        <v>31</v>
      </c>
      <c r="B33">
        <f>VLOOKUP($A33,Table35[#All],2,TRUE)</f>
        <v>0</v>
      </c>
      <c r="C33">
        <f>VLOOKUP($A33,Table35[#All],3,TRUE)</f>
        <v>1</v>
      </c>
      <c r="D33">
        <f>VLOOKUP($A33,Table35[#All],4,TRUE)</f>
        <v>0</v>
      </c>
      <c r="E33" t="str">
        <f>VLOOKUP($A33,Table35[#All],5,TRUE)</f>
        <v>Have weapons face actor direction moving in a circular motion around player radius</v>
      </c>
      <c r="F33">
        <f>VLOOKUP($A33,Table35[#All],6,TRUE)</f>
        <v>18</v>
      </c>
      <c r="G33" t="str">
        <f>VLOOKUP($F33,Table1[],2,TRUE)</f>
        <v>Game</v>
      </c>
      <c r="H33" t="str">
        <f>VLOOKUP($F33,Table1[],3,TRUE)</f>
        <v>Actors</v>
      </c>
      <c r="I33" t="str">
        <f>VLOOKUP($F33,Table1[],4,TRUE)</f>
        <v>Weapons</v>
      </c>
      <c r="J33" t="str">
        <f>VLOOKUP($F33,Table1[],5,TRUE)</f>
        <v>Game keeps track of current weapon and uses the weapon definitions to know the stats</v>
      </c>
    </row>
    <row r="34" spans="1:10" x14ac:dyDescent="0.25">
      <c r="A34">
        <v>32</v>
      </c>
      <c r="B34">
        <f>VLOOKUP($A34,Table35[#All],2,TRUE)</f>
        <v>0</v>
      </c>
      <c r="C34">
        <f>VLOOKUP($A34,Table35[#All],3,TRUE)</f>
        <v>1</v>
      </c>
      <c r="D34">
        <f>VLOOKUP($A34,Table35[#All],4,TRUE)</f>
        <v>0</v>
      </c>
      <c r="E34" t="str">
        <f>VLOOKUP($A34,Table35[#All],5,TRUE)</f>
        <v>Have weapons behind player at top of screen and in front of player at bottom of screen</v>
      </c>
      <c r="F34">
        <f>VLOOKUP($A34,Table35[#All],6,TRUE)</f>
        <v>18</v>
      </c>
      <c r="G34" t="str">
        <f>VLOOKUP($F34,Table1[],2,TRUE)</f>
        <v>Game</v>
      </c>
      <c r="H34" t="str">
        <f>VLOOKUP($F34,Table1[],3,TRUE)</f>
        <v>Actors</v>
      </c>
      <c r="I34" t="str">
        <f>VLOOKUP($F34,Table1[],4,TRUE)</f>
        <v>Weapons</v>
      </c>
      <c r="J34" t="str">
        <f>VLOOKUP($F34,Table1[],5,TRUE)</f>
        <v>Game keeps track of current weapon and uses the weapon definitions to know the stats</v>
      </c>
    </row>
    <row r="35" spans="1:10" x14ac:dyDescent="0.25">
      <c r="A35">
        <v>37</v>
      </c>
      <c r="B35">
        <f>VLOOKUP($A35,Table35[#All],2,TRUE)</f>
        <v>0</v>
      </c>
      <c r="C35">
        <f>VLOOKUP($A35,Table35[#All],3,TRUE)</f>
        <v>1</v>
      </c>
      <c r="D35">
        <f>VLOOKUP($A35,Table35[#All],4,TRUE)</f>
        <v>0</v>
      </c>
      <c r="E35" t="str">
        <f>VLOOKUP($A35,Table35[#All],5,TRUE)</f>
        <v>Add movement keys to controller class</v>
      </c>
      <c r="F35">
        <f>VLOOKUP($A35,Table35[#All],6,TRUE)</f>
        <v>21</v>
      </c>
      <c r="G35" t="str">
        <f>VLOOKUP($F35,Table1[],2,TRUE)</f>
        <v>Game</v>
      </c>
      <c r="H35" t="str">
        <f>VLOOKUP($F35,Table1[],3,TRUE)</f>
        <v>Player Controller</v>
      </c>
      <c r="I35" t="str">
        <f>VLOOKUP($F35,Table1[],4,TRUE)</f>
        <v>Movement</v>
      </c>
      <c r="J35" t="str">
        <f>VLOOKUP($F35,Table1[],5,TRUE)</f>
        <v>Player moves with WASD or controller left joystick</v>
      </c>
    </row>
    <row r="36" spans="1:10" x14ac:dyDescent="0.25">
      <c r="A36">
        <v>44</v>
      </c>
      <c r="B36">
        <f>VLOOKUP($A36,Table35[#All],2,TRUE)</f>
        <v>0</v>
      </c>
      <c r="C36">
        <f>VLOOKUP($A36,Table35[#All],3,TRUE)</f>
        <v>2</v>
      </c>
      <c r="D36">
        <f>VLOOKUP($A36,Table35[#All],4,TRUE)</f>
        <v>0</v>
      </c>
      <c r="E36" t="str">
        <f>VLOOKUP($A36,Table35[#All],5,TRUE)</f>
        <v>Create simple enemy controller to run at player and shoot</v>
      </c>
      <c r="F36">
        <f>VLOOKUP($A36,Table35[#All],6,TRUE)</f>
        <v>28</v>
      </c>
      <c r="G36" t="str">
        <f>VLOOKUP($F36,Table1[],2,TRUE)</f>
        <v>Game</v>
      </c>
      <c r="H36" t="str">
        <f>VLOOKUP($F36,Table1[],3,TRUE)</f>
        <v>Enemy Controller</v>
      </c>
      <c r="I36" t="str">
        <f>VLOOKUP($F36,Table1[],4,TRUE)</f>
        <v>Enemy AI Controller</v>
      </c>
      <c r="J36" t="str">
        <f>VLOOKUP($F36,Table1[],5,TRUE)</f>
        <v>Enemies have a data driven controller where they will wander until the player is spotted before chasing and shooting</v>
      </c>
    </row>
    <row r="37" spans="1:10" x14ac:dyDescent="0.25">
      <c r="A37">
        <v>54</v>
      </c>
      <c r="B37">
        <f>VLOOKUP($A37,Table35[#All],2,TRUE)</f>
        <v>0</v>
      </c>
      <c r="C37">
        <f>VLOOKUP($A37,Table35[#All],3,TRUE)</f>
        <v>5</v>
      </c>
      <c r="D37">
        <f>VLOOKUP($A37,Table35[#All],4,TRUE)</f>
        <v>0</v>
      </c>
      <c r="E37" t="str">
        <f>VLOOKUP($A37,Table35[#All],5,TRUE)</f>
        <v>Integrate map with actors and check collisions</v>
      </c>
      <c r="F37">
        <f>VLOOKUP($A37,Table35[#All],6,TRUE)</f>
        <v>33</v>
      </c>
      <c r="G37" t="str">
        <f>VLOOKUP($F37,Table1[],2,TRUE)</f>
        <v>Game</v>
      </c>
      <c r="H37" t="str">
        <f>VLOOKUP($F37,Table1[],3,TRUE)</f>
        <v>Map</v>
      </c>
      <c r="I37" t="str">
        <f>VLOOKUP($F37,Table1[],4,TRUE)</f>
        <v>Map makeup</v>
      </c>
      <c r="J37" t="str">
        <f>VLOOKUP($F37,Table1[],5,TRUE)</f>
        <v>Maps are tile based with tile definitions determining what/who they block or not block</v>
      </c>
    </row>
    <row r="38" spans="1:10" x14ac:dyDescent="0.25">
      <c r="C38">
        <f>SUM(Table356[Estimate])</f>
        <v>25.5</v>
      </c>
      <c r="D38">
        <f>SUM(Table356[Actual])</f>
        <v>0</v>
      </c>
    </row>
    <row r="41" spans="1:10" ht="15.75" x14ac:dyDescent="0.25">
      <c r="A41" s="9" t="s">
        <v>94</v>
      </c>
      <c r="B41" s="10">
        <v>44011</v>
      </c>
    </row>
    <row r="42" spans="1:10" x14ac:dyDescent="0.25">
      <c r="A42" t="s">
        <v>119</v>
      </c>
      <c r="B42" t="s">
        <v>121</v>
      </c>
      <c r="C42" t="s">
        <v>122</v>
      </c>
      <c r="D42" t="s">
        <v>123</v>
      </c>
      <c r="E42" t="s">
        <v>120</v>
      </c>
      <c r="F42" t="s">
        <v>92</v>
      </c>
      <c r="G42" t="s">
        <v>14</v>
      </c>
      <c r="H42" t="s">
        <v>6</v>
      </c>
      <c r="I42" t="s">
        <v>15</v>
      </c>
      <c r="J42" t="s">
        <v>2</v>
      </c>
    </row>
    <row r="44" spans="1:10" x14ac:dyDescent="0.25">
      <c r="C44">
        <f>SUM(Table3567[Estimate])</f>
        <v>0</v>
      </c>
      <c r="D44">
        <f>SUM(Table3567[Actual])</f>
        <v>0</v>
      </c>
    </row>
    <row r="46" spans="1:10" x14ac:dyDescent="0.25">
      <c r="A46" t="s">
        <v>95</v>
      </c>
      <c r="B46" s="2">
        <v>44025</v>
      </c>
    </row>
    <row r="47" spans="1:10" x14ac:dyDescent="0.25">
      <c r="A47" t="s">
        <v>119</v>
      </c>
      <c r="B47" t="s">
        <v>121</v>
      </c>
      <c r="C47" t="s">
        <v>122</v>
      </c>
      <c r="D47" t="s">
        <v>123</v>
      </c>
      <c r="E47" t="s">
        <v>120</v>
      </c>
      <c r="F47" t="s">
        <v>92</v>
      </c>
      <c r="G47" t="s">
        <v>14</v>
      </c>
      <c r="H47" t="s">
        <v>6</v>
      </c>
      <c r="I47" t="s">
        <v>15</v>
      </c>
      <c r="J47" t="s">
        <v>2</v>
      </c>
    </row>
    <row r="49" spans="1:10" x14ac:dyDescent="0.25">
      <c r="C49">
        <f>SUM(Table35678[Estimate])</f>
        <v>0</v>
      </c>
      <c r="D49">
        <f>SUM(Table35678[Actual])</f>
        <v>0</v>
      </c>
    </row>
    <row r="51" spans="1:10" x14ac:dyDescent="0.25">
      <c r="A51" t="s">
        <v>96</v>
      </c>
      <c r="B51" s="2">
        <v>44033</v>
      </c>
    </row>
    <row r="52" spans="1:10" x14ac:dyDescent="0.25">
      <c r="A52" t="s">
        <v>119</v>
      </c>
      <c r="B52" t="s">
        <v>121</v>
      </c>
      <c r="C52" t="s">
        <v>122</v>
      </c>
      <c r="D52" t="s">
        <v>123</v>
      </c>
      <c r="E52" t="s">
        <v>120</v>
      </c>
      <c r="F52" t="s">
        <v>92</v>
      </c>
      <c r="G52" t="s">
        <v>14</v>
      </c>
      <c r="H52" t="s">
        <v>6</v>
      </c>
      <c r="I52" t="s">
        <v>15</v>
      </c>
      <c r="J52" t="s">
        <v>2</v>
      </c>
    </row>
    <row r="54" spans="1:10" x14ac:dyDescent="0.25">
      <c r="C54">
        <f>SUM(Table356789[Estimate])</f>
        <v>0</v>
      </c>
      <c r="D54">
        <f>SUM(Table356789[Actual])</f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CCA4-3ECC-40E0-914B-329F4B230DBE}">
  <dimension ref="A2:K17"/>
  <sheetViews>
    <sheetView workbookViewId="0">
      <selection activeCell="H19" sqref="H19"/>
    </sheetView>
    <sheetView tabSelected="1" workbookViewId="1">
      <selection activeCell="C17" sqref="C17"/>
    </sheetView>
  </sheetViews>
  <sheetFormatPr defaultRowHeight="15" x14ac:dyDescent="0.25"/>
  <cols>
    <col min="1" max="2" width="14.42578125" customWidth="1"/>
    <col min="3" max="3" width="16.7109375" customWidth="1"/>
    <col min="6" max="6" width="68.28515625" bestFit="1" customWidth="1"/>
    <col min="7" max="7" width="21" bestFit="1" customWidth="1"/>
    <col min="8" max="8" width="11.28515625" bestFit="1" customWidth="1"/>
    <col min="9" max="10" width="10.7109375" bestFit="1" customWidth="1"/>
    <col min="11" max="11" width="32.28515625" bestFit="1" customWidth="1"/>
  </cols>
  <sheetData>
    <row r="2" spans="1:11" x14ac:dyDescent="0.25">
      <c r="B2" t="s">
        <v>101</v>
      </c>
      <c r="C2" t="s">
        <v>113</v>
      </c>
      <c r="F2" t="s">
        <v>114</v>
      </c>
      <c r="G2" t="s">
        <v>186</v>
      </c>
    </row>
    <row r="3" spans="1:11" x14ac:dyDescent="0.25">
      <c r="B3" t="s">
        <v>109</v>
      </c>
      <c r="C3" t="s">
        <v>102</v>
      </c>
      <c r="F3" t="s">
        <v>115</v>
      </c>
      <c r="G3" t="s">
        <v>117</v>
      </c>
    </row>
    <row r="4" spans="1:11" x14ac:dyDescent="0.25">
      <c r="B4" t="s">
        <v>194</v>
      </c>
      <c r="C4" t="s">
        <v>103</v>
      </c>
      <c r="F4" t="s">
        <v>116</v>
      </c>
      <c r="G4" t="s">
        <v>118</v>
      </c>
    </row>
    <row r="5" spans="1:11" x14ac:dyDescent="0.25">
      <c r="B5" t="s">
        <v>111</v>
      </c>
      <c r="C5" t="s">
        <v>104</v>
      </c>
    </row>
    <row r="6" spans="1:11" x14ac:dyDescent="0.25">
      <c r="B6" t="s">
        <v>112</v>
      </c>
      <c r="C6" t="s">
        <v>105</v>
      </c>
    </row>
    <row r="7" spans="1:11" x14ac:dyDescent="0.25">
      <c r="B7" t="s">
        <v>108</v>
      </c>
      <c r="C7" t="s">
        <v>106</v>
      </c>
    </row>
    <row r="8" spans="1:11" x14ac:dyDescent="0.25">
      <c r="B8" t="s">
        <v>183</v>
      </c>
      <c r="C8" t="s">
        <v>107</v>
      </c>
    </row>
    <row r="10" spans="1:11" x14ac:dyDescent="0.25">
      <c r="B10" t="s">
        <v>187</v>
      </c>
    </row>
    <row r="11" spans="1:11" ht="15.75" thickBot="1" x14ac:dyDescent="0.3">
      <c r="A11" s="8" t="s">
        <v>188</v>
      </c>
      <c r="B11" s="8" t="s">
        <v>119</v>
      </c>
      <c r="C11" s="3" t="s">
        <v>121</v>
      </c>
      <c r="D11" s="3" t="s">
        <v>122</v>
      </c>
      <c r="E11" s="3" t="s">
        <v>123</v>
      </c>
      <c r="F11" s="3" t="s">
        <v>120</v>
      </c>
      <c r="G11" s="3" t="s">
        <v>92</v>
      </c>
      <c r="H11" s="3" t="s">
        <v>14</v>
      </c>
      <c r="I11" s="3" t="s">
        <v>6</v>
      </c>
      <c r="J11" s="3" t="s">
        <v>15</v>
      </c>
      <c r="K11" s="4" t="s">
        <v>2</v>
      </c>
    </row>
    <row r="12" spans="1:11" ht="15.75" thickTop="1" x14ac:dyDescent="0.25">
      <c r="A12" s="11">
        <v>43977</v>
      </c>
      <c r="B12" s="5" t="s">
        <v>189</v>
      </c>
      <c r="C12" s="6" t="s">
        <v>111</v>
      </c>
      <c r="D12" s="6" t="s">
        <v>189</v>
      </c>
      <c r="E12" s="6">
        <v>3</v>
      </c>
      <c r="F12" s="6" t="s">
        <v>190</v>
      </c>
      <c r="G12" s="6" t="s">
        <v>189</v>
      </c>
      <c r="H12" s="6" t="e">
        <f>VLOOKUP($G12,Table1[],2,TRUE)</f>
        <v>#N/A</v>
      </c>
      <c r="I12" s="6" t="e">
        <f>VLOOKUP($G12,Table1[],3,TRUE)</f>
        <v>#N/A</v>
      </c>
      <c r="J12" s="6" t="e">
        <f>VLOOKUP($G12,Table1[],4,TRUE)</f>
        <v>#N/A</v>
      </c>
      <c r="K12" s="7" t="e">
        <f>VLOOKUP($G12,Table1[],5,TRUE)</f>
        <v>#N/A</v>
      </c>
    </row>
    <row r="13" spans="1:11" x14ac:dyDescent="0.25">
      <c r="A13" s="2">
        <v>43982</v>
      </c>
      <c r="B13" t="s">
        <v>189</v>
      </c>
      <c r="C13" t="s">
        <v>111</v>
      </c>
      <c r="D13" t="s">
        <v>189</v>
      </c>
      <c r="E13">
        <v>6</v>
      </c>
      <c r="F13" t="s">
        <v>191</v>
      </c>
      <c r="G13" s="6" t="s">
        <v>189</v>
      </c>
      <c r="H13" s="6" t="e">
        <f>VLOOKUP($G13,Table1[],2,TRUE)</f>
        <v>#N/A</v>
      </c>
      <c r="I13" s="6" t="e">
        <f>VLOOKUP($G13,Table1[],3,TRUE)</f>
        <v>#N/A</v>
      </c>
      <c r="J13" s="6" t="e">
        <f>VLOOKUP($G13,Table1[],4,TRUE)</f>
        <v>#N/A</v>
      </c>
      <c r="K13" s="7" t="e">
        <f>VLOOKUP($G13,Table1[],5,TRUE)</f>
        <v>#N/A</v>
      </c>
    </row>
    <row r="14" spans="1:11" x14ac:dyDescent="0.25">
      <c r="A14" s="2">
        <v>43982</v>
      </c>
      <c r="B14" t="s">
        <v>189</v>
      </c>
      <c r="C14" t="s">
        <v>111</v>
      </c>
      <c r="D14" t="s">
        <v>189</v>
      </c>
      <c r="E14">
        <v>1</v>
      </c>
      <c r="F14" t="s">
        <v>192</v>
      </c>
      <c r="G14" s="6" t="s">
        <v>189</v>
      </c>
      <c r="H14" s="6" t="e">
        <f>VLOOKUP($G14,Table1[],2,TRUE)</f>
        <v>#N/A</v>
      </c>
      <c r="I14" s="6" t="e">
        <f>VLOOKUP($G14,Table1[],3,TRUE)</f>
        <v>#N/A</v>
      </c>
      <c r="J14" s="6" t="e">
        <f>VLOOKUP($G14,Table1[],4,TRUE)</f>
        <v>#N/A</v>
      </c>
      <c r="K14" s="7" t="e">
        <f>VLOOKUP($G14,Table1[],5,TRUE)</f>
        <v>#N/A</v>
      </c>
    </row>
    <row r="15" spans="1:11" x14ac:dyDescent="0.25">
      <c r="A15" s="2">
        <v>43982</v>
      </c>
      <c r="B15" t="s">
        <v>189</v>
      </c>
      <c r="C15" t="s">
        <v>111</v>
      </c>
      <c r="D15" t="s">
        <v>189</v>
      </c>
      <c r="E15">
        <v>0.5</v>
      </c>
      <c r="F15" t="s">
        <v>193</v>
      </c>
      <c r="G15" s="6" t="s">
        <v>189</v>
      </c>
      <c r="H15" s="6" t="e">
        <f>VLOOKUP($G15,Table1[],2,TRUE)</f>
        <v>#N/A</v>
      </c>
      <c r="I15" s="6" t="e">
        <f>VLOOKUP($G15,Table1[],3,TRUE)</f>
        <v>#N/A</v>
      </c>
      <c r="J15" s="6" t="e">
        <f>VLOOKUP($G15,Table1[],4,TRUE)</f>
        <v>#N/A</v>
      </c>
      <c r="K15" s="7" t="e">
        <f>VLOOKUP($G15,Table1[],5,TRUE)</f>
        <v>#N/A</v>
      </c>
    </row>
    <row r="16" spans="1:11" x14ac:dyDescent="0.25">
      <c r="A16" s="2">
        <v>43983</v>
      </c>
      <c r="B16" t="s">
        <v>189</v>
      </c>
      <c r="C16" t="s">
        <v>194</v>
      </c>
      <c r="D16" t="s">
        <v>189</v>
      </c>
      <c r="E16">
        <v>0.5</v>
      </c>
      <c r="F16" t="s">
        <v>198</v>
      </c>
      <c r="G16" s="12" t="s">
        <v>189</v>
      </c>
      <c r="H16" s="6" t="e">
        <f>VLOOKUP($G16,Table1[],2,TRUE)</f>
        <v>#N/A</v>
      </c>
      <c r="I16" s="6" t="e">
        <f>VLOOKUP($G16,Table1[],3,TRUE)</f>
        <v>#N/A</v>
      </c>
      <c r="J16" s="6" t="e">
        <f>VLOOKUP($G16,Table1[],4,TRUE)</f>
        <v>#N/A</v>
      </c>
      <c r="K16" s="7" t="e">
        <f>VLOOKUP($G16,Table1[],5,TRUE)</f>
        <v>#N/A</v>
      </c>
    </row>
    <row r="17" spans="1:11" x14ac:dyDescent="0.25">
      <c r="A17" s="2">
        <v>43983</v>
      </c>
      <c r="B17">
        <v>65</v>
      </c>
      <c r="C17" t="str">
        <f>VLOOKUP($B17,Table35[#All],2,TRUE)</f>
        <v>*I</v>
      </c>
      <c r="D17">
        <f>VLOOKUP($B17,Table35[#All],3,TRUE)</f>
        <v>2</v>
      </c>
      <c r="E17">
        <f>VLOOKUP($B17,Table35[#All],4,TRUE)</f>
        <v>0</v>
      </c>
      <c r="F17" t="str">
        <f>VLOOKUP($B17,Table35[#All],5,TRUE)</f>
        <v>Create Protogame as starting place</v>
      </c>
      <c r="G17">
        <f>VLOOKUP($B17,Table35[#All],6,TRUE)</f>
        <v>37</v>
      </c>
      <c r="H17" t="str">
        <f>VLOOKUP($B17,Table35[#All],7,TRUE)</f>
        <v>Game</v>
      </c>
      <c r="I17" t="str">
        <f>VLOOKUP($B17,Table35[#All],8,TRUE)</f>
        <v>Protogame</v>
      </c>
      <c r="J17" t="str">
        <f>VLOOKUP($B17,Table35[#All],9,TRUE)</f>
        <v>Protogame</v>
      </c>
      <c r="K17" t="str">
        <f>VLOOKUP($B17,Table35[#All],10,TRUE)</f>
        <v>Create Protogame as starting point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Features</vt:lpstr>
      <vt:lpstr>Milestones</vt:lpstr>
      <vt:lpstr>Backlog</vt:lpstr>
      <vt:lpstr>Sprints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Sarasua</dc:creator>
  <cp:lastModifiedBy>Jonathan Sarasua</cp:lastModifiedBy>
  <dcterms:created xsi:type="dcterms:W3CDTF">2020-05-31T19:20:10Z</dcterms:created>
  <dcterms:modified xsi:type="dcterms:W3CDTF">2020-06-01T22:29:44Z</dcterms:modified>
</cp:coreProperties>
</file>