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0" yWindow="0" windowWidth="28720" windowHeight="17540"/>
  </bookViews>
  <sheets>
    <sheet name="Matrix by Hand" sheetId="2" r:id="rId1"/>
  </sheets>
  <definedNames>
    <definedName name="_20141222_Matrix" localSheetId="0">'Matrix by Hand'!#REF!</definedName>
    <definedName name="air">'Matrix by Hand'!$B$17</definedName>
    <definedName name="Cp_a">'Matrix by Hand'!$B$12</definedName>
    <definedName name="Cp_w">'Matrix by Hand'!$B$11</definedName>
    <definedName name="m_a">'Matrix by Hand'!$B$10</definedName>
    <definedName name="m_w">'Matrix by Hand'!$B$9</definedName>
    <definedName name="ManualDerivativeMatrix" localSheetId="0">'Matrix by Hand'!$D$39:$K$46</definedName>
    <definedName name="R_ext">'Matrix by Hand'!$B$15</definedName>
    <definedName name="R_int">'Matrix by Hand'!$B$14</definedName>
    <definedName name="R_pipe">'Matrix by Hand'!$B$13</definedName>
    <definedName name="T_0">'Matrix by Hand'!$B$5</definedName>
    <definedName name="T_1">'Matrix by Hand'!$B$6</definedName>
    <definedName name="T_ext">'Matrix by Hand'!$B$8</definedName>
    <definedName name="T_int">'Matrix by Hand'!$B$7</definedName>
    <definedName name="water">'Matrix by Hand'!$B$16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2" l="1"/>
  <c r="D13" i="2"/>
  <c r="D15" i="2"/>
  <c r="D14" i="2"/>
  <c r="I35" i="2"/>
  <c r="H35" i="2"/>
  <c r="I34" i="2"/>
  <c r="H34" i="2"/>
  <c r="G35" i="2"/>
  <c r="F34" i="2"/>
  <c r="E31" i="2"/>
  <c r="D31" i="2"/>
  <c r="E30" i="2"/>
  <c r="D30" i="2"/>
  <c r="C31" i="2"/>
  <c r="B31" i="2"/>
  <c r="B30" i="2"/>
  <c r="B16" i="2"/>
  <c r="B44" i="2"/>
  <c r="B43" i="2"/>
  <c r="B42" i="2"/>
  <c r="B41" i="2"/>
  <c r="B40" i="2"/>
  <c r="B39" i="2"/>
  <c r="K37" i="2"/>
  <c r="J36" i="2"/>
  <c r="H36" i="2"/>
  <c r="G33" i="2"/>
  <c r="E33" i="2"/>
  <c r="F32" i="2"/>
  <c r="D32" i="2"/>
  <c r="B17" i="2"/>
</calcChain>
</file>

<file path=xl/connections.xml><?xml version="1.0" encoding="utf-8"?>
<connections xmlns="http://schemas.openxmlformats.org/spreadsheetml/2006/main">
  <connection id="1" name="20141222_Matrix.txt" type="6" refreshedVersion="0" background="1" saveData="1">
    <textPr fileType="mac" sourceFile="Macintosh HD:Users:justinshultz:Dropbox:ICSolarThermalModel:20141222_Matrix.txt" delimited="0">
      <textFields count="8">
        <textField/>
        <textField position="15"/>
        <textField position="32"/>
        <textField position="51"/>
        <textField position="66"/>
        <textField position="84"/>
        <textField position="103"/>
        <textField position="120"/>
      </textFields>
    </textPr>
  </connection>
  <connection id="2" name="ManualDerivativeMatrix.txt" type="6" refreshedVersion="0" background="1" saveData="1">
    <textPr fileType="mac" sourceFile="Macintosh HD:Users:justinshultz:Dropbox:ICSolarThermalModel:Supporting Material:ManualDerivativeMatrix.txt" delimited="0">
      <textFields count="8">
        <textField/>
        <textField position="15"/>
        <textField position="32"/>
        <textField position="49"/>
        <textField position="66"/>
        <textField position="83"/>
        <textField position="101"/>
        <textField position="118"/>
      </textFields>
    </textPr>
  </connection>
</connections>
</file>

<file path=xl/sharedStrings.xml><?xml version="1.0" encoding="utf-8"?>
<sst xmlns="http://schemas.openxmlformats.org/spreadsheetml/2006/main" count="147" uniqueCount="48">
  <si>
    <t>dR1_w</t>
  </si>
  <si>
    <t>dR1_a</t>
  </si>
  <si>
    <t>dR2_w</t>
  </si>
  <si>
    <t>dR2_a</t>
  </si>
  <si>
    <t>dT0</t>
  </si>
  <si>
    <t>dT1</t>
  </si>
  <si>
    <t>dT2</t>
  </si>
  <si>
    <t>dT3</t>
  </si>
  <si>
    <t>dT4</t>
  </si>
  <si>
    <t>dT5</t>
  </si>
  <si>
    <t>dT6</t>
  </si>
  <si>
    <t>dT7</t>
  </si>
  <si>
    <t>dT8</t>
  </si>
  <si>
    <t>dT9</t>
  </si>
  <si>
    <t>dR3_w</t>
  </si>
  <si>
    <t>dR3_a</t>
  </si>
  <si>
    <t>dR4_w</t>
  </si>
  <si>
    <t>dR4_a</t>
  </si>
  <si>
    <t>Constants</t>
  </si>
  <si>
    <t>T_0</t>
  </si>
  <si>
    <t>T_1</t>
  </si>
  <si>
    <t>T_int</t>
  </si>
  <si>
    <t>T_ext</t>
  </si>
  <si>
    <t>m_w</t>
  </si>
  <si>
    <t>m_a</t>
  </si>
  <si>
    <t>Cp_w</t>
  </si>
  <si>
    <t>Cp_a</t>
  </si>
  <si>
    <t>R_pipe</t>
  </si>
  <si>
    <t>R_int</t>
  </si>
  <si>
    <t>R_ext</t>
  </si>
  <si>
    <t>m_w*Cp_w</t>
  </si>
  <si>
    <t>m_a*Cp_a</t>
  </si>
  <si>
    <t>0</t>
  </si>
  <si>
    <t>-m_w*Cp_w</t>
  </si>
  <si>
    <t>-m_a*Cp_a</t>
  </si>
  <si>
    <t>A12</t>
  </si>
  <si>
    <t>A22</t>
  </si>
  <si>
    <t>A13</t>
  </si>
  <si>
    <t>F1</t>
  </si>
  <si>
    <t>A23</t>
  </si>
  <si>
    <t>F2</t>
  </si>
  <si>
    <r>
      <t>-</t>
    </r>
    <r>
      <rPr>
        <sz val="11"/>
        <color indexed="205"/>
        <rFont val="Calibri"/>
        <family val="2"/>
      </rPr>
      <t>m_w</t>
    </r>
    <r>
      <rPr>
        <sz val="11"/>
        <color theme="1"/>
        <rFont val="Calibri"/>
        <family val="2"/>
        <scheme val="minor"/>
      </rPr>
      <t>*</t>
    </r>
    <r>
      <rPr>
        <sz val="11"/>
        <color indexed="206"/>
        <rFont val="Calibri"/>
        <family val="2"/>
      </rPr>
      <t>Cp_w</t>
    </r>
    <r>
      <rPr>
        <sz val="11"/>
        <color theme="1"/>
        <rFont val="Calibri"/>
        <family val="2"/>
        <scheme val="minor"/>
      </rPr>
      <t>*1</t>
    </r>
  </si>
  <si>
    <t>m_w*Cp_w*1+1/R_pipe</t>
  </si>
  <si>
    <t>-1/R_pipe</t>
  </si>
  <si>
    <t>m_a*Cp_a+1/R_pipe+1/R_int+1/R_ext</t>
  </si>
  <si>
    <t>1/R_pipe</t>
  </si>
  <si>
    <t>1/R_int</t>
  </si>
  <si>
    <t>1/R_ext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</si>
</sst>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indexed="205"/>
      <name val="Calibri"/>
      <family val="2"/>
    </font>
    <font>
      <sz val="11"/>
      <color indexed="20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 applyAlignment="1">
      <alignment horizontal="right"/>
    </xf>
    <xf numFmtId="0" fontId="0" fillId="4" borderId="1" xfId="0" applyFill="1" applyBorder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nualDerivativeMatrix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6"/>
  <sheetViews>
    <sheetView tabSelected="1" workbookViewId="0">
      <selection activeCell="K25" sqref="K25"/>
    </sheetView>
  </sheetViews>
  <sheetFormatPr baseColWidth="10" defaultColWidth="8.83203125" defaultRowHeight="14" x14ac:dyDescent="0"/>
  <cols>
    <col min="2" max="11" width="14.1640625" customWidth="1"/>
  </cols>
  <sheetData>
    <row r="4" spans="1:4">
      <c r="A4" s="1" t="s">
        <v>18</v>
      </c>
    </row>
    <row r="5" spans="1:4">
      <c r="A5" t="s">
        <v>19</v>
      </c>
      <c r="B5">
        <v>13</v>
      </c>
    </row>
    <row r="6" spans="1:4">
      <c r="A6" t="s">
        <v>20</v>
      </c>
      <c r="B6">
        <v>20</v>
      </c>
    </row>
    <row r="7" spans="1:4">
      <c r="A7" t="s">
        <v>21</v>
      </c>
      <c r="B7">
        <v>22.5</v>
      </c>
    </row>
    <row r="8" spans="1:4">
      <c r="A8" t="s">
        <v>22</v>
      </c>
      <c r="B8">
        <v>25</v>
      </c>
    </row>
    <row r="9" spans="1:4">
      <c r="A9" t="s">
        <v>23</v>
      </c>
      <c r="B9">
        <v>8.4931862198712202E-4</v>
      </c>
    </row>
    <row r="10" spans="1:4">
      <c r="A10" t="s">
        <v>24</v>
      </c>
      <c r="B10">
        <v>0.35978624999999897</v>
      </c>
    </row>
    <row r="11" spans="1:4">
      <c r="A11" t="s">
        <v>25</v>
      </c>
      <c r="B11">
        <v>4.1887747946083103</v>
      </c>
    </row>
    <row r="12" spans="1:4">
      <c r="A12" t="s">
        <v>26</v>
      </c>
      <c r="B12">
        <v>1.0049999999999999</v>
      </c>
    </row>
    <row r="13" spans="1:4">
      <c r="A13" t="s">
        <v>27</v>
      </c>
      <c r="B13">
        <v>1472.28683181049</v>
      </c>
      <c r="C13" t="s">
        <v>45</v>
      </c>
      <c r="D13">
        <f>1/R_pipe</f>
        <v>6.7921547513284978E-4</v>
      </c>
    </row>
    <row r="14" spans="1:4">
      <c r="A14" t="s">
        <v>28</v>
      </c>
      <c r="B14">
        <v>0.541872031760399</v>
      </c>
      <c r="C14" t="s">
        <v>46</v>
      </c>
      <c r="D14">
        <f>1/R_int</f>
        <v>1.8454541688584005</v>
      </c>
    </row>
    <row r="15" spans="1:4">
      <c r="A15" t="s">
        <v>29</v>
      </c>
      <c r="B15">
        <v>0.118856158744526</v>
      </c>
      <c r="C15" t="s">
        <v>47</v>
      </c>
      <c r="D15">
        <f>1/R_ext</f>
        <v>8.4135312007637602</v>
      </c>
    </row>
    <row r="16" spans="1:4">
      <c r="A16" t="s">
        <v>30</v>
      </c>
      <c r="B16">
        <f>B9*B11</f>
        <v>3.55760443637112E-3</v>
      </c>
    </row>
    <row r="17" spans="1:11">
      <c r="A17" t="s">
        <v>31</v>
      </c>
      <c r="B17">
        <f>B10*B12</f>
        <v>0.36158518124999894</v>
      </c>
    </row>
    <row r="19" spans="1:11">
      <c r="B19" t="s">
        <v>4</v>
      </c>
      <c r="C19" t="s">
        <v>5</v>
      </c>
      <c r="D19" t="s">
        <v>6</v>
      </c>
      <c r="E19" t="s">
        <v>7</v>
      </c>
      <c r="F19" t="s">
        <v>8</v>
      </c>
      <c r="G19" t="s">
        <v>9</v>
      </c>
      <c r="H19" t="s">
        <v>10</v>
      </c>
      <c r="I19" t="s">
        <v>11</v>
      </c>
      <c r="J19" t="s">
        <v>12</v>
      </c>
      <c r="K19" t="s">
        <v>13</v>
      </c>
    </row>
    <row r="20" spans="1:11">
      <c r="A20" t="s">
        <v>0</v>
      </c>
      <c r="B20" s="2" t="s">
        <v>41</v>
      </c>
      <c r="C20" s="2" t="s">
        <v>32</v>
      </c>
      <c r="D20" s="2" t="s">
        <v>42</v>
      </c>
      <c r="E20" s="2" t="s">
        <v>43</v>
      </c>
      <c r="F20" s="2" t="s">
        <v>32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</row>
    <row r="21" spans="1:11">
      <c r="A21" t="s">
        <v>1</v>
      </c>
      <c r="B21" s="2" t="s">
        <v>32</v>
      </c>
      <c r="C21" s="2" t="s">
        <v>34</v>
      </c>
      <c r="D21" s="2" t="s">
        <v>43</v>
      </c>
      <c r="E21" s="2" t="s">
        <v>44</v>
      </c>
      <c r="F21" s="2" t="s">
        <v>32</v>
      </c>
      <c r="G21" s="2" t="s">
        <v>32</v>
      </c>
      <c r="H21" s="2" t="s">
        <v>32</v>
      </c>
      <c r="I21" s="2" t="s">
        <v>32</v>
      </c>
      <c r="J21" s="2" t="s">
        <v>32</v>
      </c>
      <c r="K21" s="2" t="s">
        <v>32</v>
      </c>
    </row>
    <row r="22" spans="1:11">
      <c r="A22" t="s">
        <v>2</v>
      </c>
      <c r="B22" s="2" t="s">
        <v>32</v>
      </c>
      <c r="C22" s="2" t="s">
        <v>32</v>
      </c>
      <c r="D22" s="2" t="s">
        <v>33</v>
      </c>
      <c r="E22" s="2" t="s">
        <v>32</v>
      </c>
      <c r="F22" s="2" t="s">
        <v>30</v>
      </c>
      <c r="G22" s="2" t="s">
        <v>32</v>
      </c>
      <c r="H22" s="2" t="s">
        <v>32</v>
      </c>
      <c r="I22" s="2" t="s">
        <v>32</v>
      </c>
      <c r="J22" s="2" t="s">
        <v>32</v>
      </c>
      <c r="K22" s="2" t="s">
        <v>32</v>
      </c>
    </row>
    <row r="23" spans="1:11">
      <c r="A23" t="s">
        <v>3</v>
      </c>
      <c r="B23" s="2" t="s">
        <v>32</v>
      </c>
      <c r="C23" s="2" t="s">
        <v>32</v>
      </c>
      <c r="D23" s="2" t="s">
        <v>32</v>
      </c>
      <c r="E23" s="2" t="s">
        <v>34</v>
      </c>
      <c r="F23" s="2" t="s">
        <v>32</v>
      </c>
      <c r="G23" s="2" t="s">
        <v>31</v>
      </c>
      <c r="H23" s="2" t="s">
        <v>32</v>
      </c>
      <c r="I23" s="2" t="s">
        <v>32</v>
      </c>
      <c r="J23" s="2" t="s">
        <v>32</v>
      </c>
      <c r="K23" s="2" t="s">
        <v>32</v>
      </c>
    </row>
    <row r="24" spans="1:11">
      <c r="A24" t="s">
        <v>14</v>
      </c>
      <c r="B24" s="2" t="s">
        <v>32</v>
      </c>
      <c r="C24" s="2" t="s">
        <v>32</v>
      </c>
      <c r="D24" s="2" t="s">
        <v>32</v>
      </c>
      <c r="E24" s="2" t="s">
        <v>32</v>
      </c>
      <c r="F24" s="2" t="s">
        <v>41</v>
      </c>
      <c r="G24" s="2" t="s">
        <v>32</v>
      </c>
      <c r="H24" s="2" t="s">
        <v>42</v>
      </c>
      <c r="I24" s="2" t="s">
        <v>43</v>
      </c>
      <c r="J24" s="2" t="s">
        <v>32</v>
      </c>
      <c r="K24" s="2" t="s">
        <v>32</v>
      </c>
    </row>
    <row r="25" spans="1:11">
      <c r="A25" t="s">
        <v>15</v>
      </c>
      <c r="B25" s="2" t="s">
        <v>32</v>
      </c>
      <c r="C25" s="2" t="s">
        <v>32</v>
      </c>
      <c r="D25" s="2" t="s">
        <v>32</v>
      </c>
      <c r="E25" s="2" t="s">
        <v>32</v>
      </c>
      <c r="F25" s="2" t="s">
        <v>32</v>
      </c>
      <c r="G25" s="2" t="s">
        <v>34</v>
      </c>
      <c r="H25" s="2" t="s">
        <v>43</v>
      </c>
      <c r="I25" s="2" t="s">
        <v>44</v>
      </c>
      <c r="J25" s="2" t="s">
        <v>32</v>
      </c>
      <c r="K25" s="2" t="s">
        <v>32</v>
      </c>
    </row>
    <row r="26" spans="1:11">
      <c r="A26" t="s">
        <v>16</v>
      </c>
      <c r="B26" s="2" t="s">
        <v>32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33</v>
      </c>
      <c r="I26" s="2" t="s">
        <v>32</v>
      </c>
      <c r="J26" s="2" t="s">
        <v>30</v>
      </c>
      <c r="K26" s="2" t="s">
        <v>32</v>
      </c>
    </row>
    <row r="27" spans="1:11">
      <c r="A27" t="s">
        <v>17</v>
      </c>
      <c r="B27" s="2" t="s">
        <v>32</v>
      </c>
      <c r="C27" s="2" t="s">
        <v>32</v>
      </c>
      <c r="D27" s="2" t="s">
        <v>32</v>
      </c>
      <c r="E27" s="2" t="s">
        <v>32</v>
      </c>
      <c r="F27" s="2" t="s">
        <v>32</v>
      </c>
      <c r="G27" s="2" t="s">
        <v>32</v>
      </c>
      <c r="H27" s="2" t="s">
        <v>32</v>
      </c>
      <c r="I27" s="2" t="s">
        <v>34</v>
      </c>
      <c r="J27" s="2" t="s">
        <v>32</v>
      </c>
      <c r="K27" s="2" t="s">
        <v>31</v>
      </c>
    </row>
    <row r="29" spans="1:11">
      <c r="B29" t="s">
        <v>4</v>
      </c>
      <c r="C29" t="s">
        <v>5</v>
      </c>
      <c r="D29" t="s">
        <v>6</v>
      </c>
      <c r="E29" t="s">
        <v>7</v>
      </c>
      <c r="F29" t="s">
        <v>8</v>
      </c>
      <c r="G29" t="s">
        <v>9</v>
      </c>
      <c r="H29" t="s">
        <v>10</v>
      </c>
      <c r="I29" t="s">
        <v>11</v>
      </c>
      <c r="J29" t="s">
        <v>12</v>
      </c>
      <c r="K29" t="s">
        <v>13</v>
      </c>
    </row>
    <row r="30" spans="1:11">
      <c r="A30" t="s">
        <v>0</v>
      </c>
      <c r="B30" s="5">
        <f>-B9*B11</f>
        <v>-3.55760443637112E-3</v>
      </c>
      <c r="C30" s="5">
        <v>0</v>
      </c>
      <c r="D30" s="6">
        <f>B9*B11+1/B13</f>
        <v>4.2368199115039697E-3</v>
      </c>
      <c r="E30" s="6">
        <f>-1/B13</f>
        <v>-6.7921547513284978E-4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</row>
    <row r="31" spans="1:11">
      <c r="A31" t="s">
        <v>1</v>
      </c>
      <c r="B31" s="5">
        <f>0</f>
        <v>0</v>
      </c>
      <c r="C31" s="5">
        <f>-B10*B12</f>
        <v>-0.36158518124999894</v>
      </c>
      <c r="D31" s="6">
        <f>-1/R_pipe</f>
        <v>-6.7921547513284978E-4</v>
      </c>
      <c r="E31" s="8">
        <f>m_a*Cp_a+1/R_pipe+1/R_int+1/R_ext</f>
        <v>10.621249766347292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</row>
    <row r="32" spans="1:11">
      <c r="A32" t="s">
        <v>2</v>
      </c>
      <c r="B32" s="5">
        <v>0</v>
      </c>
      <c r="C32" s="5">
        <v>0</v>
      </c>
      <c r="D32" s="6">
        <f>-m_w*Cp_w</f>
        <v>-3.55760443637112E-3</v>
      </c>
      <c r="E32" s="6">
        <v>0</v>
      </c>
      <c r="F32" s="6">
        <f>m_w*Cp_w</f>
        <v>3.55760443637112E-3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</row>
    <row r="33" spans="1:11">
      <c r="A33" t="s">
        <v>3</v>
      </c>
      <c r="B33" s="5">
        <v>0</v>
      </c>
      <c r="C33" s="5">
        <v>0</v>
      </c>
      <c r="D33" s="6">
        <v>0</v>
      </c>
      <c r="E33" s="6">
        <f>-m_a*Cp_a</f>
        <v>-0.36158518124999894</v>
      </c>
      <c r="F33" s="6">
        <v>0</v>
      </c>
      <c r="G33" s="6">
        <f>m_a*Cp_a</f>
        <v>0.36158518124999894</v>
      </c>
      <c r="H33" s="6"/>
      <c r="I33" s="6"/>
      <c r="J33" s="6">
        <v>0</v>
      </c>
      <c r="K33" s="6">
        <v>0</v>
      </c>
    </row>
    <row r="34" spans="1:11">
      <c r="A34" t="s">
        <v>14</v>
      </c>
      <c r="B34" s="5">
        <v>0</v>
      </c>
      <c r="C34" s="5">
        <v>0</v>
      </c>
      <c r="D34" s="6">
        <v>0</v>
      </c>
      <c r="E34" s="6">
        <v>0</v>
      </c>
      <c r="F34" s="6">
        <f>-m_w*Cp_w</f>
        <v>-3.55760443637112E-3</v>
      </c>
      <c r="G34" s="6">
        <v>0</v>
      </c>
      <c r="H34" s="6">
        <f>m_w*Cp_w+1/R_pipe</f>
        <v>4.2368199115039697E-3</v>
      </c>
      <c r="I34" s="6">
        <f>-1/R_pipe</f>
        <v>-6.7921547513284978E-4</v>
      </c>
      <c r="J34" s="6">
        <v>0</v>
      </c>
      <c r="K34" s="6">
        <v>0</v>
      </c>
    </row>
    <row r="35" spans="1:11">
      <c r="A35" t="s">
        <v>15</v>
      </c>
      <c r="B35" s="5">
        <v>0</v>
      </c>
      <c r="C35" s="5">
        <v>0</v>
      </c>
      <c r="D35" s="6">
        <v>0</v>
      </c>
      <c r="E35" s="6">
        <v>0</v>
      </c>
      <c r="F35" s="6">
        <v>0</v>
      </c>
      <c r="G35" s="6">
        <f>-m_a*Cp_a</f>
        <v>-0.36158518124999894</v>
      </c>
      <c r="H35" s="6">
        <f>1/R_pipe</f>
        <v>6.7921547513284978E-4</v>
      </c>
      <c r="I35" s="8">
        <f>m_a*Cp_a+1/R_pipe+1/R_int+1/R_ext</f>
        <v>10.621249766347292</v>
      </c>
      <c r="J35" s="6">
        <v>0</v>
      </c>
      <c r="K35" s="6">
        <v>0</v>
      </c>
    </row>
    <row r="36" spans="1:11">
      <c r="A36" t="s">
        <v>16</v>
      </c>
      <c r="B36" s="5">
        <v>0</v>
      </c>
      <c r="C36" s="5">
        <v>0</v>
      </c>
      <c r="D36" s="6">
        <v>0</v>
      </c>
      <c r="E36" s="6">
        <v>0</v>
      </c>
      <c r="F36" s="6">
        <v>0</v>
      </c>
      <c r="G36" s="6">
        <v>0</v>
      </c>
      <c r="H36" s="6">
        <f>-m_w*Cp_w</f>
        <v>-3.55760443637112E-3</v>
      </c>
      <c r="I36" s="6">
        <v>0</v>
      </c>
      <c r="J36" s="6">
        <f>m_w*Cp_w</f>
        <v>3.55760443637112E-3</v>
      </c>
      <c r="K36" s="6">
        <v>0</v>
      </c>
    </row>
    <row r="37" spans="1:11">
      <c r="A37" t="s">
        <v>17</v>
      </c>
      <c r="B37" s="5">
        <v>0</v>
      </c>
      <c r="C37" s="5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f>-m_a*Cp_a</f>
        <v>-0.36158518124999894</v>
      </c>
      <c r="J37" s="6">
        <v>0</v>
      </c>
      <c r="K37" s="6">
        <f>m_a*Cp_a</f>
        <v>0.36158518124999894</v>
      </c>
    </row>
    <row r="39" spans="1:11">
      <c r="A39" s="7" t="s">
        <v>35</v>
      </c>
      <c r="B39" s="3">
        <f>m_w*Cp_w+1/2/R_pipe</f>
        <v>3.8972121739375451E-3</v>
      </c>
      <c r="C39" s="7" t="s">
        <v>0</v>
      </c>
      <c r="D39" s="4">
        <v>4.2329024999999999E-3</v>
      </c>
      <c r="E39" s="4">
        <v>-6.7903105699999996E-4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1:11">
      <c r="A40" s="7" t="s">
        <v>37</v>
      </c>
      <c r="B40" s="3">
        <f>-1/2/R_pipe</f>
        <v>-3.3960773756642489E-4</v>
      </c>
      <c r="C40" s="7" t="s">
        <v>1</v>
      </c>
      <c r="D40" s="4">
        <v>-6.7903105699999996E-4</v>
      </c>
      <c r="E40" s="4">
        <v>10.109184300000001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</row>
    <row r="41" spans="1:11">
      <c r="A41" s="7" t="s">
        <v>38</v>
      </c>
      <c r="B41" s="3">
        <f>B5*(m_w*Cp_w-1/2/R_pipe)+B6*(1/2/R_pipe)</f>
        <v>4.8626111835789534E-2</v>
      </c>
      <c r="C41" s="7" t="s">
        <v>2</v>
      </c>
      <c r="D41" s="4">
        <v>-3.55203626E-3</v>
      </c>
      <c r="E41" s="4">
        <v>0</v>
      </c>
      <c r="F41" s="4">
        <v>3.55203626E-3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</row>
    <row r="42" spans="1:11">
      <c r="A42" s="7" t="s">
        <v>36</v>
      </c>
      <c r="B42" s="3">
        <f>-1/2/R_pipe</f>
        <v>-3.3960773756642489E-4</v>
      </c>
      <c r="C42" s="7" t="s">
        <v>3</v>
      </c>
      <c r="D42" s="4">
        <v>0</v>
      </c>
      <c r="E42" s="4">
        <v>-0.36158518099999998</v>
      </c>
      <c r="F42" s="4">
        <v>0</v>
      </c>
      <c r="G42" s="4">
        <v>0.36158518099999998</v>
      </c>
      <c r="H42" s="4">
        <v>0</v>
      </c>
      <c r="I42" s="4">
        <v>0</v>
      </c>
      <c r="J42" s="4">
        <v>0</v>
      </c>
      <c r="K42" s="4">
        <v>0</v>
      </c>
    </row>
    <row r="43" spans="1:11">
      <c r="A43" s="7" t="s">
        <v>39</v>
      </c>
      <c r="B43" s="3">
        <f>m_a*Cp_a+1/2/R_pipe+1/2/R_int+1/2/R_ext</f>
        <v>5.4914174737986459</v>
      </c>
      <c r="C43" s="7" t="s">
        <v>14</v>
      </c>
      <c r="D43" s="4">
        <v>0</v>
      </c>
      <c r="E43" s="4">
        <v>0</v>
      </c>
      <c r="F43" s="4">
        <v>-3.55052502E-3</v>
      </c>
      <c r="G43" s="4">
        <v>0</v>
      </c>
      <c r="H43" s="4">
        <v>4.2295560800000003E-3</v>
      </c>
      <c r="I43" s="4">
        <v>-6.7903105699999996E-4</v>
      </c>
      <c r="J43" s="4">
        <v>0</v>
      </c>
      <c r="K43" s="4">
        <v>0</v>
      </c>
    </row>
    <row r="44" spans="1:11">
      <c r="A44" s="7" t="s">
        <v>40</v>
      </c>
      <c r="B44" s="3">
        <f>B5*(1/2/R_pipe)+B6*(m_a*Cp_a-1/2/R_pipe-1/2/R_int-1/2/R_ext)+B7*(1/R_int)+B8*(1/R_ext)</f>
        <v>156.50047149302344</v>
      </c>
      <c r="C44" s="7" t="s">
        <v>15</v>
      </c>
      <c r="D44" s="4">
        <v>0</v>
      </c>
      <c r="E44" s="4">
        <v>0</v>
      </c>
      <c r="F44" s="4">
        <v>0</v>
      </c>
      <c r="G44" s="4">
        <v>-0.36158518099999998</v>
      </c>
      <c r="H44" s="4">
        <v>-6.7903105699999996E-4</v>
      </c>
      <c r="I44" s="4">
        <v>10.109184300000001</v>
      </c>
      <c r="J44" s="4">
        <v>0</v>
      </c>
      <c r="K44" s="4">
        <v>0</v>
      </c>
    </row>
    <row r="45" spans="1:11">
      <c r="C45" s="7" t="s">
        <v>16</v>
      </c>
      <c r="D45" s="4">
        <v>0</v>
      </c>
      <c r="E45" s="4">
        <v>0</v>
      </c>
      <c r="F45" s="4">
        <v>0</v>
      </c>
      <c r="G45" s="4">
        <v>0</v>
      </c>
      <c r="H45" s="4">
        <v>-3.5493003699999998E-3</v>
      </c>
      <c r="I45" s="4">
        <v>0</v>
      </c>
      <c r="J45" s="4">
        <v>3.5493003699999998E-3</v>
      </c>
      <c r="K45" s="4">
        <v>0</v>
      </c>
    </row>
    <row r="46" spans="1:11">
      <c r="C46" s="7" t="s">
        <v>17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-0.36158518099999998</v>
      </c>
      <c r="J46" s="4">
        <v>0</v>
      </c>
      <c r="K46" s="4">
        <v>0.36158518099999998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 by Hand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 S</cp:lastModifiedBy>
  <dcterms:created xsi:type="dcterms:W3CDTF">2014-11-24T02:39:18Z</dcterms:created>
  <dcterms:modified xsi:type="dcterms:W3CDTF">2015-01-08T01:12:23Z</dcterms:modified>
</cp:coreProperties>
</file>