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-80" yWindow="-20" windowWidth="28800" windowHeight="17540" activeTab="1"/>
  </bookViews>
  <sheets>
    <sheet name="Index Matching" sheetId="1" r:id="rId1"/>
    <sheet name="Matrix by Hand" sheetId="2" r:id="rId2"/>
  </sheets>
  <definedNames>
    <definedName name="_20141222_Matrix" localSheetId="1">'Matrix by Hand'!$D$36:$K$43</definedName>
    <definedName name="air">'Matrix by Hand'!$B$14</definedName>
    <definedName name="Cp_a">'Matrix by Hand'!$B$9</definedName>
    <definedName name="Cp_w">'Matrix by Hand'!$B$8</definedName>
    <definedName name="m_a">'Matrix by Hand'!$B$7</definedName>
    <definedName name="m_w">'Matrix by Hand'!$B$6</definedName>
    <definedName name="R_ext">'Matrix by Hand'!$B$12</definedName>
    <definedName name="R_int">'Matrix by Hand'!$B$11</definedName>
    <definedName name="R_pipe">'Matrix by Hand'!$B$10</definedName>
    <definedName name="T_0">'Matrix by Hand'!$B$2</definedName>
    <definedName name="T_1">'Matrix by Hand'!$B$3</definedName>
    <definedName name="T_ext">'Matrix by Hand'!$B$5</definedName>
    <definedName name="T_int">'Matrix by Hand'!$B$4</definedName>
    <definedName name="water">'Matrix by Hand'!$B$13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41" i="2"/>
  <c r="B40" i="2"/>
  <c r="B39" i="2"/>
  <c r="B38" i="2"/>
  <c r="B37" i="2"/>
  <c r="B36" i="2"/>
  <c r="K34" i="2"/>
  <c r="I34" i="2"/>
  <c r="J33" i="2"/>
  <c r="H33" i="2"/>
  <c r="I32" i="2"/>
  <c r="H32" i="2"/>
  <c r="G32" i="2"/>
  <c r="F32" i="2"/>
  <c r="I31" i="2"/>
  <c r="H31" i="2"/>
  <c r="G31" i="2"/>
  <c r="F31" i="2"/>
  <c r="G30" i="2"/>
  <c r="E30" i="2"/>
  <c r="F29" i="2"/>
  <c r="D29" i="2"/>
  <c r="E28" i="2"/>
  <c r="D28" i="2"/>
  <c r="C28" i="2"/>
  <c r="B28" i="2"/>
  <c r="E27" i="2"/>
  <c r="D27" i="2"/>
  <c r="C27" i="2"/>
  <c r="B27" i="2"/>
  <c r="B14" i="2"/>
</calcChain>
</file>

<file path=xl/connections.xml><?xml version="1.0" encoding="utf-8"?>
<connections xmlns="http://schemas.openxmlformats.org/spreadsheetml/2006/main">
  <connection id="1" name="20141222_Matrix.txt" type="6" refreshedVersion="0" background="1" saveData="1">
    <textPr fileType="mac" sourceFile="Macintosh HD:Users:justinshultz:Dropbox:ICSolarThermalModel:20141222_Matrix.txt" delimited="0">
      <textFields count="8">
        <textField/>
        <textField position="15"/>
        <textField position="32"/>
        <textField position="51"/>
        <textField position="66"/>
        <textField position="84"/>
        <textField position="103"/>
        <textField position="120"/>
      </textFields>
    </textPr>
  </connection>
</connections>
</file>

<file path=xl/sharedStrings.xml><?xml version="1.0" encoding="utf-8"?>
<sst xmlns="http://schemas.openxmlformats.org/spreadsheetml/2006/main" count="192" uniqueCount="60">
  <si>
    <t>x</t>
  </si>
  <si>
    <t>dR1_w</t>
  </si>
  <si>
    <t>dR1_a</t>
  </si>
  <si>
    <t>dR2_w</t>
  </si>
  <si>
    <t>dR2_a</t>
  </si>
  <si>
    <t>dT0</t>
  </si>
  <si>
    <t>dT1</t>
  </si>
  <si>
    <t>dT2</t>
  </si>
  <si>
    <t>dT3</t>
  </si>
  <si>
    <t>dT4</t>
  </si>
  <si>
    <t>dT5</t>
  </si>
  <si>
    <t>dT6</t>
  </si>
  <si>
    <t>dT7</t>
  </si>
  <si>
    <t>dT8</t>
  </si>
  <si>
    <t>dT9</t>
  </si>
  <si>
    <t>dR3_w</t>
  </si>
  <si>
    <t>dR3_a</t>
  </si>
  <si>
    <t>dR4_w</t>
  </si>
  <si>
    <t>dR4_a</t>
  </si>
  <si>
    <t>[[  1.69949969e-02  -3.67249376e-04   0.00000000e+00   0.00000000e+00</t>
  </si>
  <si>
    <t xml:space="preserve">    0.00000000e+00   0.00000000e+00   0.00000000e+00   0.00000000e+00]</t>
  </si>
  <si>
    <t xml:space="preserve"> [  3.67249376e-04   8.03005683e+01   0.00000000e+00   0.00000000e+00</t>
  </si>
  <si>
    <t xml:space="preserve"> [ -1.66277475e-02   0.00000000e+00   1.66277475e-02   0.00000000e+00</t>
  </si>
  <si>
    <t xml:space="preserve"> [  0.00000000e+00  -3.85690860e-01   0.00000000e+00   3.85690860e-01</t>
  </si>
  <si>
    <t xml:space="preserve"> [  0.00000000e+00   0.00000000e+00  -1.69949969e-02   3.67249376e-04</t>
  </si>
  <si>
    <t xml:space="preserve">    1.69949969e-02  -3.67249376e-04   0.00000000e+00   0.00000000e+00]</t>
  </si>
  <si>
    <t xml:space="preserve"> [  0.00000000e+00   0.00000000e+00   3.67249376e-04  -8.03005683e+01</t>
  </si>
  <si>
    <t xml:space="preserve">    3.67249376e-04   8.03005683e+01   0.00000000e+00   0.00000000e+00]</t>
  </si>
  <si>
    <t xml:space="preserve"> [  0.00000000e+00   0.00000000e+00   0.00000000e+00   0.00000000e+00</t>
  </si>
  <si>
    <t xml:space="preserve">   -1.66277475e-02   0.00000000e+00   1.66277475e-02   0.00000000e+00]</t>
  </si>
  <si>
    <t xml:space="preserve">    0.00000000e+00  -3.85690860e-01   0.00000000e+00   3.85690860e-01]]</t>
  </si>
  <si>
    <t>Constants</t>
  </si>
  <si>
    <t>T_0</t>
  </si>
  <si>
    <t>T_1</t>
  </si>
  <si>
    <t>T_int</t>
  </si>
  <si>
    <t>T_ext</t>
  </si>
  <si>
    <t>m_w</t>
  </si>
  <si>
    <t>m_a</t>
  </si>
  <si>
    <t>Cp_w</t>
  </si>
  <si>
    <t>Cp_a</t>
  </si>
  <si>
    <t>R_pipe</t>
  </si>
  <si>
    <t>R_int</t>
  </si>
  <si>
    <t>R_ext</t>
  </si>
  <si>
    <t>m_w*Cp_w</t>
  </si>
  <si>
    <t>m_a*Cp_a</t>
  </si>
  <si>
    <t>-m_w*Cp_w*1+1/2/R_pipe</t>
  </si>
  <si>
    <t>1/2/R_pipe</t>
  </si>
  <si>
    <t>-1/2/R_pipe</t>
  </si>
  <si>
    <t>0</t>
  </si>
  <si>
    <t>m_w*Cp_w*1+1/2/R_pipe</t>
  </si>
  <si>
    <t>-m_a*Cp_a+1/2/R_pipe+1/2/R_int+1/2/R_ext</t>
  </si>
  <si>
    <t>m_a*Cp_a+1/2/R_pipe+1/2/R_int+1/2/R_ext</t>
  </si>
  <si>
    <t>-m_w*Cp_w</t>
  </si>
  <si>
    <t>-m_a*Cp_a</t>
  </si>
  <si>
    <t>A12</t>
  </si>
  <si>
    <t>A22</t>
  </si>
  <si>
    <t>A13</t>
  </si>
  <si>
    <t>F1</t>
  </si>
  <si>
    <t>A23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</si>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</sst>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0" borderId="0" xfId="0" applyNumberFormat="1" applyFill="1"/>
    <xf numFmtId="0" fontId="3" fillId="0" borderId="0" xfId="0" applyFont="1"/>
    <xf numFmtId="49" fontId="0" fillId="0" borderId="0" xfId="0" applyNumberFormat="1"/>
    <xf numFmtId="49" fontId="0" fillId="0" borderId="0" xfId="0" applyNumberFormat="1" applyFill="1"/>
    <xf numFmtId="0" fontId="0" fillId="3" borderId="0" xfId="0" applyFill="1"/>
    <xf numFmtId="0" fontId="0" fillId="4" borderId="0" xfId="0" applyFill="1"/>
    <xf numFmtId="0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Relationship Id="rId3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1470660</xdr:colOff>
      <xdr:row>0</xdr:row>
      <xdr:rowOff>60960</xdr:rowOff>
    </xdr:from>
    <xdr:to>
      <xdr:col>6</xdr:col>
      <xdr:colOff>121920</xdr:colOff>
      <xdr:row>4</xdr:row>
      <xdr:rowOff>30480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6180" y="60960"/>
          <a:ext cx="4168140" cy="701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1493520</xdr:colOff>
      <xdr:row>5</xdr:row>
      <xdr:rowOff>167640</xdr:rowOff>
    </xdr:from>
    <xdr:to>
      <xdr:col>9</xdr:col>
      <xdr:colOff>228600</xdr:colOff>
      <xdr:row>9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9040" y="1082040"/>
          <a:ext cx="6972300" cy="67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1333500</xdr:colOff>
      <xdr:row>1</xdr:row>
      <xdr:rowOff>38100</xdr:rowOff>
    </xdr:from>
    <xdr:to>
      <xdr:col>9</xdr:col>
      <xdr:colOff>477520</xdr:colOff>
      <xdr:row>5</xdr:row>
      <xdr:rowOff>121920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8940" y="220980"/>
          <a:ext cx="3009900" cy="815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20141222_Matrix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130" zoomScaleNormal="130" zoomScalePageLayoutView="130" workbookViewId="0">
      <selection activeCell="F6" sqref="F6:K9"/>
    </sheetView>
  </sheetViews>
  <sheetFormatPr baseColWidth="10" defaultColWidth="8.83203125" defaultRowHeight="14" x14ac:dyDescent="0"/>
  <cols>
    <col min="2" max="11" width="15" customWidth="1"/>
  </cols>
  <sheetData>
    <row r="1" spans="1:11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>
      <c r="A2" t="s">
        <v>1</v>
      </c>
      <c r="B2" s="2" t="s">
        <v>0</v>
      </c>
      <c r="C2" s="2" t="s">
        <v>0</v>
      </c>
      <c r="D2" t="s">
        <v>0</v>
      </c>
      <c r="E2" t="s">
        <v>0</v>
      </c>
    </row>
    <row r="3" spans="1:11">
      <c r="A3" t="s">
        <v>2</v>
      </c>
      <c r="B3" s="2" t="s">
        <v>0</v>
      </c>
      <c r="C3" s="2" t="s">
        <v>0</v>
      </c>
      <c r="D3" t="s">
        <v>0</v>
      </c>
      <c r="E3" t="s">
        <v>0</v>
      </c>
    </row>
    <row r="4" spans="1:11">
      <c r="A4" t="s">
        <v>3</v>
      </c>
      <c r="B4" s="2"/>
      <c r="C4" s="2"/>
      <c r="D4" t="s">
        <v>0</v>
      </c>
      <c r="F4" t="s">
        <v>0</v>
      </c>
    </row>
    <row r="5" spans="1:11">
      <c r="A5" t="s">
        <v>4</v>
      </c>
      <c r="B5" s="2"/>
      <c r="C5" s="2"/>
      <c r="E5" t="s">
        <v>0</v>
      </c>
      <c r="G5" t="s">
        <v>0</v>
      </c>
    </row>
    <row r="6" spans="1:11">
      <c r="A6" t="s">
        <v>15</v>
      </c>
      <c r="B6" s="2"/>
      <c r="C6" s="2"/>
      <c r="F6" t="s">
        <v>0</v>
      </c>
      <c r="G6" t="s">
        <v>0</v>
      </c>
      <c r="H6" t="s">
        <v>0</v>
      </c>
      <c r="I6" t="s">
        <v>0</v>
      </c>
    </row>
    <row r="7" spans="1:11">
      <c r="A7" t="s">
        <v>16</v>
      </c>
      <c r="B7" s="2"/>
      <c r="C7" s="2"/>
      <c r="F7" t="s">
        <v>0</v>
      </c>
      <c r="G7" t="s">
        <v>0</v>
      </c>
      <c r="H7" t="s">
        <v>0</v>
      </c>
      <c r="I7" t="s">
        <v>0</v>
      </c>
    </row>
    <row r="8" spans="1:11">
      <c r="A8" t="s">
        <v>17</v>
      </c>
      <c r="B8" s="2"/>
      <c r="C8" s="2"/>
      <c r="H8" t="s">
        <v>0</v>
      </c>
      <c r="J8" t="s">
        <v>0</v>
      </c>
    </row>
    <row r="9" spans="1:11">
      <c r="A9" t="s">
        <v>18</v>
      </c>
      <c r="B9" s="2"/>
      <c r="C9" s="2"/>
      <c r="I9" t="s">
        <v>0</v>
      </c>
      <c r="K9" t="s">
        <v>0</v>
      </c>
    </row>
    <row r="11" spans="1:11">
      <c r="A11" t="s">
        <v>1</v>
      </c>
      <c r="D11" s="3">
        <v>1.69949969E-2</v>
      </c>
      <c r="E11" s="3">
        <v>-3.6724937600000001E-4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t="s">
        <v>2</v>
      </c>
      <c r="D12" s="3">
        <v>3.6724937600000001E-4</v>
      </c>
      <c r="E12" s="3">
        <v>80.300568299999995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t="s">
        <v>3</v>
      </c>
      <c r="D13" s="3">
        <v>-1.6627747500000001E-2</v>
      </c>
      <c r="E13" s="3">
        <v>0</v>
      </c>
      <c r="F13" s="1">
        <v>1.6627747500000001E-2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t="s">
        <v>4</v>
      </c>
      <c r="D14" s="3">
        <v>0</v>
      </c>
      <c r="E14" s="3">
        <v>-0.38569086000000002</v>
      </c>
      <c r="F14" s="1">
        <v>0</v>
      </c>
      <c r="G14" s="1">
        <v>0.38569086000000002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t="s">
        <v>15</v>
      </c>
      <c r="D15" s="3">
        <v>0</v>
      </c>
      <c r="E15" s="3">
        <v>0</v>
      </c>
      <c r="F15" s="1">
        <v>-1.69949969E-2</v>
      </c>
      <c r="G15" s="1">
        <v>3.6724937600000001E-4</v>
      </c>
      <c r="H15" s="1">
        <v>1.69949969E-2</v>
      </c>
      <c r="I15" s="1">
        <v>-3.6724937600000001E-4</v>
      </c>
      <c r="J15" s="1">
        <v>0</v>
      </c>
      <c r="K15" s="1">
        <v>0</v>
      </c>
    </row>
    <row r="16" spans="1:11">
      <c r="A16" t="s">
        <v>16</v>
      </c>
      <c r="D16" s="3">
        <v>0</v>
      </c>
      <c r="E16" s="3">
        <v>0</v>
      </c>
      <c r="F16" s="1">
        <v>3.6724937600000001E-4</v>
      </c>
      <c r="G16" s="1">
        <v>-80.300568299999995</v>
      </c>
      <c r="H16" s="1">
        <v>3.6724937600000001E-4</v>
      </c>
      <c r="I16" s="1">
        <v>80.300568299999995</v>
      </c>
      <c r="J16" s="1">
        <v>0</v>
      </c>
      <c r="K16" s="1">
        <v>0</v>
      </c>
    </row>
    <row r="17" spans="1:11">
      <c r="A17" t="s">
        <v>17</v>
      </c>
      <c r="D17" s="3">
        <v>0</v>
      </c>
      <c r="E17" s="3">
        <v>0</v>
      </c>
      <c r="F17" s="1">
        <v>0</v>
      </c>
      <c r="G17" s="1">
        <v>0</v>
      </c>
      <c r="H17" s="1">
        <v>-1.6627747500000001E-2</v>
      </c>
      <c r="I17" s="1">
        <v>0</v>
      </c>
      <c r="J17" s="1">
        <v>1.6627747500000001E-2</v>
      </c>
      <c r="K17" s="1">
        <v>0</v>
      </c>
    </row>
    <row r="18" spans="1:11">
      <c r="A18" t="s">
        <v>18</v>
      </c>
      <c r="D18" s="3">
        <v>0</v>
      </c>
      <c r="E18" s="3">
        <v>0</v>
      </c>
      <c r="F18" s="1">
        <v>0</v>
      </c>
      <c r="G18" s="1">
        <v>0</v>
      </c>
      <c r="H18" s="1">
        <v>0</v>
      </c>
      <c r="I18" s="1">
        <v>-0.38569086000000002</v>
      </c>
      <c r="J18" s="1">
        <v>0</v>
      </c>
      <c r="K18" s="1">
        <v>0.38569086000000002</v>
      </c>
    </row>
    <row r="25" spans="1:11">
      <c r="A25" t="s">
        <v>19</v>
      </c>
    </row>
    <row r="26" spans="1:11">
      <c r="A26" t="s">
        <v>20</v>
      </c>
    </row>
    <row r="27" spans="1:11">
      <c r="A27" t="s">
        <v>21</v>
      </c>
    </row>
    <row r="28" spans="1:11">
      <c r="A28" t="s">
        <v>20</v>
      </c>
    </row>
    <row r="29" spans="1:11">
      <c r="A29" t="s">
        <v>22</v>
      </c>
    </row>
    <row r="30" spans="1:11">
      <c r="A30" t="s">
        <v>20</v>
      </c>
    </row>
    <row r="31" spans="1:11">
      <c r="A31" t="s">
        <v>23</v>
      </c>
    </row>
    <row r="32" spans="1:11">
      <c r="A32" t="s">
        <v>20</v>
      </c>
    </row>
    <row r="33" spans="1:1">
      <c r="A33" t="s">
        <v>24</v>
      </c>
    </row>
    <row r="34" spans="1:1">
      <c r="A34" t="s">
        <v>25</v>
      </c>
    </row>
    <row r="35" spans="1:1">
      <c r="A35" t="s">
        <v>26</v>
      </c>
    </row>
    <row r="36" spans="1:1">
      <c r="A36" t="s">
        <v>27</v>
      </c>
    </row>
    <row r="37" spans="1:1">
      <c r="A37" t="s">
        <v>28</v>
      </c>
    </row>
    <row r="38" spans="1:1">
      <c r="A38" t="s">
        <v>29</v>
      </c>
    </row>
    <row r="39" spans="1:1">
      <c r="A39" t="s">
        <v>28</v>
      </c>
    </row>
    <row r="40" spans="1:1">
      <c r="A40" t="s">
        <v>30</v>
      </c>
    </row>
  </sheetData>
  <conditionalFormatting sqref="D11:K18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D2:K9">
    <cfRule type="cellIs" dxfId="0" priority="1" operator="equal">
      <formula>"x"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9" workbookViewId="0">
      <selection activeCell="E17" sqref="E17"/>
    </sheetView>
  </sheetViews>
  <sheetFormatPr baseColWidth="10" defaultColWidth="8.83203125" defaultRowHeight="14" x14ac:dyDescent="0"/>
  <cols>
    <col min="2" max="2" width="24" customWidth="1"/>
    <col min="3" max="3" width="39.1640625" bestFit="1" customWidth="1"/>
    <col min="4" max="11" width="13.1640625" customWidth="1"/>
  </cols>
  <sheetData>
    <row r="1" spans="1:11">
      <c r="A1" s="4" t="s">
        <v>31</v>
      </c>
    </row>
    <row r="2" spans="1:11">
      <c r="A2" t="s">
        <v>32</v>
      </c>
      <c r="B2">
        <v>13</v>
      </c>
    </row>
    <row r="3" spans="1:11">
      <c r="A3" t="s">
        <v>33</v>
      </c>
      <c r="B3">
        <v>20</v>
      </c>
    </row>
    <row r="4" spans="1:11">
      <c r="A4" t="s">
        <v>34</v>
      </c>
      <c r="B4">
        <v>22.5</v>
      </c>
    </row>
    <row r="5" spans="1:11">
      <c r="A5" t="s">
        <v>35</v>
      </c>
      <c r="B5">
        <v>25</v>
      </c>
    </row>
    <row r="6" spans="1:11">
      <c r="A6" t="s">
        <v>36</v>
      </c>
      <c r="B6">
        <v>8.4931862198712202E-4</v>
      </c>
    </row>
    <row r="7" spans="1:11">
      <c r="A7" t="s">
        <v>37</v>
      </c>
      <c r="B7">
        <v>0.35978624999999897</v>
      </c>
    </row>
    <row r="8" spans="1:11">
      <c r="A8" t="s">
        <v>38</v>
      </c>
      <c r="B8">
        <v>4.1887747946083103</v>
      </c>
    </row>
    <row r="9" spans="1:11">
      <c r="A9" t="s">
        <v>39</v>
      </c>
      <c r="B9">
        <v>1.0049999999999999</v>
      </c>
    </row>
    <row r="10" spans="1:11">
      <c r="A10" t="s">
        <v>40</v>
      </c>
      <c r="B10">
        <v>1472.28683181049</v>
      </c>
    </row>
    <row r="11" spans="1:11">
      <c r="A11" t="s">
        <v>41</v>
      </c>
      <c r="B11">
        <v>0.541872031760399</v>
      </c>
    </row>
    <row r="12" spans="1:11">
      <c r="A12" t="s">
        <v>42</v>
      </c>
      <c r="B12">
        <v>0.118856158744526</v>
      </c>
    </row>
    <row r="13" spans="1:11">
      <c r="A13" t="s">
        <v>43</v>
      </c>
      <c r="B13">
        <f>B6*B8</f>
        <v>3.55760443637112E-3</v>
      </c>
    </row>
    <row r="14" spans="1:11">
      <c r="A14" t="s">
        <v>44</v>
      </c>
      <c r="B14">
        <f>B7*B9</f>
        <v>0.36158518124999894</v>
      </c>
    </row>
    <row r="16" spans="1:11">
      <c r="B16" t="s">
        <v>5</v>
      </c>
      <c r="C16" t="s">
        <v>6</v>
      </c>
      <c r="D16" t="s">
        <v>7</v>
      </c>
      <c r="E16" t="s">
        <v>8</v>
      </c>
      <c r="F16" t="s">
        <v>9</v>
      </c>
      <c r="G16" t="s">
        <v>10</v>
      </c>
      <c r="H16" t="s">
        <v>11</v>
      </c>
      <c r="I16" t="s">
        <v>12</v>
      </c>
      <c r="J16" t="s">
        <v>13</v>
      </c>
      <c r="K16" t="s">
        <v>14</v>
      </c>
    </row>
    <row r="17" spans="1:11">
      <c r="A17" t="s">
        <v>1</v>
      </c>
      <c r="B17" s="5" t="s">
        <v>45</v>
      </c>
      <c r="C17" s="5" t="s">
        <v>46</v>
      </c>
      <c r="D17" s="5" t="s">
        <v>49</v>
      </c>
      <c r="E17" s="5" t="s">
        <v>47</v>
      </c>
      <c r="F17" s="5" t="s">
        <v>48</v>
      </c>
      <c r="G17" s="5" t="s">
        <v>48</v>
      </c>
      <c r="H17" s="5" t="s">
        <v>48</v>
      </c>
      <c r="I17" s="5" t="s">
        <v>48</v>
      </c>
      <c r="J17" s="5" t="s">
        <v>48</v>
      </c>
      <c r="K17" s="5" t="s">
        <v>48</v>
      </c>
    </row>
    <row r="18" spans="1:11">
      <c r="A18" t="s">
        <v>2</v>
      </c>
      <c r="B18" s="5" t="s">
        <v>47</v>
      </c>
      <c r="C18" s="5" t="s">
        <v>50</v>
      </c>
      <c r="D18" s="5" t="s">
        <v>47</v>
      </c>
      <c r="E18" s="5" t="s">
        <v>51</v>
      </c>
      <c r="F18" s="5" t="s">
        <v>48</v>
      </c>
      <c r="G18" s="5" t="s">
        <v>48</v>
      </c>
      <c r="H18" s="5" t="s">
        <v>48</v>
      </c>
      <c r="I18" s="5" t="s">
        <v>48</v>
      </c>
      <c r="J18" s="5" t="s">
        <v>48</v>
      </c>
      <c r="K18" s="5" t="s">
        <v>48</v>
      </c>
    </row>
    <row r="19" spans="1:11">
      <c r="A19" t="s">
        <v>3</v>
      </c>
      <c r="B19" s="5" t="s">
        <v>48</v>
      </c>
      <c r="C19" s="5" t="s">
        <v>48</v>
      </c>
      <c r="D19" s="5" t="s">
        <v>52</v>
      </c>
      <c r="E19" s="5" t="s">
        <v>48</v>
      </c>
      <c r="F19" s="5" t="s">
        <v>43</v>
      </c>
      <c r="G19" s="5" t="s">
        <v>48</v>
      </c>
      <c r="H19" s="5" t="s">
        <v>48</v>
      </c>
      <c r="I19" s="5" t="s">
        <v>48</v>
      </c>
      <c r="J19" s="5" t="s">
        <v>48</v>
      </c>
      <c r="K19" s="5" t="s">
        <v>48</v>
      </c>
    </row>
    <row r="20" spans="1:11">
      <c r="A20" t="s">
        <v>4</v>
      </c>
      <c r="B20" s="5" t="s">
        <v>48</v>
      </c>
      <c r="C20" s="5" t="s">
        <v>48</v>
      </c>
      <c r="D20" s="5" t="s">
        <v>48</v>
      </c>
      <c r="E20" s="5" t="s">
        <v>53</v>
      </c>
      <c r="F20" s="5" t="s">
        <v>48</v>
      </c>
      <c r="G20" s="5" t="s">
        <v>44</v>
      </c>
      <c r="H20" s="5" t="s">
        <v>48</v>
      </c>
      <c r="I20" s="5" t="s">
        <v>48</v>
      </c>
      <c r="J20" s="5" t="s">
        <v>48</v>
      </c>
      <c r="K20" s="5" t="s">
        <v>48</v>
      </c>
    </row>
    <row r="21" spans="1:11">
      <c r="A21" t="s">
        <v>15</v>
      </c>
      <c r="B21" s="5" t="s">
        <v>48</v>
      </c>
      <c r="C21" s="5" t="s">
        <v>48</v>
      </c>
      <c r="D21" s="5" t="s">
        <v>48</v>
      </c>
      <c r="E21" s="5" t="s">
        <v>48</v>
      </c>
      <c r="F21" s="5" t="s">
        <v>45</v>
      </c>
      <c r="G21" s="5" t="s">
        <v>46</v>
      </c>
      <c r="H21" s="5" t="s">
        <v>49</v>
      </c>
      <c r="I21" s="5" t="s">
        <v>47</v>
      </c>
      <c r="J21" s="6">
        <v>0</v>
      </c>
      <c r="K21" s="6">
        <v>0</v>
      </c>
    </row>
    <row r="22" spans="1:11">
      <c r="A22" t="s">
        <v>16</v>
      </c>
      <c r="B22" s="5" t="s">
        <v>48</v>
      </c>
      <c r="C22" s="5" t="s">
        <v>48</v>
      </c>
      <c r="D22" s="5" t="s">
        <v>48</v>
      </c>
      <c r="E22" s="5" t="s">
        <v>48</v>
      </c>
      <c r="F22" s="5" t="s">
        <v>47</v>
      </c>
      <c r="G22" s="5" t="s">
        <v>50</v>
      </c>
      <c r="H22" s="5" t="s">
        <v>47</v>
      </c>
      <c r="I22" s="5" t="s">
        <v>51</v>
      </c>
      <c r="J22" s="6">
        <v>0</v>
      </c>
      <c r="K22" s="6">
        <v>0</v>
      </c>
    </row>
    <row r="23" spans="1:11">
      <c r="A23" t="s">
        <v>17</v>
      </c>
      <c r="B23" s="5" t="s">
        <v>48</v>
      </c>
      <c r="C23" s="5" t="s">
        <v>48</v>
      </c>
      <c r="D23" s="5" t="s">
        <v>48</v>
      </c>
      <c r="E23" s="5" t="s">
        <v>48</v>
      </c>
      <c r="F23" s="6">
        <v>0</v>
      </c>
      <c r="G23" s="6">
        <v>0</v>
      </c>
      <c r="H23" s="5" t="s">
        <v>52</v>
      </c>
      <c r="I23" s="5" t="s">
        <v>48</v>
      </c>
      <c r="J23" s="5" t="s">
        <v>43</v>
      </c>
      <c r="K23" s="6">
        <v>0</v>
      </c>
    </row>
    <row r="24" spans="1:11">
      <c r="A24" t="s">
        <v>18</v>
      </c>
      <c r="B24" s="5" t="s">
        <v>48</v>
      </c>
      <c r="C24" s="5" t="s">
        <v>48</v>
      </c>
      <c r="D24" s="5" t="s">
        <v>48</v>
      </c>
      <c r="E24" s="5" t="s">
        <v>48</v>
      </c>
      <c r="F24" s="6">
        <v>0</v>
      </c>
      <c r="G24" s="6">
        <v>0</v>
      </c>
      <c r="H24" s="6">
        <v>0</v>
      </c>
      <c r="I24" s="5" t="s">
        <v>53</v>
      </c>
      <c r="J24" s="5" t="s">
        <v>48</v>
      </c>
      <c r="K24" s="5" t="s">
        <v>44</v>
      </c>
    </row>
    <row r="26" spans="1:11">
      <c r="B26" t="s">
        <v>5</v>
      </c>
      <c r="C26" t="s">
        <v>6</v>
      </c>
      <c r="D26" t="s">
        <v>7</v>
      </c>
      <c r="E26" t="s">
        <v>8</v>
      </c>
      <c r="F26" t="s">
        <v>9</v>
      </c>
      <c r="G26" t="s">
        <v>10</v>
      </c>
      <c r="H26" t="s">
        <v>11</v>
      </c>
      <c r="I26" t="s">
        <v>12</v>
      </c>
      <c r="J26" t="s">
        <v>13</v>
      </c>
      <c r="K26" t="s">
        <v>14</v>
      </c>
    </row>
    <row r="27" spans="1:11">
      <c r="A27" t="s">
        <v>1</v>
      </c>
      <c r="B27" s="8">
        <f>-B6*B8+1/2/B10</f>
        <v>-3.217996698804695E-3</v>
      </c>
      <c r="C27" s="8">
        <f>1/2/B10</f>
        <v>3.3960773756642489E-4</v>
      </c>
      <c r="D27" s="7">
        <f>B6*B8+1/2/B10</f>
        <v>3.8972121739375451E-3</v>
      </c>
      <c r="E27" s="7">
        <f>-1/2/B10</f>
        <v>-3.3960773756642489E-4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</row>
    <row r="28" spans="1:11">
      <c r="A28" t="s">
        <v>2</v>
      </c>
      <c r="B28" s="8">
        <f>-1/2/B10</f>
        <v>-3.3960773756642489E-4</v>
      </c>
      <c r="C28" s="8">
        <f>-B7*B9+1/2/B10+1/2/B11+1/2/B12</f>
        <v>4.7682471112986473</v>
      </c>
      <c r="D28" s="7">
        <f>-1/2/R_pipe</f>
        <v>-3.3960773756642489E-4</v>
      </c>
      <c r="E28" s="7">
        <f>m_a*Cp_a+1/2/R_pipe+1/2/R_int+1/2/R_ext</f>
        <v>5.4914174737986459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</row>
    <row r="29" spans="1:11">
      <c r="A29" t="s">
        <v>3</v>
      </c>
      <c r="B29" s="8">
        <v>0</v>
      </c>
      <c r="C29" s="8">
        <v>0</v>
      </c>
      <c r="D29" s="7">
        <f>-m_w*Cp_w</f>
        <v>-3.55760443637112E-3</v>
      </c>
      <c r="E29" s="7">
        <v>0</v>
      </c>
      <c r="F29" s="7">
        <f>m_w*Cp_w</f>
        <v>3.55760443637112E-3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</row>
    <row r="30" spans="1:11">
      <c r="A30" t="s">
        <v>4</v>
      </c>
      <c r="B30" s="8">
        <v>0</v>
      </c>
      <c r="C30" s="8">
        <v>0</v>
      </c>
      <c r="D30" s="7">
        <v>0</v>
      </c>
      <c r="E30" s="7">
        <f>-m_a*Cp_a</f>
        <v>-0.36158518124999894</v>
      </c>
      <c r="F30" s="7">
        <v>0</v>
      </c>
      <c r="G30" s="7">
        <f>m_a*Cp_a</f>
        <v>0.36158518124999894</v>
      </c>
      <c r="H30" s="7"/>
      <c r="I30" s="7"/>
      <c r="J30" s="7">
        <v>0</v>
      </c>
      <c r="K30" s="7">
        <v>0</v>
      </c>
    </row>
    <row r="31" spans="1:11">
      <c r="A31" t="s">
        <v>15</v>
      </c>
      <c r="B31" s="8">
        <v>0</v>
      </c>
      <c r="C31" s="8">
        <v>0</v>
      </c>
      <c r="D31" s="7">
        <v>0</v>
      </c>
      <c r="E31" s="7">
        <v>0</v>
      </c>
      <c r="F31" s="7">
        <f>-m_w*Cp_w+1/2/R_pipe</f>
        <v>-3.217996698804695E-3</v>
      </c>
      <c r="G31" s="7">
        <f>1/2/R_pipe</f>
        <v>3.3960773756642489E-4</v>
      </c>
      <c r="H31" s="7">
        <f>m_w*Cp_w+1/2/R_pipe</f>
        <v>3.8972121739375451E-3</v>
      </c>
      <c r="I31" s="7">
        <f>-1/2/R_pipe</f>
        <v>-3.3960773756642489E-4</v>
      </c>
      <c r="J31" s="7">
        <v>0</v>
      </c>
      <c r="K31" s="7">
        <v>0</v>
      </c>
    </row>
    <row r="32" spans="1:11">
      <c r="A32" t="s">
        <v>16</v>
      </c>
      <c r="B32" s="8">
        <v>0</v>
      </c>
      <c r="C32" s="8">
        <v>0</v>
      </c>
      <c r="D32" s="7">
        <v>0</v>
      </c>
      <c r="E32" s="7">
        <v>0</v>
      </c>
      <c r="F32" s="7">
        <f>-1/2/R_pipe</f>
        <v>-3.3960773756642489E-4</v>
      </c>
      <c r="G32" s="7">
        <f>-m_a*Cp_a+1/2/R_pipe+1/2/R_int+1/2/R_ext</f>
        <v>4.7682471112986473</v>
      </c>
      <c r="H32" s="7">
        <f>1/2/R_pipe</f>
        <v>3.3960773756642489E-4</v>
      </c>
      <c r="I32" s="7">
        <f>m_a*Cp_a+1/2/R_pipe+1/2/R_int+1/2/R_ext</f>
        <v>5.4914174737986459</v>
      </c>
      <c r="J32" s="7">
        <v>0</v>
      </c>
      <c r="K32" s="7">
        <v>0</v>
      </c>
    </row>
    <row r="33" spans="1:11">
      <c r="A33" t="s">
        <v>17</v>
      </c>
      <c r="B33" s="8">
        <v>0</v>
      </c>
      <c r="C33" s="8">
        <v>0</v>
      </c>
      <c r="D33" s="7">
        <v>0</v>
      </c>
      <c r="E33" s="7">
        <v>0</v>
      </c>
      <c r="F33" s="7">
        <v>0</v>
      </c>
      <c r="G33" s="7">
        <v>0</v>
      </c>
      <c r="H33" s="7">
        <f>-m_w*Cp_w</f>
        <v>-3.55760443637112E-3</v>
      </c>
      <c r="I33" s="7">
        <v>0</v>
      </c>
      <c r="J33" s="7">
        <f>m_w*Cp_w</f>
        <v>3.55760443637112E-3</v>
      </c>
      <c r="K33" s="7">
        <v>0</v>
      </c>
    </row>
    <row r="34" spans="1:11">
      <c r="A34" t="s">
        <v>18</v>
      </c>
      <c r="B34" s="8">
        <v>0</v>
      </c>
      <c r="C34" s="8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f>m_a*Cp_a</f>
        <v>0.36158518124999894</v>
      </c>
      <c r="J34" s="7">
        <v>0</v>
      </c>
      <c r="K34" s="7">
        <f>m_a*Cp_a</f>
        <v>0.36158518124999894</v>
      </c>
    </row>
    <row r="36" spans="1:11">
      <c r="A36" t="s">
        <v>54</v>
      </c>
      <c r="B36">
        <f>m_w*Cp_w+1/2/R_pipe</f>
        <v>3.8972121739375451E-3</v>
      </c>
      <c r="D36" s="9">
        <v>3.8971565300000002E-3</v>
      </c>
      <c r="E36" s="9">
        <v>-3.3960773799999999E-4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</row>
    <row r="37" spans="1:11">
      <c r="A37" t="s">
        <v>56</v>
      </c>
      <c r="B37">
        <f>-1/2/R_pipe</f>
        <v>-3.3960773756642489E-4</v>
      </c>
      <c r="D37" s="9">
        <v>-3.3960773799999999E-4</v>
      </c>
      <c r="E37" s="9">
        <v>5.49141747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</row>
    <row r="38" spans="1:11">
      <c r="A38" t="s">
        <v>57</v>
      </c>
      <c r="B38">
        <f>B2*(m_w*Cp_w-1/2/R_pipe)+B3*(1/2/R_pipe)</f>
        <v>4.8626111835789534E-2</v>
      </c>
      <c r="D38" s="9">
        <v>-3.5574554099999998E-3</v>
      </c>
      <c r="E38" s="9">
        <v>0</v>
      </c>
      <c r="F38" s="9">
        <v>3.5574554099999998E-3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</row>
    <row r="39" spans="1:11">
      <c r="A39" t="s">
        <v>55</v>
      </c>
      <c r="B39">
        <f>-1/2/R_pipe</f>
        <v>-3.3960773756642489E-4</v>
      </c>
      <c r="D39" s="9">
        <v>0</v>
      </c>
      <c r="E39" s="9">
        <v>-0.36158518099999998</v>
      </c>
      <c r="F39" s="9">
        <v>0</v>
      </c>
      <c r="G39" s="9">
        <v>0.36158518099999998</v>
      </c>
      <c r="H39" s="9">
        <v>0</v>
      </c>
      <c r="I39" s="9">
        <v>0</v>
      </c>
      <c r="J39" s="9">
        <v>0</v>
      </c>
      <c r="K39" s="9">
        <v>0</v>
      </c>
    </row>
    <row r="40" spans="1:11">
      <c r="A40" t="s">
        <v>58</v>
      </c>
      <c r="B40">
        <f>m_a*Cp_a+1/2/R_pipe+1/2/R_int+1/2/R_ext</f>
        <v>5.4914174737986459</v>
      </c>
      <c r="D40" s="9">
        <v>0</v>
      </c>
      <c r="E40" s="9">
        <v>0</v>
      </c>
      <c r="F40" s="9">
        <v>-3.2177549900000001E-3</v>
      </c>
      <c r="G40" s="9">
        <v>3.3960773799999999E-4</v>
      </c>
      <c r="H40" s="9">
        <v>3.8969704699999999E-3</v>
      </c>
      <c r="I40" s="9">
        <v>-3.3960773799999999E-4</v>
      </c>
      <c r="J40" s="9">
        <v>0</v>
      </c>
      <c r="K40" s="9">
        <v>0</v>
      </c>
    </row>
    <row r="41" spans="1:11">
      <c r="A41" t="s">
        <v>59</v>
      </c>
      <c r="B41">
        <f>B2*(1/2/R_pipe)+B3*(m_a*Cp_a-1/2/R_pipe-1/2/R_int-1/2/R_ext)+B4*(1/R_int)+B5*(1/R_ext)</f>
        <v>156.50047149302344</v>
      </c>
      <c r="D41" s="9">
        <v>0</v>
      </c>
      <c r="E41" s="9">
        <v>0</v>
      </c>
      <c r="F41" s="9">
        <v>-3.3960773799999999E-4</v>
      </c>
      <c r="G41" s="9">
        <v>4.7682471099999999</v>
      </c>
      <c r="H41" s="9">
        <v>-3.3960773799999999E-4</v>
      </c>
      <c r="I41" s="9">
        <v>5.49141747</v>
      </c>
      <c r="J41" s="9">
        <v>0</v>
      </c>
      <c r="K41" s="9">
        <v>0</v>
      </c>
    </row>
    <row r="42" spans="1:11">
      <c r="D42" s="9">
        <v>0</v>
      </c>
      <c r="E42" s="9">
        <v>0</v>
      </c>
      <c r="F42" s="9">
        <v>0</v>
      </c>
      <c r="G42" s="9">
        <v>0</v>
      </c>
      <c r="H42" s="9">
        <v>-3.55727075E-3</v>
      </c>
      <c r="I42" s="9">
        <v>0</v>
      </c>
      <c r="J42" s="9">
        <v>3.55727075E-3</v>
      </c>
      <c r="K42" s="9">
        <v>0</v>
      </c>
    </row>
    <row r="43" spans="1:11"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-0.36158518099999998</v>
      </c>
      <c r="J43" s="9">
        <v>0</v>
      </c>
      <c r="K43" s="9">
        <v>0.36158518099999998</v>
      </c>
    </row>
  </sheetData>
  <pageMargins left="0.7" right="0.7" top="0.75" bottom="0.75" header="0.3" footer="0.3"/>
  <pageSetup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Matching</vt:lpstr>
      <vt:lpstr>Matrix by Hand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 S</cp:lastModifiedBy>
  <dcterms:created xsi:type="dcterms:W3CDTF">2014-11-24T02:39:18Z</dcterms:created>
  <dcterms:modified xsi:type="dcterms:W3CDTF">2014-12-23T02:24:56Z</dcterms:modified>
</cp:coreProperties>
</file>