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n\Dropbox\ICSolarHeatTransfer\"/>
    </mc:Choice>
  </mc:AlternateContent>
  <bookViews>
    <workbookView xWindow="0" yWindow="96" windowWidth="23952" windowHeight="14112"/>
  </bookViews>
  <sheets>
    <sheet name="Sheet1" sheetId="1" r:id="rId1"/>
    <sheet name="Sheet2" sheetId="2" r:id="rId2"/>
    <sheet name="Sheet3" sheetId="3" r:id="rId3"/>
  </sheets>
  <definedNames>
    <definedName name="A_xs_pipe">Sheet1!$C$7</definedName>
    <definedName name="c_p_coolant">Sheet1!$C$29</definedName>
    <definedName name="Cmin_WPK">Sheet1!$C$39</definedName>
    <definedName name="delLength">Sheet1!$G$56</definedName>
    <definedName name="delTime">Sheet1!$G$57</definedName>
    <definedName name="eff_HX">Sheet1!$C$42</definedName>
    <definedName name="k_insul">Sheet1!$C$23</definedName>
    <definedName name="k_insul_permeter">Sheet1!#REF!</definedName>
    <definedName name="L_pipe">Sheet1!$C$4</definedName>
    <definedName name="m_dot">Sheet1!$C$12</definedName>
    <definedName name="m2in">Sheet3!$A$1</definedName>
    <definedName name="mass_coolant">Sheet1!$C$18</definedName>
    <definedName name="NTU_pipe">Sheet1!$C$41</definedName>
    <definedName name="R_insul_permeter">Sheet1!$C$31</definedName>
    <definedName name="rho">Sheet3!$A$2</definedName>
    <definedName name="T_amb">Sheet1!$C$20</definedName>
    <definedName name="T_ICSF_out">Sheet1!$C$21</definedName>
    <definedName name="T_outlet">Sheet1!$C$44</definedName>
    <definedName name="T_outlet_effNTU">Sheet1!$C$44</definedName>
    <definedName name="T_outlet_guess">Sheet1!#REF!</definedName>
    <definedName name="t_resid">Sheet1!$C$16</definedName>
    <definedName name="tau">Sheet1!$C$35</definedName>
    <definedName name="timestep">Sheet2!$C$3</definedName>
    <definedName name="UA">Sheet1!$C$32</definedName>
    <definedName name="vel_coolant">Sheet1!$C$13</definedName>
    <definedName name="velocity">Sheet1!$C$13</definedName>
  </definedNames>
  <calcPr calcId="152511"/>
</workbook>
</file>

<file path=xl/calcChain.xml><?xml version="1.0" encoding="utf-8"?>
<calcChain xmlns="http://schemas.openxmlformats.org/spreadsheetml/2006/main">
  <c r="C12" i="1" l="1"/>
  <c r="C39" i="1" s="1"/>
  <c r="C40" i="1" s="1"/>
  <c r="B17" i="3"/>
  <c r="F61" i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C47" i="1"/>
  <c r="C6" i="2"/>
  <c r="D10" i="2" s="1"/>
  <c r="C11" i="2"/>
  <c r="AK6" i="2"/>
  <c r="AJ6" i="2"/>
  <c r="AI6" i="2"/>
  <c r="AH6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I60" i="1"/>
  <c r="E10" i="2" l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C6" i="1"/>
  <c r="E26" i="1"/>
  <c r="C26" i="1" s="1"/>
  <c r="C7" i="1" l="1"/>
  <c r="E25" i="1"/>
  <c r="C25" i="1" s="1"/>
  <c r="C31" i="1" s="1"/>
  <c r="C32" i="1" s="1"/>
  <c r="C50" i="1" s="1"/>
  <c r="C41" i="1" l="1"/>
  <c r="C42" i="1" s="1"/>
  <c r="C43" i="1" s="1"/>
  <c r="C9" i="1"/>
  <c r="C18" i="1"/>
  <c r="B13" i="3" s="1"/>
  <c r="B14" i="3" s="1"/>
  <c r="B15" i="3" s="1"/>
  <c r="B16" i="3" s="1"/>
  <c r="C13" i="1"/>
  <c r="G61" i="1" s="1"/>
  <c r="C8" i="1"/>
  <c r="C35" i="1" l="1"/>
  <c r="E35" i="1" s="1"/>
  <c r="G137" i="1"/>
  <c r="G73" i="1"/>
  <c r="G146" i="1"/>
  <c r="G82" i="1"/>
  <c r="G139" i="1"/>
  <c r="G75" i="1"/>
  <c r="G68" i="1"/>
  <c r="G132" i="1"/>
  <c r="G149" i="1"/>
  <c r="G85" i="1"/>
  <c r="G142" i="1"/>
  <c r="G78" i="1"/>
  <c r="G151" i="1"/>
  <c r="G87" i="1"/>
  <c r="G168" i="1"/>
  <c r="G104" i="1"/>
  <c r="G86" i="1"/>
  <c r="G95" i="1"/>
  <c r="G176" i="1"/>
  <c r="G112" i="1"/>
  <c r="G174" i="1"/>
  <c r="G183" i="1"/>
  <c r="G119" i="1"/>
  <c r="G182" i="1"/>
  <c r="G136" i="1"/>
  <c r="G72" i="1"/>
  <c r="G63" i="1"/>
  <c r="G80" i="1"/>
  <c r="G185" i="1"/>
  <c r="G130" i="1"/>
  <c r="G66" i="1"/>
  <c r="G148" i="1"/>
  <c r="G133" i="1"/>
  <c r="G135" i="1"/>
  <c r="G145" i="1"/>
  <c r="G81" i="1"/>
  <c r="G154" i="1"/>
  <c r="G90" i="1"/>
  <c r="G147" i="1"/>
  <c r="G83" i="1"/>
  <c r="G76" i="1"/>
  <c r="G140" i="1"/>
  <c r="G157" i="1"/>
  <c r="G93" i="1"/>
  <c r="G150" i="1"/>
  <c r="G159" i="1"/>
  <c r="G188" i="1"/>
  <c r="G126" i="1"/>
  <c r="G88" i="1"/>
  <c r="G153" i="1"/>
  <c r="G89" i="1"/>
  <c r="G162" i="1"/>
  <c r="G98" i="1"/>
  <c r="G155" i="1"/>
  <c r="G91" i="1"/>
  <c r="G84" i="1"/>
  <c r="G156" i="1"/>
  <c r="G165" i="1"/>
  <c r="G101" i="1"/>
  <c r="G158" i="1"/>
  <c r="G94" i="1"/>
  <c r="G167" i="1"/>
  <c r="G103" i="1"/>
  <c r="G184" i="1"/>
  <c r="G120" i="1"/>
  <c r="G161" i="1"/>
  <c r="G97" i="1"/>
  <c r="G170" i="1"/>
  <c r="G106" i="1"/>
  <c r="G163" i="1"/>
  <c r="G99" i="1"/>
  <c r="G92" i="1"/>
  <c r="G164" i="1"/>
  <c r="G173" i="1"/>
  <c r="G109" i="1"/>
  <c r="G166" i="1"/>
  <c r="G102" i="1"/>
  <c r="G175" i="1"/>
  <c r="G111" i="1"/>
  <c r="G192" i="1"/>
  <c r="G128" i="1"/>
  <c r="G64" i="1"/>
  <c r="G121" i="1"/>
  <c r="G123" i="1"/>
  <c r="G108" i="1"/>
  <c r="G69" i="1"/>
  <c r="G152" i="1"/>
  <c r="G169" i="1"/>
  <c r="G105" i="1"/>
  <c r="G178" i="1"/>
  <c r="G114" i="1"/>
  <c r="G171" i="1"/>
  <c r="G107" i="1"/>
  <c r="G100" i="1"/>
  <c r="G172" i="1"/>
  <c r="G181" i="1"/>
  <c r="G117" i="1"/>
  <c r="G110" i="1"/>
  <c r="G71" i="1"/>
  <c r="G177" i="1"/>
  <c r="G113" i="1"/>
  <c r="G186" i="1"/>
  <c r="G122" i="1"/>
  <c r="G179" i="1"/>
  <c r="G115" i="1"/>
  <c r="G116" i="1"/>
  <c r="G180" i="1"/>
  <c r="G189" i="1"/>
  <c r="G125" i="1"/>
  <c r="G190" i="1"/>
  <c r="G118" i="1"/>
  <c r="G191" i="1"/>
  <c r="G127" i="1"/>
  <c r="G144" i="1"/>
  <c r="G62" i="1"/>
  <c r="G193" i="1"/>
  <c r="G129" i="1"/>
  <c r="G65" i="1"/>
  <c r="G138" i="1"/>
  <c r="G74" i="1"/>
  <c r="G131" i="1"/>
  <c r="G67" i="1"/>
  <c r="G187" i="1"/>
  <c r="G124" i="1"/>
  <c r="G141" i="1"/>
  <c r="G77" i="1"/>
  <c r="G134" i="1"/>
  <c r="G70" i="1"/>
  <c r="G143" i="1"/>
  <c r="G79" i="1"/>
  <c r="G160" i="1"/>
  <c r="G96" i="1"/>
  <c r="C48" i="1"/>
  <c r="C44" i="1"/>
  <c r="C16" i="1"/>
  <c r="C14" i="1"/>
  <c r="G57" i="1" l="1"/>
  <c r="H61" i="1" s="1"/>
  <c r="I61" i="1" s="1"/>
  <c r="C60" i="1"/>
  <c r="C61" i="1" s="1"/>
  <c r="C3" i="2"/>
  <c r="C36" i="1"/>
  <c r="J61" i="1" l="1"/>
  <c r="D11" i="2"/>
  <c r="E11" i="2" l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C12" i="2"/>
  <c r="D12" i="2" s="1"/>
  <c r="H62" i="1"/>
  <c r="I62" i="1" s="1"/>
  <c r="E12" i="2" l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C13" i="2"/>
  <c r="D13" i="2" s="1"/>
  <c r="H63" i="1"/>
  <c r="I63" i="1" s="1"/>
  <c r="J62" i="1"/>
  <c r="E13" i="2" l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C14" i="2"/>
  <c r="D14" i="2" s="1"/>
  <c r="H64" i="1"/>
  <c r="I64" i="1" s="1"/>
  <c r="J63" i="1"/>
  <c r="E14" i="2" l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C15" i="2"/>
  <c r="D15" i="2" s="1"/>
  <c r="H65" i="1"/>
  <c r="I65" i="1" s="1"/>
  <c r="J64" i="1"/>
  <c r="E15" i="2" l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C16" i="2"/>
  <c r="D16" i="2" s="1"/>
  <c r="H66" i="1"/>
  <c r="I66" i="1" s="1"/>
  <c r="J65" i="1"/>
  <c r="E16" i="2" l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C17" i="2"/>
  <c r="D17" i="2" s="1"/>
  <c r="H67" i="1"/>
  <c r="I67" i="1" s="1"/>
  <c r="J66" i="1"/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8" i="2"/>
  <c r="D18" i="2" s="1"/>
  <c r="H68" i="1"/>
  <c r="I68" i="1" s="1"/>
  <c r="J67" i="1"/>
  <c r="E18" i="2" l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C19" i="2"/>
  <c r="D19" i="2" s="1"/>
  <c r="H69" i="1"/>
  <c r="I69" i="1" s="1"/>
  <c r="E19" i="2" l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C20" i="2"/>
  <c r="D20" i="2" s="1"/>
  <c r="J68" i="1"/>
  <c r="E20" i="2" l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C21" i="2"/>
  <c r="D21" i="2" s="1"/>
  <c r="J69" i="1"/>
  <c r="H70" i="1"/>
  <c r="I70" i="1" s="1"/>
  <c r="E21" i="2" l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C22" i="2"/>
  <c r="D22" i="2" s="1"/>
  <c r="J70" i="1"/>
  <c r="H71" i="1"/>
  <c r="I71" i="1" s="1"/>
  <c r="E22" i="2" l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C23" i="2"/>
  <c r="D23" i="2" s="1"/>
  <c r="J71" i="1"/>
  <c r="H72" i="1"/>
  <c r="I72" i="1" s="1"/>
  <c r="E23" i="2" l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C24" i="2"/>
  <c r="D24" i="2" s="1"/>
  <c r="J72" i="1"/>
  <c r="H73" i="1"/>
  <c r="I73" i="1" s="1"/>
  <c r="E24" i="2" l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C25" i="2"/>
  <c r="D25" i="2" s="1"/>
  <c r="J73" i="1"/>
  <c r="H74" i="1"/>
  <c r="I74" i="1" s="1"/>
  <c r="E25" i="2" l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C26" i="2"/>
  <c r="D26" i="2" s="1"/>
  <c r="H75" i="1"/>
  <c r="I75" i="1" s="1"/>
  <c r="J74" i="1"/>
  <c r="E26" i="2" l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C27" i="2"/>
  <c r="D27" i="2" s="1"/>
  <c r="H76" i="1"/>
  <c r="I76" i="1" s="1"/>
  <c r="J75" i="1"/>
  <c r="E27" i="2" l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C28" i="2"/>
  <c r="D28" i="2" s="1"/>
  <c r="H77" i="1"/>
  <c r="I77" i="1" s="1"/>
  <c r="J76" i="1"/>
  <c r="E28" i="2" l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H78" i="1"/>
  <c r="I78" i="1" s="1"/>
  <c r="J77" i="1"/>
  <c r="H79" i="1" l="1"/>
  <c r="I79" i="1" s="1"/>
  <c r="J78" i="1"/>
  <c r="H80" i="1" l="1"/>
  <c r="I80" i="1" s="1"/>
  <c r="J79" i="1"/>
  <c r="H81" i="1" l="1"/>
  <c r="I81" i="1" s="1"/>
  <c r="J80" i="1"/>
  <c r="H82" i="1" l="1"/>
  <c r="I82" i="1" s="1"/>
  <c r="J81" i="1"/>
  <c r="H83" i="1" l="1"/>
  <c r="I83" i="1" s="1"/>
  <c r="J82" i="1"/>
  <c r="H84" i="1" l="1"/>
  <c r="I84" i="1" s="1"/>
  <c r="J83" i="1"/>
  <c r="H85" i="1" l="1"/>
  <c r="I85" i="1" s="1"/>
  <c r="J84" i="1"/>
  <c r="H86" i="1" l="1"/>
  <c r="I86" i="1" s="1"/>
  <c r="J85" i="1"/>
  <c r="H87" i="1" l="1"/>
  <c r="I87" i="1" s="1"/>
  <c r="J86" i="1"/>
  <c r="H88" i="1" l="1"/>
  <c r="I88" i="1" s="1"/>
  <c r="J87" i="1"/>
  <c r="H89" i="1" l="1"/>
  <c r="I89" i="1" s="1"/>
  <c r="J88" i="1"/>
  <c r="H90" i="1" l="1"/>
  <c r="I90" i="1" s="1"/>
  <c r="J89" i="1"/>
  <c r="H91" i="1" l="1"/>
  <c r="I91" i="1" s="1"/>
  <c r="J90" i="1"/>
  <c r="H92" i="1" l="1"/>
  <c r="I92" i="1" s="1"/>
  <c r="J91" i="1"/>
  <c r="H93" i="1" l="1"/>
  <c r="I93" i="1" s="1"/>
  <c r="J92" i="1"/>
  <c r="H94" i="1" l="1"/>
  <c r="I94" i="1" s="1"/>
  <c r="J93" i="1"/>
  <c r="H95" i="1" l="1"/>
  <c r="I95" i="1" s="1"/>
  <c r="J94" i="1"/>
  <c r="H96" i="1" l="1"/>
  <c r="I96" i="1" s="1"/>
  <c r="J95" i="1"/>
  <c r="H97" i="1" l="1"/>
  <c r="I97" i="1" s="1"/>
  <c r="J96" i="1"/>
  <c r="H98" i="1" l="1"/>
  <c r="I98" i="1" s="1"/>
  <c r="J97" i="1"/>
  <c r="H99" i="1" l="1"/>
  <c r="I99" i="1" s="1"/>
  <c r="J98" i="1"/>
  <c r="H100" i="1" l="1"/>
  <c r="I100" i="1" s="1"/>
  <c r="J99" i="1"/>
  <c r="H101" i="1" l="1"/>
  <c r="I101" i="1" s="1"/>
  <c r="J100" i="1"/>
  <c r="H102" i="1" l="1"/>
  <c r="I102" i="1" s="1"/>
  <c r="J101" i="1"/>
  <c r="H103" i="1" l="1"/>
  <c r="I103" i="1" s="1"/>
  <c r="J102" i="1"/>
  <c r="H104" i="1" l="1"/>
  <c r="I104" i="1" s="1"/>
  <c r="J103" i="1"/>
  <c r="H105" i="1" l="1"/>
  <c r="I105" i="1" s="1"/>
  <c r="J104" i="1"/>
  <c r="H106" i="1" l="1"/>
  <c r="I106" i="1" s="1"/>
  <c r="J105" i="1"/>
  <c r="H107" i="1" l="1"/>
  <c r="I107" i="1" s="1"/>
  <c r="J106" i="1"/>
  <c r="H108" i="1" l="1"/>
  <c r="I108" i="1" s="1"/>
  <c r="J107" i="1"/>
  <c r="H109" i="1" l="1"/>
  <c r="I109" i="1" s="1"/>
  <c r="J108" i="1"/>
  <c r="H110" i="1" l="1"/>
  <c r="I110" i="1" s="1"/>
  <c r="J109" i="1"/>
  <c r="H111" i="1" l="1"/>
  <c r="I111" i="1" s="1"/>
  <c r="J110" i="1"/>
  <c r="J57" i="1" s="1"/>
  <c r="H112" i="1" l="1"/>
  <c r="I112" i="1" s="1"/>
  <c r="J111" i="1"/>
  <c r="H113" i="1" l="1"/>
  <c r="I113" i="1" s="1"/>
  <c r="J112" i="1"/>
  <c r="H114" i="1" l="1"/>
  <c r="I114" i="1" s="1"/>
  <c r="J113" i="1"/>
  <c r="H115" i="1" l="1"/>
  <c r="I115" i="1" s="1"/>
  <c r="J114" i="1"/>
  <c r="H116" i="1" l="1"/>
  <c r="I116" i="1" s="1"/>
  <c r="J115" i="1"/>
  <c r="H117" i="1" l="1"/>
  <c r="I117" i="1" s="1"/>
  <c r="J116" i="1"/>
  <c r="H118" i="1" l="1"/>
  <c r="I118" i="1" s="1"/>
  <c r="J117" i="1"/>
  <c r="H119" i="1" l="1"/>
  <c r="I119" i="1" s="1"/>
  <c r="J118" i="1"/>
  <c r="H120" i="1" l="1"/>
  <c r="I120" i="1" s="1"/>
  <c r="J119" i="1"/>
  <c r="H121" i="1" l="1"/>
  <c r="I121" i="1" s="1"/>
  <c r="J120" i="1"/>
  <c r="H122" i="1" l="1"/>
  <c r="I122" i="1" s="1"/>
  <c r="J121" i="1"/>
  <c r="H123" i="1" l="1"/>
  <c r="I123" i="1" s="1"/>
  <c r="J122" i="1"/>
  <c r="H124" i="1" l="1"/>
  <c r="I124" i="1" s="1"/>
  <c r="J123" i="1"/>
  <c r="H125" i="1" l="1"/>
  <c r="I125" i="1" s="1"/>
  <c r="J124" i="1"/>
  <c r="H126" i="1" l="1"/>
  <c r="I126" i="1" s="1"/>
  <c r="J125" i="1"/>
  <c r="H127" i="1" l="1"/>
  <c r="I127" i="1" s="1"/>
  <c r="J126" i="1"/>
  <c r="H128" i="1" l="1"/>
  <c r="I128" i="1" s="1"/>
  <c r="J127" i="1"/>
  <c r="H129" i="1" l="1"/>
  <c r="I129" i="1" s="1"/>
  <c r="J128" i="1"/>
  <c r="H130" i="1" l="1"/>
  <c r="I130" i="1" s="1"/>
  <c r="J129" i="1"/>
  <c r="H131" i="1" l="1"/>
  <c r="I131" i="1" s="1"/>
  <c r="J130" i="1"/>
  <c r="H132" i="1" l="1"/>
  <c r="I132" i="1" s="1"/>
  <c r="J131" i="1"/>
  <c r="H133" i="1" l="1"/>
  <c r="I133" i="1" s="1"/>
  <c r="J132" i="1"/>
  <c r="H134" i="1" l="1"/>
  <c r="I134" i="1" s="1"/>
  <c r="J133" i="1"/>
  <c r="H135" i="1" l="1"/>
  <c r="I135" i="1" s="1"/>
  <c r="J134" i="1"/>
  <c r="H136" i="1" l="1"/>
  <c r="I136" i="1" s="1"/>
  <c r="J135" i="1"/>
  <c r="H137" i="1" l="1"/>
  <c r="I137" i="1" s="1"/>
  <c r="J136" i="1"/>
  <c r="H138" i="1" l="1"/>
  <c r="I138" i="1" s="1"/>
  <c r="J137" i="1"/>
  <c r="H139" i="1" l="1"/>
  <c r="I139" i="1" s="1"/>
  <c r="J138" i="1"/>
  <c r="H140" i="1" l="1"/>
  <c r="I140" i="1" s="1"/>
  <c r="J139" i="1"/>
  <c r="H141" i="1" l="1"/>
  <c r="I141" i="1" s="1"/>
  <c r="J140" i="1"/>
  <c r="H142" i="1" l="1"/>
  <c r="I142" i="1" s="1"/>
  <c r="J141" i="1"/>
  <c r="H143" i="1" l="1"/>
  <c r="I143" i="1" s="1"/>
  <c r="J142" i="1"/>
  <c r="H144" i="1" l="1"/>
  <c r="I144" i="1" s="1"/>
  <c r="J143" i="1"/>
  <c r="H145" i="1" l="1"/>
  <c r="I145" i="1" s="1"/>
  <c r="J144" i="1"/>
  <c r="H146" i="1" l="1"/>
  <c r="I146" i="1" s="1"/>
  <c r="J145" i="1"/>
  <c r="H147" i="1" l="1"/>
  <c r="I147" i="1" s="1"/>
  <c r="J146" i="1"/>
  <c r="H148" i="1" l="1"/>
  <c r="I148" i="1" s="1"/>
  <c r="J147" i="1"/>
  <c r="H149" i="1" l="1"/>
  <c r="I149" i="1" s="1"/>
  <c r="J148" i="1"/>
  <c r="H150" i="1" l="1"/>
  <c r="I150" i="1" s="1"/>
  <c r="J149" i="1"/>
  <c r="H151" i="1" l="1"/>
  <c r="I151" i="1" s="1"/>
  <c r="J150" i="1"/>
  <c r="H152" i="1" l="1"/>
  <c r="I152" i="1" s="1"/>
  <c r="J151" i="1"/>
  <c r="H153" i="1" l="1"/>
  <c r="I153" i="1" s="1"/>
  <c r="J152" i="1"/>
  <c r="H154" i="1" l="1"/>
  <c r="I154" i="1" s="1"/>
  <c r="J153" i="1"/>
  <c r="H155" i="1" l="1"/>
  <c r="I155" i="1" s="1"/>
  <c r="J154" i="1"/>
  <c r="H156" i="1" l="1"/>
  <c r="I156" i="1" s="1"/>
  <c r="J155" i="1"/>
  <c r="H157" i="1" l="1"/>
  <c r="I157" i="1" s="1"/>
  <c r="J156" i="1"/>
  <c r="H158" i="1" l="1"/>
  <c r="I158" i="1" s="1"/>
  <c r="J157" i="1"/>
  <c r="H159" i="1" l="1"/>
  <c r="I159" i="1" s="1"/>
  <c r="J158" i="1"/>
  <c r="H160" i="1" l="1"/>
  <c r="I160" i="1" s="1"/>
  <c r="J159" i="1"/>
  <c r="H161" i="1" l="1"/>
  <c r="I161" i="1" s="1"/>
  <c r="J160" i="1"/>
  <c r="H162" i="1" l="1"/>
  <c r="I162" i="1" s="1"/>
  <c r="J161" i="1"/>
  <c r="H163" i="1" l="1"/>
  <c r="I163" i="1" s="1"/>
  <c r="J162" i="1"/>
  <c r="H164" i="1" l="1"/>
  <c r="I164" i="1" s="1"/>
  <c r="J163" i="1"/>
  <c r="H165" i="1" l="1"/>
  <c r="I165" i="1" s="1"/>
  <c r="J164" i="1"/>
  <c r="H166" i="1" l="1"/>
  <c r="I166" i="1" s="1"/>
  <c r="J165" i="1"/>
  <c r="H167" i="1" l="1"/>
  <c r="I167" i="1" s="1"/>
  <c r="J166" i="1"/>
  <c r="H168" i="1" l="1"/>
  <c r="I168" i="1" s="1"/>
  <c r="J167" i="1"/>
  <c r="H169" i="1" l="1"/>
  <c r="I169" i="1" s="1"/>
  <c r="J168" i="1"/>
  <c r="H170" i="1" l="1"/>
  <c r="I170" i="1" s="1"/>
  <c r="J169" i="1"/>
  <c r="H171" i="1" l="1"/>
  <c r="I171" i="1" s="1"/>
  <c r="J170" i="1"/>
  <c r="H172" i="1" l="1"/>
  <c r="I172" i="1" s="1"/>
  <c r="J171" i="1"/>
  <c r="H173" i="1" l="1"/>
  <c r="I173" i="1" s="1"/>
  <c r="J172" i="1"/>
  <c r="H174" i="1" l="1"/>
  <c r="I174" i="1" s="1"/>
  <c r="J173" i="1"/>
  <c r="H175" i="1" l="1"/>
  <c r="I175" i="1" s="1"/>
  <c r="J174" i="1"/>
  <c r="H176" i="1" l="1"/>
  <c r="I176" i="1" s="1"/>
  <c r="J175" i="1"/>
  <c r="H177" i="1" l="1"/>
  <c r="I177" i="1" s="1"/>
  <c r="J176" i="1"/>
  <c r="H178" i="1" l="1"/>
  <c r="I178" i="1" s="1"/>
  <c r="J177" i="1"/>
  <c r="H179" i="1" l="1"/>
  <c r="I179" i="1" s="1"/>
  <c r="J178" i="1"/>
  <c r="H180" i="1" l="1"/>
  <c r="I180" i="1" s="1"/>
  <c r="J179" i="1"/>
  <c r="H181" i="1" l="1"/>
  <c r="I181" i="1" s="1"/>
  <c r="J180" i="1"/>
  <c r="H182" i="1" l="1"/>
  <c r="I182" i="1" s="1"/>
  <c r="J181" i="1"/>
  <c r="H183" i="1" l="1"/>
  <c r="I183" i="1" s="1"/>
  <c r="J182" i="1"/>
  <c r="H184" i="1" l="1"/>
  <c r="I184" i="1" s="1"/>
  <c r="J183" i="1"/>
  <c r="H185" i="1" l="1"/>
  <c r="I185" i="1" s="1"/>
  <c r="J184" i="1"/>
  <c r="H186" i="1" l="1"/>
  <c r="I186" i="1" s="1"/>
  <c r="J185" i="1"/>
  <c r="H187" i="1" l="1"/>
  <c r="I187" i="1" s="1"/>
  <c r="J186" i="1"/>
  <c r="H188" i="1" l="1"/>
  <c r="I188" i="1" s="1"/>
  <c r="J187" i="1"/>
  <c r="H189" i="1" l="1"/>
  <c r="I189" i="1" s="1"/>
  <c r="J188" i="1"/>
  <c r="H190" i="1" l="1"/>
  <c r="I190" i="1" s="1"/>
  <c r="J189" i="1"/>
  <c r="H191" i="1" l="1"/>
  <c r="I191" i="1" s="1"/>
  <c r="J190" i="1"/>
  <c r="H192" i="1" l="1"/>
  <c r="I192" i="1" s="1"/>
  <c r="J191" i="1"/>
  <c r="H193" i="1" l="1"/>
  <c r="I193" i="1" s="1"/>
  <c r="J192" i="1"/>
  <c r="J193" i="1" l="1"/>
</calcChain>
</file>

<file path=xl/sharedStrings.xml><?xml version="1.0" encoding="utf-8"?>
<sst xmlns="http://schemas.openxmlformats.org/spreadsheetml/2006/main" count="108" uniqueCount="90">
  <si>
    <t>ml/s</t>
  </si>
  <si>
    <t>W</t>
  </si>
  <si>
    <t>W/m</t>
  </si>
  <si>
    <t>http://www.engineeringtoolbox.com/heat-loss-insulated-pipes-d_1151.html</t>
  </si>
  <si>
    <t>In steady state ICSF operation, we observed ICSF adding ~300W to the coolant</t>
  </si>
  <si>
    <t>pipe length</t>
  </si>
  <si>
    <t>m</t>
  </si>
  <si>
    <t>mass flow</t>
  </si>
  <si>
    <t>pipe ID</t>
  </si>
  <si>
    <t>in</t>
  </si>
  <si>
    <t>mm</t>
  </si>
  <si>
    <t>m2</t>
  </si>
  <si>
    <t>x-sect</t>
  </si>
  <si>
    <t>velocity</t>
  </si>
  <si>
    <t>m/s</t>
  </si>
  <si>
    <t>fps</t>
  </si>
  <si>
    <t>W/m-k</t>
  </si>
  <si>
    <t>W/m-K</t>
  </si>
  <si>
    <t>k_insul</t>
  </si>
  <si>
    <t>r_o</t>
  </si>
  <si>
    <t xml:space="preserve">r_i </t>
  </si>
  <si>
    <t>R_insul_tot</t>
  </si>
  <si>
    <t>T_ambient</t>
  </si>
  <si>
    <t>T_ICSF_out</t>
  </si>
  <si>
    <t>c_p</t>
  </si>
  <si>
    <t>residence time</t>
  </si>
  <si>
    <t>s</t>
  </si>
  <si>
    <t>total mass</t>
  </si>
  <si>
    <t>W/K</t>
  </si>
  <si>
    <t>UA</t>
  </si>
  <si>
    <t>tau</t>
  </si>
  <si>
    <t>time (s)</t>
  </si>
  <si>
    <t>http://en.wikipedia.org/wiki/Lumped_capacitance_model</t>
  </si>
  <si>
    <t>How much heat is lost in the transport piping?</t>
  </si>
  <si>
    <t>mm2</t>
  </si>
  <si>
    <t>http://archbps1.campus.tue.nl/bpswiki/images/5/53/H8.pdf</t>
  </si>
  <si>
    <t>start with geometry</t>
  </si>
  <si>
    <t>and state conditions</t>
  </si>
  <si>
    <t>°C</t>
  </si>
  <si>
    <t>consider insulation properties</t>
  </si>
  <si>
    <t>thk_insul</t>
  </si>
  <si>
    <t>and coolant properties</t>
  </si>
  <si>
    <t>thermal conductivity of the pipe</t>
  </si>
  <si>
    <t>(assume lumped capacitance model)</t>
  </si>
  <si>
    <t>thermal time constant</t>
  </si>
  <si>
    <t>Temperature (°C)</t>
  </si>
  <si>
    <t>Heat Loss (cumulative)</t>
  </si>
  <si>
    <t>http://www.engineeringtoolbox.com/thermal-conductivity-d_429.html</t>
  </si>
  <si>
    <t>Cmin</t>
  </si>
  <si>
    <t>m_dot*c_p</t>
  </si>
  <si>
    <t>effectiveness-NTU method</t>
  </si>
  <si>
    <t>q_max</t>
  </si>
  <si>
    <t xml:space="preserve">W </t>
  </si>
  <si>
    <t>5tau</t>
  </si>
  <si>
    <t>NTU</t>
  </si>
  <si>
    <t>effectiveness</t>
  </si>
  <si>
    <t>T_outlet</t>
  </si>
  <si>
    <t>cm2</t>
  </si>
  <si>
    <t>m_dot</t>
  </si>
  <si>
    <t>T_outlet_effNTU</t>
  </si>
  <si>
    <t>eqn 11.23 (Inc &amp; D 4th)</t>
  </si>
  <si>
    <t>time</t>
  </si>
  <si>
    <t>inlet</t>
  </si>
  <si>
    <t>position</t>
  </si>
  <si>
    <t>m2in</t>
  </si>
  <si>
    <t>rho</t>
  </si>
  <si>
    <t>heat loss per meter max</t>
  </si>
  <si>
    <t>q_lossperm_engTB</t>
  </si>
  <si>
    <t>length</t>
  </si>
  <si>
    <t>heat loss (J)</t>
  </si>
  <si>
    <t>delLength</t>
  </si>
  <si>
    <t>delTime</t>
  </si>
  <si>
    <t>these numbers jive with the example on page 94 of InD, more or less</t>
  </si>
  <si>
    <t>g/s</t>
  </si>
  <si>
    <t>g</t>
  </si>
  <si>
    <t>J/g-K</t>
  </si>
  <si>
    <t>q_loss_effNTU</t>
  </si>
  <si>
    <t>rate of heat loss (W)</t>
  </si>
  <si>
    <t>from ICSF to between-circuits heat exchanger, roughly</t>
  </si>
  <si>
    <t>PEX</t>
  </si>
  <si>
    <t>initial temperature conditions</t>
  </si>
  <si>
    <t>insulation radii</t>
  </si>
  <si>
    <t>a box this cm on each side</t>
  </si>
  <si>
    <t>this m on each side</t>
  </si>
  <si>
    <t>m2 of that box</t>
  </si>
  <si>
    <t>g/m3</t>
  </si>
  <si>
    <t>constant wall method</t>
  </si>
  <si>
    <t>T_outlet_CW</t>
  </si>
  <si>
    <t>K/W</t>
  </si>
  <si>
    <t>amount of time to lose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</si>
</sst>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00"/>
    <numFmt numFmtId="167" formatCode="0.0"/>
    <numFmt numFmtId="168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.3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2" fontId="0" fillId="0" borderId="0" xfId="0" applyNumberFormat="1"/>
    <xf numFmtId="0" fontId="2" fillId="3" borderId="0" xfId="2" applyBorder="1"/>
    <xf numFmtId="167" fontId="0" fillId="0" borderId="0" xfId="0" applyNumberFormat="1"/>
    <xf numFmtId="1" fontId="0" fillId="0" borderId="0" xfId="0" applyNumberFormat="1"/>
    <xf numFmtId="1" fontId="2" fillId="3" borderId="1" xfId="2" applyNumberFormat="1"/>
    <xf numFmtId="167" fontId="3" fillId="4" borderId="2" xfId="3" applyNumberFormat="1"/>
    <xf numFmtId="0" fontId="3" fillId="4" borderId="0" xfId="3" applyBorder="1"/>
    <xf numFmtId="0" fontId="5" fillId="0" borderId="0" xfId="0" applyFont="1"/>
    <xf numFmtId="1" fontId="5" fillId="0" borderId="0" xfId="0" applyNumberFormat="1" applyFont="1"/>
    <xf numFmtId="1" fontId="6" fillId="0" borderId="0" xfId="5" applyNumberFormat="1" applyAlignment="1" applyProtection="1"/>
    <xf numFmtId="11" fontId="0" fillId="0" borderId="0" xfId="0" applyNumberFormat="1"/>
    <xf numFmtId="166" fontId="2" fillId="3" borderId="3" xfId="2" applyNumberFormat="1" applyBorder="1"/>
    <xf numFmtId="166" fontId="3" fillId="4" borderId="4" xfId="3" applyNumberFormat="1" applyBorder="1"/>
    <xf numFmtId="0" fontId="0" fillId="0" borderId="0" xfId="0" applyBorder="1"/>
    <xf numFmtId="1" fontId="0" fillId="0" borderId="0" xfId="0" applyNumberFormat="1" applyBorder="1"/>
    <xf numFmtId="0" fontId="4" fillId="4" borderId="0" xfId="4" applyBorder="1"/>
    <xf numFmtId="164" fontId="4" fillId="4" borderId="0" xfId="4" applyNumberFormat="1" applyBorder="1"/>
    <xf numFmtId="168" fontId="3" fillId="4" borderId="0" xfId="3" applyNumberFormat="1" applyBorder="1"/>
    <xf numFmtId="1" fontId="3" fillId="4" borderId="0" xfId="3" applyNumberFormat="1" applyBorder="1"/>
    <xf numFmtId="2" fontId="3" fillId="4" borderId="0" xfId="3" applyNumberFormat="1" applyBorder="1"/>
    <xf numFmtId="0" fontId="1" fillId="2" borderId="0" xfId="1" applyBorder="1"/>
    <xf numFmtId="165" fontId="3" fillId="4" borderId="0" xfId="3" applyNumberFormat="1" applyBorder="1"/>
    <xf numFmtId="167" fontId="3" fillId="4" borderId="0" xfId="3" applyNumberFormat="1" applyBorder="1"/>
    <xf numFmtId="10" fontId="3" fillId="4" borderId="0" xfId="3" applyNumberFormat="1" applyBorder="1"/>
    <xf numFmtId="166" fontId="3" fillId="4" borderId="0" xfId="3" applyNumberFormat="1" applyBorder="1"/>
    <xf numFmtId="0" fontId="6" fillId="0" borderId="0" xfId="5" applyAlignment="1" applyProtection="1"/>
  </cellXfs>
  <cellStyles count="6">
    <cellStyle name="Calculation" xfId="4" builtinId="22"/>
    <cellStyle name="Hyperlink" xfId="5" builtinId="8"/>
    <cellStyle name="Input" xfId="2" builtinId="20"/>
    <cellStyle name="Neutral" xfId="1" builtinId="28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5000000000001"/>
          <c:y val="2.7754447360746577E-2"/>
          <c:w val="0.78573622047244107"/>
          <c:h val="0.74405436389416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Sheet1!$I$58</c:f>
              <c:strCache>
                <c:ptCount val="1"/>
                <c:pt idx="0">
                  <c:v>Temperature (°C)</c:v>
                </c:pt>
              </c:strCache>
            </c:strRef>
          </c:tx>
          <c:marker>
            <c:symbol val="none"/>
          </c:marker>
          <c:dPt>
            <c:idx val="31"/>
            <c:marker>
              <c:symbol val="auto"/>
            </c:marker>
            <c:bubble3D val="0"/>
          </c:dPt>
          <c:dLbls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Sheet1!$G$60:$G$193</c:f>
              <c:numCache>
                <c:formatCode>0.00</c:formatCode>
                <c:ptCount val="134"/>
                <c:pt idx="0">
                  <c:v>0</c:v>
                </c:pt>
                <c:pt idx="1">
                  <c:v>3.5627869624042803</c:v>
                </c:pt>
                <c:pt idx="2">
                  <c:v>7.1255739248085606</c:v>
                </c:pt>
                <c:pt idx="3">
                  <c:v>10.688360887212843</c:v>
                </c:pt>
                <c:pt idx="4">
                  <c:v>14.251147849617121</c:v>
                </c:pt>
                <c:pt idx="5">
                  <c:v>17.813934812021401</c:v>
                </c:pt>
                <c:pt idx="6">
                  <c:v>21.376721774425683</c:v>
                </c:pt>
                <c:pt idx="7">
                  <c:v>24.939508736829961</c:v>
                </c:pt>
                <c:pt idx="8">
                  <c:v>28.502295699234239</c:v>
                </c:pt>
                <c:pt idx="9">
                  <c:v>32.06508266163852</c:v>
                </c:pt>
                <c:pt idx="10">
                  <c:v>35.627869624042802</c:v>
                </c:pt>
                <c:pt idx="11">
                  <c:v>39.190656586447076</c:v>
                </c:pt>
                <c:pt idx="12">
                  <c:v>42.753443548851365</c:v>
                </c:pt>
                <c:pt idx="13">
                  <c:v>46.316230511255647</c:v>
                </c:pt>
                <c:pt idx="14">
                  <c:v>49.879017473659928</c:v>
                </c:pt>
                <c:pt idx="15">
                  <c:v>53.44180443606421</c:v>
                </c:pt>
                <c:pt idx="16">
                  <c:v>57.004591398468499</c:v>
                </c:pt>
                <c:pt idx="17">
                  <c:v>60.56737836087278</c:v>
                </c:pt>
                <c:pt idx="18">
                  <c:v>64.130165323277069</c:v>
                </c:pt>
                <c:pt idx="19">
                  <c:v>67.692952285681343</c:v>
                </c:pt>
                <c:pt idx="20">
                  <c:v>71.255739248085618</c:v>
                </c:pt>
                <c:pt idx="21">
                  <c:v>74.818526210489907</c:v>
                </c:pt>
                <c:pt idx="22">
                  <c:v>78.381313172894195</c:v>
                </c:pt>
                <c:pt idx="23">
                  <c:v>81.94410013529847</c:v>
                </c:pt>
                <c:pt idx="24">
                  <c:v>85.506887097702759</c:v>
                </c:pt>
                <c:pt idx="25">
                  <c:v>89.069674060107033</c:v>
                </c:pt>
                <c:pt idx="26">
                  <c:v>92.632461022511322</c:v>
                </c:pt>
                <c:pt idx="27">
                  <c:v>96.195247984915611</c:v>
                </c:pt>
                <c:pt idx="28">
                  <c:v>99.758034947319885</c:v>
                </c:pt>
                <c:pt idx="29">
                  <c:v>103.32082190972417</c:v>
                </c:pt>
                <c:pt idx="30">
                  <c:v>106.88360887212846</c:v>
                </c:pt>
                <c:pt idx="31">
                  <c:v>110.44639583453274</c:v>
                </c:pt>
                <c:pt idx="32">
                  <c:v>114.00918279693703</c:v>
                </c:pt>
                <c:pt idx="33">
                  <c:v>117.5719697593413</c:v>
                </c:pt>
                <c:pt idx="34">
                  <c:v>121.13475672174559</c:v>
                </c:pt>
                <c:pt idx="35">
                  <c:v>124.69754368414988</c:v>
                </c:pt>
                <c:pt idx="36">
                  <c:v>128.26033064655417</c:v>
                </c:pt>
                <c:pt idx="37">
                  <c:v>131.82311760895843</c:v>
                </c:pt>
                <c:pt idx="38">
                  <c:v>135.38590457136272</c:v>
                </c:pt>
                <c:pt idx="39">
                  <c:v>138.948691533767</c:v>
                </c:pt>
                <c:pt idx="40">
                  <c:v>142.51147849617126</c:v>
                </c:pt>
                <c:pt idx="41">
                  <c:v>146.07426545857555</c:v>
                </c:pt>
                <c:pt idx="42">
                  <c:v>149.63705242097981</c:v>
                </c:pt>
                <c:pt idx="43">
                  <c:v>153.19983938338407</c:v>
                </c:pt>
                <c:pt idx="44">
                  <c:v>156.76262634578833</c:v>
                </c:pt>
                <c:pt idx="45">
                  <c:v>160.32541330819262</c:v>
                </c:pt>
                <c:pt idx="46">
                  <c:v>163.88820027059688</c:v>
                </c:pt>
                <c:pt idx="47">
                  <c:v>167.45098723300114</c:v>
                </c:pt>
                <c:pt idx="48">
                  <c:v>171.0137741954054</c:v>
                </c:pt>
                <c:pt idx="49">
                  <c:v>174.57656115780969</c:v>
                </c:pt>
                <c:pt idx="50">
                  <c:v>178.13934812021395</c:v>
                </c:pt>
                <c:pt idx="51">
                  <c:v>181.70213508261821</c:v>
                </c:pt>
                <c:pt idx="52">
                  <c:v>185.26492204502247</c:v>
                </c:pt>
                <c:pt idx="53">
                  <c:v>188.82770900742676</c:v>
                </c:pt>
                <c:pt idx="54">
                  <c:v>192.39049596983102</c:v>
                </c:pt>
                <c:pt idx="55">
                  <c:v>195.95328293223528</c:v>
                </c:pt>
                <c:pt idx="56">
                  <c:v>199.51606989463954</c:v>
                </c:pt>
                <c:pt idx="57">
                  <c:v>203.07885685704383</c:v>
                </c:pt>
                <c:pt idx="58">
                  <c:v>206.64164381944809</c:v>
                </c:pt>
                <c:pt idx="59">
                  <c:v>210.20443078185235</c:v>
                </c:pt>
                <c:pt idx="60">
                  <c:v>213.76721774425664</c:v>
                </c:pt>
                <c:pt idx="61">
                  <c:v>217.3300047066609</c:v>
                </c:pt>
                <c:pt idx="62">
                  <c:v>220.89279166906516</c:v>
                </c:pt>
                <c:pt idx="63">
                  <c:v>224.45557863146942</c:v>
                </c:pt>
                <c:pt idx="64">
                  <c:v>228.01836559387371</c:v>
                </c:pt>
                <c:pt idx="65">
                  <c:v>231.58115255627797</c:v>
                </c:pt>
                <c:pt idx="66">
                  <c:v>235.14393951868223</c:v>
                </c:pt>
                <c:pt idx="67">
                  <c:v>238.70672648108649</c:v>
                </c:pt>
                <c:pt idx="68">
                  <c:v>242.26951344349078</c:v>
                </c:pt>
                <c:pt idx="69">
                  <c:v>245.83230040589504</c:v>
                </c:pt>
                <c:pt idx="70">
                  <c:v>249.3950873682993</c:v>
                </c:pt>
                <c:pt idx="71">
                  <c:v>252.95787433070356</c:v>
                </c:pt>
                <c:pt idx="72">
                  <c:v>256.52066129310782</c:v>
                </c:pt>
                <c:pt idx="73">
                  <c:v>260.08344825551211</c:v>
                </c:pt>
                <c:pt idx="74">
                  <c:v>263.6462352179164</c:v>
                </c:pt>
                <c:pt idx="75">
                  <c:v>267.20902218032063</c:v>
                </c:pt>
                <c:pt idx="76">
                  <c:v>270.77180914272492</c:v>
                </c:pt>
                <c:pt idx="77">
                  <c:v>274.33459610512915</c:v>
                </c:pt>
                <c:pt idx="78">
                  <c:v>277.89738306753344</c:v>
                </c:pt>
                <c:pt idx="79">
                  <c:v>281.46017002993773</c:v>
                </c:pt>
                <c:pt idx="80">
                  <c:v>285.02295699234196</c:v>
                </c:pt>
                <c:pt idx="81">
                  <c:v>288.58574395474625</c:v>
                </c:pt>
                <c:pt idx="82">
                  <c:v>292.14853091715054</c:v>
                </c:pt>
                <c:pt idx="83">
                  <c:v>295.71131787955477</c:v>
                </c:pt>
                <c:pt idx="84">
                  <c:v>299.27410484195906</c:v>
                </c:pt>
                <c:pt idx="85">
                  <c:v>302.83689180436329</c:v>
                </c:pt>
                <c:pt idx="86">
                  <c:v>306.39967876676758</c:v>
                </c:pt>
                <c:pt idx="87">
                  <c:v>309.96246572917187</c:v>
                </c:pt>
                <c:pt idx="88">
                  <c:v>313.5252526915761</c:v>
                </c:pt>
                <c:pt idx="89">
                  <c:v>317.08803965398039</c:v>
                </c:pt>
                <c:pt idx="90">
                  <c:v>320.65082661638468</c:v>
                </c:pt>
                <c:pt idx="91">
                  <c:v>324.21361357878891</c:v>
                </c:pt>
                <c:pt idx="92">
                  <c:v>327.7764005411932</c:v>
                </c:pt>
                <c:pt idx="93">
                  <c:v>331.33918750359749</c:v>
                </c:pt>
                <c:pt idx="94">
                  <c:v>334.90197446600172</c:v>
                </c:pt>
                <c:pt idx="95">
                  <c:v>338.46476142840601</c:v>
                </c:pt>
                <c:pt idx="96">
                  <c:v>342.02754839081024</c:v>
                </c:pt>
                <c:pt idx="97">
                  <c:v>345.59033535321453</c:v>
                </c:pt>
                <c:pt idx="98">
                  <c:v>349.15312231561882</c:v>
                </c:pt>
                <c:pt idx="99">
                  <c:v>352.71590927802305</c:v>
                </c:pt>
                <c:pt idx="100">
                  <c:v>356.27869624042734</c:v>
                </c:pt>
                <c:pt idx="101">
                  <c:v>359.84148320283163</c:v>
                </c:pt>
                <c:pt idx="102">
                  <c:v>363.40427016523586</c:v>
                </c:pt>
                <c:pt idx="103">
                  <c:v>366.96705712764015</c:v>
                </c:pt>
                <c:pt idx="104">
                  <c:v>370.52984409004438</c:v>
                </c:pt>
                <c:pt idx="105">
                  <c:v>374.09263105244867</c:v>
                </c:pt>
                <c:pt idx="106">
                  <c:v>377.65541801485296</c:v>
                </c:pt>
                <c:pt idx="107">
                  <c:v>381.21820497725719</c:v>
                </c:pt>
                <c:pt idx="108">
                  <c:v>384.78099193966148</c:v>
                </c:pt>
                <c:pt idx="109">
                  <c:v>388.34377890206576</c:v>
                </c:pt>
                <c:pt idx="110">
                  <c:v>391.90656586447</c:v>
                </c:pt>
                <c:pt idx="111">
                  <c:v>395.46935282687429</c:v>
                </c:pt>
                <c:pt idx="112">
                  <c:v>399.03213978927852</c:v>
                </c:pt>
                <c:pt idx="113">
                  <c:v>402.59492675168281</c:v>
                </c:pt>
                <c:pt idx="114">
                  <c:v>406.15771371408709</c:v>
                </c:pt>
                <c:pt idx="115">
                  <c:v>409.72050067649133</c:v>
                </c:pt>
                <c:pt idx="116">
                  <c:v>413.28328763889562</c:v>
                </c:pt>
                <c:pt idx="117">
                  <c:v>416.8460746012999</c:v>
                </c:pt>
                <c:pt idx="118">
                  <c:v>420.40886156370414</c:v>
                </c:pt>
                <c:pt idx="119">
                  <c:v>423.97164852610842</c:v>
                </c:pt>
                <c:pt idx="120">
                  <c:v>427.53443548851271</c:v>
                </c:pt>
                <c:pt idx="121">
                  <c:v>431.09722245091695</c:v>
                </c:pt>
                <c:pt idx="122">
                  <c:v>434.66000941332123</c:v>
                </c:pt>
                <c:pt idx="123">
                  <c:v>438.22279637572547</c:v>
                </c:pt>
                <c:pt idx="124">
                  <c:v>441.78558333812975</c:v>
                </c:pt>
                <c:pt idx="125">
                  <c:v>445.34837030053404</c:v>
                </c:pt>
                <c:pt idx="126">
                  <c:v>448.91115726293827</c:v>
                </c:pt>
                <c:pt idx="127">
                  <c:v>452.47394422534256</c:v>
                </c:pt>
                <c:pt idx="128">
                  <c:v>456.03673118774685</c:v>
                </c:pt>
                <c:pt idx="129">
                  <c:v>459.59951815015108</c:v>
                </c:pt>
                <c:pt idx="130">
                  <c:v>463.16230511255537</c:v>
                </c:pt>
                <c:pt idx="131">
                  <c:v>466.7250920749596</c:v>
                </c:pt>
                <c:pt idx="132">
                  <c:v>470.28787903736389</c:v>
                </c:pt>
                <c:pt idx="133">
                  <c:v>473.85066599976818</c:v>
                </c:pt>
              </c:numCache>
            </c:numRef>
          </c:xVal>
          <c:yVal>
            <c:numRef>
              <c:f>Sheet1!$I$60:$I$193</c:f>
              <c:numCache>
                <c:formatCode>0.00</c:formatCode>
                <c:ptCount val="134"/>
                <c:pt idx="0">
                  <c:v>90</c:v>
                </c:pt>
                <c:pt idx="1">
                  <c:v>89.833078716887925</c:v>
                </c:pt>
                <c:pt idx="2">
                  <c:v>89.666586090925932</c:v>
                </c:pt>
                <c:pt idx="3">
                  <c:v>89.500521021314015</c:v>
                </c:pt>
                <c:pt idx="4">
                  <c:v>89.334882410079004</c:v>
                </c:pt>
                <c:pt idx="5">
                  <c:v>89.169669162067393</c:v>
                </c:pt>
                <c:pt idx="6">
                  <c:v>89.004880184938017</c:v>
                </c:pt>
                <c:pt idx="7">
                  <c:v>88.840514389154862</c:v>
                </c:pt>
                <c:pt idx="8">
                  <c:v>88.67657068797989</c:v>
                </c:pt>
                <c:pt idx="9">
                  <c:v>88.513047997465819</c:v>
                </c:pt>
                <c:pt idx="10">
                  <c:v>88.34994523644896</c:v>
                </c:pt>
                <c:pt idx="11">
                  <c:v>88.187261326542071</c:v>
                </c:pt>
                <c:pt idx="12">
                  <c:v>88.024995192127236</c:v>
                </c:pt>
                <c:pt idx="13">
                  <c:v>87.863145760348743</c:v>
                </c:pt>
                <c:pt idx="14">
                  <c:v>87.701711961105985</c:v>
                </c:pt>
                <c:pt idx="15">
                  <c:v>87.540692727046419</c:v>
                </c:pt>
                <c:pt idx="16">
                  <c:v>87.380086993558464</c:v>
                </c:pt>
                <c:pt idx="17">
                  <c:v>87.219893698764494</c:v>
                </c:pt>
                <c:pt idx="18">
                  <c:v>87.060111783513804</c:v>
                </c:pt>
                <c:pt idx="19">
                  <c:v>86.900740191375604</c:v>
                </c:pt>
                <c:pt idx="20">
                  <c:v>86.741777868632042</c:v>
                </c:pt>
                <c:pt idx="21">
                  <c:v>86.583223764271224</c:v>
                </c:pt>
                <c:pt idx="22">
                  <c:v>86.425076829980298</c:v>
                </c:pt>
                <c:pt idx="23">
                  <c:v>86.267336020138472</c:v>
                </c:pt>
                <c:pt idx="24">
                  <c:v>86.110000291810167</c:v>
                </c:pt>
                <c:pt idx="25">
                  <c:v>85.953068604738036</c:v>
                </c:pt>
                <c:pt idx="26">
                  <c:v>85.796539921336162</c:v>
                </c:pt>
                <c:pt idx="27">
                  <c:v>85.640413206683178</c:v>
                </c:pt>
                <c:pt idx="28">
                  <c:v>85.484687428515386</c:v>
                </c:pt>
                <c:pt idx="29">
                  <c:v>85.329361557219983</c:v>
                </c:pt>
                <c:pt idx="30">
                  <c:v>85.174434565828236</c:v>
                </c:pt>
                <c:pt idx="31">
                  <c:v>85.019905430008663</c:v>
                </c:pt>
                <c:pt idx="32">
                  <c:v>84.865773128060312</c:v>
                </c:pt>
                <c:pt idx="33">
                  <c:v>84.712036640905964</c:v>
                </c:pt>
                <c:pt idx="34">
                  <c:v>84.558694952085418</c:v>
                </c:pt>
                <c:pt idx="35">
                  <c:v>84.405747047748761</c:v>
                </c:pt>
                <c:pt idx="36">
                  <c:v>84.253191916649655</c:v>
                </c:pt>
                <c:pt idx="37">
                  <c:v>84.101028550138679</c:v>
                </c:pt>
                <c:pt idx="38">
                  <c:v>83.94925594215664</c:v>
                </c:pt>
                <c:pt idx="39">
                  <c:v>83.79787308922792</c:v>
                </c:pt>
                <c:pt idx="40">
                  <c:v>83.646878990453843</c:v>
                </c:pt>
                <c:pt idx="41">
                  <c:v>83.496272647506075</c:v>
                </c:pt>
                <c:pt idx="42">
                  <c:v>83.346053064619994</c:v>
                </c:pt>
                <c:pt idx="43">
                  <c:v>83.196219248588122</c:v>
                </c:pt>
                <c:pt idx="44">
                  <c:v>83.046770208753571</c:v>
                </c:pt>
                <c:pt idx="45">
                  <c:v>82.897704957003469</c:v>
                </c:pt>
                <c:pt idx="46">
                  <c:v>82.749022507762433</c:v>
                </c:pt>
                <c:pt idx="47">
                  <c:v>82.600721877986061</c:v>
                </c:pt>
                <c:pt idx="48">
                  <c:v>82.452802087154438</c:v>
                </c:pt>
                <c:pt idx="49">
                  <c:v>82.305262157265631</c:v>
                </c:pt>
                <c:pt idx="50">
                  <c:v>82.158101112829243</c:v>
                </c:pt>
                <c:pt idx="51">
                  <c:v>82.011317980859957</c:v>
                </c:pt>
                <c:pt idx="52">
                  <c:v>81.864911790871105</c:v>
                </c:pt>
                <c:pt idx="53">
                  <c:v>81.71888157486822</c:v>
                </c:pt>
                <c:pt idx="54">
                  <c:v>81.573226367342698</c:v>
                </c:pt>
                <c:pt idx="55">
                  <c:v>81.42794520526536</c:v>
                </c:pt>
                <c:pt idx="56">
                  <c:v>81.28303712808011</c:v>
                </c:pt>
                <c:pt idx="57">
                  <c:v>81.138501177697592</c:v>
                </c:pt>
                <c:pt idx="58">
                  <c:v>80.994336398488826</c:v>
                </c:pt>
                <c:pt idx="59">
                  <c:v>80.850541837278897</c:v>
                </c:pt>
                <c:pt idx="60">
                  <c:v>80.707116543340689</c:v>
                </c:pt>
                <c:pt idx="61">
                  <c:v>80.564059568388558</c:v>
                </c:pt>
                <c:pt idx="62">
                  <c:v>80.421369966572072</c:v>
                </c:pt>
                <c:pt idx="63">
                  <c:v>80.279046794469778</c:v>
                </c:pt>
                <c:pt idx="64">
                  <c:v>80.137089111082929</c:v>
                </c:pt>
                <c:pt idx="65">
                  <c:v>79.995495977829279</c:v>
                </c:pt>
                <c:pt idx="66">
                  <c:v>79.854266458536898</c:v>
                </c:pt>
                <c:pt idx="67">
                  <c:v>79.713399619437965</c:v>
                </c:pt>
                <c:pt idx="68">
                  <c:v>79.572894529162568</c:v>
                </c:pt>
                <c:pt idx="69">
                  <c:v>79.432750258732597</c:v>
                </c:pt>
                <c:pt idx="70">
                  <c:v>79.29296588155556</c:v>
                </c:pt>
                <c:pt idx="71">
                  <c:v>79.153540473418488</c:v>
                </c:pt>
                <c:pt idx="72">
                  <c:v>79.014473112481795</c:v>
                </c:pt>
                <c:pt idx="73">
                  <c:v>78.875762879273211</c:v>
                </c:pt>
                <c:pt idx="74">
                  <c:v>78.737408856681668</c:v>
                </c:pt>
                <c:pt idx="75">
                  <c:v>78.599410129951281</c:v>
                </c:pt>
                <c:pt idx="76">
                  <c:v>78.461765786675244</c:v>
                </c:pt>
                <c:pt idx="77">
                  <c:v>78.324474916789868</c:v>
                </c:pt>
                <c:pt idx="78">
                  <c:v>78.187536612568508</c:v>
                </c:pt>
                <c:pt idx="79">
                  <c:v>78.050949968615569</c:v>
                </c:pt>
                <c:pt idx="80">
                  <c:v>77.914714081860552</c:v>
                </c:pt>
                <c:pt idx="81">
                  <c:v>77.77882805155204</c:v>
                </c:pt>
                <c:pt idx="82">
                  <c:v>77.643290979251788</c:v>
                </c:pt>
                <c:pt idx="83">
                  <c:v>77.508101968828726</c:v>
                </c:pt>
                <c:pt idx="84">
                  <c:v>77.37326012645309</c:v>
                </c:pt>
                <c:pt idx="85">
                  <c:v>77.238764560590468</c:v>
                </c:pt>
                <c:pt idx="86">
                  <c:v>77.104614381995958</c:v>
                </c:pt>
                <c:pt idx="87">
                  <c:v>76.970808703708229</c:v>
                </c:pt>
                <c:pt idx="88">
                  <c:v>76.837346641043681</c:v>
                </c:pt>
                <c:pt idx="89">
                  <c:v>76.704227311590628</c:v>
                </c:pt>
                <c:pt idx="90">
                  <c:v>76.57144983520341</c:v>
                </c:pt>
                <c:pt idx="91">
                  <c:v>76.439013333996598</c:v>
                </c:pt>
                <c:pt idx="92">
                  <c:v>76.30691693233922</c:v>
                </c:pt>
                <c:pt idx="93">
                  <c:v>76.175159756848899</c:v>
                </c:pt>
                <c:pt idx="94">
                  <c:v>76.043740936386143</c:v>
                </c:pt>
                <c:pt idx="95">
                  <c:v>75.912659602048578</c:v>
                </c:pt>
                <c:pt idx="96">
                  <c:v>75.781914887165158</c:v>
                </c:pt>
                <c:pt idx="97">
                  <c:v>75.651505927290486</c:v>
                </c:pt>
                <c:pt idx="98">
                  <c:v>75.521431860199073</c:v>
                </c:pt>
                <c:pt idx="99">
                  <c:v>75.391691825879633</c:v>
                </c:pt>
                <c:pt idx="100">
                  <c:v>75.262284966529407</c:v>
                </c:pt>
                <c:pt idx="101">
                  <c:v>75.133210426548516</c:v>
                </c:pt>
                <c:pt idx="102">
                  <c:v>75.004467352534249</c:v>
                </c:pt>
                <c:pt idx="103">
                  <c:v>74.876054893275466</c:v>
                </c:pt>
                <c:pt idx="104">
                  <c:v>74.74797219974694</c:v>
                </c:pt>
                <c:pt idx="105">
                  <c:v>74.620218425103772</c:v>
                </c:pt>
                <c:pt idx="106">
                  <c:v>74.49279272467578</c:v>
                </c:pt>
                <c:pt idx="107">
                  <c:v>74.365694255961884</c:v>
                </c:pt>
                <c:pt idx="108">
                  <c:v>74.238922178624591</c:v>
                </c:pt>
                <c:pt idx="109">
                  <c:v>74.112475654484413</c:v>
                </c:pt>
                <c:pt idx="110">
                  <c:v>73.986353847514309</c:v>
                </c:pt>
                <c:pt idx="111">
                  <c:v>73.86055592383417</c:v>
                </c:pt>
                <c:pt idx="112">
                  <c:v>73.735081051705308</c:v>
                </c:pt>
                <c:pt idx="113">
                  <c:v>73.609928401524968</c:v>
                </c:pt>
                <c:pt idx="114">
                  <c:v>73.485097145820831</c:v>
                </c:pt>
                <c:pt idx="115">
                  <c:v>73.360586459245539</c:v>
                </c:pt>
                <c:pt idx="116">
                  <c:v>73.236395518571229</c:v>
                </c:pt>
                <c:pt idx="117">
                  <c:v>73.112523502684127</c:v>
                </c:pt>
                <c:pt idx="118">
                  <c:v>72.988969592579082</c:v>
                </c:pt>
                <c:pt idx="119">
                  <c:v>72.865732971354163</c:v>
                </c:pt>
                <c:pt idx="120">
                  <c:v>72.742812824205259</c:v>
                </c:pt>
                <c:pt idx="121">
                  <c:v>72.62020833842071</c:v>
                </c:pt>
                <c:pt idx="122">
                  <c:v>72.497918703375888</c:v>
                </c:pt>
                <c:pt idx="123">
                  <c:v>72.375943110527871</c:v>
                </c:pt>
                <c:pt idx="124">
                  <c:v>72.254280753410114</c:v>
                </c:pt>
                <c:pt idx="125">
                  <c:v>72.132930827627078</c:v>
                </c:pt>
                <c:pt idx="126">
                  <c:v>72.011892530848925</c:v>
                </c:pt>
                <c:pt idx="127">
                  <c:v>71.891165062806209</c:v>
                </c:pt>
                <c:pt idx="128">
                  <c:v>71.770747625284613</c:v>
                </c:pt>
                <c:pt idx="129">
                  <c:v>71.650639422119639</c:v>
                </c:pt>
                <c:pt idx="130">
                  <c:v>71.530839659191344</c:v>
                </c:pt>
                <c:pt idx="131">
                  <c:v>71.411347544419115</c:v>
                </c:pt>
                <c:pt idx="132">
                  <c:v>71.292162287756426</c:v>
                </c:pt>
                <c:pt idx="133">
                  <c:v>71.173283101185589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residence time</c:v>
                </c:pt>
              </c:strCache>
            </c:strRef>
          </c:tx>
          <c:marker>
            <c:symbol val="none"/>
          </c:marker>
          <c:xVal>
            <c:numRef>
              <c:f>Sheet1!$C$60:$C$61</c:f>
              <c:numCache>
                <c:formatCode>0</c:formatCode>
                <c:ptCount val="2"/>
                <c:pt idx="0">
                  <c:v>64.130165323277041</c:v>
                </c:pt>
                <c:pt idx="1">
                  <c:v>64.130165323277041</c:v>
                </c:pt>
              </c:numCache>
            </c:numRef>
          </c:xVal>
          <c:yVal>
            <c:numRef>
              <c:f>Sheet1!$D$60:$D$61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720"/>
        <c:axId val="161598080"/>
      </c:scatterChart>
      <c:scatterChart>
        <c:scatterStyle val="lineMarker"/>
        <c:varyColors val="0"/>
        <c:ser>
          <c:idx val="1"/>
          <c:order val="1"/>
          <c:tx>
            <c:strRef>
              <c:f>Sheet1!$J$58</c:f>
              <c:strCache>
                <c:ptCount val="1"/>
                <c:pt idx="0">
                  <c:v>Heat Loss (cumulative)</c:v>
                </c:pt>
              </c:strCache>
            </c:strRef>
          </c:tx>
          <c:marker>
            <c:symbol val="none"/>
          </c:marker>
          <c:xVal>
            <c:numRef>
              <c:f>Sheet1!$G$60:$G$193</c:f>
              <c:numCache>
                <c:formatCode>0.00</c:formatCode>
                <c:ptCount val="134"/>
                <c:pt idx="0">
                  <c:v>0</c:v>
                </c:pt>
                <c:pt idx="1">
                  <c:v>3.5627869624042803</c:v>
                </c:pt>
                <c:pt idx="2">
                  <c:v>7.1255739248085606</c:v>
                </c:pt>
                <c:pt idx="3">
                  <c:v>10.688360887212843</c:v>
                </c:pt>
                <c:pt idx="4">
                  <c:v>14.251147849617121</c:v>
                </c:pt>
                <c:pt idx="5">
                  <c:v>17.813934812021401</c:v>
                </c:pt>
                <c:pt idx="6">
                  <c:v>21.376721774425683</c:v>
                </c:pt>
                <c:pt idx="7">
                  <c:v>24.939508736829961</c:v>
                </c:pt>
                <c:pt idx="8">
                  <c:v>28.502295699234239</c:v>
                </c:pt>
                <c:pt idx="9">
                  <c:v>32.06508266163852</c:v>
                </c:pt>
                <c:pt idx="10">
                  <c:v>35.627869624042802</c:v>
                </c:pt>
                <c:pt idx="11">
                  <c:v>39.190656586447076</c:v>
                </c:pt>
                <c:pt idx="12">
                  <c:v>42.753443548851365</c:v>
                </c:pt>
                <c:pt idx="13">
                  <c:v>46.316230511255647</c:v>
                </c:pt>
                <c:pt idx="14">
                  <c:v>49.879017473659928</c:v>
                </c:pt>
                <c:pt idx="15">
                  <c:v>53.44180443606421</c:v>
                </c:pt>
                <c:pt idx="16">
                  <c:v>57.004591398468499</c:v>
                </c:pt>
                <c:pt idx="17">
                  <c:v>60.56737836087278</c:v>
                </c:pt>
                <c:pt idx="18">
                  <c:v>64.130165323277069</c:v>
                </c:pt>
                <c:pt idx="19">
                  <c:v>67.692952285681343</c:v>
                </c:pt>
                <c:pt idx="20">
                  <c:v>71.255739248085618</c:v>
                </c:pt>
                <c:pt idx="21">
                  <c:v>74.818526210489907</c:v>
                </c:pt>
                <c:pt idx="22">
                  <c:v>78.381313172894195</c:v>
                </c:pt>
                <c:pt idx="23">
                  <c:v>81.94410013529847</c:v>
                </c:pt>
                <c:pt idx="24">
                  <c:v>85.506887097702759</c:v>
                </c:pt>
                <c:pt idx="25">
                  <c:v>89.069674060107033</c:v>
                </c:pt>
                <c:pt idx="26">
                  <c:v>92.632461022511322</c:v>
                </c:pt>
                <c:pt idx="27">
                  <c:v>96.195247984915611</c:v>
                </c:pt>
                <c:pt idx="28">
                  <c:v>99.758034947319885</c:v>
                </c:pt>
                <c:pt idx="29">
                  <c:v>103.32082190972417</c:v>
                </c:pt>
                <c:pt idx="30">
                  <c:v>106.88360887212846</c:v>
                </c:pt>
                <c:pt idx="31">
                  <c:v>110.44639583453274</c:v>
                </c:pt>
                <c:pt idx="32">
                  <c:v>114.00918279693703</c:v>
                </c:pt>
                <c:pt idx="33">
                  <c:v>117.5719697593413</c:v>
                </c:pt>
                <c:pt idx="34">
                  <c:v>121.13475672174559</c:v>
                </c:pt>
                <c:pt idx="35">
                  <c:v>124.69754368414988</c:v>
                </c:pt>
                <c:pt idx="36">
                  <c:v>128.26033064655417</c:v>
                </c:pt>
                <c:pt idx="37">
                  <c:v>131.82311760895843</c:v>
                </c:pt>
                <c:pt idx="38">
                  <c:v>135.38590457136272</c:v>
                </c:pt>
                <c:pt idx="39">
                  <c:v>138.948691533767</c:v>
                </c:pt>
                <c:pt idx="40">
                  <c:v>142.51147849617126</c:v>
                </c:pt>
                <c:pt idx="41">
                  <c:v>146.07426545857555</c:v>
                </c:pt>
                <c:pt idx="42">
                  <c:v>149.63705242097981</c:v>
                </c:pt>
                <c:pt idx="43">
                  <c:v>153.19983938338407</c:v>
                </c:pt>
                <c:pt idx="44">
                  <c:v>156.76262634578833</c:v>
                </c:pt>
                <c:pt idx="45">
                  <c:v>160.32541330819262</c:v>
                </c:pt>
                <c:pt idx="46">
                  <c:v>163.88820027059688</c:v>
                </c:pt>
                <c:pt idx="47">
                  <c:v>167.45098723300114</c:v>
                </c:pt>
                <c:pt idx="48">
                  <c:v>171.0137741954054</c:v>
                </c:pt>
                <c:pt idx="49">
                  <c:v>174.57656115780969</c:v>
                </c:pt>
                <c:pt idx="50">
                  <c:v>178.13934812021395</c:v>
                </c:pt>
                <c:pt idx="51">
                  <c:v>181.70213508261821</c:v>
                </c:pt>
                <c:pt idx="52">
                  <c:v>185.26492204502247</c:v>
                </c:pt>
                <c:pt idx="53">
                  <c:v>188.82770900742676</c:v>
                </c:pt>
                <c:pt idx="54">
                  <c:v>192.39049596983102</c:v>
                </c:pt>
                <c:pt idx="55">
                  <c:v>195.95328293223528</c:v>
                </c:pt>
                <c:pt idx="56">
                  <c:v>199.51606989463954</c:v>
                </c:pt>
                <c:pt idx="57">
                  <c:v>203.07885685704383</c:v>
                </c:pt>
                <c:pt idx="58">
                  <c:v>206.64164381944809</c:v>
                </c:pt>
                <c:pt idx="59">
                  <c:v>210.20443078185235</c:v>
                </c:pt>
                <c:pt idx="60">
                  <c:v>213.76721774425664</c:v>
                </c:pt>
                <c:pt idx="61">
                  <c:v>217.3300047066609</c:v>
                </c:pt>
                <c:pt idx="62">
                  <c:v>220.89279166906516</c:v>
                </c:pt>
                <c:pt idx="63">
                  <c:v>224.45557863146942</c:v>
                </c:pt>
                <c:pt idx="64">
                  <c:v>228.01836559387371</c:v>
                </c:pt>
                <c:pt idx="65">
                  <c:v>231.58115255627797</c:v>
                </c:pt>
                <c:pt idx="66">
                  <c:v>235.14393951868223</c:v>
                </c:pt>
                <c:pt idx="67">
                  <c:v>238.70672648108649</c:v>
                </c:pt>
                <c:pt idx="68">
                  <c:v>242.26951344349078</c:v>
                </c:pt>
                <c:pt idx="69">
                  <c:v>245.83230040589504</c:v>
                </c:pt>
                <c:pt idx="70">
                  <c:v>249.3950873682993</c:v>
                </c:pt>
                <c:pt idx="71">
                  <c:v>252.95787433070356</c:v>
                </c:pt>
                <c:pt idx="72">
                  <c:v>256.52066129310782</c:v>
                </c:pt>
                <c:pt idx="73">
                  <c:v>260.08344825551211</c:v>
                </c:pt>
                <c:pt idx="74">
                  <c:v>263.6462352179164</c:v>
                </c:pt>
                <c:pt idx="75">
                  <c:v>267.20902218032063</c:v>
                </c:pt>
                <c:pt idx="76">
                  <c:v>270.77180914272492</c:v>
                </c:pt>
                <c:pt idx="77">
                  <c:v>274.33459610512915</c:v>
                </c:pt>
                <c:pt idx="78">
                  <c:v>277.89738306753344</c:v>
                </c:pt>
                <c:pt idx="79">
                  <c:v>281.46017002993773</c:v>
                </c:pt>
                <c:pt idx="80">
                  <c:v>285.02295699234196</c:v>
                </c:pt>
                <c:pt idx="81">
                  <c:v>288.58574395474625</c:v>
                </c:pt>
                <c:pt idx="82">
                  <c:v>292.14853091715054</c:v>
                </c:pt>
                <c:pt idx="83">
                  <c:v>295.71131787955477</c:v>
                </c:pt>
                <c:pt idx="84">
                  <c:v>299.27410484195906</c:v>
                </c:pt>
                <c:pt idx="85">
                  <c:v>302.83689180436329</c:v>
                </c:pt>
                <c:pt idx="86">
                  <c:v>306.39967876676758</c:v>
                </c:pt>
                <c:pt idx="87">
                  <c:v>309.96246572917187</c:v>
                </c:pt>
                <c:pt idx="88">
                  <c:v>313.5252526915761</c:v>
                </c:pt>
                <c:pt idx="89">
                  <c:v>317.08803965398039</c:v>
                </c:pt>
                <c:pt idx="90">
                  <c:v>320.65082661638468</c:v>
                </c:pt>
                <c:pt idx="91">
                  <c:v>324.21361357878891</c:v>
                </c:pt>
                <c:pt idx="92">
                  <c:v>327.7764005411932</c:v>
                </c:pt>
                <c:pt idx="93">
                  <c:v>331.33918750359749</c:v>
                </c:pt>
                <c:pt idx="94">
                  <c:v>334.90197446600172</c:v>
                </c:pt>
                <c:pt idx="95">
                  <c:v>338.46476142840601</c:v>
                </c:pt>
                <c:pt idx="96">
                  <c:v>342.02754839081024</c:v>
                </c:pt>
                <c:pt idx="97">
                  <c:v>345.59033535321453</c:v>
                </c:pt>
                <c:pt idx="98">
                  <c:v>349.15312231561882</c:v>
                </c:pt>
                <c:pt idx="99">
                  <c:v>352.71590927802305</c:v>
                </c:pt>
                <c:pt idx="100">
                  <c:v>356.27869624042734</c:v>
                </c:pt>
                <c:pt idx="101">
                  <c:v>359.84148320283163</c:v>
                </c:pt>
                <c:pt idx="102">
                  <c:v>363.40427016523586</c:v>
                </c:pt>
                <c:pt idx="103">
                  <c:v>366.96705712764015</c:v>
                </c:pt>
                <c:pt idx="104">
                  <c:v>370.52984409004438</c:v>
                </c:pt>
                <c:pt idx="105">
                  <c:v>374.09263105244867</c:v>
                </c:pt>
                <c:pt idx="106">
                  <c:v>377.65541801485296</c:v>
                </c:pt>
                <c:pt idx="107">
                  <c:v>381.21820497725719</c:v>
                </c:pt>
                <c:pt idx="108">
                  <c:v>384.78099193966148</c:v>
                </c:pt>
                <c:pt idx="109">
                  <c:v>388.34377890206576</c:v>
                </c:pt>
                <c:pt idx="110">
                  <c:v>391.90656586447</c:v>
                </c:pt>
                <c:pt idx="111">
                  <c:v>395.46935282687429</c:v>
                </c:pt>
                <c:pt idx="112">
                  <c:v>399.03213978927852</c:v>
                </c:pt>
                <c:pt idx="113">
                  <c:v>402.59492675168281</c:v>
                </c:pt>
                <c:pt idx="114">
                  <c:v>406.15771371408709</c:v>
                </c:pt>
                <c:pt idx="115">
                  <c:v>409.72050067649133</c:v>
                </c:pt>
                <c:pt idx="116">
                  <c:v>413.28328763889562</c:v>
                </c:pt>
                <c:pt idx="117">
                  <c:v>416.8460746012999</c:v>
                </c:pt>
                <c:pt idx="118">
                  <c:v>420.40886156370414</c:v>
                </c:pt>
                <c:pt idx="119">
                  <c:v>423.97164852610842</c:v>
                </c:pt>
                <c:pt idx="120">
                  <c:v>427.53443548851271</c:v>
                </c:pt>
                <c:pt idx="121">
                  <c:v>431.09722245091695</c:v>
                </c:pt>
                <c:pt idx="122">
                  <c:v>434.66000941332123</c:v>
                </c:pt>
                <c:pt idx="123">
                  <c:v>438.22279637572547</c:v>
                </c:pt>
                <c:pt idx="124">
                  <c:v>441.78558333812975</c:v>
                </c:pt>
                <c:pt idx="125">
                  <c:v>445.34837030053404</c:v>
                </c:pt>
                <c:pt idx="126">
                  <c:v>448.91115726293827</c:v>
                </c:pt>
                <c:pt idx="127">
                  <c:v>452.47394422534256</c:v>
                </c:pt>
                <c:pt idx="128">
                  <c:v>456.03673118774685</c:v>
                </c:pt>
                <c:pt idx="129">
                  <c:v>459.59951815015108</c:v>
                </c:pt>
                <c:pt idx="130">
                  <c:v>463.16230511255537</c:v>
                </c:pt>
                <c:pt idx="131">
                  <c:v>466.7250920749596</c:v>
                </c:pt>
                <c:pt idx="132">
                  <c:v>470.28787903736389</c:v>
                </c:pt>
                <c:pt idx="133">
                  <c:v>473.85066599976818</c:v>
                </c:pt>
              </c:numCache>
            </c:numRef>
          </c:xVal>
          <c:yVal>
            <c:numRef>
              <c:f>Sheet1!$J$60:$J$193</c:f>
              <c:numCache>
                <c:formatCode>0.0</c:formatCode>
                <c:ptCount val="134"/>
                <c:pt idx="0">
                  <c:v>0</c:v>
                </c:pt>
                <c:pt idx="1">
                  <c:v>4.9800594289921341</c:v>
                </c:pt>
                <c:pt idx="2">
                  <c:v>9.9473299670633182</c:v>
                </c:pt>
                <c:pt idx="3">
                  <c:v>14.901844456337892</c:v>
                </c:pt>
                <c:pt idx="4">
                  <c:v>19.843635654600973</c:v>
                </c:pt>
                <c:pt idx="5">
                  <c:v>24.772736235515037</c:v>
                </c:pt>
                <c:pt idx="6">
                  <c:v>29.689178788835953</c:v>
                </c:pt>
                <c:pt idx="7">
                  <c:v>34.592995820628452</c:v>
                </c:pt>
                <c:pt idx="8">
                  <c:v>39.48421975348105</c:v>
                </c:pt>
                <c:pt idx="9">
                  <c:v>44.36288292672041</c:v>
                </c:pt>
                <c:pt idx="10">
                  <c:v>49.229017596625177</c:v>
                </c:pt>
                <c:pt idx="11">
                  <c:v>54.08265593663922</c:v>
                </c:pt>
                <c:pt idx="12">
                  <c:v>58.923830037584388</c:v>
                </c:pt>
                <c:pt idx="13">
                  <c:v>63.75257190787265</c:v>
                </c:pt>
                <c:pt idx="14">
                  <c:v>68.568913473717757</c:v>
                </c:pt>
                <c:pt idx="15">
                  <c:v>73.372886579346286</c:v>
                </c:pt>
                <c:pt idx="16">
                  <c:v>78.164522987208244</c:v>
                </c:pt>
                <c:pt idx="17">
                  <c:v>82.943854378187012</c:v>
                </c:pt>
                <c:pt idx="18">
                  <c:v>87.710912351808872</c:v>
                </c:pt>
                <c:pt idx="19">
                  <c:v>92.465728426451847</c:v>
                </c:pt>
                <c:pt idx="20">
                  <c:v>97.208334039554188</c:v>
                </c:pt>
                <c:pt idx="21">
                  <c:v>101.93876054782217</c:v>
                </c:pt>
                <c:pt idx="22">
                  <c:v>106.65703922743742</c:v>
                </c:pt>
                <c:pt idx="23">
                  <c:v>111.36320127426373</c:v>
                </c:pt>
                <c:pt idx="24">
                  <c:v>116.05727780405327</c:v>
                </c:pt>
                <c:pt idx="25">
                  <c:v>120.73929985265237</c:v>
                </c:pt>
                <c:pt idx="26">
                  <c:v>125.40929837620668</c:v>
                </c:pt>
                <c:pt idx="27">
                  <c:v>130.06730425136587</c:v>
                </c:pt>
                <c:pt idx="28">
                  <c:v>134.71334827548773</c:v>
                </c:pt>
                <c:pt idx="29">
                  <c:v>139.3474611668419</c:v>
                </c:pt>
                <c:pt idx="30">
                  <c:v>143.96967356481281</c:v>
                </c:pt>
                <c:pt idx="31">
                  <c:v>148.5800160301024</c:v>
                </c:pt>
                <c:pt idx="32">
                  <c:v>153.1785190449321</c:v>
                </c:pt>
                <c:pt idx="33">
                  <c:v>157.76521301324442</c:v>
                </c:pt>
                <c:pt idx="34">
                  <c:v>162.34012826090392</c:v>
                </c:pt>
                <c:pt idx="35">
                  <c:v>166.90329503589777</c:v>
                </c:pt>
                <c:pt idx="36">
                  <c:v>171.45474350853567</c:v>
                </c:pt>
                <c:pt idx="37">
                  <c:v>175.99450377164939</c:v>
                </c:pt>
                <c:pt idx="38">
                  <c:v>180.52260584079173</c:v>
                </c:pt>
                <c:pt idx="39">
                  <c:v>185.03907965443491</c:v>
                </c:pt>
                <c:pt idx="40">
                  <c:v>189.54395507416865</c:v>
                </c:pt>
                <c:pt idx="41">
                  <c:v>194.03726188489742</c:v>
                </c:pt>
                <c:pt idx="42">
                  <c:v>198.51902979503754</c:v>
                </c:pt>
                <c:pt idx="43">
                  <c:v>202.98928843671348</c:v>
                </c:pt>
                <c:pt idx="44">
                  <c:v>207.44806736595388</c:v>
                </c:pt>
                <c:pt idx="45">
                  <c:v>211.89539606288685</c:v>
                </c:pt>
                <c:pt idx="46">
                  <c:v>216.331303931935</c:v>
                </c:pt>
                <c:pt idx="47">
                  <c:v>220.75582030200979</c:v>
                </c:pt>
                <c:pt idx="48">
                  <c:v>225.16897442670546</c:v>
                </c:pt>
                <c:pt idx="49">
                  <c:v>229.57079548449241</c:v>
                </c:pt>
                <c:pt idx="50">
                  <c:v>233.9613125789102</c:v>
                </c:pt>
                <c:pt idx="51">
                  <c:v>238.34055473875989</c:v>
                </c:pt>
                <c:pt idx="52">
                  <c:v>242.70855091829605</c:v>
                </c:pt>
                <c:pt idx="53">
                  <c:v>247.0653299974181</c:v>
                </c:pt>
                <c:pt idx="54">
                  <c:v>251.41092078186134</c:v>
                </c:pt>
                <c:pt idx="55">
                  <c:v>255.74535200338735</c:v>
                </c:pt>
                <c:pt idx="56">
                  <c:v>260.06865231997403</c:v>
                </c:pt>
                <c:pt idx="57">
                  <c:v>264.38085031600497</c:v>
                </c:pt>
                <c:pt idx="58">
                  <c:v>268.6819745024585</c:v>
                </c:pt>
                <c:pt idx="59">
                  <c:v>272.9720533170962</c:v>
                </c:pt>
                <c:pt idx="60">
                  <c:v>277.25111512465099</c:v>
                </c:pt>
                <c:pt idx="61">
                  <c:v>281.51918821701452</c:v>
                </c:pt>
                <c:pt idx="62">
                  <c:v>285.77630081342426</c:v>
                </c:pt>
                <c:pt idx="63">
                  <c:v>290.02248106065025</c:v>
                </c:pt>
                <c:pt idx="64">
                  <c:v>294.25775703318095</c:v>
                </c:pt>
                <c:pt idx="65">
                  <c:v>298.48215673340906</c:v>
                </c:pt>
                <c:pt idx="66">
                  <c:v>302.69570809181658</c:v>
                </c:pt>
                <c:pt idx="67">
                  <c:v>306.89843896715939</c:v>
                </c:pt>
                <c:pt idx="68">
                  <c:v>311.09037714665163</c:v>
                </c:pt>
                <c:pt idx="69">
                  <c:v>315.2715503461493</c:v>
                </c:pt>
                <c:pt idx="70">
                  <c:v>319.44198621033354</c:v>
                </c:pt>
                <c:pt idx="71">
                  <c:v>323.60171231289337</c:v>
                </c:pt>
                <c:pt idx="72">
                  <c:v>327.75075615670806</c:v>
                </c:pt>
                <c:pt idx="73">
                  <c:v>331.88914517402895</c:v>
                </c:pt>
                <c:pt idx="74">
                  <c:v>336.01690672666081</c:v>
                </c:pt>
                <c:pt idx="75">
                  <c:v>340.13406810614271</c:v>
                </c:pt>
                <c:pt idx="76">
                  <c:v>344.24065653392859</c:v>
                </c:pt>
                <c:pt idx="77">
                  <c:v>348.33669916156708</c:v>
                </c:pt>
                <c:pt idx="78">
                  <c:v>352.42222307088116</c:v>
                </c:pt>
                <c:pt idx="79">
                  <c:v>356.49725527414711</c:v>
                </c:pt>
                <c:pt idx="80">
                  <c:v>360.56182271427315</c:v>
                </c:pt>
                <c:pt idx="81">
                  <c:v>364.61595226497764</c:v>
                </c:pt>
                <c:pt idx="82">
                  <c:v>368.65967073096664</c:v>
                </c:pt>
                <c:pt idx="83">
                  <c:v>372.69300484811123</c:v>
                </c:pt>
                <c:pt idx="84">
                  <c:v>376.71598128362422</c:v>
                </c:pt>
                <c:pt idx="85">
                  <c:v>380.72862663623653</c:v>
                </c:pt>
                <c:pt idx="86">
                  <c:v>384.73096743637296</c:v>
                </c:pt>
                <c:pt idx="87">
                  <c:v>388.72303014632769</c:v>
                </c:pt>
                <c:pt idx="88">
                  <c:v>392.70484116043923</c:v>
                </c:pt>
                <c:pt idx="89">
                  <c:v>396.67642680526484</c:v>
                </c:pt>
                <c:pt idx="90">
                  <c:v>400.6378133397547</c:v>
                </c:pt>
                <c:pt idx="91">
                  <c:v>404.58902695542548</c:v>
                </c:pt>
                <c:pt idx="92">
                  <c:v>408.53009377653353</c:v>
                </c:pt>
                <c:pt idx="93">
                  <c:v>412.46103986024758</c:v>
                </c:pt>
                <c:pt idx="94">
                  <c:v>416.38189119682102</c:v>
                </c:pt>
                <c:pt idx="95">
                  <c:v>420.29267370976379</c:v>
                </c:pt>
                <c:pt idx="96">
                  <c:v>424.1934132560138</c:v>
                </c:pt>
                <c:pt idx="97">
                  <c:v>428.0841356261077</c:v>
                </c:pt>
                <c:pt idx="98">
                  <c:v>431.96486654435159</c:v>
                </c:pt>
                <c:pt idx="99">
                  <c:v>435.83563166899108</c:v>
                </c:pt>
                <c:pt idx="100">
                  <c:v>439.69645659238091</c:v>
                </c:pt>
                <c:pt idx="101">
                  <c:v>443.54736684115403</c:v>
                </c:pt>
                <c:pt idx="102">
                  <c:v>447.38838787639065</c:v>
                </c:pt>
                <c:pt idx="103">
                  <c:v>451.21954509378628</c:v>
                </c:pt>
                <c:pt idx="104">
                  <c:v>455.0408638238199</c:v>
                </c:pt>
                <c:pt idx="105">
                  <c:v>458.85236933192124</c:v>
                </c:pt>
                <c:pt idx="106">
                  <c:v>462.65408681863795</c:v>
                </c:pt>
                <c:pt idx="107">
                  <c:v>466.44604141980216</c:v>
                </c:pt>
                <c:pt idx="108">
                  <c:v>470.22825820669669</c:v>
                </c:pt>
                <c:pt idx="109">
                  <c:v>474.00076218622081</c:v>
                </c:pt>
                <c:pt idx="110">
                  <c:v>477.76357830105559</c:v>
                </c:pt>
                <c:pt idx="111">
                  <c:v>481.51673142982878</c:v>
                </c:pt>
                <c:pt idx="112">
                  <c:v>485.26024638727938</c:v>
                </c:pt>
                <c:pt idx="113">
                  <c:v>488.99414792442155</c:v>
                </c:pt>
                <c:pt idx="114">
                  <c:v>492.71846072870841</c:v>
                </c:pt>
                <c:pt idx="115">
                  <c:v>496.43320942419524</c:v>
                </c:pt>
                <c:pt idx="116">
                  <c:v>500.13841857170223</c:v>
                </c:pt>
                <c:pt idx="117">
                  <c:v>503.8341126689769</c:v>
                </c:pt>
                <c:pt idx="118">
                  <c:v>507.5203161508561</c:v>
                </c:pt>
                <c:pt idx="119">
                  <c:v>511.19705338942748</c:v>
                </c:pt>
                <c:pt idx="120">
                  <c:v>514.86434869419077</c:v>
                </c:pt>
                <c:pt idx="121">
                  <c:v>518.52222631221832</c:v>
                </c:pt>
                <c:pt idx="122">
                  <c:v>522.1707104283156</c:v>
                </c:pt>
                <c:pt idx="123">
                  <c:v>525.809825165181</c:v>
                </c:pt>
                <c:pt idx="124">
                  <c:v>529.43959458356528</c:v>
                </c:pt>
                <c:pt idx="125">
                  <c:v>533.06004268243089</c:v>
                </c:pt>
                <c:pt idx="126">
                  <c:v>536.67119339911028</c:v>
                </c:pt>
                <c:pt idx="127">
                  <c:v>540.27307060946441</c:v>
                </c:pt>
                <c:pt idx="128">
                  <c:v>543.86569812804066</c:v>
                </c:pt>
                <c:pt idx="129">
                  <c:v>547.44909970823005</c:v>
                </c:pt>
                <c:pt idx="130">
                  <c:v>551.02329904242447</c:v>
                </c:pt>
                <c:pt idx="131">
                  <c:v>554.58831976217334</c:v>
                </c:pt>
                <c:pt idx="132">
                  <c:v>558.14418543833972</c:v>
                </c:pt>
                <c:pt idx="133">
                  <c:v>561.69091958125625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5280"/>
        <c:axId val="161599200"/>
      </c:scatterChart>
      <c:valAx>
        <c:axId val="161594720"/>
        <c:scaling>
          <c:orientation val="minMax"/>
          <c:max val="400"/>
          <c:min val="0"/>
        </c:scaling>
        <c:delete val="0"/>
        <c:axPos val="b"/>
        <c:title>
          <c:tx>
            <c:strRef>
              <c:f>Sheet1!$G$58</c:f>
              <c:strCache>
                <c:ptCount val="1"/>
                <c:pt idx="0">
                  <c:v>time (s)</c:v>
                </c:pt>
              </c:strCache>
            </c:strRef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1598080"/>
        <c:crosses val="autoZero"/>
        <c:crossBetween val="midCat"/>
      </c:valAx>
      <c:valAx>
        <c:axId val="161598080"/>
        <c:scaling>
          <c:orientation val="minMax"/>
          <c:max val="100"/>
          <c:min val="0"/>
        </c:scaling>
        <c:delete val="0"/>
        <c:axPos val="l"/>
        <c:majorGridlines/>
        <c:title>
          <c:tx>
            <c:strRef>
              <c:f>Sheet1!$I$58</c:f>
              <c:strCache>
                <c:ptCount val="1"/>
                <c:pt idx="0">
                  <c:v>Temperature (°C)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161594720"/>
        <c:crosses val="autoZero"/>
        <c:crossBetween val="midCat"/>
      </c:valAx>
      <c:valAx>
        <c:axId val="161599200"/>
        <c:scaling>
          <c:orientation val="minMax"/>
          <c:max val="200"/>
        </c:scaling>
        <c:delete val="0"/>
        <c:axPos val="r"/>
        <c:numFmt formatCode="0.0" sourceLinked="1"/>
        <c:majorTickMark val="out"/>
        <c:minorTickMark val="none"/>
        <c:tickLblPos val="nextTo"/>
        <c:crossAx val="161595280"/>
        <c:crosses val="max"/>
        <c:crossBetween val="midCat"/>
      </c:valAx>
      <c:valAx>
        <c:axId val="1615952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161599200"/>
        <c:crosses val="autoZero"/>
        <c:crossBetween val="midCat"/>
      </c:valAx>
    </c:plotArea>
    <c:legend>
      <c:legendPos val="b"/>
      <c:layout/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Swis721 Cn BT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2924175</xdr:colOff>
      <xdr:row>55</xdr:row>
      <xdr:rowOff>142875</xdr:rowOff>
    </xdr:from>
    <xdr:to>
      <xdr:col>4</xdr:col>
      <xdr:colOff>95250</xdr:colOff>
      <xdr:row>56</xdr:row>
      <xdr:rowOff>171451</xdr:rowOff>
    </xdr:to>
    <xdr:pic>
      <xdr:nvPicPr>
        <xdr:cNvPr id="1026" name="Picture 2" descr=" T(t) = T_{\mathrm{env}} + (T(0) - T_{\mathrm{env}}) \ e^{-r t}. \quad 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4175" y="11953875"/>
          <a:ext cx="2628900" cy="2190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33</xdr:row>
      <xdr:rowOff>180975</xdr:rowOff>
    </xdr:from>
    <xdr:to>
      <xdr:col>7</xdr:col>
      <xdr:colOff>133350</xdr:colOff>
      <xdr:row>35</xdr:row>
      <xdr:rowOff>9525</xdr:rowOff>
    </xdr:to>
    <xdr:pic>
      <xdr:nvPicPr>
        <xdr:cNvPr id="1032" name="Picture 8" descr="mc_p/h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62750" y="6086475"/>
          <a:ext cx="6572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314325</xdr:colOff>
      <xdr:row>41</xdr:row>
      <xdr:rowOff>161925</xdr:rowOff>
    </xdr:from>
    <xdr:to>
      <xdr:col>18</xdr:col>
      <xdr:colOff>370875</xdr:colOff>
      <xdr:row>60</xdr:row>
      <xdr:rowOff>31296</xdr:rowOff>
    </xdr:to>
    <xdr:pic>
      <xdr:nvPicPr>
        <xdr:cNvPr id="1308" name="Picture 284" descr="pipe heat loss diagram insulation thickness 50 mm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648950" y="7972425"/>
          <a:ext cx="3714150" cy="3543300"/>
        </a:xfrm>
        <a:prstGeom prst="rect">
          <a:avLst/>
        </a:prstGeom>
        <a:noFill/>
      </xdr:spPr>
    </xdr:pic>
    <xdr:clientData/>
  </xdr:twoCellAnchor>
  <xdr:twoCellAnchor>
    <xdr:from>
      <xdr:col>9</xdr:col>
      <xdr:colOff>238125</xdr:colOff>
      <xdr:row>23</xdr:row>
      <xdr:rowOff>180975</xdr:rowOff>
    </xdr:from>
    <xdr:to>
      <xdr:col>18</xdr:col>
      <xdr:colOff>9525</xdr:colOff>
      <xdr:row>41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engineeringtoolbox.com/heat-loss-insulated-pipes-d_1151.html" TargetMode="External"/><Relationship Id="rId1" Type="http://schemas.openxmlformats.org/officeDocument/2006/relationships/hyperlink" Target="http://www.engineeringtoolbox.com/thermal-conductivity-d_4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zoomScale="70" zoomScaleNormal="70" workbookViewId="0">
      <selection activeCell="E16" sqref="E16"/>
    </sheetView>
  </sheetViews>
  <sheetFormatPr defaultRowHeight="14.4" x14ac:dyDescent="0.3"/>
  <cols>
    <col min="1" max="1" width="44.5546875" customWidth="1"/>
    <col min="2" max="2" width="16.5546875" style="14" customWidth="1"/>
    <col min="3" max="3" width="11.5546875" style="14" bestFit="1" customWidth="1"/>
    <col min="4" max="5" width="9.109375" style="14"/>
    <col min="6" max="6" width="9.109375" style="15"/>
    <col min="7" max="7" width="9.109375" style="4"/>
    <col min="8" max="8" width="9.109375" style="3"/>
    <col min="9" max="9" width="9.109375" style="1"/>
  </cols>
  <sheetData>
    <row r="1" spans="1:7" x14ac:dyDescent="0.3">
      <c r="A1" t="s">
        <v>33</v>
      </c>
    </row>
    <row r="2" spans="1:7" x14ac:dyDescent="0.3">
      <c r="A2" t="s">
        <v>4</v>
      </c>
    </row>
    <row r="4" spans="1:7" x14ac:dyDescent="0.3">
      <c r="A4" t="s">
        <v>36</v>
      </c>
      <c r="B4" s="2" t="s">
        <v>5</v>
      </c>
      <c r="C4" s="2">
        <v>1.8</v>
      </c>
      <c r="D4" s="2" t="s">
        <v>6</v>
      </c>
      <c r="G4" s="4" t="s">
        <v>78</v>
      </c>
    </row>
    <row r="5" spans="1:7" x14ac:dyDescent="0.3">
      <c r="B5" s="2" t="s">
        <v>8</v>
      </c>
      <c r="C5" s="2">
        <v>0.375</v>
      </c>
      <c r="D5" s="2" t="s">
        <v>9</v>
      </c>
      <c r="G5" s="4" t="s">
        <v>79</v>
      </c>
    </row>
    <row r="6" spans="1:7" x14ac:dyDescent="0.3">
      <c r="B6" s="16"/>
      <c r="C6" s="17">
        <f>C5*25.4/1000</f>
        <v>9.5249999999999987E-3</v>
      </c>
      <c r="D6" s="16" t="s">
        <v>6</v>
      </c>
    </row>
    <row r="7" spans="1:7" x14ac:dyDescent="0.3">
      <c r="B7" s="7" t="s">
        <v>12</v>
      </c>
      <c r="C7" s="18">
        <f>PI()*C6^2/4</f>
        <v>7.1255739248085606E-5</v>
      </c>
      <c r="D7" s="7" t="s">
        <v>11</v>
      </c>
    </row>
    <row r="8" spans="1:7" x14ac:dyDescent="0.3">
      <c r="B8" s="7"/>
      <c r="C8" s="19">
        <f>A_xs_pipe*1000000</f>
        <v>71.255739248085604</v>
      </c>
      <c r="D8" s="7" t="s">
        <v>34</v>
      </c>
    </row>
    <row r="9" spans="1:7" x14ac:dyDescent="0.3">
      <c r="B9" s="7"/>
      <c r="C9" s="7">
        <f>A_xs_pipe*100^2</f>
        <v>0.71255739248085603</v>
      </c>
      <c r="D9" s="7" t="s">
        <v>57</v>
      </c>
    </row>
    <row r="11" spans="1:7" x14ac:dyDescent="0.3">
      <c r="A11" t="s">
        <v>37</v>
      </c>
      <c r="B11" s="2"/>
      <c r="C11" s="2">
        <v>2</v>
      </c>
      <c r="D11" s="2" t="s">
        <v>0</v>
      </c>
    </row>
    <row r="12" spans="1:7" x14ac:dyDescent="0.3">
      <c r="A12" t="s">
        <v>7</v>
      </c>
      <c r="B12" s="7" t="s">
        <v>58</v>
      </c>
      <c r="C12" s="7">
        <f>C11*rho/1000000</f>
        <v>2</v>
      </c>
      <c r="D12" s="7" t="s">
        <v>73</v>
      </c>
    </row>
    <row r="13" spans="1:7" x14ac:dyDescent="0.3">
      <c r="B13" s="7" t="s">
        <v>13</v>
      </c>
      <c r="C13" s="20">
        <f>m_dot/1000000/C7</f>
        <v>2.8067914544213125E-2</v>
      </c>
      <c r="D13" s="7" t="s">
        <v>14</v>
      </c>
    </row>
    <row r="14" spans="1:7" x14ac:dyDescent="0.3">
      <c r="B14" s="7"/>
      <c r="C14" s="20">
        <f>C13*3.27</f>
        <v>9.1782080559576915E-2</v>
      </c>
      <c r="D14" s="7" t="s">
        <v>15</v>
      </c>
    </row>
    <row r="16" spans="1:7" x14ac:dyDescent="0.3">
      <c r="B16" s="7" t="s">
        <v>25</v>
      </c>
      <c r="C16" s="19">
        <f>C4/C13</f>
        <v>64.130165323277041</v>
      </c>
      <c r="D16" s="7" t="s">
        <v>26</v>
      </c>
    </row>
    <row r="18" spans="1:7" x14ac:dyDescent="0.3">
      <c r="B18" s="7" t="s">
        <v>27</v>
      </c>
      <c r="C18" s="20">
        <f>C4*C7*1000000</f>
        <v>128.26033064655411</v>
      </c>
      <c r="D18" s="7" t="s">
        <v>74</v>
      </c>
    </row>
    <row r="20" spans="1:7" x14ac:dyDescent="0.3">
      <c r="A20" t="s">
        <v>80</v>
      </c>
      <c r="B20" s="21" t="s">
        <v>22</v>
      </c>
      <c r="C20" s="21">
        <v>25</v>
      </c>
      <c r="D20" s="21" t="s">
        <v>38</v>
      </c>
    </row>
    <row r="21" spans="1:7" x14ac:dyDescent="0.3">
      <c r="B21" s="2" t="s">
        <v>23</v>
      </c>
      <c r="C21" s="2">
        <v>90</v>
      </c>
      <c r="D21" s="2" t="s">
        <v>38</v>
      </c>
      <c r="G21" s="4" t="s">
        <v>32</v>
      </c>
    </row>
    <row r="23" spans="1:7" ht="18.600000000000001" x14ac:dyDescent="0.35">
      <c r="A23" t="s">
        <v>39</v>
      </c>
      <c r="B23" s="21" t="s">
        <v>18</v>
      </c>
      <c r="C23" s="21">
        <v>3.6999999999999998E-2</v>
      </c>
      <c r="D23" s="21" t="s">
        <v>17</v>
      </c>
      <c r="G23" s="10" t="s">
        <v>47</v>
      </c>
    </row>
    <row r="24" spans="1:7" x14ac:dyDescent="0.3">
      <c r="B24" s="2" t="s">
        <v>40</v>
      </c>
      <c r="C24" s="2">
        <v>1.5</v>
      </c>
      <c r="D24" s="2" t="s">
        <v>9</v>
      </c>
    </row>
    <row r="25" spans="1:7" x14ac:dyDescent="0.3">
      <c r="A25" t="s">
        <v>81</v>
      </c>
      <c r="B25" s="7" t="s">
        <v>19</v>
      </c>
      <c r="C25" s="19">
        <f>E25/m2in*1000</f>
        <v>44.450088900177803</v>
      </c>
      <c r="D25" s="22" t="s">
        <v>10</v>
      </c>
      <c r="E25" s="7">
        <f>E26+C24</f>
        <v>1.75</v>
      </c>
      <c r="F25" s="19" t="s">
        <v>9</v>
      </c>
    </row>
    <row r="26" spans="1:7" x14ac:dyDescent="0.3">
      <c r="B26" s="7" t="s">
        <v>20</v>
      </c>
      <c r="C26" s="19">
        <f>E26/m2in*1000</f>
        <v>6.3500127000254007</v>
      </c>
      <c r="D26" s="22" t="s">
        <v>10</v>
      </c>
      <c r="E26" s="7">
        <f>(C5+1/8)/2</f>
        <v>0.25</v>
      </c>
      <c r="F26" s="19" t="s">
        <v>9</v>
      </c>
    </row>
    <row r="29" spans="1:7" x14ac:dyDescent="0.3">
      <c r="A29" t="s">
        <v>41</v>
      </c>
      <c r="B29" s="21" t="s">
        <v>24</v>
      </c>
      <c r="C29" s="21">
        <v>4.1870000000000003</v>
      </c>
      <c r="D29" s="21" t="s">
        <v>75</v>
      </c>
    </row>
    <row r="31" spans="1:7" x14ac:dyDescent="0.3">
      <c r="B31" s="22" t="s">
        <v>21</v>
      </c>
      <c r="C31" s="23">
        <f>LN(C25/C26)/(2*PI()*k_insul*L_pipe)</f>
        <v>4.6501684539765762</v>
      </c>
      <c r="D31" s="22" t="s">
        <v>88</v>
      </c>
      <c r="G31" s="4" t="s">
        <v>35</v>
      </c>
    </row>
    <row r="32" spans="1:7" x14ac:dyDescent="0.3">
      <c r="A32" t="s">
        <v>42</v>
      </c>
      <c r="B32" s="22" t="s">
        <v>29</v>
      </c>
      <c r="C32" s="20">
        <f>1/R_insul_permeter</f>
        <v>0.21504597304316003</v>
      </c>
      <c r="D32" s="22" t="s">
        <v>28</v>
      </c>
      <c r="G32" s="4" t="s">
        <v>72</v>
      </c>
    </row>
    <row r="34" spans="1:7" x14ac:dyDescent="0.3">
      <c r="A34" t="s">
        <v>43</v>
      </c>
    </row>
    <row r="35" spans="1:7" x14ac:dyDescent="0.3">
      <c r="A35" t="s">
        <v>44</v>
      </c>
      <c r="B35" s="7" t="s">
        <v>30</v>
      </c>
      <c r="C35" s="23">
        <f>mass_coolant*c_p_coolant/UA</f>
        <v>2497.2613847055868</v>
      </c>
      <c r="D35" s="7" t="s">
        <v>26</v>
      </c>
      <c r="E35" s="14">
        <f>tau/60</f>
        <v>41.621023078426447</v>
      </c>
    </row>
    <row r="36" spans="1:7" x14ac:dyDescent="0.3">
      <c r="A36" t="s">
        <v>89</v>
      </c>
      <c r="B36" s="7" t="s">
        <v>53</v>
      </c>
      <c r="C36" s="19">
        <f>5*tau</f>
        <v>12486.306923527934</v>
      </c>
      <c r="D36" s="7" t="s">
        <v>26</v>
      </c>
    </row>
    <row r="38" spans="1:7" x14ac:dyDescent="0.3">
      <c r="A38" t="s">
        <v>50</v>
      </c>
    </row>
    <row r="39" spans="1:7" x14ac:dyDescent="0.3">
      <c r="B39" s="7" t="s">
        <v>48</v>
      </c>
      <c r="C39" s="20">
        <f>m_dot*c_p_coolant</f>
        <v>8.3740000000000006</v>
      </c>
      <c r="D39" s="7" t="s">
        <v>28</v>
      </c>
      <c r="G39" s="4" t="s">
        <v>49</v>
      </c>
    </row>
    <row r="40" spans="1:7" x14ac:dyDescent="0.3">
      <c r="B40" s="7" t="s">
        <v>51</v>
      </c>
      <c r="C40" s="7">
        <f>Cmin_WPK*(T_ICSF_out-T_amb)</f>
        <v>544.31000000000006</v>
      </c>
      <c r="D40" s="7" t="s">
        <v>52</v>
      </c>
    </row>
    <row r="41" spans="1:7" x14ac:dyDescent="0.3">
      <c r="B41" s="7" t="s">
        <v>54</v>
      </c>
      <c r="C41" s="22">
        <f>UA/Cmin_WPK</f>
        <v>2.5680197401858135E-2</v>
      </c>
      <c r="D41" s="7"/>
    </row>
    <row r="42" spans="1:7" x14ac:dyDescent="0.3">
      <c r="B42" s="7" t="s">
        <v>55</v>
      </c>
      <c r="C42" s="24">
        <f>1-EXP(-NTU_pipe)</f>
        <v>2.5353265668393021E-2</v>
      </c>
      <c r="D42" s="7"/>
    </row>
    <row r="43" spans="1:7" x14ac:dyDescent="0.3">
      <c r="B43" s="7" t="s">
        <v>76</v>
      </c>
      <c r="C43" s="23">
        <f>eff_HX*Cmin_WPK*(T_ICSF_out-T_amb)</f>
        <v>13.800036035963005</v>
      </c>
      <c r="D43" s="7" t="s">
        <v>52</v>
      </c>
      <c r="G43" s="4" t="s">
        <v>60</v>
      </c>
    </row>
    <row r="44" spans="1:7" x14ac:dyDescent="0.3">
      <c r="B44" s="7" t="s">
        <v>59</v>
      </c>
      <c r="C44" s="25">
        <f>T_ICSF_out-C43/1000/c_p_coolant/m_dot</f>
        <v>89.99835203773155</v>
      </c>
      <c r="D44" s="7" t="s">
        <v>38</v>
      </c>
    </row>
    <row r="46" spans="1:7" ht="18.600000000000001" x14ac:dyDescent="0.35">
      <c r="A46" t="s">
        <v>66</v>
      </c>
      <c r="B46" s="2" t="s">
        <v>67</v>
      </c>
      <c r="C46" s="2">
        <v>6</v>
      </c>
      <c r="D46" s="2" t="s">
        <v>2</v>
      </c>
      <c r="G46" s="26" t="s">
        <v>3</v>
      </c>
    </row>
    <row r="47" spans="1:7" x14ac:dyDescent="0.3">
      <c r="B47" s="7" t="s">
        <v>67</v>
      </c>
      <c r="C47" s="7">
        <f>C46*L_pipe</f>
        <v>10.8</v>
      </c>
      <c r="D47" s="7" t="s">
        <v>1</v>
      </c>
    </row>
    <row r="48" spans="1:7" x14ac:dyDescent="0.3">
      <c r="B48" s="7" t="s">
        <v>56</v>
      </c>
      <c r="C48" s="23">
        <f>T_ICSF_out-C47/mass_coolant/c_p_coolant</f>
        <v>89.97988924202707</v>
      </c>
      <c r="D48" s="7" t="s">
        <v>38</v>
      </c>
    </row>
    <row r="50" spans="1:10" x14ac:dyDescent="0.3">
      <c r="A50" t="s">
        <v>86</v>
      </c>
      <c r="B50" s="7" t="s">
        <v>87</v>
      </c>
      <c r="C50" s="23">
        <f>T_amb-(T_amb-T_ICSF_out)*EXP(-UA/m_dot/c_p_coolant)</f>
        <v>88.352037731554447</v>
      </c>
      <c r="D50" s="7" t="s">
        <v>38</v>
      </c>
    </row>
    <row r="56" spans="1:10" x14ac:dyDescent="0.3">
      <c r="F56" s="2" t="s">
        <v>70</v>
      </c>
      <c r="G56" s="12">
        <v>0.1</v>
      </c>
      <c r="H56" s="5" t="s">
        <v>6</v>
      </c>
      <c r="J56" s="8" t="s">
        <v>77</v>
      </c>
    </row>
    <row r="57" spans="1:10" x14ac:dyDescent="0.3">
      <c r="F57" s="7" t="s">
        <v>71</v>
      </c>
      <c r="G57" s="13">
        <f>G61</f>
        <v>3.5627869624042803</v>
      </c>
      <c r="H57" s="6" t="s">
        <v>26</v>
      </c>
      <c r="J57" s="9">
        <f>VLOOKUP(5,F60:J193,5,TRUE)/delTime</f>
        <v>65.668061281167866</v>
      </c>
    </row>
    <row r="58" spans="1:10" x14ac:dyDescent="0.3">
      <c r="F58" s="14" t="s">
        <v>68</v>
      </c>
      <c r="G58" s="4" t="s">
        <v>31</v>
      </c>
      <c r="H58" s="3" t="s">
        <v>69</v>
      </c>
      <c r="I58" s="1" t="s">
        <v>45</v>
      </c>
      <c r="J58" s="4" t="s">
        <v>46</v>
      </c>
    </row>
    <row r="59" spans="1:10" x14ac:dyDescent="0.3">
      <c r="F59" s="14"/>
      <c r="J59" s="4"/>
    </row>
    <row r="60" spans="1:10" x14ac:dyDescent="0.3">
      <c r="C60" s="15">
        <f>C16</f>
        <v>64.130165323277041</v>
      </c>
      <c r="D60" s="14">
        <v>300</v>
      </c>
      <c r="F60" s="14">
        <v>0</v>
      </c>
      <c r="G60" s="1">
        <v>0</v>
      </c>
      <c r="H60" s="3">
        <v>0</v>
      </c>
      <c r="I60" s="1">
        <f>T_ICSF_out</f>
        <v>90</v>
      </c>
      <c r="J60" s="3">
        <v>0</v>
      </c>
    </row>
    <row r="61" spans="1:10" x14ac:dyDescent="0.3">
      <c r="C61" s="15">
        <f>C60</f>
        <v>64.130165323277041</v>
      </c>
      <c r="D61" s="14">
        <v>0</v>
      </c>
      <c r="F61" s="14">
        <f t="shared" ref="F61:F92" si="0">F60+delLength</f>
        <v>0.1</v>
      </c>
      <c r="G61" s="1">
        <f>F61/vel_coolant</f>
        <v>3.5627869624042803</v>
      </c>
      <c r="H61" s="3">
        <f t="shared" ref="H61:H92" si="1">(I60-T_amb)/R_insul_permeter*(delLength)*(delTime)</f>
        <v>4.9800594289921341</v>
      </c>
      <c r="I61" s="1">
        <f t="shared" ref="I61:I92" si="2">I60-(H61/(rho*delLength*A_xs_pipe*c_p_coolant))</f>
        <v>89.833078716887925</v>
      </c>
      <c r="J61" s="3">
        <f t="shared" ref="J61:J92" si="3">H61+J60</f>
        <v>4.9800594289921341</v>
      </c>
    </row>
    <row r="62" spans="1:10" x14ac:dyDescent="0.3">
      <c r="F62" s="14">
        <f t="shared" si="0"/>
        <v>0.2</v>
      </c>
      <c r="G62" s="1">
        <f t="shared" ref="G61:G92" si="4">F62/vel_coolant</f>
        <v>7.1255739248085606</v>
      </c>
      <c r="H62" s="3">
        <f t="shared" si="1"/>
        <v>4.9672705380711841</v>
      </c>
      <c r="I62" s="1">
        <f t="shared" si="2"/>
        <v>89.666586090925932</v>
      </c>
      <c r="J62" s="3">
        <f t="shared" si="3"/>
        <v>9.9473299670633182</v>
      </c>
    </row>
    <row r="63" spans="1:10" x14ac:dyDescent="0.3">
      <c r="F63" s="14">
        <f t="shared" si="0"/>
        <v>0.30000000000000004</v>
      </c>
      <c r="G63" s="1">
        <f t="shared" si="4"/>
        <v>10.688360887212843</v>
      </c>
      <c r="H63" s="3">
        <f t="shared" si="1"/>
        <v>4.9545144892745743</v>
      </c>
      <c r="I63" s="1">
        <f t="shared" si="2"/>
        <v>89.500521021314015</v>
      </c>
      <c r="J63" s="3">
        <f t="shared" si="3"/>
        <v>14.901844456337892</v>
      </c>
    </row>
    <row r="64" spans="1:10" x14ac:dyDescent="0.3">
      <c r="F64" s="14">
        <f t="shared" si="0"/>
        <v>0.4</v>
      </c>
      <c r="G64" s="1">
        <f t="shared" si="4"/>
        <v>14.251147849617121</v>
      </c>
      <c r="H64" s="3">
        <f t="shared" si="1"/>
        <v>4.94179119826308</v>
      </c>
      <c r="I64" s="1">
        <f t="shared" si="2"/>
        <v>89.334882410079004</v>
      </c>
      <c r="J64" s="3">
        <f t="shared" si="3"/>
        <v>19.843635654600973</v>
      </c>
    </row>
    <row r="65" spans="6:10" x14ac:dyDescent="0.3">
      <c r="F65" s="14">
        <f t="shared" si="0"/>
        <v>0.5</v>
      </c>
      <c r="G65" s="1">
        <f t="shared" si="4"/>
        <v>17.813934812021401</v>
      </c>
      <c r="H65" s="3">
        <f t="shared" si="1"/>
        <v>4.9291005809140636</v>
      </c>
      <c r="I65" s="1">
        <f t="shared" si="2"/>
        <v>89.169669162067393</v>
      </c>
      <c r="J65" s="3">
        <f t="shared" si="3"/>
        <v>24.772736235515037</v>
      </c>
    </row>
    <row r="66" spans="6:10" x14ac:dyDescent="0.3">
      <c r="F66" s="14">
        <f t="shared" si="0"/>
        <v>0.6</v>
      </c>
      <c r="G66" s="1">
        <f t="shared" si="4"/>
        <v>21.376721774425683</v>
      </c>
      <c r="H66" s="3">
        <f t="shared" si="1"/>
        <v>4.9164425533209153</v>
      </c>
      <c r="I66" s="1">
        <f t="shared" si="2"/>
        <v>89.004880184938017</v>
      </c>
      <c r="J66" s="3">
        <f t="shared" si="3"/>
        <v>29.689178788835953</v>
      </c>
    </row>
    <row r="67" spans="6:10" x14ac:dyDescent="0.3">
      <c r="F67" s="14">
        <f t="shared" si="0"/>
        <v>0.7</v>
      </c>
      <c r="G67" s="1">
        <f t="shared" si="4"/>
        <v>24.939508736829961</v>
      </c>
      <c r="H67" s="3">
        <f t="shared" si="1"/>
        <v>4.9038170317924985</v>
      </c>
      <c r="I67" s="1">
        <f t="shared" si="2"/>
        <v>88.840514389154862</v>
      </c>
      <c r="J67" s="3">
        <f t="shared" si="3"/>
        <v>34.592995820628452</v>
      </c>
    </row>
    <row r="68" spans="6:10" x14ac:dyDescent="0.3">
      <c r="F68" s="14">
        <f t="shared" si="0"/>
        <v>0.79999999999999993</v>
      </c>
      <c r="G68" s="1">
        <f t="shared" si="4"/>
        <v>28.502295699234239</v>
      </c>
      <c r="H68" s="3">
        <f t="shared" si="1"/>
        <v>4.8912239328525953</v>
      </c>
      <c r="I68" s="1">
        <f t="shared" si="2"/>
        <v>88.67657068797989</v>
      </c>
      <c r="J68" s="3">
        <f t="shared" si="3"/>
        <v>39.48421975348105</v>
      </c>
    </row>
    <row r="69" spans="6:10" x14ac:dyDescent="0.3">
      <c r="F69" s="14">
        <f t="shared" si="0"/>
        <v>0.89999999999999991</v>
      </c>
      <c r="G69" s="1">
        <f t="shared" si="4"/>
        <v>32.06508266163852</v>
      </c>
      <c r="H69" s="3">
        <f t="shared" si="1"/>
        <v>4.8786631732393602</v>
      </c>
      <c r="I69" s="1">
        <f t="shared" si="2"/>
        <v>88.513047997465819</v>
      </c>
      <c r="J69" s="3">
        <f t="shared" si="3"/>
        <v>44.36288292672041</v>
      </c>
    </row>
    <row r="70" spans="6:10" x14ac:dyDescent="0.3">
      <c r="F70" s="14">
        <f t="shared" si="0"/>
        <v>0.99999999999999989</v>
      </c>
      <c r="G70" s="1">
        <f t="shared" si="4"/>
        <v>35.627869624042802</v>
      </c>
      <c r="H70" s="3">
        <f t="shared" si="1"/>
        <v>4.8661346699047643</v>
      </c>
      <c r="I70" s="1">
        <f t="shared" si="2"/>
        <v>88.34994523644896</v>
      </c>
      <c r="J70" s="3">
        <f t="shared" si="3"/>
        <v>49.229017596625177</v>
      </c>
    </row>
    <row r="71" spans="6:10" x14ac:dyDescent="0.3">
      <c r="F71" s="14">
        <f t="shared" si="0"/>
        <v>1.0999999999999999</v>
      </c>
      <c r="G71" s="1">
        <f t="shared" si="4"/>
        <v>39.190656586447076</v>
      </c>
      <c r="H71" s="3">
        <f t="shared" si="1"/>
        <v>4.8536383400140455</v>
      </c>
      <c r="I71" s="1">
        <f t="shared" si="2"/>
        <v>88.187261326542071</v>
      </c>
      <c r="J71" s="3">
        <f t="shared" si="3"/>
        <v>54.08265593663922</v>
      </c>
    </row>
    <row r="72" spans="6:10" x14ac:dyDescent="0.3">
      <c r="F72" s="14">
        <f t="shared" si="0"/>
        <v>1.2</v>
      </c>
      <c r="G72" s="1">
        <f t="shared" si="4"/>
        <v>42.753443548851365</v>
      </c>
      <c r="H72" s="3">
        <f t="shared" si="1"/>
        <v>4.8411741009451665</v>
      </c>
      <c r="I72" s="1">
        <f t="shared" si="2"/>
        <v>88.024995192127236</v>
      </c>
      <c r="J72" s="3">
        <f t="shared" si="3"/>
        <v>58.923830037584388</v>
      </c>
    </row>
    <row r="73" spans="6:10" x14ac:dyDescent="0.3">
      <c r="F73" s="14">
        <f t="shared" si="0"/>
        <v>1.3</v>
      </c>
      <c r="G73" s="1">
        <f t="shared" si="4"/>
        <v>46.316230511255647</v>
      </c>
      <c r="H73" s="3">
        <f t="shared" si="1"/>
        <v>4.8287418702882645</v>
      </c>
      <c r="I73" s="1">
        <f t="shared" si="2"/>
        <v>87.863145760348743</v>
      </c>
      <c r="J73" s="3">
        <f t="shared" si="3"/>
        <v>63.75257190787265</v>
      </c>
    </row>
    <row r="74" spans="6:10" x14ac:dyDescent="0.3">
      <c r="F74" s="14">
        <f t="shared" si="0"/>
        <v>1.4000000000000001</v>
      </c>
      <c r="G74" s="1">
        <f t="shared" si="4"/>
        <v>49.879017473659928</v>
      </c>
      <c r="H74" s="3">
        <f t="shared" si="1"/>
        <v>4.8163415658451028</v>
      </c>
      <c r="I74" s="1">
        <f t="shared" si="2"/>
        <v>87.701711961105985</v>
      </c>
      <c r="J74" s="3">
        <f t="shared" si="3"/>
        <v>68.568913473717757</v>
      </c>
    </row>
    <row r="75" spans="6:10" x14ac:dyDescent="0.3">
      <c r="F75" s="14">
        <f t="shared" si="0"/>
        <v>1.5000000000000002</v>
      </c>
      <c r="G75" s="1">
        <f t="shared" si="4"/>
        <v>53.44180443606421</v>
      </c>
      <c r="H75" s="3">
        <f t="shared" si="1"/>
        <v>4.8039731056285344</v>
      </c>
      <c r="I75" s="1">
        <f t="shared" si="2"/>
        <v>87.540692727046419</v>
      </c>
      <c r="J75" s="3">
        <f t="shared" si="3"/>
        <v>73.372886579346286</v>
      </c>
    </row>
    <row r="76" spans="6:10" x14ac:dyDescent="0.3">
      <c r="F76" s="14">
        <f t="shared" si="0"/>
        <v>1.6000000000000003</v>
      </c>
      <c r="G76" s="1">
        <f t="shared" si="4"/>
        <v>57.004591398468499</v>
      </c>
      <c r="H76" s="3">
        <f t="shared" si="1"/>
        <v>4.7916364078619589</v>
      </c>
      <c r="I76" s="1">
        <f t="shared" si="2"/>
        <v>87.380086993558464</v>
      </c>
      <c r="J76" s="3">
        <f t="shared" si="3"/>
        <v>78.164522987208244</v>
      </c>
    </row>
    <row r="77" spans="6:10" x14ac:dyDescent="0.3">
      <c r="F77" s="14">
        <f t="shared" si="0"/>
        <v>1.7000000000000004</v>
      </c>
      <c r="G77" s="1">
        <f t="shared" si="4"/>
        <v>60.56737836087278</v>
      </c>
      <c r="H77" s="3">
        <f t="shared" si="1"/>
        <v>4.7793313909787756</v>
      </c>
      <c r="I77" s="1">
        <f t="shared" si="2"/>
        <v>87.219893698764494</v>
      </c>
      <c r="J77" s="3">
        <f t="shared" si="3"/>
        <v>82.943854378187012</v>
      </c>
    </row>
    <row r="78" spans="6:10" x14ac:dyDescent="0.3">
      <c r="F78" s="14">
        <f t="shared" si="0"/>
        <v>1.8000000000000005</v>
      </c>
      <c r="G78" s="1">
        <f t="shared" si="4"/>
        <v>64.130165323277069</v>
      </c>
      <c r="H78" s="3">
        <f t="shared" si="1"/>
        <v>4.7670579736218528</v>
      </c>
      <c r="I78" s="1">
        <f t="shared" si="2"/>
        <v>87.060111783513804</v>
      </c>
      <c r="J78" s="3">
        <f t="shared" si="3"/>
        <v>87.710912351808872</v>
      </c>
    </row>
    <row r="79" spans="6:10" x14ac:dyDescent="0.3">
      <c r="F79" s="14">
        <f t="shared" si="0"/>
        <v>1.9000000000000006</v>
      </c>
      <c r="G79" s="1">
        <f t="shared" si="4"/>
        <v>67.692952285681343</v>
      </c>
      <c r="H79" s="3">
        <f t="shared" si="1"/>
        <v>4.7548160746429806</v>
      </c>
      <c r="I79" s="1">
        <f t="shared" si="2"/>
        <v>86.900740191375604</v>
      </c>
      <c r="J79" s="3">
        <f t="shared" si="3"/>
        <v>92.465728426451847</v>
      </c>
    </row>
    <row r="80" spans="6:10" x14ac:dyDescent="0.3">
      <c r="F80" s="14">
        <f t="shared" si="0"/>
        <v>2.0000000000000004</v>
      </c>
      <c r="G80" s="1">
        <f t="shared" si="4"/>
        <v>71.255739248085618</v>
      </c>
      <c r="H80" s="3">
        <f t="shared" si="1"/>
        <v>4.7426056131023451</v>
      </c>
      <c r="I80" s="1">
        <f t="shared" si="2"/>
        <v>86.741777868632042</v>
      </c>
      <c r="J80" s="3">
        <f t="shared" si="3"/>
        <v>97.208334039554188</v>
      </c>
    </row>
    <row r="81" spans="6:10" x14ac:dyDescent="0.3">
      <c r="F81" s="14">
        <f t="shared" si="0"/>
        <v>2.1000000000000005</v>
      </c>
      <c r="G81" s="1">
        <f t="shared" si="4"/>
        <v>74.818526210489907</v>
      </c>
      <c r="H81" s="3">
        <f t="shared" si="1"/>
        <v>4.7304265082679828</v>
      </c>
      <c r="I81" s="1">
        <f t="shared" si="2"/>
        <v>86.583223764271224</v>
      </c>
      <c r="J81" s="3">
        <f t="shared" si="3"/>
        <v>101.93876054782217</v>
      </c>
    </row>
    <row r="82" spans="6:10" x14ac:dyDescent="0.3">
      <c r="F82" s="14">
        <f t="shared" si="0"/>
        <v>2.2000000000000006</v>
      </c>
      <c r="G82" s="1">
        <f t="shared" si="4"/>
        <v>78.381313172894195</v>
      </c>
      <c r="H82" s="3">
        <f t="shared" si="1"/>
        <v>4.7182786796152518</v>
      </c>
      <c r="I82" s="1">
        <f t="shared" si="2"/>
        <v>86.425076829980298</v>
      </c>
      <c r="J82" s="3">
        <f t="shared" si="3"/>
        <v>106.65703922743742</v>
      </c>
    </row>
    <row r="83" spans="6:10" x14ac:dyDescent="0.3">
      <c r="F83" s="14">
        <f t="shared" si="0"/>
        <v>2.3000000000000007</v>
      </c>
      <c r="G83" s="1">
        <f t="shared" si="4"/>
        <v>81.94410013529847</v>
      </c>
      <c r="H83" s="3">
        <f t="shared" si="1"/>
        <v>4.7061620468263028</v>
      </c>
      <c r="I83" s="1">
        <f t="shared" si="2"/>
        <v>86.267336020138472</v>
      </c>
      <c r="J83" s="3">
        <f t="shared" si="3"/>
        <v>111.36320127426373</v>
      </c>
    </row>
    <row r="84" spans="6:10" x14ac:dyDescent="0.3">
      <c r="F84" s="14">
        <f t="shared" si="0"/>
        <v>2.4000000000000008</v>
      </c>
      <c r="G84" s="1">
        <f t="shared" si="4"/>
        <v>85.506887097702759</v>
      </c>
      <c r="H84" s="3">
        <f t="shared" si="1"/>
        <v>4.6940765297895384</v>
      </c>
      <c r="I84" s="1">
        <f t="shared" si="2"/>
        <v>86.110000291810167</v>
      </c>
      <c r="J84" s="3">
        <f t="shared" si="3"/>
        <v>116.05727780405327</v>
      </c>
    </row>
    <row r="85" spans="6:10" x14ac:dyDescent="0.3">
      <c r="F85" s="14">
        <f t="shared" si="0"/>
        <v>2.5000000000000009</v>
      </c>
      <c r="G85" s="1">
        <f t="shared" si="4"/>
        <v>89.069674060107033</v>
      </c>
      <c r="H85" s="3">
        <f t="shared" si="1"/>
        <v>4.6820220485990971</v>
      </c>
      <c r="I85" s="1">
        <f t="shared" si="2"/>
        <v>85.953068604738036</v>
      </c>
      <c r="J85" s="3">
        <f t="shared" si="3"/>
        <v>120.73929985265237</v>
      </c>
    </row>
    <row r="86" spans="6:10" x14ac:dyDescent="0.3">
      <c r="F86" s="14">
        <f t="shared" si="0"/>
        <v>2.600000000000001</v>
      </c>
      <c r="G86" s="1">
        <f t="shared" si="4"/>
        <v>92.632461022511322</v>
      </c>
      <c r="H86" s="3">
        <f t="shared" si="1"/>
        <v>4.6699985235543089</v>
      </c>
      <c r="I86" s="1">
        <f t="shared" si="2"/>
        <v>85.796539921336162</v>
      </c>
      <c r="J86" s="3">
        <f t="shared" si="3"/>
        <v>125.40929837620668</v>
      </c>
    </row>
    <row r="87" spans="6:10" x14ac:dyDescent="0.3">
      <c r="F87" s="14">
        <f t="shared" si="0"/>
        <v>2.7000000000000011</v>
      </c>
      <c r="G87" s="1">
        <f t="shared" si="4"/>
        <v>96.195247984915611</v>
      </c>
      <c r="H87" s="3">
        <f t="shared" si="1"/>
        <v>4.6580058751591826</v>
      </c>
      <c r="I87" s="1">
        <f t="shared" si="2"/>
        <v>85.640413206683178</v>
      </c>
      <c r="J87" s="3">
        <f t="shared" si="3"/>
        <v>130.06730425136587</v>
      </c>
    </row>
    <row r="88" spans="6:10" x14ac:dyDescent="0.3">
      <c r="F88" s="14">
        <f t="shared" si="0"/>
        <v>2.8000000000000012</v>
      </c>
      <c r="G88" s="1">
        <f t="shared" si="4"/>
        <v>99.758034947319885</v>
      </c>
      <c r="H88" s="3">
        <f t="shared" si="1"/>
        <v>4.6460440241218723</v>
      </c>
      <c r="I88" s="1">
        <f t="shared" si="2"/>
        <v>85.484687428515386</v>
      </c>
      <c r="J88" s="3">
        <f t="shared" si="3"/>
        <v>134.71334827548773</v>
      </c>
    </row>
    <row r="89" spans="6:10" x14ac:dyDescent="0.3">
      <c r="F89" s="14">
        <f t="shared" si="0"/>
        <v>2.9000000000000012</v>
      </c>
      <c r="G89" s="1">
        <f t="shared" si="4"/>
        <v>103.32082190972417</v>
      </c>
      <c r="H89" s="3">
        <f t="shared" si="1"/>
        <v>4.6341128913541541</v>
      </c>
      <c r="I89" s="1">
        <f t="shared" si="2"/>
        <v>85.329361557219983</v>
      </c>
      <c r="J89" s="3">
        <f t="shared" si="3"/>
        <v>139.3474611668419</v>
      </c>
    </row>
    <row r="90" spans="6:10" x14ac:dyDescent="0.3">
      <c r="F90" s="14">
        <f t="shared" si="0"/>
        <v>3.0000000000000013</v>
      </c>
      <c r="G90" s="1">
        <f t="shared" si="4"/>
        <v>106.88360887212846</v>
      </c>
      <c r="H90" s="3">
        <f t="shared" si="1"/>
        <v>4.6222123979709071</v>
      </c>
      <c r="I90" s="1">
        <f t="shared" si="2"/>
        <v>85.174434565828236</v>
      </c>
      <c r="J90" s="3">
        <f t="shared" si="3"/>
        <v>143.96967356481281</v>
      </c>
    </row>
    <row r="91" spans="6:10" x14ac:dyDescent="0.3">
      <c r="F91" s="14">
        <f t="shared" si="0"/>
        <v>3.1000000000000014</v>
      </c>
      <c r="G91" s="1">
        <f t="shared" si="4"/>
        <v>110.44639583453274</v>
      </c>
      <c r="H91" s="3">
        <f t="shared" si="1"/>
        <v>4.6103424652895866</v>
      </c>
      <c r="I91" s="1">
        <f t="shared" si="2"/>
        <v>85.019905430008663</v>
      </c>
      <c r="J91" s="3">
        <f t="shared" si="3"/>
        <v>148.5800160301024</v>
      </c>
    </row>
    <row r="92" spans="6:10" x14ac:dyDescent="0.3">
      <c r="F92" s="14">
        <f t="shared" si="0"/>
        <v>3.2000000000000015</v>
      </c>
      <c r="G92" s="1">
        <f t="shared" si="4"/>
        <v>114.00918279693703</v>
      </c>
      <c r="H92" s="3">
        <f t="shared" si="1"/>
        <v>4.5985030148297055</v>
      </c>
      <c r="I92" s="1">
        <f t="shared" si="2"/>
        <v>84.865773128060312</v>
      </c>
      <c r="J92" s="3">
        <f t="shared" si="3"/>
        <v>153.1785190449321</v>
      </c>
    </row>
    <row r="93" spans="6:10" x14ac:dyDescent="0.3">
      <c r="F93" s="14">
        <f t="shared" ref="F93:F124" si="5">F92+delLength</f>
        <v>3.3000000000000016</v>
      </c>
      <c r="G93" s="1">
        <f t="shared" ref="G93:G124" si="6">F93/vel_coolant</f>
        <v>117.5719697593413</v>
      </c>
      <c r="H93" s="3">
        <f t="shared" ref="H93:H124" si="7">(I92-T_amb)/R_insul_permeter*(delLength)*(delTime)</f>
        <v>4.5866939683123178</v>
      </c>
      <c r="I93" s="1">
        <f t="shared" ref="I93:I124" si="8">I92-(H93/(rho*delLength*A_xs_pipe*c_p_coolant))</f>
        <v>84.712036640905964</v>
      </c>
      <c r="J93" s="3">
        <f t="shared" ref="J93:J124" si="9">H93+J92</f>
        <v>157.76521301324442</v>
      </c>
    </row>
    <row r="94" spans="6:10" x14ac:dyDescent="0.3">
      <c r="F94" s="14">
        <f t="shared" si="5"/>
        <v>3.4000000000000017</v>
      </c>
      <c r="G94" s="1">
        <f t="shared" si="6"/>
        <v>121.13475672174559</v>
      </c>
      <c r="H94" s="3">
        <f t="shared" si="7"/>
        <v>4.5749152476595007</v>
      </c>
      <c r="I94" s="1">
        <f t="shared" si="8"/>
        <v>84.558694952085418</v>
      </c>
      <c r="J94" s="3">
        <f t="shared" si="9"/>
        <v>162.34012826090392</v>
      </c>
    </row>
    <row r="95" spans="6:10" x14ac:dyDescent="0.3">
      <c r="F95" s="14">
        <f t="shared" si="5"/>
        <v>3.5000000000000018</v>
      </c>
      <c r="G95" s="1">
        <f t="shared" si="6"/>
        <v>124.69754368414988</v>
      </c>
      <c r="H95" s="3">
        <f t="shared" si="7"/>
        <v>4.5631667749938343</v>
      </c>
      <c r="I95" s="1">
        <f t="shared" si="8"/>
        <v>84.405747047748761</v>
      </c>
      <c r="J95" s="3">
        <f t="shared" si="9"/>
        <v>166.90329503589777</v>
      </c>
    </row>
    <row r="96" spans="6:10" x14ac:dyDescent="0.3">
      <c r="F96" s="14">
        <f t="shared" si="5"/>
        <v>3.6000000000000019</v>
      </c>
      <c r="G96" s="1">
        <f t="shared" si="6"/>
        <v>128.26033064655417</v>
      </c>
      <c r="H96" s="3">
        <f t="shared" si="7"/>
        <v>4.5514484726378903</v>
      </c>
      <c r="I96" s="1">
        <f t="shared" si="8"/>
        <v>84.253191916649655</v>
      </c>
      <c r="J96" s="3">
        <f t="shared" si="9"/>
        <v>171.45474350853567</v>
      </c>
    </row>
    <row r="97" spans="6:10" x14ac:dyDescent="0.3">
      <c r="F97" s="14">
        <f t="shared" si="5"/>
        <v>3.700000000000002</v>
      </c>
      <c r="G97" s="1">
        <f t="shared" si="6"/>
        <v>131.82311760895843</v>
      </c>
      <c r="H97" s="3">
        <f t="shared" si="7"/>
        <v>4.5397602631137177</v>
      </c>
      <c r="I97" s="1">
        <f t="shared" si="8"/>
        <v>84.101028550138679</v>
      </c>
      <c r="J97" s="3">
        <f t="shared" si="9"/>
        <v>175.99450377164939</v>
      </c>
    </row>
    <row r="98" spans="6:10" x14ac:dyDescent="0.3">
      <c r="F98" s="14">
        <f t="shared" si="5"/>
        <v>3.800000000000002</v>
      </c>
      <c r="G98" s="1">
        <f t="shared" si="6"/>
        <v>135.38590457136272</v>
      </c>
      <c r="H98" s="3">
        <f t="shared" si="7"/>
        <v>4.5281020691423306</v>
      </c>
      <c r="I98" s="1">
        <f t="shared" si="8"/>
        <v>83.94925594215664</v>
      </c>
      <c r="J98" s="3">
        <f t="shared" si="9"/>
        <v>180.52260584079173</v>
      </c>
    </row>
    <row r="99" spans="6:10" x14ac:dyDescent="0.3">
      <c r="F99" s="14">
        <f t="shared" si="5"/>
        <v>3.9000000000000021</v>
      </c>
      <c r="G99" s="1">
        <f t="shared" si="6"/>
        <v>138.948691533767</v>
      </c>
      <c r="H99" s="3">
        <f t="shared" si="7"/>
        <v>4.5164738136431959</v>
      </c>
      <c r="I99" s="1">
        <f t="shared" si="8"/>
        <v>83.79787308922792</v>
      </c>
      <c r="J99" s="3">
        <f t="shared" si="9"/>
        <v>185.03907965443491</v>
      </c>
    </row>
    <row r="100" spans="6:10" x14ac:dyDescent="0.3">
      <c r="F100" s="14">
        <f t="shared" si="5"/>
        <v>4.0000000000000018</v>
      </c>
      <c r="G100" s="1">
        <f t="shared" si="6"/>
        <v>142.51147849617126</v>
      </c>
      <c r="H100" s="3">
        <f t="shared" si="7"/>
        <v>4.504875419733728</v>
      </c>
      <c r="I100" s="1">
        <f t="shared" si="8"/>
        <v>83.646878990453843</v>
      </c>
      <c r="J100" s="3">
        <f t="shared" si="9"/>
        <v>189.54395507416865</v>
      </c>
    </row>
    <row r="101" spans="6:10" x14ac:dyDescent="0.3">
      <c r="F101" s="14">
        <f t="shared" si="5"/>
        <v>4.1000000000000014</v>
      </c>
      <c r="G101" s="1">
        <f t="shared" si="6"/>
        <v>146.07426545857555</v>
      </c>
      <c r="H101" s="3">
        <f t="shared" si="7"/>
        <v>4.4933068107287752</v>
      </c>
      <c r="I101" s="1">
        <f t="shared" si="8"/>
        <v>83.496272647506075</v>
      </c>
      <c r="J101" s="3">
        <f t="shared" si="9"/>
        <v>194.03726188489742</v>
      </c>
    </row>
    <row r="102" spans="6:10" x14ac:dyDescent="0.3">
      <c r="F102" s="14">
        <f t="shared" si="5"/>
        <v>4.2000000000000011</v>
      </c>
      <c r="G102" s="1">
        <f t="shared" si="6"/>
        <v>149.63705242097981</v>
      </c>
      <c r="H102" s="3">
        <f t="shared" si="7"/>
        <v>4.4817679101401122</v>
      </c>
      <c r="I102" s="1">
        <f t="shared" si="8"/>
        <v>83.346053064619994</v>
      </c>
      <c r="J102" s="3">
        <f t="shared" si="9"/>
        <v>198.51902979503754</v>
      </c>
    </row>
    <row r="103" spans="6:10" x14ac:dyDescent="0.3">
      <c r="F103" s="14">
        <f t="shared" si="5"/>
        <v>4.3000000000000007</v>
      </c>
      <c r="G103" s="1">
        <f t="shared" si="6"/>
        <v>153.19983938338407</v>
      </c>
      <c r="H103" s="3">
        <f t="shared" si="7"/>
        <v>4.470258641675942</v>
      </c>
      <c r="I103" s="1">
        <f t="shared" si="8"/>
        <v>83.196219248588122</v>
      </c>
      <c r="J103" s="3">
        <f t="shared" si="9"/>
        <v>202.98928843671348</v>
      </c>
    </row>
    <row r="104" spans="6:10" x14ac:dyDescent="0.3">
      <c r="F104" s="14">
        <f t="shared" si="5"/>
        <v>4.4000000000000004</v>
      </c>
      <c r="G104" s="1">
        <f t="shared" si="6"/>
        <v>156.76262634578833</v>
      </c>
      <c r="H104" s="3">
        <f t="shared" si="7"/>
        <v>4.4587789292403821</v>
      </c>
      <c r="I104" s="1">
        <f t="shared" si="8"/>
        <v>83.046770208753571</v>
      </c>
      <c r="J104" s="3">
        <f t="shared" si="9"/>
        <v>207.44806736595388</v>
      </c>
    </row>
    <row r="105" spans="6:10" x14ac:dyDescent="0.3">
      <c r="F105" s="14">
        <f t="shared" si="5"/>
        <v>4.5</v>
      </c>
      <c r="G105" s="1">
        <f t="shared" si="6"/>
        <v>160.32541330819262</v>
      </c>
      <c r="H105" s="3">
        <f t="shared" si="7"/>
        <v>4.447328696932968</v>
      </c>
      <c r="I105" s="1">
        <f t="shared" si="8"/>
        <v>82.897704957003469</v>
      </c>
      <c r="J105" s="3">
        <f t="shared" si="9"/>
        <v>211.89539606288685</v>
      </c>
    </row>
    <row r="106" spans="6:10" x14ac:dyDescent="0.3">
      <c r="F106" s="14">
        <f t="shared" si="5"/>
        <v>4.5999999999999996</v>
      </c>
      <c r="G106" s="1">
        <f t="shared" si="6"/>
        <v>163.88820027059688</v>
      </c>
      <c r="H106" s="3">
        <f t="shared" si="7"/>
        <v>4.4359078690481502</v>
      </c>
      <c r="I106" s="1">
        <f t="shared" si="8"/>
        <v>82.749022507762433</v>
      </c>
      <c r="J106" s="3">
        <f t="shared" si="9"/>
        <v>216.331303931935</v>
      </c>
    </row>
    <row r="107" spans="6:10" x14ac:dyDescent="0.3">
      <c r="F107" s="14">
        <f t="shared" si="5"/>
        <v>4.6999999999999993</v>
      </c>
      <c r="G107" s="1">
        <f t="shared" si="6"/>
        <v>167.45098723300114</v>
      </c>
      <c r="H107" s="3">
        <f t="shared" si="7"/>
        <v>4.4245163700747892</v>
      </c>
      <c r="I107" s="1">
        <f t="shared" si="8"/>
        <v>82.600721877986061</v>
      </c>
      <c r="J107" s="3">
        <f t="shared" si="9"/>
        <v>220.75582030200979</v>
      </c>
    </row>
    <row r="108" spans="6:10" x14ac:dyDescent="0.3">
      <c r="F108" s="14">
        <f t="shared" si="5"/>
        <v>4.7999999999999989</v>
      </c>
      <c r="G108" s="1">
        <f t="shared" si="6"/>
        <v>171.0137741954054</v>
      </c>
      <c r="H108" s="3">
        <f t="shared" si="7"/>
        <v>4.4131541246956623</v>
      </c>
      <c r="I108" s="1">
        <f t="shared" si="8"/>
        <v>82.452802087154438</v>
      </c>
      <c r="J108" s="3">
        <f t="shared" si="9"/>
        <v>225.16897442670546</v>
      </c>
    </row>
    <row r="109" spans="6:10" x14ac:dyDescent="0.3">
      <c r="F109" s="14">
        <f t="shared" si="5"/>
        <v>4.8999999999999986</v>
      </c>
      <c r="G109" s="1">
        <f t="shared" si="6"/>
        <v>174.57656115780969</v>
      </c>
      <c r="H109" s="3">
        <f t="shared" si="7"/>
        <v>4.401821057786961</v>
      </c>
      <c r="I109" s="1">
        <f t="shared" si="8"/>
        <v>82.305262157265631</v>
      </c>
      <c r="J109" s="3">
        <f t="shared" si="9"/>
        <v>229.57079548449241</v>
      </c>
    </row>
    <row r="110" spans="6:10" x14ac:dyDescent="0.3">
      <c r="F110" s="14">
        <f t="shared" si="5"/>
        <v>4.9999999999999982</v>
      </c>
      <c r="G110" s="1">
        <f t="shared" si="6"/>
        <v>178.13934812021395</v>
      </c>
      <c r="H110" s="3">
        <f t="shared" si="7"/>
        <v>4.390517094417798</v>
      </c>
      <c r="I110" s="1">
        <f t="shared" si="8"/>
        <v>82.158101112829243</v>
      </c>
      <c r="J110" s="3">
        <f t="shared" si="9"/>
        <v>233.9613125789102</v>
      </c>
    </row>
    <row r="111" spans="6:10" x14ac:dyDescent="0.3">
      <c r="F111" s="14">
        <f t="shared" si="5"/>
        <v>5.0999999999999979</v>
      </c>
      <c r="G111" s="1">
        <f t="shared" si="6"/>
        <v>181.70213508261821</v>
      </c>
      <c r="H111" s="3">
        <f t="shared" si="7"/>
        <v>4.3792421598497091</v>
      </c>
      <c r="I111" s="1">
        <f t="shared" si="8"/>
        <v>82.011317980859957</v>
      </c>
      <c r="J111" s="3">
        <f t="shared" si="9"/>
        <v>238.34055473875989</v>
      </c>
    </row>
    <row r="112" spans="6:10" x14ac:dyDescent="0.3">
      <c r="F112" s="14">
        <f t="shared" si="5"/>
        <v>5.1999999999999975</v>
      </c>
      <c r="G112" s="1">
        <f t="shared" si="6"/>
        <v>185.26492204502247</v>
      </c>
      <c r="H112" s="3">
        <f t="shared" si="7"/>
        <v>4.3679961795361599</v>
      </c>
      <c r="I112" s="1">
        <f t="shared" si="8"/>
        <v>81.864911790871105</v>
      </c>
      <c r="J112" s="3">
        <f t="shared" si="9"/>
        <v>242.70855091829605</v>
      </c>
    </row>
    <row r="113" spans="6:10" x14ac:dyDescent="0.3">
      <c r="F113" s="14">
        <f t="shared" si="5"/>
        <v>5.2999999999999972</v>
      </c>
      <c r="G113" s="1">
        <f t="shared" si="6"/>
        <v>188.82770900742676</v>
      </c>
      <c r="H113" s="3">
        <f t="shared" si="7"/>
        <v>4.356779079122056</v>
      </c>
      <c r="I113" s="1">
        <f t="shared" si="8"/>
        <v>81.71888157486822</v>
      </c>
      <c r="J113" s="3">
        <f t="shared" si="9"/>
        <v>247.0653299974181</v>
      </c>
    </row>
    <row r="114" spans="6:10" x14ac:dyDescent="0.3">
      <c r="F114" s="14">
        <f t="shared" si="5"/>
        <v>5.3999999999999968</v>
      </c>
      <c r="G114" s="1">
        <f t="shared" si="6"/>
        <v>192.39049596983102</v>
      </c>
      <c r="H114" s="3">
        <f t="shared" si="7"/>
        <v>4.3455907844432415</v>
      </c>
      <c r="I114" s="1">
        <f t="shared" si="8"/>
        <v>81.573226367342698</v>
      </c>
      <c r="J114" s="3">
        <f t="shared" si="9"/>
        <v>251.41092078186134</v>
      </c>
    </row>
    <row r="115" spans="6:10" x14ac:dyDescent="0.3">
      <c r="F115" s="14">
        <f t="shared" si="5"/>
        <v>5.4999999999999964</v>
      </c>
      <c r="G115" s="1">
        <f t="shared" si="6"/>
        <v>195.95328293223528</v>
      </c>
      <c r="H115" s="3">
        <f t="shared" si="7"/>
        <v>4.3344312215260219</v>
      </c>
      <c r="I115" s="1">
        <f t="shared" si="8"/>
        <v>81.42794520526536</v>
      </c>
      <c r="J115" s="3">
        <f t="shared" si="9"/>
        <v>255.74535200338735</v>
      </c>
    </row>
    <row r="116" spans="6:10" x14ac:dyDescent="0.3">
      <c r="F116" s="14">
        <f t="shared" si="5"/>
        <v>5.5999999999999961</v>
      </c>
      <c r="G116" s="1">
        <f t="shared" si="6"/>
        <v>199.51606989463954</v>
      </c>
      <c r="H116" s="3">
        <f t="shared" si="7"/>
        <v>4.323300316586665</v>
      </c>
      <c r="I116" s="1">
        <f t="shared" si="8"/>
        <v>81.28303712808011</v>
      </c>
      <c r="J116" s="3">
        <f t="shared" si="9"/>
        <v>260.06865231997403</v>
      </c>
    </row>
    <row r="117" spans="6:10" x14ac:dyDescent="0.3">
      <c r="F117" s="14">
        <f t="shared" si="5"/>
        <v>5.6999999999999957</v>
      </c>
      <c r="G117" s="1">
        <f t="shared" si="6"/>
        <v>203.07885685704383</v>
      </c>
      <c r="H117" s="3">
        <f t="shared" si="7"/>
        <v>4.3121979960309185</v>
      </c>
      <c r="I117" s="1">
        <f t="shared" si="8"/>
        <v>81.138501177697592</v>
      </c>
      <c r="J117" s="3">
        <f t="shared" si="9"/>
        <v>264.38085031600497</v>
      </c>
    </row>
    <row r="118" spans="6:10" x14ac:dyDescent="0.3">
      <c r="F118" s="14">
        <f t="shared" si="5"/>
        <v>5.7999999999999954</v>
      </c>
      <c r="G118" s="1">
        <f t="shared" si="6"/>
        <v>206.64164381944809</v>
      </c>
      <c r="H118" s="3">
        <f t="shared" si="7"/>
        <v>4.3011241864535217</v>
      </c>
      <c r="I118" s="1">
        <f t="shared" si="8"/>
        <v>80.994336398488826</v>
      </c>
      <c r="J118" s="3">
        <f t="shared" si="9"/>
        <v>268.6819745024585</v>
      </c>
    </row>
    <row r="119" spans="6:10" x14ac:dyDescent="0.3">
      <c r="F119" s="14">
        <f t="shared" si="5"/>
        <v>5.899999999999995</v>
      </c>
      <c r="G119" s="1">
        <f t="shared" si="6"/>
        <v>210.20443078185235</v>
      </c>
      <c r="H119" s="3">
        <f t="shared" si="7"/>
        <v>4.2900788146377193</v>
      </c>
      <c r="I119" s="1">
        <f t="shared" si="8"/>
        <v>80.850541837278897</v>
      </c>
      <c r="J119" s="3">
        <f t="shared" si="9"/>
        <v>272.9720533170962</v>
      </c>
    </row>
    <row r="120" spans="6:10" x14ac:dyDescent="0.3">
      <c r="F120" s="14">
        <f t="shared" si="5"/>
        <v>5.9999999999999947</v>
      </c>
      <c r="G120" s="1">
        <f t="shared" si="6"/>
        <v>213.76721774425664</v>
      </c>
      <c r="H120" s="3">
        <f t="shared" si="7"/>
        <v>4.2790618075547755</v>
      </c>
      <c r="I120" s="1">
        <f t="shared" si="8"/>
        <v>80.707116543340689</v>
      </c>
      <c r="J120" s="3">
        <f t="shared" si="9"/>
        <v>277.25111512465099</v>
      </c>
    </row>
    <row r="121" spans="6:10" x14ac:dyDescent="0.3">
      <c r="F121" s="14">
        <f t="shared" si="5"/>
        <v>6.0999999999999943</v>
      </c>
      <c r="G121" s="1">
        <f t="shared" si="6"/>
        <v>217.3300047066609</v>
      </c>
      <c r="H121" s="3">
        <f t="shared" si="7"/>
        <v>4.2680730923635002</v>
      </c>
      <c r="I121" s="1">
        <f t="shared" si="8"/>
        <v>80.564059568388558</v>
      </c>
      <c r="J121" s="3">
        <f t="shared" si="9"/>
        <v>281.51918821701452</v>
      </c>
    </row>
    <row r="122" spans="6:10" x14ac:dyDescent="0.3">
      <c r="F122" s="14">
        <f t="shared" si="5"/>
        <v>6.199999999999994</v>
      </c>
      <c r="G122" s="1">
        <f t="shared" si="6"/>
        <v>220.89279166906516</v>
      </c>
      <c r="H122" s="3">
        <f t="shared" si="7"/>
        <v>4.2571125964097547</v>
      </c>
      <c r="I122" s="1">
        <f t="shared" si="8"/>
        <v>80.421369966572072</v>
      </c>
      <c r="J122" s="3">
        <f t="shared" si="9"/>
        <v>285.77630081342426</v>
      </c>
    </row>
    <row r="123" spans="6:10" x14ac:dyDescent="0.3">
      <c r="F123" s="14">
        <f t="shared" si="5"/>
        <v>6.2999999999999936</v>
      </c>
      <c r="G123" s="1">
        <f t="shared" si="6"/>
        <v>224.45557863146942</v>
      </c>
      <c r="H123" s="3">
        <f t="shared" si="7"/>
        <v>4.24618024722598</v>
      </c>
      <c r="I123" s="1">
        <f t="shared" si="8"/>
        <v>80.279046794469778</v>
      </c>
      <c r="J123" s="3">
        <f t="shared" si="9"/>
        <v>290.02248106065025</v>
      </c>
    </row>
    <row r="124" spans="6:10" x14ac:dyDescent="0.3">
      <c r="F124" s="14">
        <f t="shared" si="5"/>
        <v>6.3999999999999932</v>
      </c>
      <c r="G124" s="1">
        <f t="shared" si="6"/>
        <v>228.01836559387371</v>
      </c>
      <c r="H124" s="3">
        <f t="shared" si="7"/>
        <v>4.235275972530717</v>
      </c>
      <c r="I124" s="1">
        <f t="shared" si="8"/>
        <v>80.137089111082929</v>
      </c>
      <c r="J124" s="3">
        <f t="shared" si="9"/>
        <v>294.25775703318095</v>
      </c>
    </row>
    <row r="125" spans="6:10" x14ac:dyDescent="0.3">
      <c r="F125" s="14">
        <f t="shared" ref="F125:F156" si="10">F124+delLength</f>
        <v>6.4999999999999929</v>
      </c>
      <c r="G125" s="1">
        <f t="shared" ref="G125:G156" si="11">F125/vel_coolant</f>
        <v>231.58115255627797</v>
      </c>
      <c r="H125" s="3">
        <f t="shared" ref="H125:H156" si="12">(I124-T_amb)/R_insul_permeter*(delLength)*(delTime)</f>
        <v>4.2243997002281244</v>
      </c>
      <c r="I125" s="1">
        <f t="shared" ref="I125:I156" si="13">I124-(H125/(rho*delLength*A_xs_pipe*c_p_coolant))</f>
        <v>79.995495977829279</v>
      </c>
      <c r="J125" s="3">
        <f t="shared" ref="J125:J156" si="14">H125+J124</f>
        <v>298.48215673340906</v>
      </c>
    </row>
    <row r="126" spans="6:10" x14ac:dyDescent="0.3">
      <c r="F126" s="14">
        <f t="shared" si="10"/>
        <v>6.5999999999999925</v>
      </c>
      <c r="G126" s="1">
        <f t="shared" si="11"/>
        <v>235.14393951868223</v>
      </c>
      <c r="H126" s="3">
        <f t="shared" si="12"/>
        <v>4.2135513584075035</v>
      </c>
      <c r="I126" s="1">
        <f t="shared" si="13"/>
        <v>79.854266458536898</v>
      </c>
      <c r="J126" s="3">
        <f t="shared" si="14"/>
        <v>302.69570809181658</v>
      </c>
    </row>
    <row r="127" spans="6:10" x14ac:dyDescent="0.3">
      <c r="F127" s="14">
        <f t="shared" si="10"/>
        <v>6.6999999999999922</v>
      </c>
      <c r="G127" s="1">
        <f t="shared" si="11"/>
        <v>238.70672648108649</v>
      </c>
      <c r="H127" s="3">
        <f t="shared" si="12"/>
        <v>4.2027308753428256</v>
      </c>
      <c r="I127" s="1">
        <f t="shared" si="13"/>
        <v>79.713399619437965</v>
      </c>
      <c r="J127" s="3">
        <f t="shared" si="14"/>
        <v>306.89843896715939</v>
      </c>
    </row>
    <row r="128" spans="6:10" x14ac:dyDescent="0.3">
      <c r="F128" s="14">
        <f t="shared" si="10"/>
        <v>6.7999999999999918</v>
      </c>
      <c r="G128" s="1">
        <f t="shared" si="11"/>
        <v>242.26951344349078</v>
      </c>
      <c r="H128" s="3">
        <f t="shared" si="12"/>
        <v>4.191938179492257</v>
      </c>
      <c r="I128" s="1">
        <f t="shared" si="13"/>
        <v>79.572894529162568</v>
      </c>
      <c r="J128" s="3">
        <f t="shared" si="14"/>
        <v>311.09037714665163</v>
      </c>
    </row>
    <row r="129" spans="6:10" x14ac:dyDescent="0.3">
      <c r="F129" s="14">
        <f t="shared" si="10"/>
        <v>6.8999999999999915</v>
      </c>
      <c r="G129" s="1">
        <f t="shared" si="11"/>
        <v>245.83230040589504</v>
      </c>
      <c r="H129" s="3">
        <f t="shared" si="12"/>
        <v>4.1811731994976817</v>
      </c>
      <c r="I129" s="1">
        <f t="shared" si="13"/>
        <v>79.432750258732597</v>
      </c>
      <c r="J129" s="3">
        <f t="shared" si="14"/>
        <v>315.2715503461493</v>
      </c>
    </row>
    <row r="130" spans="6:10" x14ac:dyDescent="0.3">
      <c r="F130" s="14">
        <f t="shared" si="10"/>
        <v>6.9999999999999911</v>
      </c>
      <c r="G130" s="1">
        <f t="shared" si="11"/>
        <v>249.3950873682993</v>
      </c>
      <c r="H130" s="3">
        <f t="shared" si="12"/>
        <v>4.1704358641842356</v>
      </c>
      <c r="I130" s="1">
        <f t="shared" si="13"/>
        <v>79.29296588155556</v>
      </c>
      <c r="J130" s="3">
        <f t="shared" si="14"/>
        <v>319.44198621033354</v>
      </c>
    </row>
    <row r="131" spans="6:10" x14ac:dyDescent="0.3">
      <c r="F131" s="14">
        <f t="shared" si="10"/>
        <v>7.0999999999999908</v>
      </c>
      <c r="G131" s="1">
        <f t="shared" si="11"/>
        <v>252.95787433070356</v>
      </c>
      <c r="H131" s="3">
        <f t="shared" si="12"/>
        <v>4.1597261025598309</v>
      </c>
      <c r="I131" s="1">
        <f t="shared" si="13"/>
        <v>79.153540473418488</v>
      </c>
      <c r="J131" s="3">
        <f t="shared" si="14"/>
        <v>323.60171231289337</v>
      </c>
    </row>
    <row r="132" spans="6:10" x14ac:dyDescent="0.3">
      <c r="F132" s="14">
        <f t="shared" si="10"/>
        <v>7.1999999999999904</v>
      </c>
      <c r="G132" s="1">
        <f t="shared" si="11"/>
        <v>256.52066129310782</v>
      </c>
      <c r="H132" s="3">
        <f t="shared" si="12"/>
        <v>4.1490438438146908</v>
      </c>
      <c r="I132" s="1">
        <f t="shared" si="13"/>
        <v>79.014473112481795</v>
      </c>
      <c r="J132" s="3">
        <f t="shared" si="14"/>
        <v>327.75075615670806</v>
      </c>
    </row>
    <row r="133" spans="6:10" x14ac:dyDescent="0.3">
      <c r="F133" s="14">
        <f t="shared" si="10"/>
        <v>7.2999999999999901</v>
      </c>
      <c r="G133" s="1">
        <f t="shared" si="11"/>
        <v>260.08344825551211</v>
      </c>
      <c r="H133" s="3">
        <f t="shared" si="12"/>
        <v>4.1383890173208782</v>
      </c>
      <c r="I133" s="1">
        <f t="shared" si="13"/>
        <v>78.875762879273211</v>
      </c>
      <c r="J133" s="3">
        <f t="shared" si="14"/>
        <v>331.88914517402895</v>
      </c>
    </row>
    <row r="134" spans="6:10" x14ac:dyDescent="0.3">
      <c r="F134" s="14">
        <f t="shared" si="10"/>
        <v>7.3999999999999897</v>
      </c>
      <c r="G134" s="1">
        <f t="shared" si="11"/>
        <v>263.6462352179164</v>
      </c>
      <c r="H134" s="3">
        <f t="shared" si="12"/>
        <v>4.1277615526318305</v>
      </c>
      <c r="I134" s="1">
        <f t="shared" si="13"/>
        <v>78.737408856681668</v>
      </c>
      <c r="J134" s="3">
        <f t="shared" si="14"/>
        <v>336.01690672666081</v>
      </c>
    </row>
    <row r="135" spans="6:10" x14ac:dyDescent="0.3">
      <c r="F135" s="14">
        <f t="shared" si="10"/>
        <v>7.4999999999999893</v>
      </c>
      <c r="G135" s="1">
        <f t="shared" si="11"/>
        <v>267.20902218032063</v>
      </c>
      <c r="H135" s="3">
        <f t="shared" si="12"/>
        <v>4.1171613794818915</v>
      </c>
      <c r="I135" s="1">
        <f t="shared" si="13"/>
        <v>78.599410129951281</v>
      </c>
      <c r="J135" s="3">
        <f t="shared" si="14"/>
        <v>340.13406810614271</v>
      </c>
    </row>
    <row r="136" spans="6:10" x14ac:dyDescent="0.3">
      <c r="F136" s="14">
        <f t="shared" si="10"/>
        <v>7.599999999999989</v>
      </c>
      <c r="G136" s="1">
        <f t="shared" si="11"/>
        <v>270.77180914272492</v>
      </c>
      <c r="H136" s="3">
        <f t="shared" si="12"/>
        <v>4.1065884277858524</v>
      </c>
      <c r="I136" s="1">
        <f t="shared" si="13"/>
        <v>78.461765786675244</v>
      </c>
      <c r="J136" s="3">
        <f t="shared" si="14"/>
        <v>344.24065653392859</v>
      </c>
    </row>
    <row r="137" spans="6:10" x14ac:dyDescent="0.3">
      <c r="F137" s="14">
        <f t="shared" si="10"/>
        <v>7.6999999999999886</v>
      </c>
      <c r="G137" s="1">
        <f t="shared" si="11"/>
        <v>274.33459610512915</v>
      </c>
      <c r="H137" s="3">
        <f t="shared" si="12"/>
        <v>4.0960426276384796</v>
      </c>
      <c r="I137" s="1">
        <f t="shared" si="13"/>
        <v>78.324474916789868</v>
      </c>
      <c r="J137" s="3">
        <f t="shared" si="14"/>
        <v>348.33669916156708</v>
      </c>
    </row>
    <row r="138" spans="6:10" x14ac:dyDescent="0.3">
      <c r="F138" s="14">
        <f t="shared" si="10"/>
        <v>7.7999999999999883</v>
      </c>
      <c r="G138" s="1">
        <f t="shared" si="11"/>
        <v>277.89738306753344</v>
      </c>
      <c r="H138" s="3">
        <f t="shared" si="12"/>
        <v>4.0855239093140598</v>
      </c>
      <c r="I138" s="1">
        <f t="shared" si="13"/>
        <v>78.187536612568508</v>
      </c>
      <c r="J138" s="3">
        <f t="shared" si="14"/>
        <v>352.42222307088116</v>
      </c>
    </row>
    <row r="139" spans="6:10" x14ac:dyDescent="0.3">
      <c r="F139" s="14">
        <f t="shared" si="10"/>
        <v>7.8999999999999879</v>
      </c>
      <c r="G139" s="1">
        <f t="shared" si="11"/>
        <v>281.46017002993773</v>
      </c>
      <c r="H139" s="3">
        <f t="shared" si="12"/>
        <v>4.0750322032659412</v>
      </c>
      <c r="I139" s="1">
        <f t="shared" si="13"/>
        <v>78.050949968615569</v>
      </c>
      <c r="J139" s="3">
        <f t="shared" si="14"/>
        <v>356.49725527414711</v>
      </c>
    </row>
    <row r="140" spans="6:10" x14ac:dyDescent="0.3">
      <c r="F140" s="14">
        <f t="shared" si="10"/>
        <v>7.9999999999999876</v>
      </c>
      <c r="G140" s="1">
        <f t="shared" si="11"/>
        <v>285.02295699234196</v>
      </c>
      <c r="H140" s="3">
        <f t="shared" si="12"/>
        <v>4.0645674401260603</v>
      </c>
      <c r="I140" s="1">
        <f t="shared" si="13"/>
        <v>77.914714081860552</v>
      </c>
      <c r="J140" s="3">
        <f t="shared" si="14"/>
        <v>360.56182271427315</v>
      </c>
    </row>
    <row r="141" spans="6:10" x14ac:dyDescent="0.3">
      <c r="F141" s="14">
        <f t="shared" si="10"/>
        <v>8.0999999999999872</v>
      </c>
      <c r="G141" s="1">
        <f t="shared" si="11"/>
        <v>288.58574395474625</v>
      </c>
      <c r="H141" s="3">
        <f t="shared" si="12"/>
        <v>4.0541295507045003</v>
      </c>
      <c r="I141" s="1">
        <f t="shared" si="13"/>
        <v>77.77882805155204</v>
      </c>
      <c r="J141" s="3">
        <f t="shared" si="14"/>
        <v>364.61595226497764</v>
      </c>
    </row>
    <row r="142" spans="6:10" x14ac:dyDescent="0.3">
      <c r="F142" s="14">
        <f t="shared" si="10"/>
        <v>8.1999999999999869</v>
      </c>
      <c r="G142" s="1">
        <f t="shared" si="11"/>
        <v>292.14853091715054</v>
      </c>
      <c r="H142" s="3">
        <f t="shared" si="12"/>
        <v>4.04371846598902</v>
      </c>
      <c r="I142" s="1">
        <f t="shared" si="13"/>
        <v>77.643290979251788</v>
      </c>
      <c r="J142" s="3">
        <f t="shared" si="14"/>
        <v>368.65967073096664</v>
      </c>
    </row>
    <row r="143" spans="6:10" x14ac:dyDescent="0.3">
      <c r="F143" s="14">
        <f t="shared" si="10"/>
        <v>8.2999999999999865</v>
      </c>
      <c r="G143" s="1">
        <f t="shared" si="11"/>
        <v>295.71131787955477</v>
      </c>
      <c r="H143" s="3">
        <f t="shared" si="12"/>
        <v>4.033334117144606</v>
      </c>
      <c r="I143" s="1">
        <f t="shared" si="13"/>
        <v>77.508101968828726</v>
      </c>
      <c r="J143" s="3">
        <f t="shared" si="14"/>
        <v>372.69300484811123</v>
      </c>
    </row>
    <row r="144" spans="6:10" x14ac:dyDescent="0.3">
      <c r="F144" s="14">
        <f t="shared" si="10"/>
        <v>8.3999999999999861</v>
      </c>
      <c r="G144" s="1">
        <f t="shared" si="11"/>
        <v>299.27410484195906</v>
      </c>
      <c r="H144" s="3">
        <f t="shared" si="12"/>
        <v>4.022976435513014</v>
      </c>
      <c r="I144" s="1">
        <f t="shared" si="13"/>
        <v>77.37326012645309</v>
      </c>
      <c r="J144" s="3">
        <f t="shared" si="14"/>
        <v>376.71598128362422</v>
      </c>
    </row>
    <row r="145" spans="6:10" x14ac:dyDescent="0.3">
      <c r="F145" s="14">
        <f t="shared" si="10"/>
        <v>8.4999999999999858</v>
      </c>
      <c r="G145" s="1">
        <f t="shared" si="11"/>
        <v>302.83689180436329</v>
      </c>
      <c r="H145" s="3">
        <f t="shared" si="12"/>
        <v>4.0126453526123154</v>
      </c>
      <c r="I145" s="1">
        <f t="shared" si="13"/>
        <v>77.238764560590468</v>
      </c>
      <c r="J145" s="3">
        <f t="shared" si="14"/>
        <v>380.72862663623653</v>
      </c>
    </row>
    <row r="146" spans="6:10" x14ac:dyDescent="0.3">
      <c r="F146" s="14">
        <f t="shared" si="10"/>
        <v>8.5999999999999854</v>
      </c>
      <c r="G146" s="1">
        <f t="shared" si="11"/>
        <v>306.39967876676758</v>
      </c>
      <c r="H146" s="3">
        <f t="shared" si="12"/>
        <v>4.0023408001364418</v>
      </c>
      <c r="I146" s="1">
        <f t="shared" si="13"/>
        <v>77.104614381995958</v>
      </c>
      <c r="J146" s="3">
        <f t="shared" si="14"/>
        <v>384.73096743637296</v>
      </c>
    </row>
    <row r="147" spans="6:10" x14ac:dyDescent="0.3">
      <c r="F147" s="14">
        <f t="shared" si="10"/>
        <v>8.6999999999999851</v>
      </c>
      <c r="G147" s="1">
        <f t="shared" si="11"/>
        <v>309.96246572917187</v>
      </c>
      <c r="H147" s="3">
        <f t="shared" si="12"/>
        <v>3.9920627099547406</v>
      </c>
      <c r="I147" s="1">
        <f t="shared" si="13"/>
        <v>76.970808703708229</v>
      </c>
      <c r="J147" s="3">
        <f t="shared" si="14"/>
        <v>388.72303014632769</v>
      </c>
    </row>
    <row r="148" spans="6:10" x14ac:dyDescent="0.3">
      <c r="F148" s="14">
        <f t="shared" si="10"/>
        <v>8.7999999999999847</v>
      </c>
      <c r="G148" s="1">
        <f t="shared" si="11"/>
        <v>313.5252526915761</v>
      </c>
      <c r="H148" s="3">
        <f t="shared" si="12"/>
        <v>3.9818110141115168</v>
      </c>
      <c r="I148" s="1">
        <f t="shared" si="13"/>
        <v>76.837346641043681</v>
      </c>
      <c r="J148" s="3">
        <f t="shared" si="14"/>
        <v>392.70484116043923</v>
      </c>
    </row>
    <row r="149" spans="6:10" x14ac:dyDescent="0.3">
      <c r="F149" s="14">
        <f t="shared" si="10"/>
        <v>8.8999999999999844</v>
      </c>
      <c r="G149" s="1">
        <f t="shared" si="11"/>
        <v>317.08803965398039</v>
      </c>
      <c r="H149" s="3">
        <f t="shared" si="12"/>
        <v>3.9715856448255895</v>
      </c>
      <c r="I149" s="1">
        <f t="shared" si="13"/>
        <v>76.704227311590628</v>
      </c>
      <c r="J149" s="3">
        <f t="shared" si="14"/>
        <v>396.67642680526484</v>
      </c>
    </row>
    <row r="150" spans="6:10" x14ac:dyDescent="0.3">
      <c r="F150" s="14">
        <f t="shared" si="10"/>
        <v>8.999999999999984</v>
      </c>
      <c r="G150" s="1">
        <f t="shared" si="11"/>
        <v>320.65082661638468</v>
      </c>
      <c r="H150" s="3">
        <f t="shared" si="12"/>
        <v>3.9613865344898387</v>
      </c>
      <c r="I150" s="1">
        <f t="shared" si="13"/>
        <v>76.57144983520341</v>
      </c>
      <c r="J150" s="3">
        <f t="shared" si="14"/>
        <v>400.6378133397547</v>
      </c>
    </row>
    <row r="151" spans="6:10" x14ac:dyDescent="0.3">
      <c r="F151" s="14">
        <f t="shared" si="10"/>
        <v>9.0999999999999837</v>
      </c>
      <c r="G151" s="1">
        <f t="shared" si="11"/>
        <v>324.21361357878891</v>
      </c>
      <c r="H151" s="3">
        <f t="shared" si="12"/>
        <v>3.9512136156707629</v>
      </c>
      <c r="I151" s="1">
        <f t="shared" si="13"/>
        <v>76.439013333996598</v>
      </c>
      <c r="J151" s="3">
        <f t="shared" si="14"/>
        <v>404.58902695542548</v>
      </c>
    </row>
    <row r="152" spans="6:10" x14ac:dyDescent="0.3">
      <c r="F152" s="14">
        <f t="shared" si="10"/>
        <v>9.1999999999999833</v>
      </c>
      <c r="G152" s="1">
        <f t="shared" si="11"/>
        <v>327.7764005411932</v>
      </c>
      <c r="H152" s="3">
        <f t="shared" si="12"/>
        <v>3.9410668211080284</v>
      </c>
      <c r="I152" s="1">
        <f t="shared" si="13"/>
        <v>76.30691693233922</v>
      </c>
      <c r="J152" s="3">
        <f t="shared" si="14"/>
        <v>408.53009377653353</v>
      </c>
    </row>
    <row r="153" spans="6:10" x14ac:dyDescent="0.3">
      <c r="F153" s="14">
        <f t="shared" si="10"/>
        <v>9.2999999999999829</v>
      </c>
      <c r="G153" s="1">
        <f t="shared" si="11"/>
        <v>331.33918750359749</v>
      </c>
      <c r="H153" s="3">
        <f t="shared" si="12"/>
        <v>3.9309460837140322</v>
      </c>
      <c r="I153" s="1">
        <f t="shared" si="13"/>
        <v>76.175159756848899</v>
      </c>
      <c r="J153" s="3">
        <f t="shared" si="14"/>
        <v>412.46103986024758</v>
      </c>
    </row>
    <row r="154" spans="6:10" x14ac:dyDescent="0.3">
      <c r="F154" s="14">
        <f t="shared" si="10"/>
        <v>9.3999999999999826</v>
      </c>
      <c r="G154" s="1">
        <f t="shared" si="11"/>
        <v>334.90197446600172</v>
      </c>
      <c r="H154" s="3">
        <f t="shared" si="12"/>
        <v>3.920851336573449</v>
      </c>
      <c r="I154" s="1">
        <f t="shared" si="13"/>
        <v>76.043740936386143</v>
      </c>
      <c r="J154" s="3">
        <f t="shared" si="14"/>
        <v>416.38189119682102</v>
      </c>
    </row>
    <row r="155" spans="6:10" x14ac:dyDescent="0.3">
      <c r="F155" s="14">
        <f t="shared" si="10"/>
        <v>9.4999999999999822</v>
      </c>
      <c r="G155" s="1">
        <f t="shared" si="11"/>
        <v>338.46476142840601</v>
      </c>
      <c r="H155" s="3">
        <f t="shared" si="12"/>
        <v>3.9107825129427938</v>
      </c>
      <c r="I155" s="1">
        <f t="shared" si="13"/>
        <v>75.912659602048578</v>
      </c>
      <c r="J155" s="3">
        <f t="shared" si="14"/>
        <v>420.29267370976379</v>
      </c>
    </row>
    <row r="156" spans="6:10" x14ac:dyDescent="0.3">
      <c r="F156" s="14">
        <f t="shared" si="10"/>
        <v>9.5999999999999819</v>
      </c>
      <c r="G156" s="1">
        <f t="shared" si="11"/>
        <v>342.02754839081024</v>
      </c>
      <c r="H156" s="3">
        <f t="shared" si="12"/>
        <v>3.9007395462499836</v>
      </c>
      <c r="I156" s="1">
        <f t="shared" si="13"/>
        <v>75.781914887165158</v>
      </c>
      <c r="J156" s="3">
        <f t="shared" si="14"/>
        <v>424.1934132560138</v>
      </c>
    </row>
    <row r="157" spans="6:10" x14ac:dyDescent="0.3">
      <c r="F157" s="14">
        <f t="shared" ref="F157:F193" si="15">F156+delLength</f>
        <v>9.6999999999999815</v>
      </c>
      <c r="G157" s="1">
        <f t="shared" ref="G157:G188" si="16">F157/vel_coolant</f>
        <v>345.59033535321453</v>
      </c>
      <c r="H157" s="3">
        <f t="shared" ref="H157:H193" si="17">(I156-T_amb)/R_insul_permeter*(delLength)*(delTime)</f>
        <v>3.8907223700938904</v>
      </c>
      <c r="I157" s="1">
        <f t="shared" ref="I157:I188" si="18">I156-(H157/(rho*delLength*A_xs_pipe*c_p_coolant))</f>
        <v>75.651505927290486</v>
      </c>
      <c r="J157" s="3">
        <f t="shared" ref="J157:J193" si="19">H157+J156</f>
        <v>428.0841356261077</v>
      </c>
    </row>
    <row r="158" spans="6:10" x14ac:dyDescent="0.3">
      <c r="F158" s="14">
        <f t="shared" si="15"/>
        <v>9.7999999999999812</v>
      </c>
      <c r="G158" s="1">
        <f t="shared" si="16"/>
        <v>349.15312231561882</v>
      </c>
      <c r="H158" s="3">
        <f t="shared" si="17"/>
        <v>3.8807309182439074</v>
      </c>
      <c r="I158" s="1">
        <f t="shared" si="18"/>
        <v>75.521431860199073</v>
      </c>
      <c r="J158" s="3">
        <f t="shared" si="19"/>
        <v>431.96486654435159</v>
      </c>
    </row>
    <row r="159" spans="6:10" x14ac:dyDescent="0.3">
      <c r="F159" s="14">
        <f t="shared" si="15"/>
        <v>9.8999999999999808</v>
      </c>
      <c r="G159" s="1">
        <f t="shared" si="16"/>
        <v>352.71590927802305</v>
      </c>
      <c r="H159" s="3">
        <f t="shared" si="17"/>
        <v>3.8707651246395072</v>
      </c>
      <c r="I159" s="1">
        <f t="shared" si="18"/>
        <v>75.391691825879633</v>
      </c>
      <c r="J159" s="3">
        <f t="shared" si="19"/>
        <v>435.83563166899108</v>
      </c>
    </row>
    <row r="160" spans="6:10" x14ac:dyDescent="0.3">
      <c r="F160" s="14">
        <f t="shared" si="15"/>
        <v>9.9999999999999805</v>
      </c>
      <c r="G160" s="1">
        <f t="shared" si="16"/>
        <v>356.27869624042734</v>
      </c>
      <c r="H160" s="3">
        <f t="shared" si="17"/>
        <v>3.8608249233898104</v>
      </c>
      <c r="I160" s="1">
        <f t="shared" si="18"/>
        <v>75.262284966529407</v>
      </c>
      <c r="J160" s="3">
        <f t="shared" si="19"/>
        <v>439.69645659238091</v>
      </c>
    </row>
    <row r="161" spans="6:10" x14ac:dyDescent="0.3">
      <c r="F161" s="14">
        <f t="shared" si="15"/>
        <v>10.09999999999998</v>
      </c>
      <c r="G161" s="1">
        <f t="shared" si="16"/>
        <v>359.84148320283163</v>
      </c>
      <c r="H161" s="3">
        <f t="shared" si="17"/>
        <v>3.8509102487731446</v>
      </c>
      <c r="I161" s="1">
        <f t="shared" si="18"/>
        <v>75.133210426548516</v>
      </c>
      <c r="J161" s="3">
        <f t="shared" si="19"/>
        <v>443.54736684115403</v>
      </c>
    </row>
    <row r="162" spans="6:10" x14ac:dyDescent="0.3">
      <c r="F162" s="14">
        <f t="shared" si="15"/>
        <v>10.19999999999998</v>
      </c>
      <c r="G162" s="1">
        <f t="shared" si="16"/>
        <v>363.40427016523586</v>
      </c>
      <c r="H162" s="3">
        <f t="shared" si="17"/>
        <v>3.8410210352366105</v>
      </c>
      <c r="I162" s="1">
        <f t="shared" si="18"/>
        <v>75.004467352534249</v>
      </c>
      <c r="J162" s="3">
        <f t="shared" si="19"/>
        <v>447.38838787639065</v>
      </c>
    </row>
    <row r="163" spans="6:10" x14ac:dyDescent="0.3">
      <c r="F163" s="14">
        <f t="shared" si="15"/>
        <v>10.299999999999979</v>
      </c>
      <c r="G163" s="1">
        <f t="shared" si="16"/>
        <v>366.96705712764015</v>
      </c>
      <c r="H163" s="3">
        <f t="shared" si="17"/>
        <v>3.8311572173956541</v>
      </c>
      <c r="I163" s="1">
        <f t="shared" si="18"/>
        <v>74.876054893275466</v>
      </c>
      <c r="J163" s="3">
        <f t="shared" si="19"/>
        <v>451.21954509378628</v>
      </c>
    </row>
    <row r="164" spans="6:10" x14ac:dyDescent="0.3">
      <c r="F164" s="14">
        <f t="shared" si="15"/>
        <v>10.399999999999979</v>
      </c>
      <c r="G164" s="1">
        <f t="shared" si="16"/>
        <v>370.52984409004438</v>
      </c>
      <c r="H164" s="3">
        <f t="shared" si="17"/>
        <v>3.8213187300336271</v>
      </c>
      <c r="I164" s="1">
        <f t="shared" si="18"/>
        <v>74.74797219974694</v>
      </c>
      <c r="J164" s="3">
        <f t="shared" si="19"/>
        <v>455.0408638238199</v>
      </c>
    </row>
    <row r="165" spans="6:10" x14ac:dyDescent="0.3">
      <c r="F165" s="14">
        <f t="shared" si="15"/>
        <v>10.499999999999979</v>
      </c>
      <c r="G165" s="1">
        <f t="shared" si="16"/>
        <v>374.09263105244867</v>
      </c>
      <c r="H165" s="3">
        <f t="shared" si="17"/>
        <v>3.8115055081013578</v>
      </c>
      <c r="I165" s="1">
        <f t="shared" si="18"/>
        <v>74.620218425103772</v>
      </c>
      <c r="J165" s="3">
        <f t="shared" si="19"/>
        <v>458.85236933192124</v>
      </c>
    </row>
    <row r="166" spans="6:10" x14ac:dyDescent="0.3">
      <c r="F166" s="14">
        <f t="shared" si="15"/>
        <v>10.599999999999978</v>
      </c>
      <c r="G166" s="1">
        <f t="shared" si="16"/>
        <v>377.65541801485296</v>
      </c>
      <c r="H166" s="3">
        <f t="shared" si="17"/>
        <v>3.8017174867167265</v>
      </c>
      <c r="I166" s="1">
        <f t="shared" si="18"/>
        <v>74.49279272467578</v>
      </c>
      <c r="J166" s="3">
        <f t="shared" si="19"/>
        <v>462.65408681863795</v>
      </c>
    </row>
    <row r="167" spans="6:10" x14ac:dyDescent="0.3">
      <c r="F167" s="14">
        <f t="shared" si="15"/>
        <v>10.699999999999978</v>
      </c>
      <c r="G167" s="1">
        <f t="shared" si="16"/>
        <v>381.21820497725719</v>
      </c>
      <c r="H167" s="3">
        <f t="shared" si="17"/>
        <v>3.7919546011642291</v>
      </c>
      <c r="I167" s="1">
        <f t="shared" si="18"/>
        <v>74.365694255961884</v>
      </c>
      <c r="J167" s="3">
        <f t="shared" si="19"/>
        <v>466.44604141980216</v>
      </c>
    </row>
    <row r="168" spans="6:10" x14ac:dyDescent="0.3">
      <c r="F168" s="14">
        <f t="shared" si="15"/>
        <v>10.799999999999978</v>
      </c>
      <c r="G168" s="1">
        <f t="shared" si="16"/>
        <v>384.78099193966148</v>
      </c>
      <c r="H168" s="3">
        <f t="shared" si="17"/>
        <v>3.7822167868945504</v>
      </c>
      <c r="I168" s="1">
        <f t="shared" si="18"/>
        <v>74.238922178624591</v>
      </c>
      <c r="J168" s="3">
        <f t="shared" si="19"/>
        <v>470.22825820669669</v>
      </c>
    </row>
    <row r="169" spans="6:10" x14ac:dyDescent="0.3">
      <c r="F169" s="14">
        <f t="shared" si="15"/>
        <v>10.899999999999977</v>
      </c>
      <c r="G169" s="1">
        <f t="shared" si="16"/>
        <v>388.34377890206576</v>
      </c>
      <c r="H169" s="3">
        <f t="shared" si="17"/>
        <v>3.7725039795241435</v>
      </c>
      <c r="I169" s="1">
        <f t="shared" si="18"/>
        <v>74.112475654484413</v>
      </c>
      <c r="J169" s="3">
        <f t="shared" si="19"/>
        <v>474.00076218622081</v>
      </c>
    </row>
    <row r="170" spans="6:10" x14ac:dyDescent="0.3">
      <c r="F170" s="14">
        <f t="shared" si="15"/>
        <v>10.999999999999977</v>
      </c>
      <c r="G170" s="1">
        <f t="shared" si="16"/>
        <v>391.90656586447</v>
      </c>
      <c r="H170" s="3">
        <f t="shared" si="17"/>
        <v>3.7628161148347954</v>
      </c>
      <c r="I170" s="1">
        <f t="shared" si="18"/>
        <v>73.986353847514309</v>
      </c>
      <c r="J170" s="3">
        <f t="shared" si="19"/>
        <v>477.76357830105559</v>
      </c>
    </row>
    <row r="171" spans="6:10" x14ac:dyDescent="0.3">
      <c r="F171" s="14">
        <f t="shared" si="15"/>
        <v>11.099999999999977</v>
      </c>
      <c r="G171" s="1">
        <f t="shared" si="16"/>
        <v>395.46935282687429</v>
      </c>
      <c r="H171" s="3">
        <f t="shared" si="17"/>
        <v>3.7531531287732114</v>
      </c>
      <c r="I171" s="1">
        <f t="shared" si="18"/>
        <v>73.86055592383417</v>
      </c>
      <c r="J171" s="3">
        <f t="shared" si="19"/>
        <v>481.51673142982878</v>
      </c>
    </row>
    <row r="172" spans="6:10" x14ac:dyDescent="0.3">
      <c r="F172" s="14">
        <f t="shared" si="15"/>
        <v>11.199999999999976</v>
      </c>
      <c r="G172" s="1">
        <f t="shared" si="16"/>
        <v>399.03213978927852</v>
      </c>
      <c r="H172" s="3">
        <f t="shared" si="17"/>
        <v>3.7435149574505822</v>
      </c>
      <c r="I172" s="1">
        <f t="shared" si="18"/>
        <v>73.735081051705308</v>
      </c>
      <c r="J172" s="3">
        <f t="shared" si="19"/>
        <v>485.26024638727938</v>
      </c>
    </row>
    <row r="173" spans="6:10" x14ac:dyDescent="0.3">
      <c r="F173" s="14">
        <f t="shared" si="15"/>
        <v>11.299999999999976</v>
      </c>
      <c r="G173" s="1">
        <f t="shared" si="16"/>
        <v>402.59492675168281</v>
      </c>
      <c r="H173" s="3">
        <f t="shared" si="17"/>
        <v>3.7339015371421675</v>
      </c>
      <c r="I173" s="1">
        <f t="shared" si="18"/>
        <v>73.609928401524968</v>
      </c>
      <c r="J173" s="3">
        <f t="shared" si="19"/>
        <v>488.99414792442155</v>
      </c>
    </row>
    <row r="174" spans="6:10" x14ac:dyDescent="0.3">
      <c r="F174" s="14">
        <f t="shared" si="15"/>
        <v>11.399999999999975</v>
      </c>
      <c r="G174" s="1">
        <f t="shared" si="16"/>
        <v>406.15771371408709</v>
      </c>
      <c r="H174" s="3">
        <f t="shared" si="17"/>
        <v>3.7243128042868765</v>
      </c>
      <c r="I174" s="1">
        <f t="shared" si="18"/>
        <v>73.485097145820831</v>
      </c>
      <c r="J174" s="3">
        <f t="shared" si="19"/>
        <v>492.71846072870841</v>
      </c>
    </row>
    <row r="175" spans="6:10" x14ac:dyDescent="0.3">
      <c r="F175" s="14">
        <f t="shared" si="15"/>
        <v>11.499999999999975</v>
      </c>
      <c r="G175" s="1">
        <f t="shared" si="16"/>
        <v>409.72050067649133</v>
      </c>
      <c r="H175" s="3">
        <f t="shared" si="17"/>
        <v>3.7147486954868407</v>
      </c>
      <c r="I175" s="1">
        <f t="shared" si="18"/>
        <v>73.360586459245539</v>
      </c>
      <c r="J175" s="3">
        <f t="shared" si="19"/>
        <v>496.43320942419524</v>
      </c>
    </row>
    <row r="176" spans="6:10" x14ac:dyDescent="0.3">
      <c r="F176" s="14">
        <f t="shared" si="15"/>
        <v>11.599999999999975</v>
      </c>
      <c r="G176" s="1">
        <f t="shared" si="16"/>
        <v>413.28328763889562</v>
      </c>
      <c r="H176" s="3">
        <f t="shared" si="17"/>
        <v>3.7052091475070013</v>
      </c>
      <c r="I176" s="1">
        <f t="shared" si="18"/>
        <v>73.236395518571229</v>
      </c>
      <c r="J176" s="3">
        <f t="shared" si="19"/>
        <v>500.13841857170223</v>
      </c>
    </row>
    <row r="177" spans="6:10" x14ac:dyDescent="0.3">
      <c r="F177" s="14">
        <f t="shared" si="15"/>
        <v>11.699999999999974</v>
      </c>
      <c r="G177" s="1">
        <f t="shared" si="16"/>
        <v>416.8460746012999</v>
      </c>
      <c r="H177" s="3">
        <f t="shared" si="17"/>
        <v>3.6956940972746857</v>
      </c>
      <c r="I177" s="1">
        <f t="shared" si="18"/>
        <v>73.112523502684127</v>
      </c>
      <c r="J177" s="3">
        <f t="shared" si="19"/>
        <v>503.8341126689769</v>
      </c>
    </row>
    <row r="178" spans="6:10" x14ac:dyDescent="0.3">
      <c r="F178" s="14">
        <f t="shared" si="15"/>
        <v>11.799999999999974</v>
      </c>
      <c r="G178" s="1">
        <f t="shared" si="16"/>
        <v>420.40886156370414</v>
      </c>
      <c r="H178" s="3">
        <f t="shared" si="17"/>
        <v>3.6862034818791956</v>
      </c>
      <c r="I178" s="1">
        <f t="shared" si="18"/>
        <v>72.988969592579082</v>
      </c>
      <c r="J178" s="3">
        <f t="shared" si="19"/>
        <v>507.5203161508561</v>
      </c>
    </row>
    <row r="179" spans="6:10" x14ac:dyDescent="0.3">
      <c r="F179" s="14">
        <f t="shared" si="15"/>
        <v>11.899999999999974</v>
      </c>
      <c r="G179" s="1">
        <f t="shared" si="16"/>
        <v>423.97164852610842</v>
      </c>
      <c r="H179" s="3">
        <f t="shared" si="17"/>
        <v>3.676737238571389</v>
      </c>
      <c r="I179" s="1">
        <f t="shared" si="18"/>
        <v>72.865732971354163</v>
      </c>
      <c r="J179" s="3">
        <f t="shared" si="19"/>
        <v>511.19705338942748</v>
      </c>
    </row>
    <row r="180" spans="6:10" x14ac:dyDescent="0.3">
      <c r="F180" s="14">
        <f t="shared" si="15"/>
        <v>11.999999999999973</v>
      </c>
      <c r="G180" s="1">
        <f t="shared" si="16"/>
        <v>427.53443548851271</v>
      </c>
      <c r="H180" s="3">
        <f t="shared" si="17"/>
        <v>3.667295304763261</v>
      </c>
      <c r="I180" s="1">
        <f t="shared" si="18"/>
        <v>72.742812824205259</v>
      </c>
      <c r="J180" s="3">
        <f t="shared" si="19"/>
        <v>514.86434869419077</v>
      </c>
    </row>
    <row r="181" spans="6:10" x14ac:dyDescent="0.3">
      <c r="F181" s="14">
        <f t="shared" si="15"/>
        <v>12.099999999999973</v>
      </c>
      <c r="G181" s="1">
        <f t="shared" si="16"/>
        <v>431.09722245091695</v>
      </c>
      <c r="H181" s="3">
        <f t="shared" si="17"/>
        <v>3.6578776180275385</v>
      </c>
      <c r="I181" s="1">
        <f t="shared" si="18"/>
        <v>72.62020833842071</v>
      </c>
      <c r="J181" s="3">
        <f t="shared" si="19"/>
        <v>518.52222631221832</v>
      </c>
    </row>
    <row r="182" spans="6:10" x14ac:dyDescent="0.3">
      <c r="F182" s="14">
        <f t="shared" si="15"/>
        <v>12.199999999999973</v>
      </c>
      <c r="G182" s="1">
        <f t="shared" si="16"/>
        <v>434.66000941332123</v>
      </c>
      <c r="H182" s="3">
        <f t="shared" si="17"/>
        <v>3.6484841160972601</v>
      </c>
      <c r="I182" s="1">
        <f t="shared" si="18"/>
        <v>72.497918703375888</v>
      </c>
      <c r="J182" s="3">
        <f t="shared" si="19"/>
        <v>522.1707104283156</v>
      </c>
    </row>
    <row r="183" spans="6:10" x14ac:dyDescent="0.3">
      <c r="F183" s="14">
        <f t="shared" si="15"/>
        <v>12.299999999999972</v>
      </c>
      <c r="G183" s="1">
        <f t="shared" si="16"/>
        <v>438.22279637572547</v>
      </c>
      <c r="H183" s="3">
        <f t="shared" si="17"/>
        <v>3.6391147368653685</v>
      </c>
      <c r="I183" s="1">
        <f t="shared" si="18"/>
        <v>72.375943110527871</v>
      </c>
      <c r="J183" s="3">
        <f t="shared" si="19"/>
        <v>525.809825165181</v>
      </c>
    </row>
    <row r="184" spans="6:10" x14ac:dyDescent="0.3">
      <c r="F184" s="14">
        <f t="shared" si="15"/>
        <v>12.399999999999972</v>
      </c>
      <c r="G184" s="1">
        <f t="shared" si="16"/>
        <v>441.78558333812975</v>
      </c>
      <c r="H184" s="3">
        <f t="shared" si="17"/>
        <v>3.6297694183842957</v>
      </c>
      <c r="I184" s="1">
        <f t="shared" si="18"/>
        <v>72.254280753410114</v>
      </c>
      <c r="J184" s="3">
        <f t="shared" si="19"/>
        <v>529.43959458356528</v>
      </c>
    </row>
    <row r="185" spans="6:10" x14ac:dyDescent="0.3">
      <c r="F185" s="14">
        <f t="shared" si="15"/>
        <v>12.499999999999972</v>
      </c>
      <c r="G185" s="1">
        <f t="shared" si="16"/>
        <v>445.34837030053404</v>
      </c>
      <c r="H185" s="3">
        <f t="shared" si="17"/>
        <v>3.6204480988655625</v>
      </c>
      <c r="I185" s="1">
        <f t="shared" si="18"/>
        <v>72.132930827627078</v>
      </c>
      <c r="J185" s="3">
        <f t="shared" si="19"/>
        <v>533.06004268243089</v>
      </c>
    </row>
    <row r="186" spans="6:10" x14ac:dyDescent="0.3">
      <c r="F186" s="14">
        <f t="shared" si="15"/>
        <v>12.599999999999971</v>
      </c>
      <c r="G186" s="1">
        <f t="shared" si="16"/>
        <v>448.91115726293827</v>
      </c>
      <c r="H186" s="3">
        <f t="shared" si="17"/>
        <v>3.6111507166793575</v>
      </c>
      <c r="I186" s="1">
        <f t="shared" si="18"/>
        <v>72.011892530848925</v>
      </c>
      <c r="J186" s="3">
        <f t="shared" si="19"/>
        <v>536.67119339911028</v>
      </c>
    </row>
    <row r="187" spans="6:10" x14ac:dyDescent="0.3">
      <c r="F187" s="14">
        <f t="shared" si="15"/>
        <v>12.699999999999971</v>
      </c>
      <c r="G187" s="1">
        <f t="shared" si="16"/>
        <v>452.47394422534256</v>
      </c>
      <c r="H187" s="3">
        <f t="shared" si="17"/>
        <v>3.6018772103541399</v>
      </c>
      <c r="I187" s="1">
        <f t="shared" si="18"/>
        <v>71.891165062806209</v>
      </c>
      <c r="J187" s="3">
        <f t="shared" si="19"/>
        <v>540.27307060946441</v>
      </c>
    </row>
    <row r="188" spans="6:10" x14ac:dyDescent="0.3">
      <c r="F188" s="14">
        <f t="shared" si="15"/>
        <v>12.799999999999971</v>
      </c>
      <c r="G188" s="1">
        <f t="shared" si="16"/>
        <v>456.03673118774685</v>
      </c>
      <c r="H188" s="3">
        <f t="shared" si="17"/>
        <v>3.5926275185762249</v>
      </c>
      <c r="I188" s="1">
        <f t="shared" si="18"/>
        <v>71.770747625284613</v>
      </c>
      <c r="J188" s="3">
        <f t="shared" si="19"/>
        <v>543.86569812804066</v>
      </c>
    </row>
    <row r="189" spans="6:10" x14ac:dyDescent="0.3">
      <c r="F189" s="14">
        <f t="shared" si="15"/>
        <v>12.89999999999997</v>
      </c>
      <c r="G189" s="1">
        <f t="shared" ref="G189:G193" si="20">F189/vel_coolant</f>
        <v>459.59951815015108</v>
      </c>
      <c r="H189" s="3">
        <f t="shared" si="17"/>
        <v>3.5834015801893861</v>
      </c>
      <c r="I189" s="1">
        <f t="shared" ref="I189:I193" si="21">I188-(H189/(rho*delLength*A_xs_pipe*c_p_coolant))</f>
        <v>71.650639422119639</v>
      </c>
      <c r="J189" s="3">
        <f t="shared" si="19"/>
        <v>547.44909970823005</v>
      </c>
    </row>
    <row r="190" spans="6:10" x14ac:dyDescent="0.3">
      <c r="F190" s="14">
        <f t="shared" si="15"/>
        <v>12.99999999999997</v>
      </c>
      <c r="G190" s="1">
        <f t="shared" si="20"/>
        <v>463.16230511255537</v>
      </c>
      <c r="H190" s="3">
        <f t="shared" si="17"/>
        <v>3.5741993341944474</v>
      </c>
      <c r="I190" s="1">
        <f t="shared" si="21"/>
        <v>71.530839659191344</v>
      </c>
      <c r="J190" s="3">
        <f t="shared" si="19"/>
        <v>551.02329904242447</v>
      </c>
    </row>
    <row r="191" spans="6:10" x14ac:dyDescent="0.3">
      <c r="F191" s="14">
        <f t="shared" si="15"/>
        <v>13.099999999999969</v>
      </c>
      <c r="G191" s="1">
        <f t="shared" si="20"/>
        <v>466.7250920749596</v>
      </c>
      <c r="H191" s="3">
        <f t="shared" si="17"/>
        <v>3.5650207197488766</v>
      </c>
      <c r="I191" s="1">
        <f t="shared" si="21"/>
        <v>71.411347544419115</v>
      </c>
      <c r="J191" s="3">
        <f t="shared" si="19"/>
        <v>554.58831976217334</v>
      </c>
    </row>
    <row r="192" spans="6:10" x14ac:dyDescent="0.3">
      <c r="F192" s="14">
        <f t="shared" si="15"/>
        <v>13.199999999999969</v>
      </c>
      <c r="G192" s="1">
        <f t="shared" si="20"/>
        <v>470.28787903736389</v>
      </c>
      <c r="H192" s="3">
        <f t="shared" si="17"/>
        <v>3.5558656761663898</v>
      </c>
      <c r="I192" s="1">
        <f t="shared" si="21"/>
        <v>71.292162287756426</v>
      </c>
      <c r="J192" s="3">
        <f t="shared" si="19"/>
        <v>558.14418543833972</v>
      </c>
    </row>
    <row r="193" spans="6:10" x14ac:dyDescent="0.3">
      <c r="F193" s="14">
        <f t="shared" si="15"/>
        <v>13.299999999999969</v>
      </c>
      <c r="G193" s="1">
        <f t="shared" si="20"/>
        <v>473.85066599976818</v>
      </c>
      <c r="H193" s="3">
        <f t="shared" si="17"/>
        <v>3.546734142916546</v>
      </c>
      <c r="I193" s="1">
        <f t="shared" si="21"/>
        <v>71.173283101185589</v>
      </c>
      <c r="J193" s="3">
        <f t="shared" si="19"/>
        <v>561.69091958125625</v>
      </c>
    </row>
  </sheetData>
  <hyperlinks>
    <hyperlink ref="G23" r:id="rId1"/>
    <hyperlink ref="G46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10"/>
  <sheetViews>
    <sheetView workbookViewId="0">
      <selection activeCell="M5" sqref="M5"/>
    </sheetView>
  </sheetViews>
  <sheetFormatPr defaultColWidth="5.6640625" defaultRowHeight="14.4" x14ac:dyDescent="0.3"/>
  <sheetData>
    <row r="2" spans="2:37" x14ac:dyDescent="0.3">
      <c r="C2">
        <v>75</v>
      </c>
    </row>
    <row r="3" spans="2:37" x14ac:dyDescent="0.3">
      <c r="C3">
        <f>t_resid/(AK6-C6)</f>
        <v>1.8861813330375601</v>
      </c>
    </row>
    <row r="4" spans="2:37" x14ac:dyDescent="0.3">
      <c r="C4">
        <v>5</v>
      </c>
      <c r="D4" t="s">
        <v>6</v>
      </c>
    </row>
    <row r="6" spans="2:37" x14ac:dyDescent="0.3">
      <c r="C6">
        <f>COLUMN()</f>
        <v>3</v>
      </c>
      <c r="AH6">
        <f>COLUMN()</f>
        <v>34</v>
      </c>
      <c r="AI6">
        <f>COLUMN()</f>
        <v>35</v>
      </c>
      <c r="AJ6">
        <f>COLUMN()</f>
        <v>36</v>
      </c>
      <c r="AK6">
        <f>COLUMN()</f>
        <v>37</v>
      </c>
    </row>
    <row r="7" spans="2:37" x14ac:dyDescent="0.3">
      <c r="C7" t="s">
        <v>63</v>
      </c>
    </row>
    <row r="8" spans="2:37" x14ac:dyDescent="0.3">
      <c r="C8" t="s">
        <v>62</v>
      </c>
    </row>
    <row r="9" spans="2:37" x14ac:dyDescent="0.3">
      <c r="B9">
        <v>1</v>
      </c>
    </row>
    <row r="10" spans="2:37" x14ac:dyDescent="0.3">
      <c r="B10" t="s">
        <v>61</v>
      </c>
      <c r="C10">
        <v>0</v>
      </c>
      <c r="D10">
        <f>C10+$C$4/($AK$6-$C$6)</f>
        <v>0.14705882352941177</v>
      </c>
      <c r="E10">
        <f t="shared" ref="E10:AK10" si="0">D10+$C$4/($AK$6-$C$6)</f>
        <v>0.29411764705882354</v>
      </c>
      <c r="F10">
        <f t="shared" si="0"/>
        <v>0.44117647058823528</v>
      </c>
      <c r="G10">
        <f t="shared" si="0"/>
        <v>0.58823529411764708</v>
      </c>
      <c r="H10">
        <f t="shared" si="0"/>
        <v>0.73529411764705888</v>
      </c>
      <c r="I10">
        <f t="shared" si="0"/>
        <v>0.88235294117647067</v>
      </c>
      <c r="J10">
        <f t="shared" si="0"/>
        <v>1.0294117647058825</v>
      </c>
      <c r="K10">
        <f t="shared" si="0"/>
        <v>1.1764705882352942</v>
      </c>
      <c r="L10">
        <f t="shared" si="0"/>
        <v>1.3235294117647058</v>
      </c>
      <c r="M10">
        <f t="shared" si="0"/>
        <v>1.4705882352941175</v>
      </c>
      <c r="N10">
        <f t="shared" si="0"/>
        <v>1.6176470588235292</v>
      </c>
      <c r="O10">
        <f t="shared" si="0"/>
        <v>1.7647058823529409</v>
      </c>
      <c r="P10">
        <f t="shared" si="0"/>
        <v>1.9117647058823526</v>
      </c>
      <c r="Q10">
        <f t="shared" si="0"/>
        <v>2.0588235294117645</v>
      </c>
      <c r="R10">
        <f t="shared" si="0"/>
        <v>2.2058823529411762</v>
      </c>
      <c r="S10">
        <f t="shared" si="0"/>
        <v>2.3529411764705879</v>
      </c>
      <c r="T10">
        <f t="shared" si="0"/>
        <v>2.4999999999999996</v>
      </c>
      <c r="U10">
        <f t="shared" si="0"/>
        <v>2.6470588235294112</v>
      </c>
      <c r="V10">
        <f t="shared" si="0"/>
        <v>2.7941176470588229</v>
      </c>
      <c r="W10">
        <f t="shared" si="0"/>
        <v>2.9411764705882346</v>
      </c>
      <c r="X10">
        <f t="shared" si="0"/>
        <v>3.0882352941176463</v>
      </c>
      <c r="Y10">
        <f t="shared" si="0"/>
        <v>3.235294117647058</v>
      </c>
      <c r="Z10">
        <f t="shared" si="0"/>
        <v>3.3823529411764697</v>
      </c>
      <c r="AA10">
        <f t="shared" si="0"/>
        <v>3.5294117647058814</v>
      </c>
      <c r="AB10">
        <f t="shared" si="0"/>
        <v>3.676470588235293</v>
      </c>
      <c r="AC10">
        <f t="shared" si="0"/>
        <v>3.8235294117647047</v>
      </c>
      <c r="AD10">
        <f t="shared" si="0"/>
        <v>3.9705882352941164</v>
      </c>
      <c r="AE10">
        <f t="shared" si="0"/>
        <v>4.1176470588235281</v>
      </c>
      <c r="AF10">
        <f t="shared" si="0"/>
        <v>4.2647058823529402</v>
      </c>
      <c r="AG10">
        <f t="shared" si="0"/>
        <v>4.4117647058823524</v>
      </c>
      <c r="AH10">
        <f t="shared" si="0"/>
        <v>4.5588235294117645</v>
      </c>
      <c r="AI10">
        <f t="shared" si="0"/>
        <v>4.7058823529411766</v>
      </c>
      <c r="AJ10">
        <f t="shared" si="0"/>
        <v>4.8529411764705888</v>
      </c>
      <c r="AK10">
        <f t="shared" si="0"/>
        <v>5.0000000000000009</v>
      </c>
    </row>
    <row r="11" spans="2:37" x14ac:dyDescent="0.3">
      <c r="B11">
        <v>0</v>
      </c>
      <c r="C11">
        <f>T_ICSF_out</f>
        <v>90</v>
      </c>
      <c r="D11">
        <f t="shared" ref="D11:AK11" si="1">C11-(C11-T_amb)/R_insul_permeter*(D$10-C$10)*timestep/(((D$10-C$10)*A_xs_pipe)*rho*c_p_coolant)</f>
        <v>89.911629908940668</v>
      </c>
      <c r="E11">
        <f t="shared" si="1"/>
        <v>89.823379960542781</v>
      </c>
      <c r="F11">
        <f t="shared" si="1"/>
        <v>89.735249991467597</v>
      </c>
      <c r="G11">
        <f t="shared" si="1"/>
        <v>89.647239838598452</v>
      </c>
      <c r="H11">
        <f t="shared" si="1"/>
        <v>89.559349339040423</v>
      </c>
      <c r="I11">
        <f t="shared" si="1"/>
        <v>89.471578330120082</v>
      </c>
      <c r="J11">
        <f t="shared" si="1"/>
        <v>89.383926649385131</v>
      </c>
      <c r="K11">
        <f t="shared" si="1"/>
        <v>89.296394134604157</v>
      </c>
      <c r="L11">
        <f t="shared" si="1"/>
        <v>89.20898062376628</v>
      </c>
      <c r="M11">
        <f t="shared" si="1"/>
        <v>89.121685955080906</v>
      </c>
      <c r="N11">
        <f t="shared" si="1"/>
        <v>89.034509966977396</v>
      </c>
      <c r="O11">
        <f t="shared" si="1"/>
        <v>88.947452498104752</v>
      </c>
      <c r="P11">
        <f t="shared" si="1"/>
        <v>88.860513387331366</v>
      </c>
      <c r="Q11">
        <f t="shared" si="1"/>
        <v>88.773692473744688</v>
      </c>
      <c r="R11">
        <f t="shared" si="1"/>
        <v>88.686989596650918</v>
      </c>
      <c r="S11">
        <f t="shared" si="1"/>
        <v>88.600404595574744</v>
      </c>
      <c r="T11">
        <f t="shared" si="1"/>
        <v>88.513937310259024</v>
      </c>
      <c r="U11">
        <f t="shared" si="1"/>
        <v>88.427587580664493</v>
      </c>
      <c r="V11">
        <f t="shared" si="1"/>
        <v>88.341355246969457</v>
      </c>
      <c r="W11">
        <f t="shared" si="1"/>
        <v>88.255240149569516</v>
      </c>
      <c r="X11">
        <f t="shared" si="1"/>
        <v>88.169242129077247</v>
      </c>
      <c r="Y11">
        <f t="shared" si="1"/>
        <v>88.083361026321924</v>
      </c>
      <c r="Z11">
        <f t="shared" si="1"/>
        <v>87.997596682349226</v>
      </c>
      <c r="AA11">
        <f t="shared" si="1"/>
        <v>87.911948938420934</v>
      </c>
      <c r="AB11">
        <f t="shared" si="1"/>
        <v>87.826417636014654</v>
      </c>
      <c r="AC11">
        <f t="shared" si="1"/>
        <v>87.741002616823479</v>
      </c>
      <c r="AD11">
        <f t="shared" si="1"/>
        <v>87.655703722755746</v>
      </c>
      <c r="AE11">
        <f t="shared" si="1"/>
        <v>87.570520795934726</v>
      </c>
      <c r="AF11">
        <f t="shared" si="1"/>
        <v>87.48545367869832</v>
      </c>
      <c r="AG11">
        <f t="shared" si="1"/>
        <v>87.40050221359877</v>
      </c>
      <c r="AH11">
        <f t="shared" si="1"/>
        <v>87.315666243402404</v>
      </c>
      <c r="AI11">
        <f t="shared" si="1"/>
        <v>87.230945611089282</v>
      </c>
      <c r="AJ11">
        <f t="shared" si="1"/>
        <v>87.146340159852969</v>
      </c>
      <c r="AK11">
        <f t="shared" si="1"/>
        <v>87.061849733100189</v>
      </c>
    </row>
    <row r="12" spans="2:37" x14ac:dyDescent="0.3">
      <c r="B12">
        <f>B11+$B$9</f>
        <v>1</v>
      </c>
      <c r="C12">
        <f t="shared" ref="C12:C29" si="2">D11</f>
        <v>89.911629908940668</v>
      </c>
      <c r="D12">
        <f t="shared" ref="D12:AK12" si="3">C12-(C12-T_amb)/R_insul_permeter*(D$10-C$10)*timestep/(((D$10-C$10)*A_xs_pipe)*rho*c_p_coolant)</f>
        <v>89.823379960542781</v>
      </c>
      <c r="E12">
        <f t="shared" si="3"/>
        <v>89.735249991467597</v>
      </c>
      <c r="F12">
        <f t="shared" si="3"/>
        <v>89.647239838598452</v>
      </c>
      <c r="G12">
        <f t="shared" si="3"/>
        <v>89.559349339040423</v>
      </c>
      <c r="H12">
        <f t="shared" si="3"/>
        <v>89.471578330120082</v>
      </c>
      <c r="I12">
        <f t="shared" si="3"/>
        <v>89.383926649385131</v>
      </c>
      <c r="J12">
        <f t="shared" si="3"/>
        <v>89.296394134604157</v>
      </c>
      <c r="K12">
        <f t="shared" si="3"/>
        <v>89.20898062376628</v>
      </c>
      <c r="L12">
        <f t="shared" si="3"/>
        <v>89.121685955080906</v>
      </c>
      <c r="M12">
        <f t="shared" si="3"/>
        <v>89.034509966977396</v>
      </c>
      <c r="N12">
        <f t="shared" si="3"/>
        <v>88.947452498104752</v>
      </c>
      <c r="O12">
        <f t="shared" si="3"/>
        <v>88.860513387331366</v>
      </c>
      <c r="P12">
        <f t="shared" si="3"/>
        <v>88.773692473744688</v>
      </c>
      <c r="Q12">
        <f t="shared" si="3"/>
        <v>88.686989596650918</v>
      </c>
      <c r="R12">
        <f t="shared" si="3"/>
        <v>88.600404595574744</v>
      </c>
      <c r="S12">
        <f t="shared" si="3"/>
        <v>88.513937310259024</v>
      </c>
      <c r="T12">
        <f t="shared" si="3"/>
        <v>88.427587580664493</v>
      </c>
      <c r="U12">
        <f t="shared" si="3"/>
        <v>88.341355246969457</v>
      </c>
      <c r="V12">
        <f t="shared" si="3"/>
        <v>88.255240149569516</v>
      </c>
      <c r="W12">
        <f t="shared" si="3"/>
        <v>88.169242129077247</v>
      </c>
      <c r="X12">
        <f t="shared" si="3"/>
        <v>88.083361026321924</v>
      </c>
      <c r="Y12">
        <f t="shared" si="3"/>
        <v>87.997596682349226</v>
      </c>
      <c r="Z12">
        <f t="shared" si="3"/>
        <v>87.911948938420934</v>
      </c>
      <c r="AA12">
        <f t="shared" si="3"/>
        <v>87.826417636014654</v>
      </c>
      <c r="AB12">
        <f t="shared" si="3"/>
        <v>87.741002616823479</v>
      </c>
      <c r="AC12">
        <f t="shared" si="3"/>
        <v>87.655703722755746</v>
      </c>
      <c r="AD12">
        <f t="shared" si="3"/>
        <v>87.570520795934726</v>
      </c>
      <c r="AE12">
        <f t="shared" si="3"/>
        <v>87.48545367869832</v>
      </c>
      <c r="AF12">
        <f t="shared" si="3"/>
        <v>87.40050221359877</v>
      </c>
      <c r="AG12">
        <f t="shared" si="3"/>
        <v>87.315666243402404</v>
      </c>
      <c r="AH12">
        <f t="shared" si="3"/>
        <v>87.230945611089282</v>
      </c>
      <c r="AI12">
        <f t="shared" si="3"/>
        <v>87.146340159852969</v>
      </c>
      <c r="AJ12">
        <f t="shared" si="3"/>
        <v>87.061849733100189</v>
      </c>
      <c r="AK12">
        <f t="shared" si="3"/>
        <v>86.977474174450577</v>
      </c>
    </row>
    <row r="13" spans="2:37" x14ac:dyDescent="0.3">
      <c r="B13">
        <f t="shared" ref="B13:B76" si="4">B12+$B$9</f>
        <v>2</v>
      </c>
      <c r="C13">
        <f t="shared" si="2"/>
        <v>89.823379960542781</v>
      </c>
      <c r="D13">
        <f t="shared" ref="D13:AK13" si="5">C13-(C13-T_amb)/R_insul_permeter*(D$10-C$10)*timestep/(((D$10-C$10)*A_xs_pipe)*rho*c_p_coolant)</f>
        <v>89.735249991467597</v>
      </c>
      <c r="E13">
        <f t="shared" si="5"/>
        <v>89.647239838598452</v>
      </c>
      <c r="F13">
        <f t="shared" si="5"/>
        <v>89.559349339040423</v>
      </c>
      <c r="G13">
        <f t="shared" si="5"/>
        <v>89.471578330120082</v>
      </c>
      <c r="H13">
        <f t="shared" si="5"/>
        <v>89.383926649385131</v>
      </c>
      <c r="I13">
        <f t="shared" si="5"/>
        <v>89.296394134604157</v>
      </c>
      <c r="J13">
        <f t="shared" si="5"/>
        <v>89.20898062376628</v>
      </c>
      <c r="K13">
        <f t="shared" si="5"/>
        <v>89.121685955080906</v>
      </c>
      <c r="L13">
        <f t="shared" si="5"/>
        <v>89.034509966977396</v>
      </c>
      <c r="M13">
        <f t="shared" si="5"/>
        <v>88.947452498104752</v>
      </c>
      <c r="N13">
        <f t="shared" si="5"/>
        <v>88.860513387331366</v>
      </c>
      <c r="O13">
        <f t="shared" si="5"/>
        <v>88.773692473744688</v>
      </c>
      <c r="P13">
        <f t="shared" si="5"/>
        <v>88.686989596650918</v>
      </c>
      <c r="Q13">
        <f t="shared" si="5"/>
        <v>88.600404595574744</v>
      </c>
      <c r="R13">
        <f t="shared" si="5"/>
        <v>88.513937310259024</v>
      </c>
      <c r="S13">
        <f t="shared" si="5"/>
        <v>88.427587580664493</v>
      </c>
      <c r="T13">
        <f t="shared" si="5"/>
        <v>88.341355246969457</v>
      </c>
      <c r="U13">
        <f t="shared" si="5"/>
        <v>88.255240149569516</v>
      </c>
      <c r="V13">
        <f t="shared" si="5"/>
        <v>88.169242129077247</v>
      </c>
      <c r="W13">
        <f t="shared" si="5"/>
        <v>88.083361026321924</v>
      </c>
      <c r="X13">
        <f t="shared" si="5"/>
        <v>87.997596682349226</v>
      </c>
      <c r="Y13">
        <f t="shared" si="5"/>
        <v>87.911948938420934</v>
      </c>
      <c r="Z13">
        <f t="shared" si="5"/>
        <v>87.826417636014654</v>
      </c>
      <c r="AA13">
        <f t="shared" si="5"/>
        <v>87.741002616823479</v>
      </c>
      <c r="AB13">
        <f t="shared" si="5"/>
        <v>87.655703722755746</v>
      </c>
      <c r="AC13">
        <f t="shared" si="5"/>
        <v>87.570520795934726</v>
      </c>
      <c r="AD13">
        <f t="shared" si="5"/>
        <v>87.48545367869832</v>
      </c>
      <c r="AE13">
        <f t="shared" si="5"/>
        <v>87.40050221359877</v>
      </c>
      <c r="AF13">
        <f t="shared" si="5"/>
        <v>87.315666243402404</v>
      </c>
      <c r="AG13">
        <f t="shared" si="5"/>
        <v>87.230945611089282</v>
      </c>
      <c r="AH13">
        <f t="shared" si="5"/>
        <v>87.146340159852969</v>
      </c>
      <c r="AI13">
        <f t="shared" si="5"/>
        <v>87.061849733100189</v>
      </c>
      <c r="AJ13">
        <f t="shared" si="5"/>
        <v>86.977474174450577</v>
      </c>
      <c r="AK13">
        <f t="shared" si="5"/>
        <v>86.893213327736362</v>
      </c>
    </row>
    <row r="14" spans="2:37" x14ac:dyDescent="0.3">
      <c r="B14">
        <f t="shared" si="4"/>
        <v>3</v>
      </c>
      <c r="C14">
        <f t="shared" si="2"/>
        <v>89.735249991467597</v>
      </c>
      <c r="D14">
        <f t="shared" ref="D14:AK14" si="6">C14-(C14-T_amb)/R_insul_permeter*(D$10-C$10)*timestep/(((D$10-C$10)*A_xs_pipe)*rho*c_p_coolant)</f>
        <v>89.647239838598452</v>
      </c>
      <c r="E14">
        <f t="shared" si="6"/>
        <v>89.559349339040423</v>
      </c>
      <c r="F14">
        <f t="shared" si="6"/>
        <v>89.471578330120082</v>
      </c>
      <c r="G14">
        <f t="shared" si="6"/>
        <v>89.383926649385131</v>
      </c>
      <c r="H14">
        <f t="shared" si="6"/>
        <v>89.296394134604157</v>
      </c>
      <c r="I14">
        <f t="shared" si="6"/>
        <v>89.20898062376628</v>
      </c>
      <c r="J14">
        <f t="shared" si="6"/>
        <v>89.121685955080906</v>
      </c>
      <c r="K14">
        <f t="shared" si="6"/>
        <v>89.034509966977396</v>
      </c>
      <c r="L14">
        <f t="shared" si="6"/>
        <v>88.947452498104752</v>
      </c>
      <c r="M14">
        <f t="shared" si="6"/>
        <v>88.860513387331366</v>
      </c>
      <c r="N14">
        <f t="shared" si="6"/>
        <v>88.773692473744688</v>
      </c>
      <c r="O14">
        <f t="shared" si="6"/>
        <v>88.686989596650918</v>
      </c>
      <c r="P14">
        <f t="shared" si="6"/>
        <v>88.600404595574744</v>
      </c>
      <c r="Q14">
        <f t="shared" si="6"/>
        <v>88.513937310259024</v>
      </c>
      <c r="R14">
        <f t="shared" si="6"/>
        <v>88.427587580664493</v>
      </c>
      <c r="S14">
        <f t="shared" si="6"/>
        <v>88.341355246969457</v>
      </c>
      <c r="T14">
        <f t="shared" si="6"/>
        <v>88.255240149569516</v>
      </c>
      <c r="U14">
        <f t="shared" si="6"/>
        <v>88.169242129077247</v>
      </c>
      <c r="V14">
        <f t="shared" si="6"/>
        <v>88.083361026321924</v>
      </c>
      <c r="W14">
        <f t="shared" si="6"/>
        <v>87.997596682349226</v>
      </c>
      <c r="X14">
        <f t="shared" si="6"/>
        <v>87.911948938420934</v>
      </c>
      <c r="Y14">
        <f t="shared" si="6"/>
        <v>87.826417636014654</v>
      </c>
      <c r="Z14">
        <f t="shared" si="6"/>
        <v>87.741002616823479</v>
      </c>
      <c r="AA14">
        <f t="shared" si="6"/>
        <v>87.655703722755746</v>
      </c>
      <c r="AB14">
        <f t="shared" si="6"/>
        <v>87.570520795934726</v>
      </c>
      <c r="AC14">
        <f t="shared" si="6"/>
        <v>87.48545367869832</v>
      </c>
      <c r="AD14">
        <f t="shared" si="6"/>
        <v>87.40050221359877</v>
      </c>
      <c r="AE14">
        <f t="shared" si="6"/>
        <v>87.315666243402404</v>
      </c>
      <c r="AF14">
        <f t="shared" si="6"/>
        <v>87.230945611089282</v>
      </c>
      <c r="AG14">
        <f t="shared" si="6"/>
        <v>87.146340159852969</v>
      </c>
      <c r="AH14">
        <f t="shared" si="6"/>
        <v>87.061849733100189</v>
      </c>
      <c r="AI14">
        <f t="shared" si="6"/>
        <v>86.977474174450577</v>
      </c>
      <c r="AJ14">
        <f t="shared" si="6"/>
        <v>86.893213327736362</v>
      </c>
      <c r="AK14">
        <f t="shared" si="6"/>
        <v>86.809067037002094</v>
      </c>
    </row>
    <row r="15" spans="2:37" x14ac:dyDescent="0.3">
      <c r="B15">
        <f t="shared" si="4"/>
        <v>4</v>
      </c>
      <c r="C15">
        <f t="shared" si="2"/>
        <v>89.647239838598452</v>
      </c>
      <c r="D15">
        <f t="shared" ref="D15:AK15" si="7">C15-(C15-T_amb)/R_insul_permeter*(D$10-C$10)*timestep/(((D$10-C$10)*A_xs_pipe)*rho*c_p_coolant)</f>
        <v>89.559349339040423</v>
      </c>
      <c r="E15">
        <f t="shared" si="7"/>
        <v>89.471578330120082</v>
      </c>
      <c r="F15">
        <f t="shared" si="7"/>
        <v>89.383926649385131</v>
      </c>
      <c r="G15">
        <f t="shared" si="7"/>
        <v>89.296394134604157</v>
      </c>
      <c r="H15">
        <f t="shared" si="7"/>
        <v>89.20898062376628</v>
      </c>
      <c r="I15">
        <f t="shared" si="7"/>
        <v>89.121685955080906</v>
      </c>
      <c r="J15">
        <f t="shared" si="7"/>
        <v>89.034509966977396</v>
      </c>
      <c r="K15">
        <f t="shared" si="7"/>
        <v>88.947452498104752</v>
      </c>
      <c r="L15">
        <f t="shared" si="7"/>
        <v>88.860513387331366</v>
      </c>
      <c r="M15">
        <f t="shared" si="7"/>
        <v>88.773692473744688</v>
      </c>
      <c r="N15">
        <f t="shared" si="7"/>
        <v>88.686989596650918</v>
      </c>
      <c r="O15">
        <f t="shared" si="7"/>
        <v>88.600404595574744</v>
      </c>
      <c r="P15">
        <f t="shared" si="7"/>
        <v>88.513937310259024</v>
      </c>
      <c r="Q15">
        <f t="shared" si="7"/>
        <v>88.427587580664493</v>
      </c>
      <c r="R15">
        <f t="shared" si="7"/>
        <v>88.341355246969457</v>
      </c>
      <c r="S15">
        <f t="shared" si="7"/>
        <v>88.255240149569516</v>
      </c>
      <c r="T15">
        <f t="shared" si="7"/>
        <v>88.169242129077247</v>
      </c>
      <c r="U15">
        <f t="shared" si="7"/>
        <v>88.083361026321924</v>
      </c>
      <c r="V15">
        <f t="shared" si="7"/>
        <v>87.997596682349226</v>
      </c>
      <c r="W15">
        <f t="shared" si="7"/>
        <v>87.911948938420934</v>
      </c>
      <c r="X15">
        <f t="shared" si="7"/>
        <v>87.826417636014654</v>
      </c>
      <c r="Y15">
        <f t="shared" si="7"/>
        <v>87.741002616823479</v>
      </c>
      <c r="Z15">
        <f t="shared" si="7"/>
        <v>87.655703722755746</v>
      </c>
      <c r="AA15">
        <f t="shared" si="7"/>
        <v>87.570520795934726</v>
      </c>
      <c r="AB15">
        <f t="shared" si="7"/>
        <v>87.48545367869832</v>
      </c>
      <c r="AC15">
        <f t="shared" si="7"/>
        <v>87.40050221359877</v>
      </c>
      <c r="AD15">
        <f t="shared" si="7"/>
        <v>87.315666243402404</v>
      </c>
      <c r="AE15">
        <f t="shared" si="7"/>
        <v>87.230945611089282</v>
      </c>
      <c r="AF15">
        <f t="shared" si="7"/>
        <v>87.146340159852969</v>
      </c>
      <c r="AG15">
        <f t="shared" si="7"/>
        <v>87.061849733100189</v>
      </c>
      <c r="AH15">
        <f t="shared" si="7"/>
        <v>86.977474174450577</v>
      </c>
      <c r="AI15">
        <f t="shared" si="7"/>
        <v>86.893213327736362</v>
      </c>
      <c r="AJ15">
        <f t="shared" si="7"/>
        <v>86.809067037002094</v>
      </c>
      <c r="AK15">
        <f t="shared" si="7"/>
        <v>86.725035146504368</v>
      </c>
    </row>
    <row r="16" spans="2:37" x14ac:dyDescent="0.3">
      <c r="B16">
        <f t="shared" si="4"/>
        <v>5</v>
      </c>
      <c r="C16">
        <f t="shared" si="2"/>
        <v>89.559349339040423</v>
      </c>
      <c r="D16">
        <f t="shared" ref="D16:AK16" si="8">C16-(C16-T_amb)/R_insul_permeter*(D$10-C$10)*timestep/(((D$10-C$10)*A_xs_pipe)*rho*c_p_coolant)</f>
        <v>89.471578330120082</v>
      </c>
      <c r="E16">
        <f t="shared" si="8"/>
        <v>89.383926649385131</v>
      </c>
      <c r="F16">
        <f t="shared" si="8"/>
        <v>89.296394134604157</v>
      </c>
      <c r="G16">
        <f t="shared" si="8"/>
        <v>89.20898062376628</v>
      </c>
      <c r="H16">
        <f t="shared" si="8"/>
        <v>89.121685955080906</v>
      </c>
      <c r="I16">
        <f t="shared" si="8"/>
        <v>89.034509966977396</v>
      </c>
      <c r="J16">
        <f t="shared" si="8"/>
        <v>88.947452498104752</v>
      </c>
      <c r="K16">
        <f t="shared" si="8"/>
        <v>88.860513387331366</v>
      </c>
      <c r="L16">
        <f t="shared" si="8"/>
        <v>88.773692473744688</v>
      </c>
      <c r="M16">
        <f t="shared" si="8"/>
        <v>88.686989596650918</v>
      </c>
      <c r="N16">
        <f t="shared" si="8"/>
        <v>88.600404595574744</v>
      </c>
      <c r="O16">
        <f t="shared" si="8"/>
        <v>88.513937310259024</v>
      </c>
      <c r="P16">
        <f t="shared" si="8"/>
        <v>88.427587580664493</v>
      </c>
      <c r="Q16">
        <f t="shared" si="8"/>
        <v>88.341355246969457</v>
      </c>
      <c r="R16">
        <f t="shared" si="8"/>
        <v>88.255240149569516</v>
      </c>
      <c r="S16">
        <f t="shared" si="8"/>
        <v>88.169242129077247</v>
      </c>
      <c r="T16">
        <f t="shared" si="8"/>
        <v>88.083361026321924</v>
      </c>
      <c r="U16">
        <f t="shared" si="8"/>
        <v>87.997596682349226</v>
      </c>
      <c r="V16">
        <f t="shared" si="8"/>
        <v>87.911948938420934</v>
      </c>
      <c r="W16">
        <f t="shared" si="8"/>
        <v>87.826417636014654</v>
      </c>
      <c r="X16">
        <f t="shared" si="8"/>
        <v>87.741002616823479</v>
      </c>
      <c r="Y16">
        <f t="shared" si="8"/>
        <v>87.655703722755746</v>
      </c>
      <c r="Z16">
        <f t="shared" si="8"/>
        <v>87.570520795934726</v>
      </c>
      <c r="AA16">
        <f t="shared" si="8"/>
        <v>87.48545367869832</v>
      </c>
      <c r="AB16">
        <f t="shared" si="8"/>
        <v>87.40050221359877</v>
      </c>
      <c r="AC16">
        <f t="shared" si="8"/>
        <v>87.315666243402404</v>
      </c>
      <c r="AD16">
        <f t="shared" si="8"/>
        <v>87.230945611089282</v>
      </c>
      <c r="AE16">
        <f t="shared" si="8"/>
        <v>87.146340159852969</v>
      </c>
      <c r="AF16">
        <f t="shared" si="8"/>
        <v>87.061849733100189</v>
      </c>
      <c r="AG16">
        <f t="shared" si="8"/>
        <v>86.977474174450577</v>
      </c>
      <c r="AH16">
        <f t="shared" si="8"/>
        <v>86.893213327736362</v>
      </c>
      <c r="AI16">
        <f t="shared" si="8"/>
        <v>86.809067037002094</v>
      </c>
      <c r="AJ16">
        <f t="shared" si="8"/>
        <v>86.725035146504368</v>
      </c>
      <c r="AK16">
        <f t="shared" si="8"/>
        <v>86.641117500711488</v>
      </c>
    </row>
    <row r="17" spans="2:37" x14ac:dyDescent="0.3">
      <c r="B17">
        <f t="shared" si="4"/>
        <v>6</v>
      </c>
      <c r="C17">
        <f t="shared" si="2"/>
        <v>89.471578330120082</v>
      </c>
      <c r="D17">
        <f t="shared" ref="D17:AK17" si="9">C17-(C17-T_amb)/R_insul_permeter*(D$10-C$10)*timestep/(((D$10-C$10)*A_xs_pipe)*rho*c_p_coolant)</f>
        <v>89.383926649385131</v>
      </c>
      <c r="E17">
        <f t="shared" si="9"/>
        <v>89.296394134604157</v>
      </c>
      <c r="F17">
        <f t="shared" si="9"/>
        <v>89.20898062376628</v>
      </c>
      <c r="G17">
        <f t="shared" si="9"/>
        <v>89.121685955080906</v>
      </c>
      <c r="H17">
        <f t="shared" si="9"/>
        <v>89.034509966977396</v>
      </c>
      <c r="I17">
        <f t="shared" si="9"/>
        <v>88.947452498104752</v>
      </c>
      <c r="J17">
        <f t="shared" si="9"/>
        <v>88.860513387331366</v>
      </c>
      <c r="K17">
        <f t="shared" si="9"/>
        <v>88.773692473744688</v>
      </c>
      <c r="L17">
        <f t="shared" si="9"/>
        <v>88.686989596650918</v>
      </c>
      <c r="M17">
        <f t="shared" si="9"/>
        <v>88.600404595574744</v>
      </c>
      <c r="N17">
        <f t="shared" si="9"/>
        <v>88.513937310259024</v>
      </c>
      <c r="O17">
        <f t="shared" si="9"/>
        <v>88.427587580664493</v>
      </c>
      <c r="P17">
        <f t="shared" si="9"/>
        <v>88.341355246969457</v>
      </c>
      <c r="Q17">
        <f t="shared" si="9"/>
        <v>88.255240149569516</v>
      </c>
      <c r="R17">
        <f t="shared" si="9"/>
        <v>88.169242129077247</v>
      </c>
      <c r="S17">
        <f t="shared" si="9"/>
        <v>88.083361026321924</v>
      </c>
      <c r="T17">
        <f t="shared" si="9"/>
        <v>87.997596682349226</v>
      </c>
      <c r="U17">
        <f t="shared" si="9"/>
        <v>87.911948938420934</v>
      </c>
      <c r="V17">
        <f t="shared" si="9"/>
        <v>87.826417636014654</v>
      </c>
      <c r="W17">
        <f t="shared" si="9"/>
        <v>87.741002616823479</v>
      </c>
      <c r="X17">
        <f t="shared" si="9"/>
        <v>87.655703722755746</v>
      </c>
      <c r="Y17">
        <f t="shared" si="9"/>
        <v>87.570520795934726</v>
      </c>
      <c r="Z17">
        <f t="shared" si="9"/>
        <v>87.48545367869832</v>
      </c>
      <c r="AA17">
        <f t="shared" si="9"/>
        <v>87.40050221359877</v>
      </c>
      <c r="AB17">
        <f t="shared" si="9"/>
        <v>87.315666243402404</v>
      </c>
      <c r="AC17">
        <f t="shared" si="9"/>
        <v>87.230945611089282</v>
      </c>
      <c r="AD17">
        <f t="shared" si="9"/>
        <v>87.146340159852969</v>
      </c>
      <c r="AE17">
        <f t="shared" si="9"/>
        <v>87.061849733100189</v>
      </c>
      <c r="AF17">
        <f t="shared" si="9"/>
        <v>86.977474174450577</v>
      </c>
      <c r="AG17">
        <f t="shared" si="9"/>
        <v>86.893213327736362</v>
      </c>
      <c r="AH17">
        <f t="shared" si="9"/>
        <v>86.809067037002094</v>
      </c>
      <c r="AI17">
        <f t="shared" si="9"/>
        <v>86.725035146504368</v>
      </c>
      <c r="AJ17">
        <f t="shared" si="9"/>
        <v>86.641117500711488</v>
      </c>
      <c r="AK17">
        <f t="shared" si="9"/>
        <v>86.557313944303232</v>
      </c>
    </row>
    <row r="18" spans="2:37" x14ac:dyDescent="0.3">
      <c r="B18">
        <f t="shared" si="4"/>
        <v>7</v>
      </c>
      <c r="C18">
        <f t="shared" si="2"/>
        <v>89.383926649385131</v>
      </c>
      <c r="D18">
        <f t="shared" ref="D18:AK18" si="10">C18-(C18-T_amb)/R_insul_permeter*(D$10-C$10)*timestep/(((D$10-C$10)*A_xs_pipe)*rho*c_p_coolant)</f>
        <v>89.296394134604157</v>
      </c>
      <c r="E18">
        <f t="shared" si="10"/>
        <v>89.20898062376628</v>
      </c>
      <c r="F18">
        <f t="shared" si="10"/>
        <v>89.121685955080906</v>
      </c>
      <c r="G18">
        <f t="shared" si="10"/>
        <v>89.034509966977396</v>
      </c>
      <c r="H18">
        <f t="shared" si="10"/>
        <v>88.947452498104752</v>
      </c>
      <c r="I18">
        <f t="shared" si="10"/>
        <v>88.860513387331366</v>
      </c>
      <c r="J18">
        <f t="shared" si="10"/>
        <v>88.773692473744688</v>
      </c>
      <c r="K18">
        <f t="shared" si="10"/>
        <v>88.686989596650918</v>
      </c>
      <c r="L18">
        <f t="shared" si="10"/>
        <v>88.600404595574744</v>
      </c>
      <c r="M18">
        <f t="shared" si="10"/>
        <v>88.513937310259024</v>
      </c>
      <c r="N18">
        <f t="shared" si="10"/>
        <v>88.427587580664493</v>
      </c>
      <c r="O18">
        <f t="shared" si="10"/>
        <v>88.341355246969457</v>
      </c>
      <c r="P18">
        <f t="shared" si="10"/>
        <v>88.255240149569516</v>
      </c>
      <c r="Q18">
        <f t="shared" si="10"/>
        <v>88.169242129077247</v>
      </c>
      <c r="R18">
        <f t="shared" si="10"/>
        <v>88.083361026321924</v>
      </c>
      <c r="S18">
        <f t="shared" si="10"/>
        <v>87.997596682349226</v>
      </c>
      <c r="T18">
        <f t="shared" si="10"/>
        <v>87.911948938420934</v>
      </c>
      <c r="U18">
        <f t="shared" si="10"/>
        <v>87.826417636014654</v>
      </c>
      <c r="V18">
        <f t="shared" si="10"/>
        <v>87.741002616823479</v>
      </c>
      <c r="W18">
        <f t="shared" si="10"/>
        <v>87.655703722755746</v>
      </c>
      <c r="X18">
        <f t="shared" si="10"/>
        <v>87.570520795934726</v>
      </c>
      <c r="Y18">
        <f t="shared" si="10"/>
        <v>87.48545367869832</v>
      </c>
      <c r="Z18">
        <f t="shared" si="10"/>
        <v>87.40050221359877</v>
      </c>
      <c r="AA18">
        <f t="shared" si="10"/>
        <v>87.315666243402404</v>
      </c>
      <c r="AB18">
        <f t="shared" si="10"/>
        <v>87.230945611089282</v>
      </c>
      <c r="AC18">
        <f t="shared" si="10"/>
        <v>87.146340159852969</v>
      </c>
      <c r="AD18">
        <f t="shared" si="10"/>
        <v>87.061849733100189</v>
      </c>
      <c r="AE18">
        <f t="shared" si="10"/>
        <v>86.977474174450577</v>
      </c>
      <c r="AF18">
        <f t="shared" si="10"/>
        <v>86.893213327736362</v>
      </c>
      <c r="AG18">
        <f t="shared" si="10"/>
        <v>86.809067037002094</v>
      </c>
      <c r="AH18">
        <f t="shared" si="10"/>
        <v>86.725035146504368</v>
      </c>
      <c r="AI18">
        <f t="shared" si="10"/>
        <v>86.641117500711488</v>
      </c>
      <c r="AJ18">
        <f t="shared" si="10"/>
        <v>86.557313944303232</v>
      </c>
      <c r="AK18">
        <f t="shared" si="10"/>
        <v>86.473624322170522</v>
      </c>
    </row>
    <row r="19" spans="2:37" x14ac:dyDescent="0.3">
      <c r="B19">
        <f t="shared" si="4"/>
        <v>8</v>
      </c>
      <c r="C19">
        <f t="shared" si="2"/>
        <v>89.296394134604157</v>
      </c>
      <c r="D19">
        <f t="shared" ref="D19:AK19" si="11">C19-(C19-T_amb)/R_insul_permeter*(D$10-C$10)*timestep/(((D$10-C$10)*A_xs_pipe)*rho*c_p_coolant)</f>
        <v>89.20898062376628</v>
      </c>
      <c r="E19">
        <f t="shared" si="11"/>
        <v>89.121685955080906</v>
      </c>
      <c r="F19">
        <f t="shared" si="11"/>
        <v>89.034509966977396</v>
      </c>
      <c r="G19">
        <f t="shared" si="11"/>
        <v>88.947452498104752</v>
      </c>
      <c r="H19">
        <f t="shared" si="11"/>
        <v>88.860513387331366</v>
      </c>
      <c r="I19">
        <f t="shared" si="11"/>
        <v>88.773692473744688</v>
      </c>
      <c r="J19">
        <f t="shared" si="11"/>
        <v>88.686989596650918</v>
      </c>
      <c r="K19">
        <f t="shared" si="11"/>
        <v>88.600404595574744</v>
      </c>
      <c r="L19">
        <f t="shared" si="11"/>
        <v>88.513937310259024</v>
      </c>
      <c r="M19">
        <f t="shared" si="11"/>
        <v>88.427587580664493</v>
      </c>
      <c r="N19">
        <f t="shared" si="11"/>
        <v>88.341355246969457</v>
      </c>
      <c r="O19">
        <f t="shared" si="11"/>
        <v>88.255240149569516</v>
      </c>
      <c r="P19">
        <f t="shared" si="11"/>
        <v>88.169242129077247</v>
      </c>
      <c r="Q19">
        <f t="shared" si="11"/>
        <v>88.083361026321924</v>
      </c>
      <c r="R19">
        <f t="shared" si="11"/>
        <v>87.997596682349226</v>
      </c>
      <c r="S19">
        <f t="shared" si="11"/>
        <v>87.911948938420934</v>
      </c>
      <c r="T19">
        <f t="shared" si="11"/>
        <v>87.826417636014654</v>
      </c>
      <c r="U19">
        <f t="shared" si="11"/>
        <v>87.741002616823479</v>
      </c>
      <c r="V19">
        <f t="shared" si="11"/>
        <v>87.655703722755746</v>
      </c>
      <c r="W19">
        <f t="shared" si="11"/>
        <v>87.570520795934726</v>
      </c>
      <c r="X19">
        <f t="shared" si="11"/>
        <v>87.48545367869832</v>
      </c>
      <c r="Y19">
        <f t="shared" si="11"/>
        <v>87.40050221359877</v>
      </c>
      <c r="Z19">
        <f t="shared" si="11"/>
        <v>87.315666243402404</v>
      </c>
      <c r="AA19">
        <f t="shared" si="11"/>
        <v>87.230945611089282</v>
      </c>
      <c r="AB19">
        <f t="shared" si="11"/>
        <v>87.146340159852969</v>
      </c>
      <c r="AC19">
        <f t="shared" si="11"/>
        <v>87.061849733100189</v>
      </c>
      <c r="AD19">
        <f t="shared" si="11"/>
        <v>86.977474174450577</v>
      </c>
      <c r="AE19">
        <f t="shared" si="11"/>
        <v>86.893213327736362</v>
      </c>
      <c r="AF19">
        <f t="shared" si="11"/>
        <v>86.809067037002094</v>
      </c>
      <c r="AG19">
        <f t="shared" si="11"/>
        <v>86.725035146504368</v>
      </c>
      <c r="AH19">
        <f t="shared" si="11"/>
        <v>86.641117500711488</v>
      </c>
      <c r="AI19">
        <f t="shared" si="11"/>
        <v>86.557313944303232</v>
      </c>
      <c r="AJ19">
        <f t="shared" si="11"/>
        <v>86.473624322170522</v>
      </c>
      <c r="AK19">
        <f t="shared" si="11"/>
        <v>86.390048479415171</v>
      </c>
    </row>
    <row r="20" spans="2:37" x14ac:dyDescent="0.3">
      <c r="B20">
        <f t="shared" si="4"/>
        <v>9</v>
      </c>
      <c r="C20">
        <f t="shared" si="2"/>
        <v>89.20898062376628</v>
      </c>
      <c r="D20">
        <f t="shared" ref="D20:AK20" si="12">C20-(C20-T_amb)/R_insul_permeter*(D$10-C$10)*timestep/(((D$10-C$10)*A_xs_pipe)*rho*c_p_coolant)</f>
        <v>89.121685955080906</v>
      </c>
      <c r="E20">
        <f t="shared" si="12"/>
        <v>89.034509966977396</v>
      </c>
      <c r="F20">
        <f t="shared" si="12"/>
        <v>88.947452498104752</v>
      </c>
      <c r="G20">
        <f t="shared" si="12"/>
        <v>88.860513387331366</v>
      </c>
      <c r="H20">
        <f t="shared" si="12"/>
        <v>88.773692473744688</v>
      </c>
      <c r="I20">
        <f t="shared" si="12"/>
        <v>88.686989596650918</v>
      </c>
      <c r="J20">
        <f t="shared" si="12"/>
        <v>88.600404595574744</v>
      </c>
      <c r="K20">
        <f t="shared" si="12"/>
        <v>88.513937310259024</v>
      </c>
      <c r="L20">
        <f t="shared" si="12"/>
        <v>88.427587580664493</v>
      </c>
      <c r="M20">
        <f t="shared" si="12"/>
        <v>88.341355246969457</v>
      </c>
      <c r="N20">
        <f t="shared" si="12"/>
        <v>88.255240149569516</v>
      </c>
      <c r="O20">
        <f t="shared" si="12"/>
        <v>88.169242129077247</v>
      </c>
      <c r="P20">
        <f t="shared" si="12"/>
        <v>88.083361026321924</v>
      </c>
      <c r="Q20">
        <f t="shared" si="12"/>
        <v>87.997596682349226</v>
      </c>
      <c r="R20">
        <f t="shared" si="12"/>
        <v>87.911948938420934</v>
      </c>
      <c r="S20">
        <f t="shared" si="12"/>
        <v>87.826417636014654</v>
      </c>
      <c r="T20">
        <f t="shared" si="12"/>
        <v>87.741002616823479</v>
      </c>
      <c r="U20">
        <f t="shared" si="12"/>
        <v>87.655703722755746</v>
      </c>
      <c r="V20">
        <f t="shared" si="12"/>
        <v>87.570520795934726</v>
      </c>
      <c r="W20">
        <f t="shared" si="12"/>
        <v>87.48545367869832</v>
      </c>
      <c r="X20">
        <f t="shared" si="12"/>
        <v>87.40050221359877</v>
      </c>
      <c r="Y20">
        <f t="shared" si="12"/>
        <v>87.315666243402404</v>
      </c>
      <c r="Z20">
        <f t="shared" si="12"/>
        <v>87.230945611089282</v>
      </c>
      <c r="AA20">
        <f t="shared" si="12"/>
        <v>87.146340159852969</v>
      </c>
      <c r="AB20">
        <f t="shared" si="12"/>
        <v>87.061849733100189</v>
      </c>
      <c r="AC20">
        <f t="shared" si="12"/>
        <v>86.977474174450577</v>
      </c>
      <c r="AD20">
        <f t="shared" si="12"/>
        <v>86.893213327736362</v>
      </c>
      <c r="AE20">
        <f t="shared" si="12"/>
        <v>86.809067037002094</v>
      </c>
      <c r="AF20">
        <f t="shared" si="12"/>
        <v>86.725035146504368</v>
      </c>
      <c r="AG20">
        <f t="shared" si="12"/>
        <v>86.641117500711488</v>
      </c>
      <c r="AH20">
        <f t="shared" si="12"/>
        <v>86.557313944303232</v>
      </c>
      <c r="AI20">
        <f t="shared" si="12"/>
        <v>86.473624322170522</v>
      </c>
      <c r="AJ20">
        <f t="shared" si="12"/>
        <v>86.390048479415171</v>
      </c>
      <c r="AK20">
        <f t="shared" si="12"/>
        <v>86.306586261349594</v>
      </c>
    </row>
    <row r="21" spans="2:37" x14ac:dyDescent="0.3">
      <c r="B21">
        <f t="shared" si="4"/>
        <v>10</v>
      </c>
      <c r="C21">
        <f t="shared" si="2"/>
        <v>89.121685955080906</v>
      </c>
      <c r="D21">
        <f t="shared" ref="D21:AK21" si="13">C21-(C21-T_amb)/R_insul_permeter*(D$10-C$10)*timestep/(((D$10-C$10)*A_xs_pipe)*rho*c_p_coolant)</f>
        <v>89.034509966977396</v>
      </c>
      <c r="E21">
        <f t="shared" si="13"/>
        <v>88.947452498104752</v>
      </c>
      <c r="F21">
        <f t="shared" si="13"/>
        <v>88.860513387331366</v>
      </c>
      <c r="G21">
        <f t="shared" si="13"/>
        <v>88.773692473744688</v>
      </c>
      <c r="H21">
        <f t="shared" si="13"/>
        <v>88.686989596650918</v>
      </c>
      <c r="I21">
        <f t="shared" si="13"/>
        <v>88.600404595574744</v>
      </c>
      <c r="J21">
        <f t="shared" si="13"/>
        <v>88.513937310259024</v>
      </c>
      <c r="K21">
        <f t="shared" si="13"/>
        <v>88.427587580664493</v>
      </c>
      <c r="L21">
        <f t="shared" si="13"/>
        <v>88.341355246969457</v>
      </c>
      <c r="M21">
        <f t="shared" si="13"/>
        <v>88.255240149569516</v>
      </c>
      <c r="N21">
        <f t="shared" si="13"/>
        <v>88.169242129077247</v>
      </c>
      <c r="O21">
        <f t="shared" si="13"/>
        <v>88.083361026321924</v>
      </c>
      <c r="P21">
        <f t="shared" si="13"/>
        <v>87.997596682349226</v>
      </c>
      <c r="Q21">
        <f t="shared" si="13"/>
        <v>87.911948938420934</v>
      </c>
      <c r="R21">
        <f t="shared" si="13"/>
        <v>87.826417636014654</v>
      </c>
      <c r="S21">
        <f t="shared" si="13"/>
        <v>87.741002616823479</v>
      </c>
      <c r="T21">
        <f t="shared" si="13"/>
        <v>87.655703722755746</v>
      </c>
      <c r="U21">
        <f t="shared" si="13"/>
        <v>87.570520795934726</v>
      </c>
      <c r="V21">
        <f t="shared" si="13"/>
        <v>87.48545367869832</v>
      </c>
      <c r="W21">
        <f t="shared" si="13"/>
        <v>87.40050221359877</v>
      </c>
      <c r="X21">
        <f t="shared" si="13"/>
        <v>87.315666243402404</v>
      </c>
      <c r="Y21">
        <f t="shared" si="13"/>
        <v>87.230945611089282</v>
      </c>
      <c r="Z21">
        <f t="shared" si="13"/>
        <v>87.146340159852969</v>
      </c>
      <c r="AA21">
        <f t="shared" si="13"/>
        <v>87.061849733100189</v>
      </c>
      <c r="AB21">
        <f t="shared" si="13"/>
        <v>86.977474174450577</v>
      </c>
      <c r="AC21">
        <f t="shared" si="13"/>
        <v>86.893213327736362</v>
      </c>
      <c r="AD21">
        <f t="shared" si="13"/>
        <v>86.809067037002094</v>
      </c>
      <c r="AE21">
        <f t="shared" si="13"/>
        <v>86.725035146504368</v>
      </c>
      <c r="AF21">
        <f t="shared" si="13"/>
        <v>86.641117500711488</v>
      </c>
      <c r="AG21">
        <f t="shared" si="13"/>
        <v>86.557313944303232</v>
      </c>
      <c r="AH21">
        <f t="shared" si="13"/>
        <v>86.473624322170522</v>
      </c>
      <c r="AI21">
        <f t="shared" si="13"/>
        <v>86.390048479415171</v>
      </c>
      <c r="AJ21">
        <f t="shared" si="13"/>
        <v>86.306586261349594</v>
      </c>
      <c r="AK21">
        <f t="shared" si="13"/>
        <v>86.223237513496485</v>
      </c>
    </row>
    <row r="22" spans="2:37" x14ac:dyDescent="0.3">
      <c r="B22">
        <f t="shared" si="4"/>
        <v>11</v>
      </c>
      <c r="C22">
        <f t="shared" si="2"/>
        <v>89.034509966977396</v>
      </c>
      <c r="D22">
        <f t="shared" ref="D22:AK22" si="14">C22-(C22-T_amb)/R_insul_permeter*(D$10-C$10)*timestep/(((D$10-C$10)*A_xs_pipe)*rho*c_p_coolant)</f>
        <v>88.947452498104752</v>
      </c>
      <c r="E22">
        <f t="shared" si="14"/>
        <v>88.860513387331366</v>
      </c>
      <c r="F22">
        <f t="shared" si="14"/>
        <v>88.773692473744688</v>
      </c>
      <c r="G22">
        <f t="shared" si="14"/>
        <v>88.686989596650918</v>
      </c>
      <c r="H22">
        <f t="shared" si="14"/>
        <v>88.600404595574744</v>
      </c>
      <c r="I22">
        <f t="shared" si="14"/>
        <v>88.513937310259024</v>
      </c>
      <c r="J22">
        <f t="shared" si="14"/>
        <v>88.427587580664493</v>
      </c>
      <c r="K22">
        <f t="shared" si="14"/>
        <v>88.341355246969457</v>
      </c>
      <c r="L22">
        <f t="shared" si="14"/>
        <v>88.255240149569516</v>
      </c>
      <c r="M22">
        <f t="shared" si="14"/>
        <v>88.169242129077247</v>
      </c>
      <c r="N22">
        <f t="shared" si="14"/>
        <v>88.083361026321924</v>
      </c>
      <c r="O22">
        <f t="shared" si="14"/>
        <v>87.997596682349226</v>
      </c>
      <c r="P22">
        <f t="shared" si="14"/>
        <v>87.911948938420934</v>
      </c>
      <c r="Q22">
        <f t="shared" si="14"/>
        <v>87.826417636014654</v>
      </c>
      <c r="R22">
        <f t="shared" si="14"/>
        <v>87.741002616823479</v>
      </c>
      <c r="S22">
        <f t="shared" si="14"/>
        <v>87.655703722755746</v>
      </c>
      <c r="T22">
        <f t="shared" si="14"/>
        <v>87.570520795934726</v>
      </c>
      <c r="U22">
        <f t="shared" si="14"/>
        <v>87.48545367869832</v>
      </c>
      <c r="V22">
        <f t="shared" si="14"/>
        <v>87.40050221359877</v>
      </c>
      <c r="W22">
        <f t="shared" si="14"/>
        <v>87.315666243402404</v>
      </c>
      <c r="X22">
        <f t="shared" si="14"/>
        <v>87.230945611089282</v>
      </c>
      <c r="Y22">
        <f t="shared" si="14"/>
        <v>87.146340159852969</v>
      </c>
      <c r="Z22">
        <f t="shared" si="14"/>
        <v>87.061849733100189</v>
      </c>
      <c r="AA22">
        <f t="shared" si="14"/>
        <v>86.977474174450577</v>
      </c>
      <c r="AB22">
        <f t="shared" si="14"/>
        <v>86.893213327736362</v>
      </c>
      <c r="AC22">
        <f t="shared" si="14"/>
        <v>86.809067037002094</v>
      </c>
      <c r="AD22">
        <f t="shared" si="14"/>
        <v>86.725035146504368</v>
      </c>
      <c r="AE22">
        <f t="shared" si="14"/>
        <v>86.641117500711488</v>
      </c>
      <c r="AF22">
        <f t="shared" si="14"/>
        <v>86.557313944303232</v>
      </c>
      <c r="AG22">
        <f t="shared" si="14"/>
        <v>86.473624322170522</v>
      </c>
      <c r="AH22">
        <f t="shared" si="14"/>
        <v>86.390048479415171</v>
      </c>
      <c r="AI22">
        <f t="shared" si="14"/>
        <v>86.306586261349594</v>
      </c>
      <c r="AJ22">
        <f t="shared" si="14"/>
        <v>86.223237513496485</v>
      </c>
      <c r="AK22">
        <f t="shared" si="14"/>
        <v>86.140002081588563</v>
      </c>
    </row>
    <row r="23" spans="2:37" x14ac:dyDescent="0.3">
      <c r="B23">
        <f t="shared" si="4"/>
        <v>12</v>
      </c>
      <c r="C23">
        <f t="shared" si="2"/>
        <v>88.947452498104752</v>
      </c>
      <c r="D23">
        <f t="shared" ref="D23:AK23" si="15">C23-(C23-T_amb)/R_insul_permeter*(D$10-C$10)*timestep/(((D$10-C$10)*A_xs_pipe)*rho*c_p_coolant)</f>
        <v>88.860513387331366</v>
      </c>
      <c r="E23">
        <f t="shared" si="15"/>
        <v>88.773692473744688</v>
      </c>
      <c r="F23">
        <f t="shared" si="15"/>
        <v>88.686989596650918</v>
      </c>
      <c r="G23">
        <f t="shared" si="15"/>
        <v>88.600404595574744</v>
      </c>
      <c r="H23">
        <f t="shared" si="15"/>
        <v>88.513937310259024</v>
      </c>
      <c r="I23">
        <f t="shared" si="15"/>
        <v>88.427587580664493</v>
      </c>
      <c r="J23">
        <f t="shared" si="15"/>
        <v>88.341355246969457</v>
      </c>
      <c r="K23">
        <f t="shared" si="15"/>
        <v>88.255240149569516</v>
      </c>
      <c r="L23">
        <f t="shared" si="15"/>
        <v>88.169242129077247</v>
      </c>
      <c r="M23">
        <f t="shared" si="15"/>
        <v>88.083361026321924</v>
      </c>
      <c r="N23">
        <f t="shared" si="15"/>
        <v>87.997596682349226</v>
      </c>
      <c r="O23">
        <f t="shared" si="15"/>
        <v>87.911948938420934</v>
      </c>
      <c r="P23">
        <f t="shared" si="15"/>
        <v>87.826417636014654</v>
      </c>
      <c r="Q23">
        <f t="shared" si="15"/>
        <v>87.741002616823479</v>
      </c>
      <c r="R23">
        <f t="shared" si="15"/>
        <v>87.655703722755746</v>
      </c>
      <c r="S23">
        <f t="shared" si="15"/>
        <v>87.570520795934726</v>
      </c>
      <c r="T23">
        <f t="shared" si="15"/>
        <v>87.48545367869832</v>
      </c>
      <c r="U23">
        <f t="shared" si="15"/>
        <v>87.40050221359877</v>
      </c>
      <c r="V23">
        <f t="shared" si="15"/>
        <v>87.315666243402404</v>
      </c>
      <c r="W23">
        <f t="shared" si="15"/>
        <v>87.230945611089282</v>
      </c>
      <c r="X23">
        <f t="shared" si="15"/>
        <v>87.146340159852969</v>
      </c>
      <c r="Y23">
        <f t="shared" si="15"/>
        <v>87.061849733100189</v>
      </c>
      <c r="Z23">
        <f t="shared" si="15"/>
        <v>86.977474174450577</v>
      </c>
      <c r="AA23">
        <f t="shared" si="15"/>
        <v>86.893213327736362</v>
      </c>
      <c r="AB23">
        <f t="shared" si="15"/>
        <v>86.809067037002094</v>
      </c>
      <c r="AC23">
        <f t="shared" si="15"/>
        <v>86.725035146504368</v>
      </c>
      <c r="AD23">
        <f t="shared" si="15"/>
        <v>86.641117500711488</v>
      </c>
      <c r="AE23">
        <f t="shared" si="15"/>
        <v>86.557313944303232</v>
      </c>
      <c r="AF23">
        <f t="shared" si="15"/>
        <v>86.473624322170522</v>
      </c>
      <c r="AG23">
        <f t="shared" si="15"/>
        <v>86.390048479415171</v>
      </c>
      <c r="AH23">
        <f t="shared" si="15"/>
        <v>86.306586261349594</v>
      </c>
      <c r="AI23">
        <f t="shared" si="15"/>
        <v>86.223237513496485</v>
      </c>
      <c r="AJ23">
        <f t="shared" si="15"/>
        <v>86.140002081588563</v>
      </c>
      <c r="AK23">
        <f t="shared" si="15"/>
        <v>86.05687981156828</v>
      </c>
    </row>
    <row r="24" spans="2:37" x14ac:dyDescent="0.3">
      <c r="B24">
        <f t="shared" si="4"/>
        <v>13</v>
      </c>
      <c r="C24">
        <f t="shared" si="2"/>
        <v>88.860513387331366</v>
      </c>
      <c r="D24">
        <f t="shared" ref="D24:AK24" si="16">C24-(C24-T_amb)/R_insul_permeter*(D$10-C$10)*timestep/(((D$10-C$10)*A_xs_pipe)*rho*c_p_coolant)</f>
        <v>88.773692473744688</v>
      </c>
      <c r="E24">
        <f t="shared" si="16"/>
        <v>88.686989596650918</v>
      </c>
      <c r="F24">
        <f t="shared" si="16"/>
        <v>88.600404595574744</v>
      </c>
      <c r="G24">
        <f t="shared" si="16"/>
        <v>88.513937310259024</v>
      </c>
      <c r="H24">
        <f t="shared" si="16"/>
        <v>88.427587580664493</v>
      </c>
      <c r="I24">
        <f t="shared" si="16"/>
        <v>88.341355246969457</v>
      </c>
      <c r="J24">
        <f t="shared" si="16"/>
        <v>88.255240149569516</v>
      </c>
      <c r="K24">
        <f t="shared" si="16"/>
        <v>88.169242129077247</v>
      </c>
      <c r="L24">
        <f t="shared" si="16"/>
        <v>88.083361026321924</v>
      </c>
      <c r="M24">
        <f t="shared" si="16"/>
        <v>87.997596682349226</v>
      </c>
      <c r="N24">
        <f t="shared" si="16"/>
        <v>87.911948938420934</v>
      </c>
      <c r="O24">
        <f t="shared" si="16"/>
        <v>87.826417636014654</v>
      </c>
      <c r="P24">
        <f t="shared" si="16"/>
        <v>87.741002616823479</v>
      </c>
      <c r="Q24">
        <f t="shared" si="16"/>
        <v>87.655703722755746</v>
      </c>
      <c r="R24">
        <f t="shared" si="16"/>
        <v>87.570520795934726</v>
      </c>
      <c r="S24">
        <f t="shared" si="16"/>
        <v>87.48545367869832</v>
      </c>
      <c r="T24">
        <f t="shared" si="16"/>
        <v>87.40050221359877</v>
      </c>
      <c r="U24">
        <f t="shared" si="16"/>
        <v>87.315666243402404</v>
      </c>
      <c r="V24">
        <f t="shared" si="16"/>
        <v>87.230945611089282</v>
      </c>
      <c r="W24">
        <f t="shared" si="16"/>
        <v>87.146340159852969</v>
      </c>
      <c r="X24">
        <f t="shared" si="16"/>
        <v>87.061849733100189</v>
      </c>
      <c r="Y24">
        <f t="shared" si="16"/>
        <v>86.977474174450577</v>
      </c>
      <c r="Z24">
        <f t="shared" si="16"/>
        <v>86.893213327736362</v>
      </c>
      <c r="AA24">
        <f t="shared" si="16"/>
        <v>86.809067037002094</v>
      </c>
      <c r="AB24">
        <f t="shared" si="16"/>
        <v>86.725035146504368</v>
      </c>
      <c r="AC24">
        <f t="shared" si="16"/>
        <v>86.641117500711488</v>
      </c>
      <c r="AD24">
        <f t="shared" si="16"/>
        <v>86.557313944303232</v>
      </c>
      <c r="AE24">
        <f t="shared" si="16"/>
        <v>86.473624322170522</v>
      </c>
      <c r="AF24">
        <f t="shared" si="16"/>
        <v>86.390048479415171</v>
      </c>
      <c r="AG24">
        <f t="shared" si="16"/>
        <v>86.306586261349594</v>
      </c>
      <c r="AH24">
        <f t="shared" si="16"/>
        <v>86.223237513496485</v>
      </c>
      <c r="AI24">
        <f t="shared" si="16"/>
        <v>86.140002081588563</v>
      </c>
      <c r="AJ24">
        <f t="shared" si="16"/>
        <v>86.05687981156828</v>
      </c>
      <c r="AK24">
        <f t="shared" si="16"/>
        <v>85.973870549587559</v>
      </c>
    </row>
    <row r="25" spans="2:37" x14ac:dyDescent="0.3">
      <c r="B25">
        <f t="shared" si="4"/>
        <v>14</v>
      </c>
      <c r="C25">
        <f t="shared" si="2"/>
        <v>88.773692473744688</v>
      </c>
      <c r="D25">
        <f t="shared" ref="D25:AK25" si="17">C25-(C25-T_amb)/R_insul_permeter*(D$10-C$10)*timestep/(((D$10-C$10)*A_xs_pipe)*rho*c_p_coolant)</f>
        <v>88.686989596650918</v>
      </c>
      <c r="E25">
        <f t="shared" si="17"/>
        <v>88.600404595574744</v>
      </c>
      <c r="F25">
        <f t="shared" si="17"/>
        <v>88.513937310259024</v>
      </c>
      <c r="G25">
        <f t="shared" si="17"/>
        <v>88.427587580664493</v>
      </c>
      <c r="H25">
        <f t="shared" si="17"/>
        <v>88.341355246969457</v>
      </c>
      <c r="I25">
        <f t="shared" si="17"/>
        <v>88.255240149569516</v>
      </c>
      <c r="J25">
        <f t="shared" si="17"/>
        <v>88.169242129077247</v>
      </c>
      <c r="K25">
        <f t="shared" si="17"/>
        <v>88.083361026321924</v>
      </c>
      <c r="L25">
        <f t="shared" si="17"/>
        <v>87.997596682349226</v>
      </c>
      <c r="M25">
        <f t="shared" si="17"/>
        <v>87.911948938420934</v>
      </c>
      <c r="N25">
        <f t="shared" si="17"/>
        <v>87.826417636014654</v>
      </c>
      <c r="O25">
        <f t="shared" si="17"/>
        <v>87.741002616823479</v>
      </c>
      <c r="P25">
        <f t="shared" si="17"/>
        <v>87.655703722755746</v>
      </c>
      <c r="Q25">
        <f t="shared" si="17"/>
        <v>87.570520795934726</v>
      </c>
      <c r="R25">
        <f t="shared" si="17"/>
        <v>87.48545367869832</v>
      </c>
      <c r="S25">
        <f t="shared" si="17"/>
        <v>87.40050221359877</v>
      </c>
      <c r="T25">
        <f t="shared" si="17"/>
        <v>87.315666243402404</v>
      </c>
      <c r="U25">
        <f t="shared" si="17"/>
        <v>87.230945611089282</v>
      </c>
      <c r="V25">
        <f t="shared" si="17"/>
        <v>87.146340159852969</v>
      </c>
      <c r="W25">
        <f t="shared" si="17"/>
        <v>87.061849733100189</v>
      </c>
      <c r="X25">
        <f t="shared" si="17"/>
        <v>86.977474174450577</v>
      </c>
      <c r="Y25">
        <f t="shared" si="17"/>
        <v>86.893213327736362</v>
      </c>
      <c r="Z25">
        <f t="shared" si="17"/>
        <v>86.809067037002094</v>
      </c>
      <c r="AA25">
        <f t="shared" si="17"/>
        <v>86.725035146504368</v>
      </c>
      <c r="AB25">
        <f t="shared" si="17"/>
        <v>86.641117500711488</v>
      </c>
      <c r="AC25">
        <f t="shared" si="17"/>
        <v>86.557313944303232</v>
      </c>
      <c r="AD25">
        <f t="shared" si="17"/>
        <v>86.473624322170522</v>
      </c>
      <c r="AE25">
        <f t="shared" si="17"/>
        <v>86.390048479415171</v>
      </c>
      <c r="AF25">
        <f t="shared" si="17"/>
        <v>86.306586261349594</v>
      </c>
      <c r="AG25">
        <f t="shared" si="17"/>
        <v>86.223237513496485</v>
      </c>
      <c r="AH25">
        <f t="shared" si="17"/>
        <v>86.140002081588563</v>
      </c>
      <c r="AI25">
        <f t="shared" si="17"/>
        <v>86.05687981156828</v>
      </c>
      <c r="AJ25">
        <f t="shared" si="17"/>
        <v>85.973870549587559</v>
      </c>
      <c r="AK25">
        <f t="shared" si="17"/>
        <v>85.890974142007451</v>
      </c>
    </row>
    <row r="26" spans="2:37" x14ac:dyDescent="0.3">
      <c r="B26">
        <f t="shared" si="4"/>
        <v>15</v>
      </c>
      <c r="C26">
        <f t="shared" si="2"/>
        <v>88.686989596650918</v>
      </c>
      <c r="D26">
        <f t="shared" ref="D26:AK26" si="18">C26-(C26-T_amb)/R_insul_permeter*(D$10-C$10)*timestep/(((D$10-C$10)*A_xs_pipe)*rho*c_p_coolant)</f>
        <v>88.600404595574744</v>
      </c>
      <c r="E26">
        <f t="shared" si="18"/>
        <v>88.513937310259024</v>
      </c>
      <c r="F26">
        <f t="shared" si="18"/>
        <v>88.427587580664493</v>
      </c>
      <c r="G26">
        <f t="shared" si="18"/>
        <v>88.341355246969457</v>
      </c>
      <c r="H26">
        <f t="shared" si="18"/>
        <v>88.255240149569516</v>
      </c>
      <c r="I26">
        <f t="shared" si="18"/>
        <v>88.169242129077247</v>
      </c>
      <c r="J26">
        <f t="shared" si="18"/>
        <v>88.083361026321924</v>
      </c>
      <c r="K26">
        <f t="shared" si="18"/>
        <v>87.997596682349226</v>
      </c>
      <c r="L26">
        <f t="shared" si="18"/>
        <v>87.911948938420934</v>
      </c>
      <c r="M26">
        <f t="shared" si="18"/>
        <v>87.826417636014654</v>
      </c>
      <c r="N26">
        <f t="shared" si="18"/>
        <v>87.741002616823479</v>
      </c>
      <c r="O26">
        <f t="shared" si="18"/>
        <v>87.655703722755746</v>
      </c>
      <c r="P26">
        <f t="shared" si="18"/>
        <v>87.570520795934726</v>
      </c>
      <c r="Q26">
        <f t="shared" si="18"/>
        <v>87.48545367869832</v>
      </c>
      <c r="R26">
        <f t="shared" si="18"/>
        <v>87.40050221359877</v>
      </c>
      <c r="S26">
        <f t="shared" si="18"/>
        <v>87.315666243402404</v>
      </c>
      <c r="T26">
        <f t="shared" si="18"/>
        <v>87.230945611089282</v>
      </c>
      <c r="U26">
        <f t="shared" si="18"/>
        <v>87.146340159852969</v>
      </c>
      <c r="V26">
        <f t="shared" si="18"/>
        <v>87.061849733100189</v>
      </c>
      <c r="W26">
        <f t="shared" si="18"/>
        <v>86.977474174450577</v>
      </c>
      <c r="X26">
        <f t="shared" si="18"/>
        <v>86.893213327736362</v>
      </c>
      <c r="Y26">
        <f t="shared" si="18"/>
        <v>86.809067037002094</v>
      </c>
      <c r="Z26">
        <f t="shared" si="18"/>
        <v>86.725035146504368</v>
      </c>
      <c r="AA26">
        <f t="shared" si="18"/>
        <v>86.641117500711488</v>
      </c>
      <c r="AB26">
        <f t="shared" si="18"/>
        <v>86.557313944303232</v>
      </c>
      <c r="AC26">
        <f t="shared" si="18"/>
        <v>86.473624322170522</v>
      </c>
      <c r="AD26">
        <f t="shared" si="18"/>
        <v>86.390048479415171</v>
      </c>
      <c r="AE26">
        <f t="shared" si="18"/>
        <v>86.306586261349594</v>
      </c>
      <c r="AF26">
        <f t="shared" si="18"/>
        <v>86.223237513496485</v>
      </c>
      <c r="AG26">
        <f t="shared" si="18"/>
        <v>86.140002081588563</v>
      </c>
      <c r="AH26">
        <f t="shared" si="18"/>
        <v>86.05687981156828</v>
      </c>
      <c r="AI26">
        <f t="shared" si="18"/>
        <v>85.973870549587559</v>
      </c>
      <c r="AJ26">
        <f t="shared" si="18"/>
        <v>85.890974142007451</v>
      </c>
      <c r="AK26">
        <f t="shared" si="18"/>
        <v>85.808190435397904</v>
      </c>
    </row>
    <row r="27" spans="2:37" x14ac:dyDescent="0.3">
      <c r="B27">
        <f t="shared" si="4"/>
        <v>16</v>
      </c>
      <c r="C27">
        <f t="shared" si="2"/>
        <v>88.600404595574744</v>
      </c>
      <c r="D27">
        <f t="shared" ref="D27:AK27" si="19">C27-(C27-T_amb)/R_insul_permeter*(D$10-C$10)*timestep/(((D$10-C$10)*A_xs_pipe)*rho*c_p_coolant)</f>
        <v>88.513937310259024</v>
      </c>
      <c r="E27">
        <f t="shared" si="19"/>
        <v>88.427587580664493</v>
      </c>
      <c r="F27">
        <f t="shared" si="19"/>
        <v>88.341355246969457</v>
      </c>
      <c r="G27">
        <f t="shared" si="19"/>
        <v>88.255240149569516</v>
      </c>
      <c r="H27">
        <f t="shared" si="19"/>
        <v>88.169242129077247</v>
      </c>
      <c r="I27">
        <f t="shared" si="19"/>
        <v>88.083361026321924</v>
      </c>
      <c r="J27">
        <f t="shared" si="19"/>
        <v>87.997596682349226</v>
      </c>
      <c r="K27">
        <f t="shared" si="19"/>
        <v>87.911948938420934</v>
      </c>
      <c r="L27">
        <f t="shared" si="19"/>
        <v>87.826417636014654</v>
      </c>
      <c r="M27">
        <f t="shared" si="19"/>
        <v>87.741002616823479</v>
      </c>
      <c r="N27">
        <f t="shared" si="19"/>
        <v>87.655703722755746</v>
      </c>
      <c r="O27">
        <f t="shared" si="19"/>
        <v>87.570520795934726</v>
      </c>
      <c r="P27">
        <f t="shared" si="19"/>
        <v>87.48545367869832</v>
      </c>
      <c r="Q27">
        <f t="shared" si="19"/>
        <v>87.40050221359877</v>
      </c>
      <c r="R27">
        <f t="shared" si="19"/>
        <v>87.315666243402404</v>
      </c>
      <c r="S27">
        <f t="shared" si="19"/>
        <v>87.230945611089282</v>
      </c>
      <c r="T27">
        <f t="shared" si="19"/>
        <v>87.146340159852969</v>
      </c>
      <c r="U27">
        <f t="shared" si="19"/>
        <v>87.061849733100189</v>
      </c>
      <c r="V27">
        <f t="shared" si="19"/>
        <v>86.977474174450577</v>
      </c>
      <c r="W27">
        <f t="shared" si="19"/>
        <v>86.893213327736362</v>
      </c>
      <c r="X27">
        <f t="shared" si="19"/>
        <v>86.809067037002094</v>
      </c>
      <c r="Y27">
        <f t="shared" si="19"/>
        <v>86.725035146504368</v>
      </c>
      <c r="Z27">
        <f t="shared" si="19"/>
        <v>86.641117500711488</v>
      </c>
      <c r="AA27">
        <f t="shared" si="19"/>
        <v>86.557313944303232</v>
      </c>
      <c r="AB27">
        <f t="shared" si="19"/>
        <v>86.473624322170522</v>
      </c>
      <c r="AC27">
        <f t="shared" si="19"/>
        <v>86.390048479415171</v>
      </c>
      <c r="AD27">
        <f t="shared" si="19"/>
        <v>86.306586261349594</v>
      </c>
      <c r="AE27">
        <f t="shared" si="19"/>
        <v>86.223237513496485</v>
      </c>
      <c r="AF27">
        <f t="shared" si="19"/>
        <v>86.140002081588563</v>
      </c>
      <c r="AG27">
        <f t="shared" si="19"/>
        <v>86.05687981156828</v>
      </c>
      <c r="AH27">
        <f t="shared" si="19"/>
        <v>85.973870549587559</v>
      </c>
      <c r="AI27">
        <f t="shared" si="19"/>
        <v>85.890974142007451</v>
      </c>
      <c r="AJ27">
        <f t="shared" si="19"/>
        <v>85.808190435397904</v>
      </c>
      <c r="AK27">
        <f t="shared" si="19"/>
        <v>85.725519276537455</v>
      </c>
    </row>
    <row r="28" spans="2:37" x14ac:dyDescent="0.3">
      <c r="B28">
        <f t="shared" si="4"/>
        <v>17</v>
      </c>
      <c r="C28">
        <f t="shared" si="2"/>
        <v>88.513937310259024</v>
      </c>
      <c r="D28">
        <f t="shared" ref="D28:AK28" si="20">C28-(C28-T_amb)/R_insul_permeter*(D$10-C$10)*timestep/(((D$10-C$10)*A_xs_pipe)*rho*c_p_coolant)</f>
        <v>88.427587580664493</v>
      </c>
      <c r="E28">
        <f t="shared" si="20"/>
        <v>88.341355246969457</v>
      </c>
      <c r="F28">
        <f t="shared" si="20"/>
        <v>88.255240149569516</v>
      </c>
      <c r="G28">
        <f t="shared" si="20"/>
        <v>88.169242129077247</v>
      </c>
      <c r="H28">
        <f t="shared" si="20"/>
        <v>88.083361026321924</v>
      </c>
      <c r="I28">
        <f t="shared" si="20"/>
        <v>87.997596682349226</v>
      </c>
      <c r="J28">
        <f t="shared" si="20"/>
        <v>87.911948938420934</v>
      </c>
      <c r="K28">
        <f t="shared" si="20"/>
        <v>87.826417636014654</v>
      </c>
      <c r="L28">
        <f t="shared" si="20"/>
        <v>87.741002616823479</v>
      </c>
      <c r="M28">
        <f t="shared" si="20"/>
        <v>87.655703722755746</v>
      </c>
      <c r="N28">
        <f t="shared" si="20"/>
        <v>87.570520795934726</v>
      </c>
      <c r="O28">
        <f t="shared" si="20"/>
        <v>87.48545367869832</v>
      </c>
      <c r="P28">
        <f t="shared" si="20"/>
        <v>87.40050221359877</v>
      </c>
      <c r="Q28">
        <f t="shared" si="20"/>
        <v>87.315666243402404</v>
      </c>
      <c r="R28">
        <f t="shared" si="20"/>
        <v>87.230945611089282</v>
      </c>
      <c r="S28">
        <f t="shared" si="20"/>
        <v>87.146340159852969</v>
      </c>
      <c r="T28">
        <f t="shared" si="20"/>
        <v>87.061849733100189</v>
      </c>
      <c r="U28">
        <f t="shared" si="20"/>
        <v>86.977474174450577</v>
      </c>
      <c r="V28">
        <f t="shared" si="20"/>
        <v>86.893213327736362</v>
      </c>
      <c r="W28">
        <f t="shared" si="20"/>
        <v>86.809067037002094</v>
      </c>
      <c r="X28">
        <f t="shared" si="20"/>
        <v>86.725035146504368</v>
      </c>
      <c r="Y28">
        <f t="shared" si="20"/>
        <v>86.641117500711488</v>
      </c>
      <c r="Z28">
        <f t="shared" si="20"/>
        <v>86.557313944303232</v>
      </c>
      <c r="AA28">
        <f t="shared" si="20"/>
        <v>86.473624322170522</v>
      </c>
      <c r="AB28">
        <f t="shared" si="20"/>
        <v>86.390048479415171</v>
      </c>
      <c r="AC28">
        <f t="shared" si="20"/>
        <v>86.306586261349594</v>
      </c>
      <c r="AD28">
        <f t="shared" si="20"/>
        <v>86.223237513496485</v>
      </c>
      <c r="AE28">
        <f t="shared" si="20"/>
        <v>86.140002081588563</v>
      </c>
      <c r="AF28">
        <f t="shared" si="20"/>
        <v>86.05687981156828</v>
      </c>
      <c r="AG28">
        <f t="shared" si="20"/>
        <v>85.973870549587559</v>
      </c>
      <c r="AH28">
        <f t="shared" si="20"/>
        <v>85.890974142007451</v>
      </c>
      <c r="AI28">
        <f t="shared" si="20"/>
        <v>85.808190435397904</v>
      </c>
      <c r="AJ28">
        <f t="shared" si="20"/>
        <v>85.725519276537455</v>
      </c>
      <c r="AK28">
        <f t="shared" si="20"/>
        <v>85.642960512412941</v>
      </c>
    </row>
    <row r="29" spans="2:37" x14ac:dyDescent="0.3">
      <c r="B29">
        <f t="shared" si="4"/>
        <v>18</v>
      </c>
      <c r="C29">
        <f t="shared" si="2"/>
        <v>88.427587580664493</v>
      </c>
      <c r="D29">
        <f t="shared" ref="D29:AK29" si="21">C29-(C29-T_amb)/R_insul_permeter*(D$10-C$10)*timestep/(((D$10-C$10)*A_xs_pipe)*rho*c_p_coolant)</f>
        <v>88.341355246969457</v>
      </c>
      <c r="E29">
        <f t="shared" si="21"/>
        <v>88.255240149569516</v>
      </c>
      <c r="F29">
        <f t="shared" si="21"/>
        <v>88.169242129077247</v>
      </c>
      <c r="G29">
        <f t="shared" si="21"/>
        <v>88.083361026321924</v>
      </c>
      <c r="H29">
        <f t="shared" si="21"/>
        <v>87.997596682349226</v>
      </c>
      <c r="I29">
        <f t="shared" si="21"/>
        <v>87.911948938420934</v>
      </c>
      <c r="J29">
        <f t="shared" si="21"/>
        <v>87.826417636014654</v>
      </c>
      <c r="K29">
        <f t="shared" si="21"/>
        <v>87.741002616823479</v>
      </c>
      <c r="L29">
        <f t="shared" si="21"/>
        <v>87.655703722755746</v>
      </c>
      <c r="M29">
        <f t="shared" si="21"/>
        <v>87.570520795934726</v>
      </c>
      <c r="N29">
        <f t="shared" si="21"/>
        <v>87.48545367869832</v>
      </c>
      <c r="O29">
        <f t="shared" si="21"/>
        <v>87.40050221359877</v>
      </c>
      <c r="P29">
        <f t="shared" si="21"/>
        <v>87.315666243402404</v>
      </c>
      <c r="Q29">
        <f t="shared" si="21"/>
        <v>87.230945611089282</v>
      </c>
      <c r="R29">
        <f t="shared" si="21"/>
        <v>87.146340159852969</v>
      </c>
      <c r="S29">
        <f t="shared" si="21"/>
        <v>87.061849733100189</v>
      </c>
      <c r="T29">
        <f t="shared" si="21"/>
        <v>86.977474174450577</v>
      </c>
      <c r="U29">
        <f t="shared" si="21"/>
        <v>86.893213327736362</v>
      </c>
      <c r="V29">
        <f t="shared" si="21"/>
        <v>86.809067037002094</v>
      </c>
      <c r="W29">
        <f t="shared" si="21"/>
        <v>86.725035146504368</v>
      </c>
      <c r="X29">
        <f t="shared" si="21"/>
        <v>86.641117500711488</v>
      </c>
      <c r="Y29">
        <f t="shared" si="21"/>
        <v>86.557313944303232</v>
      </c>
      <c r="Z29">
        <f t="shared" si="21"/>
        <v>86.473624322170522</v>
      </c>
      <c r="AA29">
        <f t="shared" si="21"/>
        <v>86.390048479415171</v>
      </c>
      <c r="AB29">
        <f t="shared" si="21"/>
        <v>86.306586261349594</v>
      </c>
      <c r="AC29">
        <f t="shared" si="21"/>
        <v>86.223237513496485</v>
      </c>
      <c r="AD29">
        <f t="shared" si="21"/>
        <v>86.140002081588563</v>
      </c>
      <c r="AE29">
        <f t="shared" si="21"/>
        <v>86.05687981156828</v>
      </c>
      <c r="AF29">
        <f t="shared" si="21"/>
        <v>85.973870549587559</v>
      </c>
      <c r="AG29">
        <f t="shared" si="21"/>
        <v>85.890974142007451</v>
      </c>
      <c r="AH29">
        <f t="shared" si="21"/>
        <v>85.808190435397904</v>
      </c>
      <c r="AI29">
        <f t="shared" si="21"/>
        <v>85.725519276537455</v>
      </c>
      <c r="AJ29">
        <f t="shared" si="21"/>
        <v>85.642960512412941</v>
      </c>
      <c r="AK29">
        <f t="shared" si="21"/>
        <v>85.560513990219249</v>
      </c>
    </row>
    <row r="30" spans="2:37" x14ac:dyDescent="0.3">
      <c r="B30">
        <f t="shared" si="4"/>
        <v>19</v>
      </c>
    </row>
    <row r="31" spans="2:37" x14ac:dyDescent="0.3">
      <c r="B31">
        <f t="shared" si="4"/>
        <v>20</v>
      </c>
    </row>
    <row r="32" spans="2:37" x14ac:dyDescent="0.3">
      <c r="B32">
        <f t="shared" si="4"/>
        <v>21</v>
      </c>
    </row>
    <row r="33" spans="2:2" x14ac:dyDescent="0.3">
      <c r="B33">
        <f t="shared" si="4"/>
        <v>22</v>
      </c>
    </row>
    <row r="34" spans="2:2" x14ac:dyDescent="0.3">
      <c r="B34">
        <f t="shared" si="4"/>
        <v>23</v>
      </c>
    </row>
    <row r="35" spans="2:2" x14ac:dyDescent="0.3">
      <c r="B35">
        <f t="shared" si="4"/>
        <v>24</v>
      </c>
    </row>
    <row r="36" spans="2:2" x14ac:dyDescent="0.3">
      <c r="B36">
        <f t="shared" si="4"/>
        <v>25</v>
      </c>
    </row>
    <row r="37" spans="2:2" x14ac:dyDescent="0.3">
      <c r="B37">
        <f t="shared" si="4"/>
        <v>26</v>
      </c>
    </row>
    <row r="38" spans="2:2" x14ac:dyDescent="0.3">
      <c r="B38">
        <f t="shared" si="4"/>
        <v>27</v>
      </c>
    </row>
    <row r="39" spans="2:2" x14ac:dyDescent="0.3">
      <c r="B39">
        <f t="shared" si="4"/>
        <v>28</v>
      </c>
    </row>
    <row r="40" spans="2:2" x14ac:dyDescent="0.3">
      <c r="B40">
        <f t="shared" si="4"/>
        <v>29</v>
      </c>
    </row>
    <row r="41" spans="2:2" x14ac:dyDescent="0.3">
      <c r="B41">
        <f t="shared" si="4"/>
        <v>30</v>
      </c>
    </row>
    <row r="42" spans="2:2" x14ac:dyDescent="0.3">
      <c r="B42">
        <f t="shared" si="4"/>
        <v>31</v>
      </c>
    </row>
    <row r="43" spans="2:2" x14ac:dyDescent="0.3">
      <c r="B43">
        <f t="shared" si="4"/>
        <v>32</v>
      </c>
    </row>
    <row r="44" spans="2:2" x14ac:dyDescent="0.3">
      <c r="B44">
        <f t="shared" si="4"/>
        <v>33</v>
      </c>
    </row>
    <row r="45" spans="2:2" x14ac:dyDescent="0.3">
      <c r="B45">
        <f t="shared" si="4"/>
        <v>34</v>
      </c>
    </row>
    <row r="46" spans="2:2" x14ac:dyDescent="0.3">
      <c r="B46">
        <f t="shared" si="4"/>
        <v>35</v>
      </c>
    </row>
    <row r="47" spans="2:2" x14ac:dyDescent="0.3">
      <c r="B47">
        <f t="shared" si="4"/>
        <v>36</v>
      </c>
    </row>
    <row r="48" spans="2:2" x14ac:dyDescent="0.3">
      <c r="B48">
        <f t="shared" si="4"/>
        <v>37</v>
      </c>
    </row>
    <row r="49" spans="2:2" x14ac:dyDescent="0.3">
      <c r="B49">
        <f t="shared" si="4"/>
        <v>38</v>
      </c>
    </row>
    <row r="50" spans="2:2" x14ac:dyDescent="0.3">
      <c r="B50">
        <f t="shared" si="4"/>
        <v>39</v>
      </c>
    </row>
    <row r="51" spans="2:2" x14ac:dyDescent="0.3">
      <c r="B51">
        <f t="shared" si="4"/>
        <v>40</v>
      </c>
    </row>
    <row r="52" spans="2:2" x14ac:dyDescent="0.3">
      <c r="B52">
        <f t="shared" si="4"/>
        <v>41</v>
      </c>
    </row>
    <row r="53" spans="2:2" x14ac:dyDescent="0.3">
      <c r="B53">
        <f t="shared" si="4"/>
        <v>42</v>
      </c>
    </row>
    <row r="54" spans="2:2" x14ac:dyDescent="0.3">
      <c r="B54">
        <f t="shared" si="4"/>
        <v>43</v>
      </c>
    </row>
    <row r="55" spans="2:2" x14ac:dyDescent="0.3">
      <c r="B55">
        <f t="shared" si="4"/>
        <v>44</v>
      </c>
    </row>
    <row r="56" spans="2:2" x14ac:dyDescent="0.3">
      <c r="B56">
        <f t="shared" si="4"/>
        <v>45</v>
      </c>
    </row>
    <row r="57" spans="2:2" x14ac:dyDescent="0.3">
      <c r="B57">
        <f t="shared" si="4"/>
        <v>46</v>
      </c>
    </row>
    <row r="58" spans="2:2" x14ac:dyDescent="0.3">
      <c r="B58">
        <f t="shared" si="4"/>
        <v>47</v>
      </c>
    </row>
    <row r="59" spans="2:2" x14ac:dyDescent="0.3">
      <c r="B59">
        <f t="shared" si="4"/>
        <v>48</v>
      </c>
    </row>
    <row r="60" spans="2:2" x14ac:dyDescent="0.3">
      <c r="B60">
        <f t="shared" si="4"/>
        <v>49</v>
      </c>
    </row>
    <row r="61" spans="2:2" x14ac:dyDescent="0.3">
      <c r="B61">
        <f t="shared" si="4"/>
        <v>50</v>
      </c>
    </row>
    <row r="62" spans="2:2" x14ac:dyDescent="0.3">
      <c r="B62">
        <f t="shared" si="4"/>
        <v>51</v>
      </c>
    </row>
    <row r="63" spans="2:2" x14ac:dyDescent="0.3">
      <c r="B63">
        <f t="shared" si="4"/>
        <v>52</v>
      </c>
    </row>
    <row r="64" spans="2:2" x14ac:dyDescent="0.3">
      <c r="B64">
        <f t="shared" si="4"/>
        <v>53</v>
      </c>
    </row>
    <row r="65" spans="2:2" x14ac:dyDescent="0.3">
      <c r="B65">
        <f t="shared" si="4"/>
        <v>54</v>
      </c>
    </row>
    <row r="66" spans="2:2" x14ac:dyDescent="0.3">
      <c r="B66">
        <f t="shared" si="4"/>
        <v>55</v>
      </c>
    </row>
    <row r="67" spans="2:2" x14ac:dyDescent="0.3">
      <c r="B67">
        <f t="shared" si="4"/>
        <v>56</v>
      </c>
    </row>
    <row r="68" spans="2:2" x14ac:dyDescent="0.3">
      <c r="B68">
        <f t="shared" si="4"/>
        <v>57</v>
      </c>
    </row>
    <row r="69" spans="2:2" x14ac:dyDescent="0.3">
      <c r="B69">
        <f t="shared" si="4"/>
        <v>58</v>
      </c>
    </row>
    <row r="70" spans="2:2" x14ac:dyDescent="0.3">
      <c r="B70">
        <f t="shared" si="4"/>
        <v>59</v>
      </c>
    </row>
    <row r="71" spans="2:2" x14ac:dyDescent="0.3">
      <c r="B71">
        <f t="shared" si="4"/>
        <v>60</v>
      </c>
    </row>
    <row r="72" spans="2:2" x14ac:dyDescent="0.3">
      <c r="B72">
        <f t="shared" si="4"/>
        <v>61</v>
      </c>
    </row>
    <row r="73" spans="2:2" x14ac:dyDescent="0.3">
      <c r="B73">
        <f t="shared" si="4"/>
        <v>62</v>
      </c>
    </row>
    <row r="74" spans="2:2" x14ac:dyDescent="0.3">
      <c r="B74">
        <f t="shared" si="4"/>
        <v>63</v>
      </c>
    </row>
    <row r="75" spans="2:2" x14ac:dyDescent="0.3">
      <c r="B75">
        <f t="shared" si="4"/>
        <v>64</v>
      </c>
    </row>
    <row r="76" spans="2:2" x14ac:dyDescent="0.3">
      <c r="B76">
        <f t="shared" si="4"/>
        <v>65</v>
      </c>
    </row>
    <row r="77" spans="2:2" x14ac:dyDescent="0.3">
      <c r="B77">
        <f t="shared" ref="B77:B110" si="22">B76+$B$9</f>
        <v>66</v>
      </c>
    </row>
    <row r="78" spans="2:2" x14ac:dyDescent="0.3">
      <c r="B78">
        <f t="shared" si="22"/>
        <v>67</v>
      </c>
    </row>
    <row r="79" spans="2:2" x14ac:dyDescent="0.3">
      <c r="B79">
        <f t="shared" si="22"/>
        <v>68</v>
      </c>
    </row>
    <row r="80" spans="2:2" x14ac:dyDescent="0.3">
      <c r="B80">
        <f t="shared" si="22"/>
        <v>69</v>
      </c>
    </row>
    <row r="81" spans="2:2" x14ac:dyDescent="0.3">
      <c r="B81">
        <f t="shared" si="22"/>
        <v>70</v>
      </c>
    </row>
    <row r="82" spans="2:2" x14ac:dyDescent="0.3">
      <c r="B82">
        <f t="shared" si="22"/>
        <v>71</v>
      </c>
    </row>
    <row r="83" spans="2:2" x14ac:dyDescent="0.3">
      <c r="B83">
        <f t="shared" si="22"/>
        <v>72</v>
      </c>
    </row>
    <row r="84" spans="2:2" x14ac:dyDescent="0.3">
      <c r="B84">
        <f t="shared" si="22"/>
        <v>73</v>
      </c>
    </row>
    <row r="85" spans="2:2" x14ac:dyDescent="0.3">
      <c r="B85">
        <f t="shared" si="22"/>
        <v>74</v>
      </c>
    </row>
    <row r="86" spans="2:2" x14ac:dyDescent="0.3">
      <c r="B86">
        <f t="shared" si="22"/>
        <v>75</v>
      </c>
    </row>
    <row r="87" spans="2:2" x14ac:dyDescent="0.3">
      <c r="B87">
        <f t="shared" si="22"/>
        <v>76</v>
      </c>
    </row>
    <row r="88" spans="2:2" x14ac:dyDescent="0.3">
      <c r="B88">
        <f t="shared" si="22"/>
        <v>77</v>
      </c>
    </row>
    <row r="89" spans="2:2" x14ac:dyDescent="0.3">
      <c r="B89">
        <f t="shared" si="22"/>
        <v>78</v>
      </c>
    </row>
    <row r="90" spans="2:2" x14ac:dyDescent="0.3">
      <c r="B90">
        <f t="shared" si="22"/>
        <v>79</v>
      </c>
    </row>
    <row r="91" spans="2:2" x14ac:dyDescent="0.3">
      <c r="B91">
        <f t="shared" si="22"/>
        <v>80</v>
      </c>
    </row>
    <row r="92" spans="2:2" x14ac:dyDescent="0.3">
      <c r="B92">
        <f t="shared" si="22"/>
        <v>81</v>
      </c>
    </row>
    <row r="93" spans="2:2" x14ac:dyDescent="0.3">
      <c r="B93">
        <f t="shared" si="22"/>
        <v>82</v>
      </c>
    </row>
    <row r="94" spans="2:2" x14ac:dyDescent="0.3">
      <c r="B94">
        <f t="shared" si="22"/>
        <v>83</v>
      </c>
    </row>
    <row r="95" spans="2:2" x14ac:dyDescent="0.3">
      <c r="B95">
        <f t="shared" si="22"/>
        <v>84</v>
      </c>
    </row>
    <row r="96" spans="2:2" x14ac:dyDescent="0.3">
      <c r="B96">
        <f t="shared" si="22"/>
        <v>85</v>
      </c>
    </row>
    <row r="97" spans="2:2" x14ac:dyDescent="0.3">
      <c r="B97">
        <f t="shared" si="22"/>
        <v>86</v>
      </c>
    </row>
    <row r="98" spans="2:2" x14ac:dyDescent="0.3">
      <c r="B98">
        <f t="shared" si="22"/>
        <v>87</v>
      </c>
    </row>
    <row r="99" spans="2:2" x14ac:dyDescent="0.3">
      <c r="B99">
        <f t="shared" si="22"/>
        <v>88</v>
      </c>
    </row>
    <row r="100" spans="2:2" x14ac:dyDescent="0.3">
      <c r="B100">
        <f t="shared" si="22"/>
        <v>89</v>
      </c>
    </row>
    <row r="101" spans="2:2" x14ac:dyDescent="0.3">
      <c r="B101">
        <f t="shared" si="22"/>
        <v>90</v>
      </c>
    </row>
    <row r="102" spans="2:2" x14ac:dyDescent="0.3">
      <c r="B102">
        <f t="shared" si="22"/>
        <v>91</v>
      </c>
    </row>
    <row r="103" spans="2:2" x14ac:dyDescent="0.3">
      <c r="B103">
        <f t="shared" si="22"/>
        <v>92</v>
      </c>
    </row>
    <row r="104" spans="2:2" x14ac:dyDescent="0.3">
      <c r="B104">
        <f t="shared" si="22"/>
        <v>93</v>
      </c>
    </row>
    <row r="105" spans="2:2" x14ac:dyDescent="0.3">
      <c r="B105">
        <f t="shared" si="22"/>
        <v>94</v>
      </c>
    </row>
    <row r="106" spans="2:2" x14ac:dyDescent="0.3">
      <c r="B106">
        <f t="shared" si="22"/>
        <v>95</v>
      </c>
    </row>
    <row r="107" spans="2:2" x14ac:dyDescent="0.3">
      <c r="B107">
        <f t="shared" si="22"/>
        <v>96</v>
      </c>
    </row>
    <row r="108" spans="2:2" x14ac:dyDescent="0.3">
      <c r="B108">
        <f t="shared" si="22"/>
        <v>97</v>
      </c>
    </row>
    <row r="109" spans="2:2" x14ac:dyDescent="0.3">
      <c r="B109">
        <f t="shared" si="22"/>
        <v>98</v>
      </c>
    </row>
    <row r="110" spans="2:2" x14ac:dyDescent="0.3">
      <c r="B110">
        <f t="shared" si="22"/>
        <v>99</v>
      </c>
    </row>
  </sheetData>
  <conditionalFormatting sqref="C11:AK29">
    <cfRule type="colorScale" priority="1">
      <colorScale>
        <cfvo type="num" val="T_amb"/>
        <cfvo type="num" val="61"/>
        <cfvo type="num" val="75"/>
        <color theme="3"/>
        <color rgb="FFFFC000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3" sqref="A3"/>
    </sheetView>
  </sheetViews>
  <sheetFormatPr defaultRowHeight="14.4" x14ac:dyDescent="0.3"/>
  <sheetData>
    <row r="1" spans="1:3" x14ac:dyDescent="0.3">
      <c r="A1">
        <v>39.369999999999997</v>
      </c>
      <c r="B1" t="s">
        <v>64</v>
      </c>
    </row>
    <row r="2" spans="1:3" x14ac:dyDescent="0.3">
      <c r="A2" s="11">
        <v>1000000</v>
      </c>
      <c r="B2" t="s">
        <v>65</v>
      </c>
      <c r="C2" t="s">
        <v>85</v>
      </c>
    </row>
    <row r="13" spans="1:3" x14ac:dyDescent="0.3">
      <c r="B13">
        <f>mass_coolant</f>
        <v>128.26033064655411</v>
      </c>
      <c r="C13" t="s">
        <v>74</v>
      </c>
    </row>
    <row r="14" spans="1:3" x14ac:dyDescent="0.3">
      <c r="B14">
        <f>B13^0.3333333333333</f>
        <v>5.0430985115510225</v>
      </c>
      <c r="C14" t="s">
        <v>82</v>
      </c>
    </row>
    <row r="15" spans="1:3" x14ac:dyDescent="0.3">
      <c r="B15">
        <f>B14/100</f>
        <v>5.0430985115510224E-2</v>
      </c>
      <c r="C15" t="s">
        <v>83</v>
      </c>
    </row>
    <row r="16" spans="1:3" x14ac:dyDescent="0.3">
      <c r="B16">
        <f>B15^2*6</f>
        <v>1.5259705558324881E-2</v>
      </c>
      <c r="C16" t="s">
        <v>84</v>
      </c>
    </row>
    <row r="17" spans="2:3" x14ac:dyDescent="0.3">
      <c r="B17">
        <f>k_insul</f>
        <v>3.6999999999999998E-2</v>
      </c>
      <c r="C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Sheet2</vt:lpstr>
      <vt:lpstr>Sheet3</vt:lpstr>
      <vt:lpstr>A_xs_pipe</vt:lpstr>
      <vt:lpstr>c_p_coolant</vt:lpstr>
      <vt:lpstr>Cmin_WPK</vt:lpstr>
      <vt:lpstr>delLength</vt:lpstr>
      <vt:lpstr>delTime</vt:lpstr>
      <vt:lpstr>eff_HX</vt:lpstr>
      <vt:lpstr>k_insul</vt:lpstr>
      <vt:lpstr>L_pipe</vt:lpstr>
      <vt:lpstr>m_dot</vt:lpstr>
      <vt:lpstr>m2in</vt:lpstr>
      <vt:lpstr>mass_coolant</vt:lpstr>
      <vt:lpstr>NTU_pipe</vt:lpstr>
      <vt:lpstr>R_insul_permeter</vt:lpstr>
      <vt:lpstr>rho</vt:lpstr>
      <vt:lpstr>T_amb</vt:lpstr>
      <vt:lpstr>T_ICSF_out</vt:lpstr>
      <vt:lpstr>T_outlet</vt:lpstr>
      <vt:lpstr>T_outlet_effNTU</vt:lpstr>
      <vt:lpstr>t_resid</vt:lpstr>
      <vt:lpstr>tau</vt:lpstr>
      <vt:lpstr>timestep</vt:lpstr>
      <vt:lpstr>UA</vt:lpstr>
      <vt:lpstr>vel_coolant</vt:lpstr>
      <vt:lpstr>velocity</vt:lpstr>
    </vt:vector>
  </TitlesOfParts>
  <Company>Skidmore, Owings &amp; Merrill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</dc:creator>
  <cp:lastModifiedBy>Justin</cp:lastModifiedBy>
  <dcterms:created xsi:type="dcterms:W3CDTF">2014-01-15T22:09:45Z</dcterms:created>
  <dcterms:modified xsi:type="dcterms:W3CDTF">2014-08-27T22:18:14Z</dcterms:modified>
</cp:coreProperties>
</file>