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xr:revisionPtr revIDLastSave="0" documentId="13_ncr:1_{5A72EC1A-1159-4564-8702-C46649B90A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ncipal" sheetId="1" r:id="rId1"/>
    <sheet name="policia" sheetId="3" r:id="rId2"/>
    <sheet name="todo" sheetId="5" r:id="rId3"/>
  </sheets>
  <definedNames>
    <definedName name="_xlnm.Print_Area" localSheetId="1">policia!$A$1:$G$72</definedName>
    <definedName name="_xlnm.Print_Area" localSheetId="0">principal!$A$1:$G$72</definedName>
    <definedName name="_xlnm.Print_Area" localSheetId="2">todo!$A$1:$G$88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78" i="5"/>
  <c r="A77" i="5"/>
  <c r="A73" i="5"/>
  <c r="A74" i="5"/>
  <c r="I75" i="5"/>
  <c r="A69" i="5"/>
  <c r="I74" i="5"/>
  <c r="I73" i="5"/>
  <c r="A67" i="5" s="1"/>
  <c r="K74" i="5"/>
  <c r="B69" i="5" s="1"/>
  <c r="K72" i="5"/>
  <c r="I72" i="5" s="1"/>
  <c r="A68" i="5" s="1"/>
  <c r="K69" i="5"/>
  <c r="I69" i="5" s="1"/>
  <c r="K77" i="5" s="1"/>
  <c r="I77" i="5" s="1"/>
  <c r="I67" i="5"/>
  <c r="A62" i="5" s="1"/>
  <c r="I57" i="5"/>
  <c r="A53" i="5" s="1"/>
  <c r="K57" i="5"/>
  <c r="A64" i="5"/>
  <c r="B62" i="5"/>
  <c r="B65" i="5" s="1"/>
  <c r="G59" i="5"/>
  <c r="A55" i="5"/>
  <c r="B53" i="5"/>
  <c r="B56" i="5" s="1"/>
  <c r="G50" i="5"/>
  <c r="A40" i="5"/>
  <c r="A37" i="3"/>
  <c r="K50" i="5"/>
  <c r="I51" i="5" s="1"/>
  <c r="I50" i="5"/>
  <c r="I49" i="5"/>
  <c r="A41" i="5"/>
  <c r="A37" i="5"/>
  <c r="B35" i="5"/>
  <c r="I41" i="5" s="1"/>
  <c r="I38" i="5"/>
  <c r="A35" i="5" s="1"/>
  <c r="G32" i="5"/>
  <c r="B44" i="5" s="1"/>
  <c r="I44" i="5" s="1"/>
  <c r="A27" i="5"/>
  <c r="M28" i="5"/>
  <c r="I29" i="5" s="1"/>
  <c r="A23" i="5" s="1"/>
  <c r="I28" i="5"/>
  <c r="A25" i="5" s="1"/>
  <c r="A18" i="5"/>
  <c r="A14" i="5"/>
  <c r="I17" i="5"/>
  <c r="I23" i="5" s="1"/>
  <c r="B12" i="5"/>
  <c r="I20" i="5" s="1"/>
  <c r="A15" i="5" s="1"/>
  <c r="K16" i="5"/>
  <c r="J16" i="5"/>
  <c r="G9" i="5"/>
  <c r="B21" i="5" s="1"/>
  <c r="B60" i="3"/>
  <c r="A60" i="3"/>
  <c r="A59" i="3"/>
  <c r="A57" i="3"/>
  <c r="A55" i="3"/>
  <c r="I55" i="3"/>
  <c r="K54" i="3"/>
  <c r="A56" i="3"/>
  <c r="I54" i="3"/>
  <c r="B53" i="3"/>
  <c r="I48" i="3" s="1"/>
  <c r="A53" i="3"/>
  <c r="B37" i="3"/>
  <c r="A36" i="3"/>
  <c r="A34" i="3"/>
  <c r="A33" i="3"/>
  <c r="A32" i="3"/>
  <c r="I33" i="3"/>
  <c r="M32" i="3"/>
  <c r="A29" i="3"/>
  <c r="I32" i="3"/>
  <c r="B30" i="3"/>
  <c r="I31" i="3" s="1"/>
  <c r="A30" i="3"/>
  <c r="A50" i="3"/>
  <c r="A46" i="3"/>
  <c r="B44" i="3"/>
  <c r="I45" i="3" s="1"/>
  <c r="A47" i="3" s="1"/>
  <c r="I42" i="3"/>
  <c r="G41" i="3"/>
  <c r="B50" i="3" s="1"/>
  <c r="I30" i="3"/>
  <c r="A27" i="3"/>
  <c r="A23" i="3"/>
  <c r="I21" i="3"/>
  <c r="I27" i="3" s="1"/>
  <c r="B21" i="3"/>
  <c r="I24" i="3" s="1"/>
  <c r="A24" i="3" s="1"/>
  <c r="K20" i="3"/>
  <c r="J20" i="3"/>
  <c r="G18" i="3"/>
  <c r="B27" i="3" s="1"/>
  <c r="K20" i="1"/>
  <c r="J20" i="1"/>
  <c r="A32" i="1"/>
  <c r="A70" i="5" l="1"/>
  <c r="A56" i="5"/>
  <c r="K75" i="5"/>
  <c r="B70" i="5" s="1"/>
  <c r="A24" i="5"/>
  <c r="A65" i="5"/>
  <c r="K61" i="5"/>
  <c r="A38" i="5"/>
  <c r="B41" i="5"/>
  <c r="A43" i="5" s="1"/>
  <c r="A17" i="5"/>
  <c r="A21" i="5"/>
  <c r="A20" i="5"/>
  <c r="A12" i="5"/>
  <c r="I27" i="5"/>
  <c r="I26" i="5"/>
  <c r="B15" i="5"/>
  <c r="B28" i="5" s="1"/>
  <c r="B18" i="5"/>
  <c r="B38" i="5"/>
  <c r="B47" i="5" s="1"/>
  <c r="A44" i="5"/>
  <c r="A52" i="3"/>
  <c r="A49" i="3"/>
  <c r="A26" i="3"/>
  <c r="A21" i="3"/>
  <c r="A44" i="3"/>
  <c r="B24" i="3"/>
  <c r="B47" i="3"/>
  <c r="A27" i="1"/>
  <c r="A46" i="1"/>
  <c r="A23" i="1"/>
  <c r="A50" i="1"/>
  <c r="G41" i="1"/>
  <c r="A49" i="1" s="1"/>
  <c r="I21" i="1"/>
  <c r="I27" i="1" s="1"/>
  <c r="A30" i="1" s="1"/>
  <c r="G18" i="1"/>
  <c r="I42" i="1"/>
  <c r="A53" i="1" s="1"/>
  <c r="B21" i="1"/>
  <c r="B24" i="1" s="1"/>
  <c r="I29" i="1" s="1"/>
  <c r="B30" i="1"/>
  <c r="I31" i="1" s="1"/>
  <c r="B44" i="1"/>
  <c r="B47" i="1" s="1"/>
  <c r="I50" i="1" s="1"/>
  <c r="B53" i="1"/>
  <c r="I48" i="1" s="1"/>
  <c r="I61" i="5" l="1"/>
  <c r="A75" i="5" s="1"/>
  <c r="K78" i="5"/>
  <c r="I78" i="5" s="1"/>
  <c r="A46" i="5"/>
  <c r="I46" i="5"/>
  <c r="A47" i="5" s="1"/>
  <c r="I25" i="5"/>
  <c r="A28" i="5" s="1"/>
  <c r="I50" i="3"/>
  <c r="I29" i="3"/>
  <c r="A29" i="1"/>
  <c r="A26" i="1"/>
  <c r="B27" i="1"/>
  <c r="B50" i="1"/>
  <c r="A55" i="1" s="1"/>
  <c r="A52" i="1"/>
  <c r="A56" i="1"/>
  <c r="A44" i="1"/>
  <c r="I45" i="1"/>
  <c r="A47" i="1" s="1"/>
  <c r="I24" i="1"/>
  <c r="A24" i="1" s="1"/>
  <c r="I30" i="1"/>
  <c r="A33" i="1" s="1"/>
  <c r="B56" i="1"/>
  <c r="I52" i="1" s="1"/>
  <c r="B33" i="1"/>
  <c r="I32" i="1" s="1"/>
  <c r="B75" i="5" l="1"/>
  <c r="A79" i="5" s="1"/>
  <c r="K84" i="5"/>
  <c r="I84" i="5" s="1"/>
  <c r="B79" i="5" s="1"/>
  <c r="I53" i="3"/>
  <c r="I52" i="3"/>
  <c r="A58" i="1"/>
  <c r="A35" i="1"/>
  <c r="B58" i="1"/>
  <c r="I53" i="1" s="1"/>
  <c r="A61" i="1" s="1"/>
  <c r="B35" i="1"/>
  <c r="B61" i="1" l="1"/>
  <c r="B38" i="1"/>
  <c r="I33" i="1"/>
  <c r="A38" i="1" s="1"/>
</calcChain>
</file>

<file path=xl/sharedStrings.xml><?xml version="1.0" encoding="utf-8"?>
<sst xmlns="http://schemas.openxmlformats.org/spreadsheetml/2006/main" count="92" uniqueCount="23">
  <si>
    <t xml:space="preserve">Jerarquia </t>
  </si>
  <si>
    <t>No. Elementos</t>
  </si>
  <si>
    <t>Tarifa Diaria</t>
  </si>
  <si>
    <t>Dias</t>
  </si>
  <si>
    <t>Turnos cotizados</t>
  </si>
  <si>
    <t>Turnos laborados</t>
  </si>
  <si>
    <t>Policia</t>
  </si>
  <si>
    <t>Monto total diario</t>
  </si>
  <si>
    <t xml:space="preserve">Monto con deductivas de asistencias más el 16% de IVA: </t>
  </si>
  <si>
    <t>Supervisores</t>
  </si>
  <si>
    <t>Contrato</t>
  </si>
  <si>
    <t>proveedor</t>
  </si>
  <si>
    <t>periodo</t>
  </si>
  <si>
    <t>Instalacion</t>
  </si>
  <si>
    <t>Faltas</t>
  </si>
  <si>
    <t>Inasistencias</t>
  </si>
  <si>
    <t>Lic. Geovanni Téllez Ávila
Subdirector de Seguridad, Investigación y Sistemas de Protección
Administrador y Verificador del Contrato 
Validó</t>
  </si>
  <si>
    <t xml:space="preserve">Lic. Haydee Josefina Martínez de la Cruz 
Jefa de Departamento de Seguridad, Investigación y Protección Civil
Elaboró </t>
  </si>
  <si>
    <t>guardia 12x12</t>
  </si>
  <si>
    <t>policia 24x24</t>
  </si>
  <si>
    <t>Policía 3º.</t>
  </si>
  <si>
    <t>policia 3ero 12 X 12</t>
  </si>
  <si>
    <t>Policía 3º. 24-24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</si>
</sst>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8" fontId="4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2" fontId="4" fillId="0" borderId="0" xfId="1" applyNumberFormat="1" applyFont="1" applyFill="1" applyBorder="1" applyAlignment="1">
      <alignment horizontal="left" vertical="top"/>
    </xf>
    <xf numFmtId="8" fontId="3" fillId="0" borderId="0" xfId="0" applyNumberFormat="1" applyFont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2" fontId="3" fillId="0" borderId="0" xfId="1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2" fontId="3" fillId="0" borderId="0" xfId="1" applyNumberFormat="1" applyFont="1" applyFill="1" applyBorder="1" applyAlignment="1">
      <alignment horizontal="left" vertical="top"/>
    </xf>
    <xf numFmtId="164" fontId="1" fillId="0" borderId="0" xfId="1" applyFont="1"/>
    <xf numFmtId="8" fontId="1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44" fontId="1" fillId="0" borderId="0" xfId="0" applyNumberFormat="1" applyFont="1"/>
    <xf numFmtId="8" fontId="4" fillId="0" borderId="0" xfId="0" applyNumberFormat="1" applyFont="1" applyAlignment="1">
      <alignment horizontal="left" vertical="top"/>
    </xf>
    <xf numFmtId="8" fontId="5" fillId="0" borderId="0" xfId="1" applyNumberFormat="1" applyFont="1" applyAlignment="1">
      <alignment horizontal="left"/>
    </xf>
    <xf numFmtId="8" fontId="3" fillId="0" borderId="0" xfId="1" applyNumberFormat="1" applyFont="1" applyAlignment="1">
      <alignment horizontal="left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708479</xdr:colOff>
      <xdr:row>70</xdr:row>
      <xdr:rowOff>2266</xdr:rowOff>
    </xdr:from>
    <xdr:to>
      <xdr:col>1</xdr:col>
      <xdr:colOff>698954</xdr:colOff>
      <xdr:row>70</xdr:row>
      <xdr:rowOff>21316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514358A-F3E5-169E-7B12-263050E47A72}"/>
            </a:ext>
          </a:extLst>
        </xdr:cNvPr>
        <xdr:cNvCxnSpPr/>
      </xdr:nvCxnSpPr>
      <xdr:spPr>
        <a:xfrm flipV="1">
          <a:off x="708479" y="12702266"/>
          <a:ext cx="3891189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483054</xdr:colOff>
      <xdr:row>69</xdr:row>
      <xdr:rowOff>150587</xdr:rowOff>
    </xdr:from>
    <xdr:to>
      <xdr:col>6</xdr:col>
      <xdr:colOff>340179</xdr:colOff>
      <xdr:row>69</xdr:row>
      <xdr:rowOff>150587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056E2F4-51FD-406D-A615-8767E3760444}"/>
            </a:ext>
          </a:extLst>
        </xdr:cNvPr>
        <xdr:cNvCxnSpPr/>
      </xdr:nvCxnSpPr>
      <xdr:spPr>
        <a:xfrm flipV="1">
          <a:off x="5392965" y="13009337"/>
          <a:ext cx="3893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708479</xdr:colOff>
      <xdr:row>70</xdr:row>
      <xdr:rowOff>2266</xdr:rowOff>
    </xdr:from>
    <xdr:to>
      <xdr:col>1</xdr:col>
      <xdr:colOff>698954</xdr:colOff>
      <xdr:row>70</xdr:row>
      <xdr:rowOff>21316</xdr:rowOff>
    </xdr:to>
    <xdr:cxnSp macro="">
      <xdr:nvCxnSpPr>
        <xdr:cNvPr id="2" name="Conector recto 2">
          <a:extLst>
            <a:ext uri="{FF2B5EF4-FFF2-40B4-BE49-F238E27FC236}">
              <a16:creationId xmlns:a16="http://schemas.microsoft.com/office/drawing/2014/main" id="{B07F2DD9-0763-45B1-BA35-5FFE34BF352C}"/>
            </a:ext>
          </a:extLst>
        </xdr:cNvPr>
        <xdr:cNvCxnSpPr/>
      </xdr:nvCxnSpPr>
      <xdr:spPr>
        <a:xfrm flipV="1">
          <a:off x="708479" y="12937216"/>
          <a:ext cx="38957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483054</xdr:colOff>
      <xdr:row>69</xdr:row>
      <xdr:rowOff>150587</xdr:rowOff>
    </xdr:from>
    <xdr:to>
      <xdr:col>6</xdr:col>
      <xdr:colOff>340179</xdr:colOff>
      <xdr:row>69</xdr:row>
      <xdr:rowOff>150587</xdr:rowOff>
    </xdr:to>
    <xdr:cxnSp macro="">
      <xdr:nvCxnSpPr>
        <xdr:cNvPr id="3" name="Conector recto 4">
          <a:extLst>
            <a:ext uri="{FF2B5EF4-FFF2-40B4-BE49-F238E27FC236}">
              <a16:creationId xmlns:a16="http://schemas.microsoft.com/office/drawing/2014/main" id="{9BE2DDCE-A3BD-48FD-94AF-E03BAFC47273}"/>
            </a:ext>
          </a:extLst>
        </xdr:cNvPr>
        <xdr:cNvCxnSpPr/>
      </xdr:nvCxnSpPr>
      <xdr:spPr>
        <a:xfrm flipV="1">
          <a:off x="5397954" y="12923612"/>
          <a:ext cx="3895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1025979</xdr:colOff>
      <xdr:row>85</xdr:row>
      <xdr:rowOff>2266</xdr:rowOff>
    </xdr:from>
    <xdr:to>
      <xdr:col>2</xdr:col>
      <xdr:colOff>7257</xdr:colOff>
      <xdr:row>85</xdr:row>
      <xdr:rowOff>21316</xdr:rowOff>
    </xdr:to>
    <xdr:cxnSp macro="">
      <xdr:nvCxnSpPr>
        <xdr:cNvPr id="2" name="Conector recto 2">
          <a:extLst>
            <a:ext uri="{FF2B5EF4-FFF2-40B4-BE49-F238E27FC236}">
              <a16:creationId xmlns:a16="http://schemas.microsoft.com/office/drawing/2014/main" id="{0D6E6A24-8FE8-4102-9189-535CB6448EEB}"/>
            </a:ext>
          </a:extLst>
        </xdr:cNvPr>
        <xdr:cNvCxnSpPr/>
      </xdr:nvCxnSpPr>
      <xdr:spPr>
        <a:xfrm flipV="1">
          <a:off x="1025979" y="16149409"/>
          <a:ext cx="4480832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630465</xdr:colOff>
      <xdr:row>85</xdr:row>
      <xdr:rowOff>3176</xdr:rowOff>
    </xdr:from>
    <xdr:to>
      <xdr:col>6</xdr:col>
      <xdr:colOff>487590</xdr:colOff>
      <xdr:row>85</xdr:row>
      <xdr:rowOff>3176</xdr:rowOff>
    </xdr:to>
    <xdr:cxnSp macro="">
      <xdr:nvCxnSpPr>
        <xdr:cNvPr id="3" name="Conector recto 4">
          <a:extLst>
            <a:ext uri="{FF2B5EF4-FFF2-40B4-BE49-F238E27FC236}">
              <a16:creationId xmlns:a16="http://schemas.microsoft.com/office/drawing/2014/main" id="{F6A4439A-52C0-4935-839B-DD180B6DA517}"/>
            </a:ext>
          </a:extLst>
        </xdr:cNvPr>
        <xdr:cNvCxnSpPr/>
      </xdr:nvCxnSpPr>
      <xdr:spPr>
        <a:xfrm flipV="1">
          <a:off x="6130019" y="16002908"/>
          <a:ext cx="3893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K77"/>
  <sheetViews>
    <sheetView tabSelected="1" topLeftCell="A2" zoomScale="84" zoomScaleNormal="100" workbookViewId="0">
      <selection activeCell="A21" sqref="A21"/>
    </sheetView>
  </sheetViews>
  <sheetFormatPr defaultColWidth="9.140625" defaultRowHeight="12.75" x14ac:dyDescent="0.2"/>
  <cols>
    <col min="1" max="1" width="58.5703125" style="1" bestFit="1" customWidth="1"/>
    <col min="2" max="2" width="15.140625" style="1" bestFit="1" customWidth="1"/>
    <col min="3" max="3" width="13.5703125" style="1" bestFit="1" customWidth="1"/>
    <col min="4" max="4" width="11.42578125" style="1" customWidth="1"/>
    <col min="5" max="5" width="16" style="1" bestFit="1" customWidth="1"/>
    <col min="6" max="6" width="19.5703125" style="1" bestFit="1" customWidth="1"/>
    <col min="7" max="7" width="16.28515625" style="1" bestFit="1" customWidth="1"/>
    <col min="8" max="8" width="0" style="1" hidden="1" customWidth="1"/>
    <col min="9" max="9" width="9.140625" style="1" hidden="1" customWidth="1"/>
    <col min="10" max="13" width="0" style="1" hidden="1" customWidth="1"/>
    <col min="14" max="16384" width="9.140625" style="1"/>
  </cols>
  <sheetData>
    <row r="7" spans="1:6" x14ac:dyDescent="0.2">
      <c r="A7" s="1" t="s">
        <v>10</v>
      </c>
    </row>
    <row r="8" spans="1:6" x14ac:dyDescent="0.2">
      <c r="A8" s="1" t="s">
        <v>11</v>
      </c>
    </row>
    <row r="9" spans="1:6" x14ac:dyDescent="0.2">
      <c r="A9" s="1" t="s">
        <v>12</v>
      </c>
    </row>
    <row r="10" spans="1:6" x14ac:dyDescent="0.2">
      <c r="A10" s="1" t="s">
        <v>13</v>
      </c>
    </row>
    <row r="11" spans="1:6" x14ac:dyDescent="0.2">
      <c r="A11" s="29"/>
      <c r="B11" s="29"/>
      <c r="C11" s="29"/>
      <c r="D11" s="29"/>
      <c r="E11" s="29"/>
      <c r="F11" s="29"/>
    </row>
    <row r="17" spans="1:11" ht="15.75" x14ac:dyDescent="0.2">
      <c r="A17" s="2" t="s">
        <v>0</v>
      </c>
      <c r="B17" s="2" t="s">
        <v>1</v>
      </c>
      <c r="C17" s="2" t="s">
        <v>2</v>
      </c>
      <c r="D17" s="3" t="s">
        <v>3</v>
      </c>
      <c r="E17" s="2" t="s">
        <v>4</v>
      </c>
      <c r="F17" s="2" t="s">
        <v>5</v>
      </c>
      <c r="G17" s="13" t="s">
        <v>14</v>
      </c>
    </row>
    <row r="18" spans="1:11" ht="15.75" x14ac:dyDescent="0.2">
      <c r="A18" s="4" t="s">
        <v>6</v>
      </c>
      <c r="B18" s="4">
        <v>52</v>
      </c>
      <c r="C18" s="5">
        <v>462</v>
      </c>
      <c r="D18" s="4">
        <v>31</v>
      </c>
      <c r="E18" s="4">
        <v>2108</v>
      </c>
      <c r="F18" s="4">
        <v>2042</v>
      </c>
      <c r="G18" s="12">
        <f>E18-F18</f>
        <v>66</v>
      </c>
    </row>
    <row r="19" spans="1:11" ht="15.75" x14ac:dyDescent="0.2">
      <c r="A19" s="6"/>
      <c r="B19" s="6"/>
      <c r="C19" s="6"/>
      <c r="D19" s="6"/>
      <c r="E19" s="6"/>
      <c r="F19" s="6"/>
    </row>
    <row r="20" spans="1:11" ht="15.75" x14ac:dyDescent="0.2">
      <c r="A20" s="11" t="s">
        <v>7</v>
      </c>
      <c r="B20" s="7"/>
      <c r="C20" s="7"/>
      <c r="D20" s="6"/>
      <c r="E20" s="6"/>
      <c r="F20" s="6"/>
      <c r="J20" s="6">
        <f>E18-F18</f>
        <v>66</v>
      </c>
      <c r="K20" s="1">
        <f>B18*D18</f>
        <v>1612</v>
      </c>
    </row>
    <row r="21" spans="1:11" ht="15.75" x14ac:dyDescent="0.25">
      <c r="A21" s="8" t="str">
        <f>CONCATENATE("$"&amp;I21&amp;" x "&amp;B18)</f>
        <v>$462.00 x 52</v>
      </c>
      <c r="B21" s="9">
        <f>C18*B18</f>
        <v>24024</v>
      </c>
      <c r="D21" s="10"/>
      <c r="E21" s="6"/>
      <c r="F21" s="6"/>
      <c r="I21" s="6" t="str">
        <f>TEXT(C18,"#,##0.00")</f>
        <v>462.00</v>
      </c>
      <c r="J21" s="6"/>
    </row>
    <row r="22" spans="1:11" ht="15.75" x14ac:dyDescent="0.2">
      <c r="B22" s="6"/>
      <c r="E22" s="6"/>
      <c r="F22" s="6"/>
    </row>
    <row r="23" spans="1:11" ht="15.75" x14ac:dyDescent="0.2">
      <c r="A23" s="15" t="str">
        <f>CONCATENATE("Monto total por"&amp;" "&amp;D18&amp;" dias cotizados")</f>
        <v>Monto total por 31 dias cotizados</v>
      </c>
      <c r="B23" s="6"/>
      <c r="E23" s="6"/>
      <c r="F23" s="6"/>
    </row>
    <row r="24" spans="1:11" ht="15.75" x14ac:dyDescent="0.2">
      <c r="A24" s="8" t="str">
        <f>CONCATENATE("$"&amp;I24&amp;" x "&amp;D18)</f>
        <v>$24,024.00 x 31</v>
      </c>
      <c r="B24" s="9">
        <f>B21*D18</f>
        <v>744744</v>
      </c>
      <c r="C24" s="6"/>
      <c r="D24" s="6"/>
      <c r="E24" s="6"/>
      <c r="F24" s="6"/>
      <c r="I24" s="6" t="str">
        <f>TEXT(B21,"#,##0.00")</f>
        <v>24,024.00</v>
      </c>
    </row>
    <row r="25" spans="1:11" ht="15.75" x14ac:dyDescent="0.2">
      <c r="C25" s="6"/>
      <c r="D25" s="6"/>
      <c r="E25" s="6"/>
      <c r="F25" s="6"/>
    </row>
    <row r="26" spans="1:11" ht="15.75" x14ac:dyDescent="0.2">
      <c r="A26" s="15" t="str">
        <f>CONCATENATE("Monto total por inasistencias"&amp;" "&amp;G18)</f>
        <v>Monto total por inasistencias 66</v>
      </c>
      <c r="C26" s="6"/>
      <c r="D26" s="6"/>
      <c r="E26" s="6"/>
      <c r="F26" s="6"/>
    </row>
    <row r="27" spans="1:11" ht="15.75" x14ac:dyDescent="0.25">
      <c r="A27" s="8" t="str">
        <f>CONCATENATE(""&amp;E18&amp;" - "&amp;F18)</f>
        <v>2108 - 2042</v>
      </c>
      <c r="B27" s="16">
        <f>G18</f>
        <v>66</v>
      </c>
      <c r="C27" s="6"/>
      <c r="D27" s="6"/>
      <c r="E27" s="6"/>
      <c r="F27" s="6"/>
      <c r="I27" s="6" t="str">
        <f>TEXT(I21,"#,##0.00")</f>
        <v>462.00</v>
      </c>
    </row>
    <row r="28" spans="1:11" ht="15.75" x14ac:dyDescent="0.2">
      <c r="C28" s="6"/>
      <c r="D28" s="6"/>
      <c r="E28" s="6"/>
      <c r="F28" s="6"/>
    </row>
    <row r="29" spans="1:11" ht="15.75" x14ac:dyDescent="0.2">
      <c r="A29" s="15" t="str">
        <f>CONCATENATE("Monto total por inasistencias"&amp;" "&amp;G18)</f>
        <v>Monto total por inasistencias 66</v>
      </c>
      <c r="B29" s="6"/>
      <c r="C29" s="6"/>
      <c r="D29" s="6"/>
      <c r="E29" s="6"/>
      <c r="F29" s="6"/>
      <c r="I29" s="6" t="str">
        <f>TEXT(B24,"#,##0.00")</f>
        <v>744,744.00</v>
      </c>
    </row>
    <row r="30" spans="1:11" ht="15.75" x14ac:dyDescent="0.2">
      <c r="A30" s="8" t="str">
        <f>CONCATENATE("$"&amp;I27&amp;" x "&amp;66)</f>
        <v>$462.00 x 66</v>
      </c>
      <c r="B30" s="9">
        <f>C18*66</f>
        <v>30492</v>
      </c>
      <c r="C30" s="6"/>
      <c r="D30" s="6"/>
      <c r="E30" s="6"/>
      <c r="F30" s="6"/>
      <c r="I30" s="6" t="str">
        <f>TEXT(B30,"#,##0.00")</f>
        <v>30,492.00</v>
      </c>
    </row>
    <row r="31" spans="1:11" ht="15.75" x14ac:dyDescent="0.2">
      <c r="C31" s="6"/>
      <c r="D31" s="6"/>
      <c r="E31" s="6"/>
      <c r="F31" s="6"/>
      <c r="I31" s="6" t="str">
        <f>TEXT(B30,"#,##0.00")</f>
        <v>30,492.00</v>
      </c>
    </row>
    <row r="32" spans="1:11" ht="15.75" x14ac:dyDescent="0.2">
      <c r="A32" s="15" t="str">
        <f>CONCATENATE("Monto total de "&amp;D18&amp;" dias cotizados, menos "&amp;B27&amp;" inasistencias")</f>
        <v>Monto total de 31 dias cotizados, menos 66 inasistencias</v>
      </c>
      <c r="B32" s="6"/>
      <c r="C32" s="6"/>
      <c r="D32" s="11"/>
      <c r="E32" s="6"/>
      <c r="F32" s="6"/>
      <c r="I32" s="6" t="str">
        <f>TEXT(B33,"#,##0.00")</f>
        <v>714,252.00</v>
      </c>
    </row>
    <row r="33" spans="1:9" ht="15.75" x14ac:dyDescent="0.2">
      <c r="A33" s="8" t="str">
        <f>CONCATENATE("$"&amp;I29&amp;" - $"&amp;I30)</f>
        <v>$744,744.00 - $30,492.00</v>
      </c>
      <c r="B33" s="9">
        <f>B24-B30</f>
        <v>714252</v>
      </c>
      <c r="C33" s="6"/>
      <c r="D33" s="6"/>
      <c r="E33" s="6"/>
      <c r="F33" s="6"/>
      <c r="I33" s="6" t="str">
        <f>TEXT(B35,"#,##0.00")</f>
        <v>114,280.32</v>
      </c>
    </row>
    <row r="34" spans="1:9" ht="15.75" x14ac:dyDescent="0.2">
      <c r="C34" s="6"/>
      <c r="D34" s="6"/>
      <c r="E34" s="6"/>
      <c r="F34" s="6"/>
    </row>
    <row r="35" spans="1:9" ht="15.75" x14ac:dyDescent="0.2">
      <c r="A35" s="8" t="str">
        <f>CONCATENATE("$"&amp;I32&amp;" - "&amp;16%&amp;"% DE IVA")</f>
        <v>$714,252.00 - 0.16% DE IVA</v>
      </c>
      <c r="B35" s="9">
        <f>B33*0.16</f>
        <v>114280.32000000001</v>
      </c>
      <c r="C35" s="6"/>
      <c r="D35" s="6"/>
      <c r="E35" s="6"/>
      <c r="F35" s="6"/>
    </row>
    <row r="36" spans="1:9" ht="15.75" x14ac:dyDescent="0.2">
      <c r="C36" s="6"/>
      <c r="D36" s="6"/>
      <c r="E36" s="6"/>
      <c r="F36" s="6"/>
    </row>
    <row r="37" spans="1:9" ht="15.75" x14ac:dyDescent="0.2">
      <c r="A37" s="11" t="s">
        <v>8</v>
      </c>
      <c r="B37" s="6"/>
      <c r="C37" s="6"/>
      <c r="D37" s="6"/>
      <c r="E37" s="6"/>
      <c r="F37" s="6"/>
    </row>
    <row r="38" spans="1:9" ht="15.75" x14ac:dyDescent="0.2">
      <c r="A38" s="8" t="str">
        <f>CONCATENATE("$"&amp;I32&amp;" + $"&amp;I33)</f>
        <v>$714,252.00 + $114,280.32</v>
      </c>
      <c r="B38" s="9">
        <f>B33+B35</f>
        <v>828532.32000000007</v>
      </c>
    </row>
    <row r="40" spans="1:9" ht="15.75" x14ac:dyDescent="0.2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14" t="s">
        <v>15</v>
      </c>
    </row>
    <row r="41" spans="1:9" ht="15.75" x14ac:dyDescent="0.2">
      <c r="A41" s="4" t="s">
        <v>9</v>
      </c>
      <c r="B41" s="4">
        <v>2</v>
      </c>
      <c r="C41" s="5">
        <v>561</v>
      </c>
      <c r="D41" s="4">
        <v>30</v>
      </c>
      <c r="E41" s="4">
        <v>62</v>
      </c>
      <c r="F41" s="4">
        <v>60</v>
      </c>
      <c r="G41" s="12">
        <f>E41-F41</f>
        <v>2</v>
      </c>
    </row>
    <row r="42" spans="1:9" ht="15.75" x14ac:dyDescent="0.2">
      <c r="C42" s="6"/>
      <c r="D42" s="6"/>
      <c r="E42" s="6"/>
      <c r="F42" s="6"/>
      <c r="I42" s="6" t="str">
        <f>TEXT(C41,"#,##0.00")</f>
        <v>561.00</v>
      </c>
    </row>
    <row r="43" spans="1:9" ht="15.75" x14ac:dyDescent="0.2">
      <c r="A43" s="11" t="s">
        <v>7</v>
      </c>
      <c r="B43" s="6"/>
      <c r="C43" s="6"/>
      <c r="D43" s="6"/>
      <c r="E43" s="6"/>
      <c r="F43" s="6"/>
    </row>
    <row r="44" spans="1:9" ht="15.75" x14ac:dyDescent="0.2">
      <c r="A44" s="8" t="str">
        <f>CONCATENATE("$"&amp;I42&amp;" x "&amp;B41)</f>
        <v>$561.00 x 2</v>
      </c>
      <c r="B44" s="9">
        <f>C41*B41</f>
        <v>1122</v>
      </c>
      <c r="C44" s="6"/>
      <c r="D44" s="6"/>
      <c r="E44" s="6"/>
      <c r="F44" s="6"/>
    </row>
    <row r="45" spans="1:9" ht="15.75" x14ac:dyDescent="0.2">
      <c r="C45" s="6"/>
      <c r="D45" s="6"/>
      <c r="E45" s="6"/>
      <c r="F45" s="6"/>
      <c r="I45" s="6" t="str">
        <f>TEXT(B44,"#,##0.00")</f>
        <v>1,122.00</v>
      </c>
    </row>
    <row r="46" spans="1:9" ht="15.75" x14ac:dyDescent="0.2">
      <c r="A46" s="15" t="str">
        <f>CONCATENATE("Monto total por"&amp;" "&amp;D41&amp;" dias cotizados")</f>
        <v>Monto total por 30 dias cotizados</v>
      </c>
      <c r="C46" s="6"/>
      <c r="D46" s="6"/>
      <c r="E46" s="6"/>
      <c r="F46" s="6"/>
    </row>
    <row r="47" spans="1:9" ht="15.75" x14ac:dyDescent="0.2">
      <c r="A47" s="8" t="str">
        <f>CONCATENATE("$"&amp;I45&amp;" x "&amp;D41)</f>
        <v>$1,122.00 x 30</v>
      </c>
      <c r="B47" s="9">
        <f>B44*D41</f>
        <v>33660</v>
      </c>
      <c r="C47" s="6"/>
      <c r="D47" s="6"/>
      <c r="E47" s="6"/>
      <c r="F47" s="6"/>
    </row>
    <row r="48" spans="1:9" ht="15.75" x14ac:dyDescent="0.2">
      <c r="C48" s="6"/>
      <c r="D48" s="6"/>
      <c r="E48" s="6"/>
      <c r="F48" s="6"/>
      <c r="I48" s="6" t="str">
        <f>TEXT(B53,"#,##0.00")</f>
        <v>1,683.00</v>
      </c>
    </row>
    <row r="49" spans="1:9" ht="15.75" x14ac:dyDescent="0.2">
      <c r="A49" s="15" t="str">
        <f>CONCATENATE("Monto total por inasistencias"&amp;" "&amp;G41)</f>
        <v>Monto total por inasistencias 2</v>
      </c>
      <c r="C49" s="6"/>
      <c r="D49" s="6"/>
      <c r="E49" s="6"/>
      <c r="F49" s="6"/>
    </row>
    <row r="50" spans="1:9" ht="15.75" x14ac:dyDescent="0.25">
      <c r="A50" s="8" t="str">
        <f>CONCATENATE(""&amp;E41&amp;" - "&amp;F41)</f>
        <v>62 - 60</v>
      </c>
      <c r="B50" s="16">
        <f>G41</f>
        <v>2</v>
      </c>
      <c r="C50" s="6"/>
      <c r="D50" s="6"/>
      <c r="E50" s="6"/>
      <c r="F50" s="6"/>
      <c r="I50" s="6" t="str">
        <f>TEXT(B47,"#,##0.00")</f>
        <v>33,660.00</v>
      </c>
    </row>
    <row r="51" spans="1:9" ht="15.75" x14ac:dyDescent="0.2">
      <c r="C51" s="6"/>
      <c r="D51" s="6"/>
      <c r="E51" s="6"/>
      <c r="F51" s="6"/>
    </row>
    <row r="52" spans="1:9" ht="15.75" x14ac:dyDescent="0.2">
      <c r="A52" s="15" t="str">
        <f>CONCATENATE("Monto total por inasistencias"&amp;" "&amp;G41)</f>
        <v>Monto total por inasistencias 2</v>
      </c>
      <c r="B52" s="6"/>
      <c r="C52" s="6"/>
      <c r="D52" s="6"/>
      <c r="E52" s="6"/>
      <c r="F52" s="6"/>
      <c r="I52" s="6" t="str">
        <f>TEXT(B56,"#,##0.00")</f>
        <v>31,977.00</v>
      </c>
    </row>
    <row r="53" spans="1:9" ht="15.75" x14ac:dyDescent="0.2">
      <c r="A53" s="8" t="str">
        <f>CONCATENATE("$"&amp;I42&amp;" x "&amp;66)</f>
        <v>$561.00 x 66</v>
      </c>
      <c r="B53" s="9">
        <f>C41*3</f>
        <v>1683</v>
      </c>
      <c r="C53" s="6"/>
      <c r="D53" s="6"/>
      <c r="E53" s="6"/>
      <c r="F53" s="6"/>
      <c r="I53" s="6" t="str">
        <f>TEXT(B58,"#,##0.00")</f>
        <v>5,116.32</v>
      </c>
    </row>
    <row r="54" spans="1:9" ht="15.75" x14ac:dyDescent="0.2">
      <c r="C54" s="6"/>
      <c r="D54" s="6"/>
      <c r="E54" s="6"/>
      <c r="F54" s="6"/>
      <c r="I54" s="6"/>
    </row>
    <row r="55" spans="1:9" ht="15.75" x14ac:dyDescent="0.2">
      <c r="A55" s="15" t="str">
        <f>CONCATENATE("Monto total de "&amp;D41&amp;" dias cotizados, menos "&amp;B50&amp;" inasistencias")</f>
        <v>Monto total de 30 dias cotizados, menos 2 inasistencias</v>
      </c>
      <c r="B55" s="6"/>
      <c r="C55" s="6"/>
      <c r="D55" s="6"/>
      <c r="E55" s="6"/>
      <c r="F55" s="6"/>
    </row>
    <row r="56" spans="1:9" ht="15.75" x14ac:dyDescent="0.2">
      <c r="A56" s="8" t="str">
        <f>CONCATENATE("$"&amp;I50&amp;" - $"&amp;I48)</f>
        <v>$33,660.00 - $1,683.00</v>
      </c>
      <c r="B56" s="9">
        <f>B47-B53</f>
        <v>31977</v>
      </c>
      <c r="C56" s="6"/>
      <c r="D56" s="6"/>
      <c r="E56" s="6"/>
      <c r="F56" s="6"/>
      <c r="I56" s="6"/>
    </row>
    <row r="58" spans="1:9" ht="15.75" x14ac:dyDescent="0.2">
      <c r="A58" s="8" t="str">
        <f>CONCATENATE("$"&amp;I52&amp;" - "&amp;16%&amp;"% DE IVA")</f>
        <v>$31,977.00 - 0.16% DE IVA</v>
      </c>
      <c r="B58" s="9">
        <f>B56*0.16</f>
        <v>5116.32</v>
      </c>
    </row>
    <row r="60" spans="1:9" ht="15.75" x14ac:dyDescent="0.2">
      <c r="A60" s="11" t="s">
        <v>8</v>
      </c>
      <c r="B60" s="6"/>
    </row>
    <row r="61" spans="1:9" ht="15.75" x14ac:dyDescent="0.2">
      <c r="A61" s="8" t="str">
        <f>CONCATENATE("$"&amp;I52&amp;" + $"&amp;I53)</f>
        <v>$31,977.00 + $5,116.32</v>
      </c>
      <c r="B61" s="9">
        <f>B56+B58</f>
        <v>37093.32</v>
      </c>
    </row>
    <row r="65" spans="1:6" ht="12.75" customHeight="1" x14ac:dyDescent="0.2">
      <c r="B65" s="17"/>
      <c r="E65" s="17"/>
    </row>
    <row r="66" spans="1:6" x14ac:dyDescent="0.2">
      <c r="A66" s="17"/>
      <c r="B66" s="17"/>
      <c r="D66" s="17"/>
      <c r="E66" s="17"/>
    </row>
    <row r="67" spans="1:6" x14ac:dyDescent="0.2">
      <c r="B67" s="17"/>
      <c r="E67" s="17"/>
    </row>
    <row r="68" spans="1:6" x14ac:dyDescent="0.2">
      <c r="A68" s="17"/>
      <c r="B68" s="17"/>
      <c r="D68" s="17"/>
      <c r="E68" s="17"/>
    </row>
    <row r="69" spans="1:6" ht="12.75" customHeight="1" x14ac:dyDescent="0.2">
      <c r="B69" s="17"/>
      <c r="E69" s="17"/>
      <c r="F69" s="17"/>
    </row>
    <row r="70" spans="1:6" x14ac:dyDescent="0.2">
      <c r="A70" s="17"/>
      <c r="B70" s="17"/>
      <c r="D70" s="17"/>
      <c r="E70" s="17"/>
      <c r="F70" s="17"/>
    </row>
    <row r="71" spans="1:6" ht="47.25" customHeight="1" x14ac:dyDescent="0.2">
      <c r="A71" s="28" t="s">
        <v>16</v>
      </c>
      <c r="B71" s="28"/>
      <c r="D71" s="28" t="s">
        <v>17</v>
      </c>
      <c r="E71" s="28"/>
      <c r="F71" s="28"/>
    </row>
    <row r="72" spans="1:6" x14ac:dyDescent="0.2">
      <c r="A72" s="28"/>
      <c r="B72" s="28"/>
      <c r="D72" s="28"/>
      <c r="E72" s="28"/>
      <c r="F72" s="28"/>
    </row>
    <row r="73" spans="1:6" x14ac:dyDescent="0.2">
      <c r="A73" s="17"/>
      <c r="B73" s="17"/>
      <c r="D73" s="17"/>
      <c r="E73" s="17"/>
      <c r="F73" s="17"/>
    </row>
    <row r="74" spans="1:6" x14ac:dyDescent="0.2">
      <c r="A74" s="17"/>
      <c r="B74" s="17"/>
      <c r="D74" s="17"/>
      <c r="E74" s="17"/>
      <c r="F74" s="17"/>
    </row>
    <row r="75" spans="1:6" x14ac:dyDescent="0.2">
      <c r="A75" s="17"/>
      <c r="B75" s="17"/>
      <c r="D75" s="17"/>
      <c r="E75" s="17"/>
      <c r="F75" s="17"/>
    </row>
    <row r="76" spans="1:6" x14ac:dyDescent="0.2">
      <c r="A76" s="17"/>
      <c r="B76" s="17"/>
      <c r="D76" s="17"/>
      <c r="E76" s="17"/>
      <c r="F76" s="17"/>
    </row>
    <row r="77" spans="1:6" x14ac:dyDescent="0.2">
      <c r="A77" s="17"/>
      <c r="B77" s="17"/>
      <c r="D77" s="17"/>
      <c r="E77" s="17"/>
      <c r="F77" s="17"/>
    </row>
  </sheetData>
  <mergeCells count="3">
    <mergeCell ref="A71:B72"/>
    <mergeCell ref="D71:F72"/>
    <mergeCell ref="A11:F11"/>
  </mergeCells>
  <pageMargins left="0.70866141732283472" right="0.70866141732283472" top="0.74803149606299213" bottom="0.74803149606299213" header="0.31496062992125984" footer="0.31496062992125984"/>
  <pageSetup scale="59" orientation="portrait" r:id="rId1"/>
  <headerFooter>
    <oddHeader>&amp;R&amp;G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B49-8724-403C-BA03-5282512FB1FD}">
  <sheetPr>
    <pageSetUpPr fitToPage="1"/>
  </sheetPr>
  <dimension ref="A7:M77"/>
  <sheetViews>
    <sheetView topLeftCell="A18" zoomScale="84" zoomScaleNormal="100" workbookViewId="0">
      <selection activeCell="J14" sqref="J1:M1048576"/>
    </sheetView>
  </sheetViews>
  <sheetFormatPr defaultColWidth="9.140625" defaultRowHeight="12.75" x14ac:dyDescent="0.2"/>
  <cols>
    <col min="1" max="1" width="58.5703125" style="1" bestFit="1" customWidth="1"/>
    <col min="2" max="2" width="15.140625" style="1" bestFit="1" customWidth="1"/>
    <col min="3" max="3" width="13.5703125" style="1" bestFit="1" customWidth="1"/>
    <col min="4" max="4" width="11.42578125" style="1" customWidth="1"/>
    <col min="5" max="5" width="16" style="1" bestFit="1" customWidth="1"/>
    <col min="6" max="6" width="19.5703125" style="1" bestFit="1" customWidth="1"/>
    <col min="7" max="7" width="16.28515625" style="1" bestFit="1" customWidth="1"/>
    <col min="8" max="8" width="9.140625" style="1" customWidth="1"/>
    <col min="9" max="9" width="9.140625" style="1" hidden="1" customWidth="1"/>
    <col min="10" max="12" width="0" style="1" hidden="1" customWidth="1"/>
    <col min="13" max="13" width="10.28515625" style="1" hidden="1" customWidth="1"/>
    <col min="14" max="16384" width="9.140625" style="1"/>
  </cols>
  <sheetData>
    <row r="7" spans="1:6" x14ac:dyDescent="0.2">
      <c r="A7" s="1" t="s">
        <v>10</v>
      </c>
    </row>
    <row r="8" spans="1:6" x14ac:dyDescent="0.2">
      <c r="A8" s="1" t="s">
        <v>11</v>
      </c>
    </row>
    <row r="9" spans="1:6" x14ac:dyDescent="0.2">
      <c r="A9" s="1" t="s">
        <v>12</v>
      </c>
    </row>
    <row r="10" spans="1:6" x14ac:dyDescent="0.2">
      <c r="A10" s="1" t="s">
        <v>13</v>
      </c>
    </row>
    <row r="11" spans="1:6" x14ac:dyDescent="0.2">
      <c r="A11" s="29"/>
      <c r="B11" s="29"/>
      <c r="C11" s="29"/>
      <c r="D11" s="29"/>
      <c r="E11" s="29"/>
      <c r="F11" s="29"/>
    </row>
    <row r="17" spans="1:13" ht="15.75" x14ac:dyDescent="0.2">
      <c r="A17" s="2" t="s">
        <v>0</v>
      </c>
      <c r="B17" s="2" t="s">
        <v>1</v>
      </c>
      <c r="C17" s="2" t="s">
        <v>2</v>
      </c>
      <c r="D17" s="3" t="s">
        <v>3</v>
      </c>
      <c r="E17" s="2" t="s">
        <v>4</v>
      </c>
      <c r="F17" s="2" t="s">
        <v>5</v>
      </c>
      <c r="G17" s="13" t="s">
        <v>14</v>
      </c>
    </row>
    <row r="18" spans="1:13" ht="15.75" x14ac:dyDescent="0.2">
      <c r="A18" s="4" t="s">
        <v>6</v>
      </c>
      <c r="B18" s="4">
        <v>14</v>
      </c>
      <c r="C18" s="5">
        <v>1010</v>
      </c>
      <c r="D18" s="4">
        <v>31</v>
      </c>
      <c r="E18" s="4">
        <v>434</v>
      </c>
      <c r="F18" s="4">
        <v>226</v>
      </c>
      <c r="G18" s="12">
        <f>E18-F18</f>
        <v>208</v>
      </c>
    </row>
    <row r="19" spans="1:13" ht="15.75" x14ac:dyDescent="0.2">
      <c r="A19" s="6"/>
      <c r="B19" s="6"/>
      <c r="C19" s="6"/>
      <c r="D19" s="6"/>
      <c r="E19" s="6"/>
      <c r="F19" s="6"/>
    </row>
    <row r="20" spans="1:13" ht="15.75" x14ac:dyDescent="0.2">
      <c r="A20" s="11" t="s">
        <v>7</v>
      </c>
      <c r="B20" s="7"/>
      <c r="C20" s="7"/>
      <c r="D20" s="6"/>
      <c r="E20" s="6"/>
      <c r="F20" s="6"/>
      <c r="J20" s="6">
        <f>E18-F18</f>
        <v>208</v>
      </c>
      <c r="K20" s="1">
        <f>B18*D18</f>
        <v>434</v>
      </c>
    </row>
    <row r="21" spans="1:13" ht="15.75" x14ac:dyDescent="0.25">
      <c r="A21" s="8" t="str">
        <f>CONCATENATE("$"&amp;I21&amp;" x "&amp;B18)</f>
        <v>$1,010.00 x 14</v>
      </c>
      <c r="B21" s="9">
        <f>C18*B18</f>
        <v>14140</v>
      </c>
      <c r="D21" s="10"/>
      <c r="E21" s="6"/>
      <c r="F21" s="6"/>
      <c r="I21" s="6" t="str">
        <f>TEXT(C18,"#,##0.00")</f>
        <v>1,010.00</v>
      </c>
      <c r="J21" s="6"/>
    </row>
    <row r="22" spans="1:13" ht="15.75" x14ac:dyDescent="0.2">
      <c r="B22" s="6"/>
      <c r="E22" s="6"/>
      <c r="F22" s="6"/>
    </row>
    <row r="23" spans="1:13" ht="15.75" x14ac:dyDescent="0.2">
      <c r="A23" s="15" t="str">
        <f>CONCATENATE("Monto total por"&amp;" "&amp;D18&amp;" dias cotizados")</f>
        <v>Monto total por 31 dias cotizados</v>
      </c>
      <c r="B23" s="6"/>
      <c r="E23" s="6"/>
      <c r="F23" s="6"/>
    </row>
    <row r="24" spans="1:13" ht="15.75" x14ac:dyDescent="0.2">
      <c r="A24" s="8" t="str">
        <f>CONCATENATE("$"&amp;I24&amp;" x "&amp;D18)</f>
        <v>$14,140.00 x 31</v>
      </c>
      <c r="B24" s="9">
        <f>B21*D18</f>
        <v>438340</v>
      </c>
      <c r="C24" s="6"/>
      <c r="D24" s="6"/>
      <c r="E24" s="6"/>
      <c r="F24" s="6"/>
      <c r="I24" s="6" t="str">
        <f>TEXT(B21,"#,##0.00")</f>
        <v>14,140.00</v>
      </c>
    </row>
    <row r="25" spans="1:13" ht="15.75" x14ac:dyDescent="0.2">
      <c r="C25" s="6"/>
      <c r="D25" s="6"/>
      <c r="E25" s="6"/>
      <c r="F25" s="6"/>
    </row>
    <row r="26" spans="1:13" ht="15.75" x14ac:dyDescent="0.2">
      <c r="A26" s="15" t="str">
        <f>CONCATENATE("Monto total por inasistencias"&amp;" "&amp;G18)</f>
        <v>Monto total por inasistencias 208</v>
      </c>
      <c r="C26" s="6"/>
      <c r="D26" s="6"/>
      <c r="E26" s="6"/>
      <c r="F26" s="6"/>
    </row>
    <row r="27" spans="1:13" ht="15.75" x14ac:dyDescent="0.25">
      <c r="A27" s="8" t="str">
        <f>CONCATENATE(""&amp;E18&amp;" - "&amp;F18)</f>
        <v>434 - 226</v>
      </c>
      <c r="B27" s="16">
        <f>G18</f>
        <v>208</v>
      </c>
      <c r="C27" s="6"/>
      <c r="D27" s="6"/>
      <c r="E27" s="6"/>
      <c r="F27" s="6"/>
      <c r="I27" s="6" t="str">
        <f>TEXT(I21,"#,##0.00")</f>
        <v>1,010.00</v>
      </c>
    </row>
    <row r="28" spans="1:13" ht="15.75" x14ac:dyDescent="0.2">
      <c r="C28" s="6"/>
      <c r="D28" s="6"/>
      <c r="E28" s="6"/>
      <c r="F28" s="6"/>
    </row>
    <row r="29" spans="1:13" ht="15.75" x14ac:dyDescent="0.2">
      <c r="A29" s="15" t="str">
        <f>CONCATENATE("Monto total por inasistencias"&amp;" "&amp;G18)</f>
        <v>Monto total por inasistencias 208</v>
      </c>
      <c r="B29" s="6"/>
      <c r="C29" s="6"/>
      <c r="D29" s="6"/>
      <c r="E29" s="6"/>
      <c r="F29" s="6"/>
      <c r="I29" s="6" t="str">
        <f>TEXT(B24,"#,##0.00")</f>
        <v>438,340.00</v>
      </c>
    </row>
    <row r="30" spans="1:13" ht="15.75" x14ac:dyDescent="0.2">
      <c r="A30" s="8" t="str">
        <f>CONCATENATE("$"&amp;I27&amp;" x "&amp;G18)</f>
        <v>$1,010.00 x 208</v>
      </c>
      <c r="B30" s="9">
        <f>C18*G18</f>
        <v>210080</v>
      </c>
      <c r="C30" s="6"/>
      <c r="D30" s="6"/>
      <c r="E30" s="6"/>
      <c r="F30" s="6"/>
      <c r="I30" s="6" t="str">
        <f>TEXT(B30,"#,##0.00")</f>
        <v>210,080.00</v>
      </c>
    </row>
    <row r="31" spans="1:13" ht="15.75" x14ac:dyDescent="0.2">
      <c r="C31" s="6"/>
      <c r="D31" s="6"/>
      <c r="E31" s="6"/>
      <c r="F31" s="6"/>
      <c r="I31" s="6" t="str">
        <f>TEXT(B30,"#,##0.00")</f>
        <v>210,080.00</v>
      </c>
    </row>
    <row r="32" spans="1:13" ht="15.75" x14ac:dyDescent="0.2">
      <c r="A32" s="19" t="str">
        <f>CONCATENATE("Cambio de jerarquía: "&amp;""&amp;I33)</f>
        <v>Cambio de jerarquía: $1,518.00</v>
      </c>
      <c r="B32" s="6"/>
      <c r="C32" s="6"/>
      <c r="D32" s="11"/>
      <c r="E32" s="6"/>
      <c r="F32" s="6"/>
      <c r="I32" s="6" t="str">
        <f>TEXT(L32,"$#,##0.00")</f>
        <v>$69.00</v>
      </c>
      <c r="L32" s="1">
        <v>69</v>
      </c>
      <c r="M32" s="20">
        <f>L32*L33</f>
        <v>1518</v>
      </c>
    </row>
    <row r="33" spans="1:12" ht="15.75" x14ac:dyDescent="0.2">
      <c r="A33" s="19" t="str">
        <f>CONCATENATE("Diferencia Guardia X Policía: "&amp;""&amp;I32)</f>
        <v>Diferencia Guardia X Policía: $69.00</v>
      </c>
      <c r="B33" s="9"/>
      <c r="C33" s="6"/>
      <c r="D33" s="6"/>
      <c r="E33" s="6"/>
      <c r="F33" s="6"/>
      <c r="I33" s="6" t="str">
        <f>TEXT(M32,"$#,##0.00")</f>
        <v>$1,518.00</v>
      </c>
      <c r="L33" s="1">
        <v>22</v>
      </c>
    </row>
    <row r="34" spans="1:12" ht="15.75" x14ac:dyDescent="0.2">
      <c r="A34" s="8" t="str">
        <f>CONCATENATE(""&amp;I32&amp;" x "&amp;22)</f>
        <v>$69.00 x 22</v>
      </c>
      <c r="C34" s="6"/>
      <c r="D34" s="6"/>
      <c r="E34" s="6"/>
      <c r="F34" s="6"/>
    </row>
    <row r="35" spans="1:12" ht="15.75" x14ac:dyDescent="0.2">
      <c r="A35" s="8"/>
      <c r="B35" s="9"/>
      <c r="C35" s="6"/>
      <c r="D35" s="6"/>
      <c r="E35" s="6"/>
      <c r="F35" s="6"/>
    </row>
    <row r="36" spans="1:12" ht="15.75" x14ac:dyDescent="0.2">
      <c r="A36" s="15" t="str">
        <f>CONCATENATE("Monto total de "&amp;D22&amp;" dias cotizados, menos "&amp;B31&amp;" inasistencias")</f>
        <v>Monto total de  dias cotizados, menos  inasistencias</v>
      </c>
      <c r="B36" s="6"/>
      <c r="C36" s="6"/>
      <c r="D36" s="6"/>
      <c r="E36" s="6"/>
      <c r="F36" s="6"/>
    </row>
    <row r="37" spans="1:12" ht="15.75" x14ac:dyDescent="0.2">
      <c r="A37" s="8" t="str">
        <f>CONCATENATE("$"&amp;I29&amp;" - $"&amp;I31&amp;" - "&amp;I33)</f>
        <v>$438,340.00 - $210,080.00 - $1,518.00</v>
      </c>
      <c r="B37" s="9">
        <f>B24-B30-I33</f>
        <v>226742</v>
      </c>
      <c r="C37" s="6"/>
      <c r="D37" s="6"/>
      <c r="E37" s="6"/>
      <c r="F37" s="6"/>
    </row>
    <row r="38" spans="1:12" ht="15.75" x14ac:dyDescent="0.2">
      <c r="A38" s="8"/>
      <c r="B38" s="9"/>
    </row>
    <row r="40" spans="1:12" ht="15.75" x14ac:dyDescent="0.2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14" t="s">
        <v>15</v>
      </c>
    </row>
    <row r="41" spans="1:12" ht="15.75" x14ac:dyDescent="0.2">
      <c r="A41" s="4" t="s">
        <v>20</v>
      </c>
      <c r="B41" s="4">
        <v>2</v>
      </c>
      <c r="C41" s="5">
        <v>1108</v>
      </c>
      <c r="D41" s="4">
        <v>31</v>
      </c>
      <c r="E41" s="4">
        <v>62</v>
      </c>
      <c r="F41" s="4">
        <v>62</v>
      </c>
      <c r="G41" s="12">
        <f>E41-F41</f>
        <v>0</v>
      </c>
    </row>
    <row r="42" spans="1:12" ht="15.75" x14ac:dyDescent="0.2">
      <c r="C42" s="6"/>
      <c r="D42" s="6"/>
      <c r="E42" s="6"/>
      <c r="F42" s="6"/>
      <c r="I42" s="6" t="str">
        <f>TEXT(C41,"#,##0.00")</f>
        <v>1,108.00</v>
      </c>
    </row>
    <row r="43" spans="1:12" ht="15.75" x14ac:dyDescent="0.2">
      <c r="A43" s="11" t="s">
        <v>7</v>
      </c>
      <c r="B43" s="6"/>
      <c r="C43" s="6"/>
      <c r="D43" s="6"/>
      <c r="E43" s="6"/>
      <c r="F43" s="6"/>
    </row>
    <row r="44" spans="1:12" ht="15.75" x14ac:dyDescent="0.2">
      <c r="A44" s="8" t="str">
        <f>CONCATENATE("$"&amp;I42&amp;" x "&amp;B41)</f>
        <v>$1,108.00 x 2</v>
      </c>
      <c r="B44" s="9">
        <f>C41*B41</f>
        <v>2216</v>
      </c>
      <c r="C44" s="6"/>
      <c r="D44" s="6"/>
      <c r="E44" s="6"/>
      <c r="F44" s="6"/>
    </row>
    <row r="45" spans="1:12" ht="15.75" x14ac:dyDescent="0.2">
      <c r="C45" s="6"/>
      <c r="D45" s="6"/>
      <c r="E45" s="6"/>
      <c r="F45" s="6"/>
      <c r="I45" s="6" t="str">
        <f>TEXT(B44,"#,##0.00")</f>
        <v>2,216.00</v>
      </c>
    </row>
    <row r="46" spans="1:12" ht="15.75" x14ac:dyDescent="0.2">
      <c r="A46" s="15" t="str">
        <f>CONCATENATE("Monto total por"&amp;" "&amp;D41&amp;" dias cotizados")</f>
        <v>Monto total por 31 dias cotizados</v>
      </c>
      <c r="C46" s="6"/>
      <c r="D46" s="6"/>
      <c r="E46" s="6"/>
      <c r="F46" s="6"/>
    </row>
    <row r="47" spans="1:12" ht="15.75" x14ac:dyDescent="0.2">
      <c r="A47" s="8" t="str">
        <f>CONCATENATE("$"&amp;I45&amp;" x "&amp;D41)</f>
        <v>$2,216.00 x 31</v>
      </c>
      <c r="B47" s="9">
        <f>B44*D41</f>
        <v>68696</v>
      </c>
      <c r="C47" s="6"/>
      <c r="D47" s="6"/>
      <c r="E47" s="6"/>
      <c r="F47" s="6"/>
    </row>
    <row r="48" spans="1:12" ht="15.75" x14ac:dyDescent="0.2">
      <c r="C48" s="6"/>
      <c r="D48" s="6"/>
      <c r="E48" s="6"/>
      <c r="F48" s="6"/>
      <c r="I48" s="6" t="str">
        <f>TEXT(B53,"#,##0.00")</f>
        <v>0.00</v>
      </c>
    </row>
    <row r="49" spans="1:12" ht="15.75" x14ac:dyDescent="0.2">
      <c r="A49" s="15" t="str">
        <f>CONCATENATE("Monto total por inasistencias"&amp;" "&amp;G41)</f>
        <v>Monto total por inasistencias 0</v>
      </c>
      <c r="C49" s="6"/>
      <c r="D49" s="6"/>
      <c r="E49" s="6"/>
      <c r="F49" s="6"/>
    </row>
    <row r="50" spans="1:12" ht="15.75" x14ac:dyDescent="0.25">
      <c r="A50" s="8" t="str">
        <f>CONCATENATE(""&amp;E41&amp;" - "&amp;F41)</f>
        <v>62 - 62</v>
      </c>
      <c r="B50" s="16">
        <f>G41</f>
        <v>0</v>
      </c>
      <c r="C50" s="6"/>
      <c r="D50" s="6"/>
      <c r="E50" s="6"/>
      <c r="F50" s="6"/>
      <c r="I50" s="6" t="str">
        <f>TEXT(B47,"#,##0.00")</f>
        <v>68,696.00</v>
      </c>
    </row>
    <row r="51" spans="1:12" ht="15.75" x14ac:dyDescent="0.2">
      <c r="C51" s="6"/>
      <c r="D51" s="6"/>
      <c r="E51" s="6"/>
      <c r="F51" s="6"/>
    </row>
    <row r="52" spans="1:12" ht="15.75" x14ac:dyDescent="0.2">
      <c r="A52" s="15" t="str">
        <f>CONCATENATE("Monto total por inasistencias"&amp;" "&amp;G41)</f>
        <v>Monto total por inasistencias 0</v>
      </c>
      <c r="B52" s="6"/>
      <c r="C52" s="6"/>
      <c r="D52" s="6"/>
      <c r="E52" s="6"/>
      <c r="F52" s="6"/>
      <c r="I52" s="6" t="str">
        <f>TEXT(B56,"#,##0.00")</f>
        <v>0.00</v>
      </c>
    </row>
    <row r="53" spans="1:12" ht="15.75" x14ac:dyDescent="0.2">
      <c r="A53" s="8" t="str">
        <f>CONCATENATE("$"&amp;I42&amp;" x "&amp;G41)</f>
        <v>$1,108.00 x 0</v>
      </c>
      <c r="B53" s="9">
        <f>C41*G41</f>
        <v>0</v>
      </c>
      <c r="C53" s="6"/>
      <c r="D53" s="6"/>
      <c r="E53" s="6"/>
      <c r="F53" s="6"/>
      <c r="I53" s="6" t="str">
        <f>TEXT(B58,"#,##0.00")</f>
        <v>0.00</v>
      </c>
    </row>
    <row r="54" spans="1:12" ht="15.75" x14ac:dyDescent="0.2">
      <c r="C54" s="6"/>
      <c r="D54" s="6"/>
      <c r="E54" s="6"/>
      <c r="F54" s="6"/>
      <c r="I54" s="6" t="str">
        <f>TEXT(L54,"$#,##0.00")</f>
        <v>$98.00</v>
      </c>
      <c r="K54" s="1">
        <f>L54*L55</f>
        <v>1176</v>
      </c>
      <c r="L54" s="1">
        <v>98</v>
      </c>
    </row>
    <row r="55" spans="1:12" ht="15.75" x14ac:dyDescent="0.2">
      <c r="A55" s="19" t="str">
        <f>CONCATENATE("Cambio de jerarquía: "&amp;""&amp;I55)</f>
        <v>Cambio de jerarquía: $1,176.00</v>
      </c>
      <c r="B55" s="6"/>
      <c r="C55" s="6"/>
      <c r="D55" s="6"/>
      <c r="E55" s="6"/>
      <c r="F55" s="6"/>
      <c r="I55" s="6" t="str">
        <f>TEXT(K54,"$#,##0.00")</f>
        <v>$1,176.00</v>
      </c>
      <c r="L55" s="1">
        <v>12</v>
      </c>
    </row>
    <row r="56" spans="1:12" ht="15.75" x14ac:dyDescent="0.2">
      <c r="A56" s="19" t="str">
        <f>CONCATENATE("Diferencia Guardia X Policía: "&amp;""&amp;I54)</f>
        <v>Diferencia Guardia X Policía: $98.00</v>
      </c>
      <c r="B56" s="9"/>
      <c r="C56" s="6"/>
      <c r="D56" s="6"/>
      <c r="E56" s="6"/>
      <c r="F56" s="6"/>
      <c r="I56" s="6"/>
    </row>
    <row r="57" spans="1:12" ht="15.75" x14ac:dyDescent="0.2">
      <c r="A57" s="8" t="str">
        <f>CONCATENATE(""&amp;I54&amp;" x "&amp;"12 = "&amp;I55)</f>
        <v>$98.00 x 12 = $1,176.00</v>
      </c>
    </row>
    <row r="58" spans="1:12" ht="15.75" x14ac:dyDescent="0.2">
      <c r="A58" s="8"/>
      <c r="B58" s="9"/>
    </row>
    <row r="59" spans="1:12" ht="15.75" x14ac:dyDescent="0.2">
      <c r="A59" s="15" t="str">
        <f>CONCATENATE("Monto total de "&amp;D45&amp;" dias cotizados, menos "&amp;B54&amp;" inasistencias")</f>
        <v>Monto total de  dias cotizados, menos  inasistencias</v>
      </c>
      <c r="B59" s="6"/>
    </row>
    <row r="60" spans="1:12" ht="15.75" x14ac:dyDescent="0.2">
      <c r="A60" s="8" t="str">
        <f>CONCATENATE("$"&amp;I50&amp;" - $"&amp;I55&amp;"= ")</f>
        <v xml:space="preserve">$68,696.00 - $$1,176.00= </v>
      </c>
      <c r="B60" s="9">
        <f>B47-I55</f>
        <v>67520</v>
      </c>
    </row>
    <row r="61" spans="1:12" ht="15.75" x14ac:dyDescent="0.2">
      <c r="A61" s="8"/>
      <c r="B61" s="9"/>
    </row>
    <row r="65" spans="1:6" ht="12.75" customHeight="1" x14ac:dyDescent="0.2">
      <c r="B65" s="17"/>
      <c r="E65" s="17"/>
    </row>
    <row r="66" spans="1:6" x14ac:dyDescent="0.2">
      <c r="A66" s="17"/>
      <c r="B66" s="17"/>
      <c r="D66" s="17"/>
      <c r="E66" s="17"/>
    </row>
    <row r="67" spans="1:6" x14ac:dyDescent="0.2">
      <c r="B67" s="17"/>
      <c r="E67" s="17"/>
    </row>
    <row r="68" spans="1:6" x14ac:dyDescent="0.2">
      <c r="A68" s="17"/>
      <c r="B68" s="17"/>
      <c r="D68" s="17"/>
      <c r="E68" s="17"/>
    </row>
    <row r="69" spans="1:6" ht="12.75" customHeight="1" x14ac:dyDescent="0.2">
      <c r="B69" s="17"/>
      <c r="E69" s="17"/>
      <c r="F69" s="17"/>
    </row>
    <row r="70" spans="1:6" x14ac:dyDescent="0.2">
      <c r="A70" s="17"/>
      <c r="B70" s="17"/>
      <c r="D70" s="17"/>
      <c r="E70" s="17"/>
      <c r="F70" s="17"/>
    </row>
    <row r="71" spans="1:6" ht="47.25" customHeight="1" x14ac:dyDescent="0.2">
      <c r="A71" s="28" t="s">
        <v>16</v>
      </c>
      <c r="B71" s="28"/>
      <c r="D71" s="28" t="s">
        <v>17</v>
      </c>
      <c r="E71" s="28"/>
      <c r="F71" s="28"/>
    </row>
    <row r="72" spans="1:6" x14ac:dyDescent="0.2">
      <c r="A72" s="28"/>
      <c r="B72" s="28"/>
      <c r="D72" s="28"/>
      <c r="E72" s="28"/>
      <c r="F72" s="28"/>
    </row>
    <row r="73" spans="1:6" x14ac:dyDescent="0.2">
      <c r="A73" s="17"/>
      <c r="B73" s="17"/>
      <c r="D73" s="17"/>
      <c r="E73" s="17"/>
      <c r="F73" s="17"/>
    </row>
    <row r="74" spans="1:6" x14ac:dyDescent="0.2">
      <c r="A74" s="17"/>
      <c r="B74" s="17"/>
      <c r="D74" s="17"/>
      <c r="E74" s="17"/>
      <c r="F74" s="17"/>
    </row>
    <row r="75" spans="1:6" x14ac:dyDescent="0.2">
      <c r="A75" s="17"/>
      <c r="B75" s="17"/>
      <c r="D75" s="17"/>
      <c r="E75" s="17"/>
      <c r="F75" s="17"/>
    </row>
    <row r="76" spans="1:6" x14ac:dyDescent="0.2">
      <c r="A76" s="17"/>
      <c r="B76" s="17"/>
      <c r="D76" s="17"/>
      <c r="E76" s="17"/>
      <c r="F76" s="17"/>
    </row>
    <row r="77" spans="1:6" x14ac:dyDescent="0.2">
      <c r="A77" s="17"/>
      <c r="B77" s="17"/>
      <c r="D77" s="17"/>
      <c r="E77" s="17"/>
      <c r="F77" s="17"/>
    </row>
  </sheetData>
  <mergeCells count="3">
    <mergeCell ref="A11:F11"/>
    <mergeCell ref="A71:B72"/>
    <mergeCell ref="D71:F72"/>
  </mergeCells>
  <pageMargins left="0.70866141732283472" right="0.70866141732283472" top="0.74803149606299213" bottom="0.74803149606299213" header="0.31496062992125984" footer="0.31496062992125984"/>
  <pageSetup scale="59" orientation="portrait" r:id="rId1"/>
  <headerFooter>
    <oddHeader>&amp;R&amp;G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3B65-A5F3-4927-A7C0-A29B59F7EA21}">
  <sheetPr>
    <pageSetUpPr fitToPage="1"/>
  </sheetPr>
  <dimension ref="A2:M87"/>
  <sheetViews>
    <sheetView topLeftCell="A37" zoomScale="84" zoomScaleNormal="100" workbookViewId="0">
      <selection activeCell="L22" sqref="L1:M1048576"/>
    </sheetView>
  </sheetViews>
  <sheetFormatPr defaultColWidth="9.140625" defaultRowHeight="12.75" x14ac:dyDescent="0.2"/>
  <cols>
    <col min="1" max="1" width="83.85546875" style="1" bestFit="1" customWidth="1"/>
    <col min="2" max="2" width="15.140625" style="1" bestFit="1" customWidth="1"/>
    <col min="3" max="3" width="13.5703125" style="1" bestFit="1" customWidth="1"/>
    <col min="4" max="4" width="11.42578125" style="1" customWidth="1"/>
    <col min="5" max="5" width="16" style="1" bestFit="1" customWidth="1"/>
    <col min="6" max="6" width="19.5703125" style="1" bestFit="1" customWidth="1"/>
    <col min="7" max="7" width="16.28515625" style="1" bestFit="1" customWidth="1"/>
    <col min="8" max="8" width="9.140625" style="1" customWidth="1"/>
    <col min="9" max="9" width="11.7109375" style="1" hidden="1" customWidth="1"/>
    <col min="10" max="10" width="0" style="1" hidden="1" customWidth="1"/>
    <col min="11" max="11" width="10.85546875" style="1" hidden="1" customWidth="1"/>
    <col min="12" max="12" width="0" style="1" hidden="1" customWidth="1"/>
    <col min="13" max="13" width="10.28515625" style="1" hidden="1" customWidth="1"/>
    <col min="14" max="16384" width="9.140625" style="1"/>
  </cols>
  <sheetData>
    <row r="2" spans="1:11" x14ac:dyDescent="0.2">
      <c r="A2" s="1" t="s">
        <v>10</v>
      </c>
    </row>
    <row r="3" spans="1:11" x14ac:dyDescent="0.2">
      <c r="A3" s="1" t="s">
        <v>11</v>
      </c>
    </row>
    <row r="4" spans="1:11" x14ac:dyDescent="0.2">
      <c r="A4" s="1" t="s">
        <v>12</v>
      </c>
    </row>
    <row r="5" spans="1:11" x14ac:dyDescent="0.2">
      <c r="A5" s="1" t="s">
        <v>13</v>
      </c>
    </row>
    <row r="6" spans="1:11" x14ac:dyDescent="0.2">
      <c r="A6" s="18"/>
      <c r="B6" s="18"/>
      <c r="C6" s="18"/>
      <c r="D6" s="18"/>
      <c r="E6" s="18"/>
      <c r="F6" s="18"/>
    </row>
    <row r="8" spans="1:11" ht="15.75" x14ac:dyDescent="0.2">
      <c r="A8" s="2" t="s">
        <v>0</v>
      </c>
      <c r="B8" s="2" t="s">
        <v>1</v>
      </c>
      <c r="C8" s="2" t="s">
        <v>2</v>
      </c>
      <c r="D8" s="3" t="s">
        <v>3</v>
      </c>
      <c r="E8" s="2" t="s">
        <v>4</v>
      </c>
      <c r="F8" s="2" t="s">
        <v>5</v>
      </c>
      <c r="G8" s="13" t="s">
        <v>14</v>
      </c>
    </row>
    <row r="9" spans="1:11" ht="15.75" x14ac:dyDescent="0.2">
      <c r="A9" s="4" t="s">
        <v>18</v>
      </c>
      <c r="B9" s="4">
        <v>1</v>
      </c>
      <c r="C9" s="5">
        <v>941</v>
      </c>
      <c r="D9" s="4">
        <v>30</v>
      </c>
      <c r="E9" s="4">
        <v>30</v>
      </c>
      <c r="F9" s="4">
        <v>28</v>
      </c>
      <c r="G9" s="12">
        <f>E9-F9</f>
        <v>2</v>
      </c>
    </row>
    <row r="10" spans="1:11" ht="15.75" x14ac:dyDescent="0.2">
      <c r="A10" s="6"/>
      <c r="B10" s="6"/>
      <c r="C10" s="6"/>
      <c r="D10" s="6"/>
      <c r="E10" s="6"/>
      <c r="F10" s="6"/>
    </row>
    <row r="11" spans="1:11" ht="15.75" x14ac:dyDescent="0.2">
      <c r="A11" s="11" t="s">
        <v>7</v>
      </c>
      <c r="B11" s="7"/>
      <c r="C11" s="7"/>
      <c r="D11" s="6"/>
      <c r="E11" s="6"/>
      <c r="F11" s="6"/>
    </row>
    <row r="12" spans="1:11" ht="15.75" x14ac:dyDescent="0.25">
      <c r="A12" s="8" t="str">
        <f>CONCATENATE("$"&amp;I17&amp;" x "&amp;B9)</f>
        <v>$941.00 x 1</v>
      </c>
      <c r="B12" s="9">
        <f>C9*B9</f>
        <v>941</v>
      </c>
      <c r="D12" s="10"/>
      <c r="E12" s="6"/>
      <c r="F12" s="6"/>
    </row>
    <row r="13" spans="1:11" ht="15.75" x14ac:dyDescent="0.2">
      <c r="B13" s="6"/>
      <c r="E13" s="6"/>
      <c r="F13" s="6"/>
    </row>
    <row r="14" spans="1:11" ht="15.75" x14ac:dyDescent="0.2">
      <c r="A14" s="15" t="str">
        <f>CONCATENATE("Monto total por"&amp;" "&amp;D9&amp;" dias cotizados")</f>
        <v>Monto total por 30 dias cotizados</v>
      </c>
      <c r="B14" s="6"/>
      <c r="E14" s="6"/>
      <c r="F14" s="6"/>
    </row>
    <row r="15" spans="1:11" ht="15.75" x14ac:dyDescent="0.2">
      <c r="A15" s="8" t="str">
        <f>CONCATENATE("$"&amp;I20&amp;" x "&amp;D9)</f>
        <v>$941.00 x 30</v>
      </c>
      <c r="B15" s="9">
        <f>B12*D9</f>
        <v>28230</v>
      </c>
      <c r="C15" s="6"/>
      <c r="D15" s="6"/>
      <c r="E15" s="6"/>
      <c r="F15" s="6"/>
    </row>
    <row r="16" spans="1:11" ht="15.75" x14ac:dyDescent="0.2">
      <c r="C16" s="6"/>
      <c r="D16" s="6"/>
      <c r="E16" s="6"/>
      <c r="F16" s="6"/>
      <c r="J16" s="6">
        <f>E9-F9</f>
        <v>2</v>
      </c>
      <c r="K16" s="1">
        <f>B9*D9</f>
        <v>30</v>
      </c>
    </row>
    <row r="17" spans="1:13" ht="15.75" x14ac:dyDescent="0.2">
      <c r="A17" s="15" t="str">
        <f>CONCATENATE("Monto total por inasistencias"&amp;" "&amp;G9)</f>
        <v>Monto total por inasistencias 2</v>
      </c>
      <c r="C17" s="6"/>
      <c r="D17" s="6"/>
      <c r="E17" s="6"/>
      <c r="F17" s="6"/>
      <c r="I17" s="6" t="str">
        <f>TEXT(C9,"#,##0.00")</f>
        <v>941.00</v>
      </c>
      <c r="J17" s="6"/>
    </row>
    <row r="18" spans="1:13" ht="15.75" x14ac:dyDescent="0.25">
      <c r="A18" s="8" t="str">
        <f>CONCATENATE(""&amp;E9&amp;" - "&amp;F9)</f>
        <v>30 - 28</v>
      </c>
      <c r="B18" s="16">
        <f>G9</f>
        <v>2</v>
      </c>
      <c r="C18" s="6"/>
      <c r="D18" s="6"/>
      <c r="E18" s="6"/>
      <c r="F18" s="6"/>
    </row>
    <row r="19" spans="1:13" ht="15.75" x14ac:dyDescent="0.2">
      <c r="C19" s="6"/>
      <c r="D19" s="6"/>
      <c r="E19" s="6"/>
      <c r="F19" s="6"/>
    </row>
    <row r="20" spans="1:13" ht="15.75" x14ac:dyDescent="0.2">
      <c r="A20" s="15" t="str">
        <f>CONCATENATE("Monto total por inasistencias"&amp;" "&amp;G9)</f>
        <v>Monto total por inasistencias 2</v>
      </c>
      <c r="B20" s="6"/>
      <c r="C20" s="6"/>
      <c r="D20" s="6"/>
      <c r="E20" s="6"/>
      <c r="F20" s="6"/>
      <c r="I20" s="6" t="str">
        <f>TEXT(B12,"#,##0.00")</f>
        <v>941.00</v>
      </c>
    </row>
    <row r="21" spans="1:13" ht="15.75" x14ac:dyDescent="0.2">
      <c r="A21" s="8" t="str">
        <f>CONCATENATE("$"&amp;I23&amp;" x "&amp;G9)</f>
        <v>$941.00 x 2</v>
      </c>
      <c r="B21" s="9">
        <f>C9*G9</f>
        <v>1882</v>
      </c>
      <c r="C21" s="6"/>
      <c r="D21" s="6"/>
      <c r="E21" s="6"/>
      <c r="F21" s="6"/>
    </row>
    <row r="22" spans="1:13" ht="15.75" x14ac:dyDescent="0.2">
      <c r="C22" s="6"/>
      <c r="D22" s="6"/>
      <c r="E22" s="6"/>
      <c r="F22" s="6"/>
    </row>
    <row r="23" spans="1:13" ht="15.75" x14ac:dyDescent="0.2">
      <c r="A23" s="19" t="str">
        <f>CONCATENATE("Cambio de jerarquía: "&amp;""&amp;I29)</f>
        <v>Cambio de jerarquía: $1,518.00</v>
      </c>
      <c r="B23" s="6"/>
      <c r="C23" s="6"/>
      <c r="D23" s="11"/>
      <c r="E23" s="6"/>
      <c r="F23" s="6"/>
      <c r="I23" s="6" t="str">
        <f>TEXT(I17,"#,##0.00")</f>
        <v>941.00</v>
      </c>
    </row>
    <row r="24" spans="1:13" ht="15.75" x14ac:dyDescent="0.2">
      <c r="A24" s="19" t="str">
        <f>CONCATENATE("Diferencia Guardia X Policía: "&amp;""&amp;I28)</f>
        <v>Diferencia Guardia X Policía: $69.00</v>
      </c>
      <c r="B24" s="9"/>
      <c r="C24" s="6"/>
      <c r="D24" s="6"/>
      <c r="E24" s="6"/>
      <c r="F24" s="6"/>
    </row>
    <row r="25" spans="1:13" ht="15.75" x14ac:dyDescent="0.2">
      <c r="A25" s="8" t="str">
        <f>CONCATENATE(""&amp;I28&amp;" x "&amp;22)</f>
        <v>$69.00 x 22</v>
      </c>
      <c r="C25" s="6"/>
      <c r="D25" s="6"/>
      <c r="E25" s="6"/>
      <c r="F25" s="6"/>
      <c r="I25" s="6" t="str">
        <f>TEXT(B15,"#,##0.00")</f>
        <v>28,230.00</v>
      </c>
    </row>
    <row r="26" spans="1:13" ht="15.75" x14ac:dyDescent="0.2">
      <c r="A26" s="8"/>
      <c r="B26" s="9"/>
      <c r="C26" s="6"/>
      <c r="D26" s="6"/>
      <c r="E26" s="6"/>
      <c r="F26" s="6"/>
      <c r="I26" s="6" t="str">
        <f>TEXT(B21,"#,##0.00")</f>
        <v>1,882.00</v>
      </c>
    </row>
    <row r="27" spans="1:13" ht="15.75" x14ac:dyDescent="0.2">
      <c r="A27" s="15" t="str">
        <f>CONCATENATE("Monto total de "&amp;D13&amp;" dias cotizados, menos "&amp;B22&amp;" inasistencias")</f>
        <v>Monto total de  dias cotizados, menos  inasistencias</v>
      </c>
      <c r="B27" s="6"/>
      <c r="C27" s="6"/>
      <c r="D27" s="6"/>
      <c r="E27" s="6"/>
      <c r="F27" s="6"/>
      <c r="I27" s="6" t="str">
        <f>TEXT(B21,"#,##0.00")</f>
        <v>1,882.00</v>
      </c>
    </row>
    <row r="28" spans="1:13" ht="15.75" x14ac:dyDescent="0.2">
      <c r="A28" s="8" t="str">
        <f>CONCATENATE("$"&amp;I25&amp;" - $"&amp;I27&amp; " = ")</f>
        <v xml:space="preserve">$28,230.00 - $1,882.00 = </v>
      </c>
      <c r="B28" s="9">
        <f>B15-B21</f>
        <v>26348</v>
      </c>
      <c r="C28" s="6"/>
      <c r="D28" s="6"/>
      <c r="E28" s="6"/>
      <c r="F28" s="6"/>
      <c r="I28" s="6" t="str">
        <f>TEXT(L28,"$#,##0.00")</f>
        <v>$69.00</v>
      </c>
      <c r="L28" s="1">
        <v>69</v>
      </c>
      <c r="M28" s="20">
        <f>L28*L29</f>
        <v>1518</v>
      </c>
    </row>
    <row r="29" spans="1:13" ht="15.75" x14ac:dyDescent="0.2">
      <c r="A29" s="8"/>
      <c r="B29" s="9"/>
      <c r="I29" s="6" t="str">
        <f>TEXT(M28,"$#,##0.00")</f>
        <v>$1,518.00</v>
      </c>
      <c r="L29" s="1">
        <v>22</v>
      </c>
    </row>
    <row r="31" spans="1:13" ht="15.75" x14ac:dyDescent="0.25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14" t="s">
        <v>15</v>
      </c>
    </row>
    <row r="32" spans="1:13" ht="15.75" x14ac:dyDescent="0.2">
      <c r="A32" s="4" t="s">
        <v>19</v>
      </c>
      <c r="B32" s="4">
        <v>10</v>
      </c>
      <c r="C32" s="5">
        <v>1010</v>
      </c>
      <c r="D32" s="4">
        <v>30</v>
      </c>
      <c r="E32" s="4">
        <v>300</v>
      </c>
      <c r="F32" s="4">
        <v>174</v>
      </c>
      <c r="G32" s="12">
        <f>E32-F32</f>
        <v>126</v>
      </c>
    </row>
    <row r="33" spans="1:9" ht="15.75" x14ac:dyDescent="0.2">
      <c r="C33" s="6"/>
      <c r="D33" s="6"/>
      <c r="E33" s="6"/>
      <c r="F33" s="6"/>
    </row>
    <row r="34" spans="1:9" ht="15.75" x14ac:dyDescent="0.2">
      <c r="A34" s="11" t="s">
        <v>7</v>
      </c>
      <c r="B34" s="6"/>
      <c r="C34" s="6"/>
      <c r="D34" s="6"/>
      <c r="E34" s="6"/>
      <c r="F34" s="6"/>
    </row>
    <row r="35" spans="1:9" ht="15.75" x14ac:dyDescent="0.2">
      <c r="A35" s="8" t="str">
        <f>CONCATENATE("$"&amp;I38&amp;" x "&amp;B32)</f>
        <v>$1,010.00 x 10</v>
      </c>
      <c r="B35" s="9">
        <f>C32*B32</f>
        <v>10100</v>
      </c>
      <c r="C35" s="6"/>
      <c r="D35" s="6"/>
      <c r="E35" s="6"/>
      <c r="F35" s="6"/>
    </row>
    <row r="36" spans="1:9" ht="15.75" x14ac:dyDescent="0.2">
      <c r="C36" s="6"/>
      <c r="D36" s="6"/>
      <c r="E36" s="6"/>
      <c r="F36" s="6"/>
    </row>
    <row r="37" spans="1:9" ht="15.75" x14ac:dyDescent="0.2">
      <c r="A37" s="15" t="str">
        <f>CONCATENATE("Monto total por"&amp;" "&amp;D32&amp;" dias cotizados")</f>
        <v>Monto total por 30 dias cotizados</v>
      </c>
      <c r="C37" s="6"/>
      <c r="D37" s="6"/>
      <c r="E37" s="6"/>
      <c r="F37" s="6"/>
    </row>
    <row r="38" spans="1:9" ht="15.75" x14ac:dyDescent="0.2">
      <c r="A38" s="8" t="str">
        <f>CONCATENATE("$"&amp;I41&amp;" x "&amp;D32)</f>
        <v>$$10,100.00 x 30</v>
      </c>
      <c r="B38" s="9">
        <f>B35*D32</f>
        <v>303000</v>
      </c>
      <c r="C38" s="6"/>
      <c r="D38" s="6"/>
      <c r="E38" s="6"/>
      <c r="F38" s="6"/>
      <c r="I38" s="6" t="str">
        <f>TEXT(C32,"#,##0.00")</f>
        <v>1,010.00</v>
      </c>
    </row>
    <row r="39" spans="1:9" ht="15.75" x14ac:dyDescent="0.2">
      <c r="C39" s="6"/>
      <c r="D39" s="6"/>
      <c r="E39" s="6"/>
      <c r="F39" s="6"/>
    </row>
    <row r="40" spans="1:9" ht="15.75" x14ac:dyDescent="0.2">
      <c r="A40" s="15" t="str">
        <f>CONCATENATE("Inasistencias"&amp;" "&amp;G32)</f>
        <v>Inasistencias 126</v>
      </c>
      <c r="C40" s="6"/>
      <c r="D40" s="6"/>
      <c r="E40" s="6"/>
      <c r="F40" s="6"/>
    </row>
    <row r="41" spans="1:9" ht="15.75" x14ac:dyDescent="0.25">
      <c r="A41" s="8" t="str">
        <f>CONCATENATE(""&amp;E32&amp;" - "&amp;F32)</f>
        <v>300 - 174</v>
      </c>
      <c r="B41" s="16">
        <f>G32</f>
        <v>126</v>
      </c>
      <c r="C41" s="6"/>
      <c r="D41" s="6"/>
      <c r="E41" s="6"/>
      <c r="F41" s="6"/>
      <c r="I41" s="6" t="str">
        <f>TEXT(B35,"$#,##0.00")</f>
        <v>$10,100.00</v>
      </c>
    </row>
    <row r="42" spans="1:9" ht="15.75" x14ac:dyDescent="0.2">
      <c r="C42" s="6"/>
      <c r="D42" s="6"/>
      <c r="E42" s="6"/>
      <c r="F42" s="6"/>
    </row>
    <row r="43" spans="1:9" ht="15.75" x14ac:dyDescent="0.2">
      <c r="A43" s="15" t="str">
        <f>CONCATENATE("Monto total por "&amp;B41&amp;" inasistencias")</f>
        <v>Monto total por 126 inasistencias</v>
      </c>
      <c r="B43" s="6"/>
      <c r="C43" s="6"/>
      <c r="D43" s="6"/>
      <c r="E43" s="6"/>
      <c r="F43" s="6"/>
    </row>
    <row r="44" spans="1:9" ht="15.75" x14ac:dyDescent="0.2">
      <c r="A44" s="8" t="str">
        <f>CONCATENATE("$"&amp;I38&amp;" x "&amp;G32)</f>
        <v>$1,010.00 x 126</v>
      </c>
      <c r="B44" s="9">
        <f>C32*G32</f>
        <v>127260</v>
      </c>
      <c r="C44" s="6"/>
      <c r="D44" s="6"/>
      <c r="E44" s="6"/>
      <c r="F44" s="6"/>
      <c r="I44" s="6" t="str">
        <f>TEXT(B44,"#,##0.00")</f>
        <v>127,260.00</v>
      </c>
    </row>
    <row r="45" spans="1:9" ht="15.75" x14ac:dyDescent="0.2">
      <c r="C45" s="6"/>
      <c r="D45" s="6"/>
      <c r="E45" s="6"/>
      <c r="F45" s="6"/>
    </row>
    <row r="46" spans="1:9" ht="15.75" x14ac:dyDescent="0.2">
      <c r="A46" s="15" t="str">
        <f>CONCATENATE("Monto total de "&amp;I41&amp;" dias cotizados, menos "&amp;B41&amp;" inasistencias")</f>
        <v>Monto total de $10,100.00 dias cotizados, menos 126 inasistencias</v>
      </c>
      <c r="B46" s="6"/>
      <c r="C46" s="6"/>
      <c r="D46" s="6"/>
      <c r="E46" s="6"/>
      <c r="F46" s="6"/>
      <c r="I46" s="6" t="str">
        <f>TEXT(B38,"#,##0.00")</f>
        <v>303,000.00</v>
      </c>
    </row>
    <row r="47" spans="1:9" ht="15.75" x14ac:dyDescent="0.2">
      <c r="A47" s="8" t="str">
        <f>CONCATENATE("$"&amp;I46&amp;" - "&amp;I51&amp;" = ")</f>
        <v xml:space="preserve">$303,000.00 - $1,176.00 = </v>
      </c>
      <c r="B47" s="9">
        <f>B38-B44</f>
        <v>175740</v>
      </c>
      <c r="C47" s="6"/>
      <c r="D47" s="6"/>
      <c r="E47" s="6"/>
      <c r="F47" s="6"/>
    </row>
    <row r="48" spans="1:9" ht="15.75" x14ac:dyDescent="0.2">
      <c r="A48" s="8"/>
      <c r="I48" s="6"/>
    </row>
    <row r="49" spans="1:12" ht="15.75" x14ac:dyDescent="0.25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G49" s="14" t="s">
        <v>15</v>
      </c>
      <c r="I49" s="6" t="str">
        <f>TEXT(B49,"#,##0.00")</f>
        <v>No. Elementos</v>
      </c>
    </row>
    <row r="50" spans="1:12" ht="15.75" x14ac:dyDescent="0.2">
      <c r="A50" s="4" t="s">
        <v>21</v>
      </c>
      <c r="B50" s="4">
        <v>1</v>
      </c>
      <c r="C50" s="5">
        <v>1108</v>
      </c>
      <c r="D50" s="4">
        <v>30</v>
      </c>
      <c r="E50" s="4">
        <v>30</v>
      </c>
      <c r="F50" s="4">
        <v>30</v>
      </c>
      <c r="G50" s="12">
        <f>E50-F50</f>
        <v>0</v>
      </c>
      <c r="I50" s="6" t="str">
        <f>TEXT(L50,"$#,##0.00")</f>
        <v>$98.00</v>
      </c>
      <c r="K50" s="1">
        <f>L50*L51</f>
        <v>1176</v>
      </c>
      <c r="L50" s="1">
        <v>98</v>
      </c>
    </row>
    <row r="51" spans="1:12" ht="15.75" x14ac:dyDescent="0.2">
      <c r="C51" s="6"/>
      <c r="D51" s="6"/>
      <c r="E51" s="6"/>
      <c r="F51" s="6"/>
      <c r="I51" s="6" t="str">
        <f>TEXT(K50,"$#,##0.00")</f>
        <v>$1,176.00</v>
      </c>
      <c r="L51" s="1">
        <v>12</v>
      </c>
    </row>
    <row r="52" spans="1:12" ht="15.75" x14ac:dyDescent="0.2">
      <c r="A52" s="11" t="s">
        <v>7</v>
      </c>
      <c r="B52" s="6"/>
      <c r="C52" s="6"/>
      <c r="D52" s="6"/>
      <c r="E52" s="6"/>
      <c r="F52" s="6"/>
      <c r="I52" s="6"/>
    </row>
    <row r="53" spans="1:12" ht="15.75" x14ac:dyDescent="0.2">
      <c r="A53" s="8" t="str">
        <f>CONCATENATE(""&amp;I57&amp;" x "&amp;B50)</f>
        <v>$1,108.00 x 1</v>
      </c>
      <c r="B53" s="9">
        <f>C50*B50</f>
        <v>1108</v>
      </c>
      <c r="C53" s="6"/>
      <c r="D53" s="6"/>
      <c r="E53" s="6"/>
      <c r="F53" s="6"/>
    </row>
    <row r="54" spans="1:12" ht="15.75" x14ac:dyDescent="0.2">
      <c r="C54" s="6"/>
      <c r="D54" s="6"/>
      <c r="E54" s="6"/>
      <c r="F54" s="6"/>
    </row>
    <row r="55" spans="1:12" ht="15.75" x14ac:dyDescent="0.2">
      <c r="A55" s="15" t="str">
        <f>CONCATENATE("Monto total por"&amp;" "&amp;D50&amp;" dias cotizados")</f>
        <v>Monto total por 30 dias cotizados</v>
      </c>
      <c r="C55" s="6"/>
      <c r="D55" s="6"/>
      <c r="E55" s="6"/>
      <c r="F55" s="6"/>
    </row>
    <row r="56" spans="1:12" ht="15.75" x14ac:dyDescent="0.2">
      <c r="A56" s="8" t="str">
        <f>CONCATENATE(""&amp;I57&amp;" x "&amp;D50)</f>
        <v>$1,108.00 x 30</v>
      </c>
      <c r="B56" s="9">
        <f>B53*D50</f>
        <v>33240</v>
      </c>
      <c r="C56" s="6"/>
      <c r="D56" s="6"/>
      <c r="E56" s="6"/>
      <c r="F56" s="6"/>
    </row>
    <row r="57" spans="1:12" ht="15.75" x14ac:dyDescent="0.2">
      <c r="C57" s="6"/>
      <c r="D57" s="6"/>
      <c r="E57" s="6"/>
      <c r="F57" s="6"/>
      <c r="I57" s="6" t="str">
        <f>TEXT(K57,"$#,##0.00")</f>
        <v>$1,108.00</v>
      </c>
      <c r="K57" s="21">
        <f>C50</f>
        <v>1108</v>
      </c>
    </row>
    <row r="58" spans="1:12" ht="15.75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14" t="s">
        <v>15</v>
      </c>
    </row>
    <row r="59" spans="1:12" ht="15.75" x14ac:dyDescent="0.2">
      <c r="A59" s="22" t="s">
        <v>22</v>
      </c>
      <c r="B59" s="4">
        <v>2</v>
      </c>
      <c r="C59" s="5">
        <v>1108</v>
      </c>
      <c r="D59" s="4">
        <v>30</v>
      </c>
      <c r="E59" s="4">
        <v>60</v>
      </c>
      <c r="F59" s="4">
        <v>30</v>
      </c>
      <c r="G59" s="12">
        <f>E59-F59</f>
        <v>30</v>
      </c>
    </row>
    <row r="60" spans="1:12" ht="15.75" x14ac:dyDescent="0.2">
      <c r="A60" s="23"/>
      <c r="C60" s="6"/>
      <c r="D60" s="6"/>
      <c r="E60" s="6"/>
      <c r="F60" s="6"/>
    </row>
    <row r="61" spans="1:12" ht="15.75" x14ac:dyDescent="0.2">
      <c r="A61" s="11" t="s">
        <v>7</v>
      </c>
      <c r="B61" s="6"/>
      <c r="C61" s="6"/>
      <c r="D61" s="6"/>
      <c r="E61" s="6"/>
      <c r="F61" s="6"/>
      <c r="I61" s="6" t="str">
        <f>TEXT(K61,"$#,##0.00")</f>
        <v>$33,240.00</v>
      </c>
      <c r="K61" s="21">
        <f>B53*D50</f>
        <v>33240</v>
      </c>
    </row>
    <row r="62" spans="1:12" ht="15.75" x14ac:dyDescent="0.2">
      <c r="A62" s="8" t="str">
        <f>CONCATENATE("$"&amp;I67&amp;" x "&amp;B59)</f>
        <v>$$1,108.00 x 2</v>
      </c>
      <c r="B62" s="9">
        <f>C59*B59</f>
        <v>2216</v>
      </c>
      <c r="C62" s="6"/>
      <c r="D62" s="6"/>
      <c r="E62" s="6"/>
      <c r="F62" s="6"/>
    </row>
    <row r="63" spans="1:12" ht="15.75" x14ac:dyDescent="0.2">
      <c r="C63" s="6"/>
      <c r="D63" s="6"/>
      <c r="E63" s="6"/>
      <c r="F63" s="6"/>
    </row>
    <row r="64" spans="1:12" ht="15.75" x14ac:dyDescent="0.2">
      <c r="A64" s="15" t="str">
        <f>CONCATENATE("Monto total por"&amp;" "&amp;D59&amp;" dias cotizados")</f>
        <v>Monto total por 30 dias cotizados</v>
      </c>
      <c r="C64" s="6"/>
      <c r="D64" s="6"/>
      <c r="E64" s="6"/>
      <c r="F64" s="6"/>
    </row>
    <row r="65" spans="1:12" ht="15.75" x14ac:dyDescent="0.2">
      <c r="A65" s="8" t="str">
        <f>CONCATENATE(""&amp;I69&amp;" x "&amp;D59)</f>
        <v>$2,216.00 x 30</v>
      </c>
      <c r="B65" s="9">
        <f>B62*D59</f>
        <v>66480</v>
      </c>
      <c r="C65" s="6"/>
      <c r="D65" s="6"/>
      <c r="E65" s="6"/>
      <c r="F65" s="6"/>
    </row>
    <row r="66" spans="1:12" ht="15.75" x14ac:dyDescent="0.2">
      <c r="C66" s="6"/>
      <c r="D66" s="6"/>
      <c r="E66" s="6"/>
      <c r="F66" s="6"/>
    </row>
    <row r="67" spans="1:12" ht="15.75" x14ac:dyDescent="0.2">
      <c r="A67" s="19" t="str">
        <f>CONCATENATE("Cambio de jerarquía: "&amp;""&amp;I73)</f>
        <v>Cambio de jerarquía: $1,108.00</v>
      </c>
      <c r="C67" s="6"/>
      <c r="D67" s="6"/>
      <c r="E67" s="6"/>
      <c r="F67" s="6"/>
      <c r="I67" s="6" t="str">
        <f>TEXT(K67,"$#,##0.00")</f>
        <v>$1,108.00</v>
      </c>
      <c r="K67" s="20">
        <v>1108</v>
      </c>
    </row>
    <row r="68" spans="1:12" ht="15.75" x14ac:dyDescent="0.25">
      <c r="A68" s="19" t="str">
        <f>CONCATENATE("Diferencia Policia a Policía 3ero: "&amp;""&amp;I72)</f>
        <v>Diferencia Policia a Policía 3ero: $2,940.00</v>
      </c>
      <c r="B68" s="16"/>
      <c r="C68" s="6"/>
      <c r="D68" s="6"/>
      <c r="E68" s="6"/>
      <c r="F68" s="6"/>
    </row>
    <row r="69" spans="1:12" ht="15.75" x14ac:dyDescent="0.2">
      <c r="A69" s="8" t="str">
        <f>CONCATENATE(""&amp;I73&amp;" - "&amp;I74)</f>
        <v>$1,108.00 - $1,010.00</v>
      </c>
      <c r="B69" s="27">
        <f>K74</f>
        <v>98</v>
      </c>
      <c r="C69" s="6"/>
      <c r="D69" s="6"/>
      <c r="E69" s="6"/>
      <c r="F69" s="6"/>
      <c r="I69" s="6" t="str">
        <f>TEXT(K69,"$#,##0.00")</f>
        <v>$2,216.00</v>
      </c>
      <c r="K69" s="24">
        <f>K67*B59</f>
        <v>2216</v>
      </c>
    </row>
    <row r="70" spans="1:12" ht="15.75" x14ac:dyDescent="0.2">
      <c r="A70" s="8" t="str">
        <f>CONCATENATE(""&amp;I75&amp;" x "&amp;G59)</f>
        <v>$98.00 x 30</v>
      </c>
      <c r="B70" s="9">
        <f>K75</f>
        <v>2940</v>
      </c>
      <c r="C70" s="6"/>
      <c r="D70" s="6"/>
      <c r="E70" s="6"/>
      <c r="F70" s="6"/>
    </row>
    <row r="71" spans="1:12" ht="15.75" x14ac:dyDescent="0.2">
      <c r="A71" s="8"/>
      <c r="B71" s="9"/>
      <c r="C71" s="6"/>
      <c r="D71" s="6"/>
      <c r="E71" s="6"/>
      <c r="F71" s="6"/>
      <c r="K71" s="1">
        <v>98</v>
      </c>
    </row>
    <row r="72" spans="1:12" ht="15.75" x14ac:dyDescent="0.2">
      <c r="C72" s="6"/>
      <c r="D72" s="6"/>
      <c r="E72" s="6"/>
      <c r="F72" s="6"/>
      <c r="I72" s="6" t="str">
        <f>TEXT(K72,"$#,##0.00")</f>
        <v>$2,940.00</v>
      </c>
      <c r="K72" s="1">
        <f>K71*F59</f>
        <v>2940</v>
      </c>
    </row>
    <row r="73" spans="1:12" ht="15.75" x14ac:dyDescent="0.2">
      <c r="A73" s="8" t="str">
        <f>CONCATENATE("Monto a pagar por policía 3º, de acuerdo a contrato: ")</f>
        <v xml:space="preserve">Monto a pagar por policía 3º, de acuerdo a contrato: </v>
      </c>
      <c r="C73" s="6"/>
      <c r="D73" s="6"/>
      <c r="E73" s="6"/>
      <c r="F73" s="6"/>
      <c r="I73" s="6" t="str">
        <f>TEXT(C59,"$#,##0.00")</f>
        <v>$1,108.00</v>
      </c>
      <c r="K73" s="1">
        <v>1010</v>
      </c>
      <c r="L73" s="6"/>
    </row>
    <row r="74" spans="1:12" ht="15.75" x14ac:dyDescent="0.25">
      <c r="A74" s="8" t="str">
        <f>CONCATENATE("Policía 3º. (12x12) + Policía 3º. (24 x 24) "&amp;"")</f>
        <v xml:space="preserve">Policía 3º. (12x12) + Policía 3º. (24 x 24) </v>
      </c>
      <c r="B74" s="16"/>
      <c r="C74" s="6"/>
      <c r="D74" s="6"/>
      <c r="E74" s="6"/>
      <c r="F74" s="6"/>
      <c r="I74" s="6" t="str">
        <f>TEXT(K73,"$#,##0.00")</f>
        <v>$1,010.00</v>
      </c>
      <c r="K74" s="21">
        <f>C59-K73</f>
        <v>98</v>
      </c>
    </row>
    <row r="75" spans="1:12" ht="15.75" x14ac:dyDescent="0.2">
      <c r="A75" s="8" t="str">
        <f>CONCATENATE(""&amp;I61&amp;" + "&amp;I77)</f>
        <v>$33,240.00 + $66,480.00</v>
      </c>
      <c r="B75" s="26" t="str">
        <f>I78</f>
        <v>$99,720.00</v>
      </c>
      <c r="I75" s="6" t="str">
        <f>TEXT(K71,"$#,##0.00")</f>
        <v>$98.00</v>
      </c>
      <c r="K75" s="21">
        <f>K74*F59</f>
        <v>2940</v>
      </c>
    </row>
    <row r="76" spans="1:12" ht="15.75" x14ac:dyDescent="0.2">
      <c r="A76" s="8"/>
      <c r="B76" s="25"/>
    </row>
    <row r="77" spans="1:12" ht="15.75" x14ac:dyDescent="0.2">
      <c r="A77" s="8" t="str">
        <f>CONCATENATE("Monto total a pagar con deductivas aplicadas por cambio de jerarquía: ")</f>
        <v xml:space="preserve">Monto total a pagar con deductivas aplicadas por cambio de jerarquía: </v>
      </c>
      <c r="I77" s="6" t="str">
        <f>TEXT(K77,"$#,##0.00")</f>
        <v>$66,480.00</v>
      </c>
      <c r="K77" s="1">
        <f>I69*D59</f>
        <v>66480</v>
      </c>
    </row>
    <row r="78" spans="1:12" ht="15.75" x14ac:dyDescent="0.2">
      <c r="A78" s="8" t="str">
        <f>CONCATENATE("Monto total a pagar por policía 3º - cambio de jerarquía: ")</f>
        <v xml:space="preserve">Monto total a pagar por policía 3º - cambio de jerarquía: </v>
      </c>
      <c r="I78" s="6" t="str">
        <f>TEXT(K78,"$#,##0.00")</f>
        <v>$99,720.00</v>
      </c>
      <c r="K78" s="21">
        <f>K61+K77</f>
        <v>99720</v>
      </c>
    </row>
    <row r="79" spans="1:12" ht="15.75" x14ac:dyDescent="0.2">
      <c r="A79" s="8" t="str">
        <f>CONCATENATE(""&amp;B75&amp;" - "&amp;I72)</f>
        <v>$99,720.00 - $2,940.00</v>
      </c>
      <c r="B79" s="1" t="str">
        <f>I84</f>
        <v>$96,780.00</v>
      </c>
    </row>
    <row r="84" spans="1:11" ht="15.75" x14ac:dyDescent="0.2">
      <c r="I84" s="6" t="str">
        <f>TEXT(K84,"$#,##0.00")</f>
        <v>$96,780.00</v>
      </c>
      <c r="K84" s="1">
        <f>I78-I72</f>
        <v>96780</v>
      </c>
    </row>
    <row r="86" spans="1:11" x14ac:dyDescent="0.2">
      <c r="A86" s="28" t="s">
        <v>16</v>
      </c>
      <c r="B86" s="28"/>
      <c r="D86" s="28" t="s">
        <v>17</v>
      </c>
      <c r="E86" s="28"/>
      <c r="F86" s="28"/>
    </row>
    <row r="87" spans="1:11" ht="54" customHeight="1" x14ac:dyDescent="0.2">
      <c r="A87" s="28"/>
      <c r="B87" s="28"/>
      <c r="D87" s="28"/>
      <c r="E87" s="28"/>
      <c r="F87" s="28"/>
    </row>
  </sheetData>
  <mergeCells count="2">
    <mergeCell ref="A86:B87"/>
    <mergeCell ref="D86:F87"/>
  </mergeCells>
  <pageMargins left="0.70866141732283472" right="0.70866141732283472" top="0.74803149606299213" bottom="0.74803149606299213" header="0.31496062992125984" footer="0.31496062992125984"/>
  <pageSetup scale="51" orientation="portrait" r:id="rId1"/>
  <headerFooter>
    <oddHeader>&amp;R&amp;G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principal</vt:lpstr>
      <vt:lpstr>policia</vt:lpstr>
      <vt:lpstr>todo</vt:lpstr>
      <vt:lpstr>policia!Print_Area</vt:lpstr>
      <vt:lpstr>principal!Print_Area</vt:lpstr>
      <vt:lpstr>todo!Print_Area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Burgoin</dc:creator>
  <cp:lastModifiedBy>Julio Ruben Burgoin Trasvina - Alumno</cp:lastModifiedBy>
  <cp:lastPrinted>2023-09-25T23:46:00Z</cp:lastPrinted>
  <dcterms:created xsi:type="dcterms:W3CDTF">2023-08-17T16:26:55Z</dcterms:created>
  <dcterms:modified xsi:type="dcterms:W3CDTF">2023-11-15T18:45:30Z</dcterms:modified>
</cp:coreProperties>
</file>