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lant_Info" sheetId="2" r:id="rId4"/>
    <sheet state="visible" name="Plant Totals" sheetId="3" r:id="rId5"/>
    <sheet state="visible" name="Trimmer by Day" sheetId="4" r:id="rId6"/>
  </sheets>
  <definedNames>
    <definedName name="mayplant">Plant_Info!$B:$D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<sst xmlns="http://schemas.openxmlformats.org/spreadsheetml/2006/main" count="312" uniqueCount="71">
  <si>
    <t>Timestamp</t>
  </si>
  <si>
    <t>Plant ID</t>
  </si>
  <si>
    <t>Trimmer</t>
  </si>
  <si>
    <t>Weight (g)</t>
  </si>
  <si>
    <t>Simple_Date</t>
  </si>
  <si>
    <t>A02</t>
  </si>
  <si>
    <t>TPain</t>
  </si>
  <si>
    <t>Smit</t>
  </si>
  <si>
    <t>A01</t>
  </si>
  <si>
    <t>B04</t>
  </si>
  <si>
    <t>House</t>
  </si>
  <si>
    <t>B02</t>
  </si>
  <si>
    <t>B01</t>
  </si>
  <si>
    <t>B06</t>
  </si>
  <si>
    <t>C01</t>
  </si>
  <si>
    <t>C02</t>
  </si>
  <si>
    <t>C03</t>
  </si>
  <si>
    <t>B03</t>
  </si>
  <si>
    <t>B05</t>
  </si>
  <si>
    <t>D01</t>
  </si>
  <si>
    <t>E01</t>
  </si>
  <si>
    <t>E02</t>
  </si>
  <si>
    <t>E03</t>
  </si>
  <si>
    <t>E04</t>
  </si>
  <si>
    <t>F01</t>
  </si>
  <si>
    <t>F04</t>
  </si>
  <si>
    <t>F06</t>
  </si>
  <si>
    <t>F03</t>
  </si>
  <si>
    <t>F05</t>
  </si>
  <si>
    <t>G01</t>
  </si>
  <si>
    <t>G02</t>
  </si>
  <si>
    <t>G03</t>
  </si>
  <si>
    <t>H01</t>
  </si>
  <si>
    <t>Bri</t>
  </si>
  <si>
    <t>I01</t>
  </si>
  <si>
    <t>J01</t>
  </si>
  <si>
    <t>J02</t>
  </si>
  <si>
    <t>K01</t>
  </si>
  <si>
    <t>K02</t>
  </si>
  <si>
    <t>K03</t>
  </si>
  <si>
    <t>M02</t>
  </si>
  <si>
    <t>M01</t>
  </si>
  <si>
    <t>M03</t>
  </si>
  <si>
    <t>Blackberry</t>
  </si>
  <si>
    <t>Lemon Pie #3</t>
  </si>
  <si>
    <t>NYVD</t>
  </si>
  <si>
    <t>NYCD</t>
  </si>
  <si>
    <t>Afghan Kush</t>
  </si>
  <si>
    <t>L03</t>
  </si>
  <si>
    <t>I03</t>
  </si>
  <si>
    <t>L04</t>
  </si>
  <si>
    <t>Lemon Pie</t>
  </si>
  <si>
    <t>L02 (PBB #2)</t>
  </si>
  <si>
    <t>GG#4</t>
  </si>
  <si>
    <t>Meat Breath</t>
  </si>
  <si>
    <t>Special CandyLand</t>
  </si>
  <si>
    <t>Ghee Butter #2</t>
  </si>
  <si>
    <t>Moose cookies</t>
  </si>
  <si>
    <t>Ghee Butter #1</t>
  </si>
  <si>
    <t>Ghee Butter #3</t>
  </si>
  <si>
    <t>Watermelon ZDP#7</t>
  </si>
  <si>
    <t>Wizard Breath #1</t>
  </si>
  <si>
    <t>Ghost Breath</t>
  </si>
  <si>
    <t>White fire cheese</t>
  </si>
  <si>
    <t>tals</t>
  </si>
  <si>
    <t>(g)</t>
  </si>
  <si>
    <t>OZ</t>
  </si>
  <si>
    <t>Strain Name</t>
  </si>
  <si>
    <t>Grand Total</t>
  </si>
  <si>
    <t>Values</t>
  </si>
  <si>
    <t>In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</si>
</sst>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yy h:mm:ss"/>
    <numFmt numFmtId="166" formatCode="m/d/yy"/>
    <numFmt numFmtId="167" formatCode="m/d/yyyy"/>
    <numFmt numFmtId="168" formatCode="mm/dd/yyyy"/>
  </numFmts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5" xfId="0" applyFont="1" applyNumberFormat="1"/>
    <xf borderId="0" fillId="0" fontId="1" numFmtId="2" xfId="0" applyFont="1" applyNumberFormat="1"/>
    <xf borderId="0" fillId="2" fontId="2" numFmtId="0" xfId="0" applyFill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00" sheet="Form Responses 1"/>
  </cacheSource>
  <cacheFields>
    <cacheField name="Timestamp" numFmtId="165">
      <sharedItems containsDate="1" containsString="0" containsBlank="1">
        <d v="2018-05-09T00:12:04Z"/>
        <d v="2018-05-09T00:24:46Z"/>
        <d v="2018-05-09T01:21:56Z"/>
        <d v="2018-05-09T18:11:14Z"/>
        <d v="2018-05-09T18:11:26Z"/>
        <d v="2018-05-09T18:11:39Z"/>
        <d v="2018-05-11T16:49:42Z"/>
        <d v="2018-05-11T16:49:56Z"/>
        <d v="2018-05-17T22:33:25Z"/>
        <d v="2018-05-17T22:34:06Z"/>
        <d v="2018-05-17T23:57:14Z"/>
        <d v="2018-05-18T00:29:14Z"/>
        <d v="2018-05-18T10:51:41Z"/>
        <d v="2018-05-18T13:26:11Z"/>
        <d v="2018-05-18T13:26:27Z"/>
        <d v="2018-05-18T19:10:13Z"/>
        <d v="2018-05-18T19:20:23Z"/>
        <d v="2018-05-18T22:23:48Z"/>
        <d v="2018-05-18T22:24:02Z"/>
        <d v="2018-05-19T15:37:34Z"/>
        <d v="2018-05-19T15:38:33Z"/>
        <d v="2018-05-19T20:54:03Z"/>
        <d v="2018-05-19T20:54:19Z"/>
        <d v="2018-05-19T20:54:37Z"/>
        <d v="2018-05-20T01:47:44Z"/>
        <d v="2018-05-20T01:47:59Z"/>
        <d v="2018-05-20T13:54:09Z"/>
        <d v="2018-05-20T13:54:27Z"/>
        <d v="2018-05-20T13:54:42Z"/>
        <d v="2018-05-20T16:06:46Z"/>
        <d v="2018-05-20T16:07:07Z"/>
        <d v="2018-05-20T18:40:30Z"/>
        <d v="2018-05-20T18:40:49Z"/>
        <d v="2018-05-20T21:05:38Z"/>
        <d v="2018-05-21T22:49:10Z"/>
        <d v="2018-05-21T22:49:26Z"/>
        <d v="2018-05-21T22:49:40Z"/>
        <d v="2018-05-21T22:49:55Z"/>
        <d v="2018-05-22T01:23:15Z"/>
        <d v="2018-05-22T01:23:33Z"/>
        <d v="2018-05-22T01:23:54Z"/>
        <d v="2018-05-23T10:34:42Z"/>
        <d v="2018-05-23T10:34:57Z"/>
        <d v="2018-05-23T10:35:18Z"/>
        <d v="2018-05-23T21:07:44Z"/>
        <d v="2018-05-23T21:08:01Z"/>
        <d v="2018-05-23T21:08:18Z"/>
        <d v="2018-05-23T21:08:34Z"/>
        <d v="2018-05-23T23:09:35Z"/>
        <d v="2018-05-23T23:49:19Z"/>
        <d v="2018-05-27T10:26:00Z"/>
        <d v="2018-05-27T10:26:18Z"/>
        <d v="2018-05-27T10:26:36Z"/>
        <d v="2018-05-27T10:26:48Z"/>
        <d v="2018-05-27T10:27:05Z"/>
        <d v="2018-05-27T10:27:20Z"/>
        <d v="2018-05-27T10:27:38Z"/>
        <d v="2018-05-27T10:27:55Z"/>
        <d v="2018-05-27T10:28:14Z"/>
        <d v="2018-05-27T10:28:26Z"/>
        <d v="2018-05-27T10:28:41Z"/>
        <d v="2018-05-28T21:28:58Z"/>
        <d v="2018-05-28T21:29:17Z"/>
        <d v="2018-05-28T21:29:31Z"/>
        <d v="2018-05-28T21:29:45Z"/>
        <d v="2018-05-28T21:30:01Z"/>
        <d v="2018-05-28T21:30:17Z"/>
        <d v="2018-05-28T21:31:06Z"/>
        <d v="2018-05-28T21:31:26Z"/>
        <d v="2018-05-28T21:31:45Z"/>
        <d v="2018-05-28T21:32:01Z"/>
        <d v="2018-05-28T21:32:17Z"/>
        <d v="2018-06-04T00:18:14Z"/>
        <d v="2018-06-04T00:18:29Z"/>
        <d v="2018-06-04T00:18:49Z"/>
        <d v="2018-06-04T00:19:07Z"/>
        <d v="2018-06-04T00:19:30Z"/>
        <d v="2018-06-04T00:19:51Z"/>
        <d v="2018-06-04T00:20:12Z"/>
        <d v="2018-06-04T00:21:32Z"/>
        <d v="2018-06-04T00:21:57Z"/>
        <d v="2018-06-04T00:25:41Z"/>
        <d v="2018-06-04T00:25:54Z"/>
        <d v="2018-06-04T00:26:11Z"/>
        <d v="2018-06-04T00:26:30Z"/>
        <d v="2018-06-07T14:20:53Z"/>
        <d v="2018-06-07T14:21:21Z"/>
        <d v="2018-06-07T14:21:34Z"/>
        <d v="2018-06-07T14:21:51Z"/>
        <d v="2018-06-07T14:22:05Z"/>
        <d v="2018-06-14T12:23:12Z"/>
        <d v="2018-06-14T12:34:31Z"/>
        <d v="2018-06-18T13:32:27Z"/>
        <d v="2018-06-18T13:50:01Z"/>
        <d v="2018-06-18T17:21:40Z"/>
        <d v="2018-06-18T22:19:21Z"/>
        <d v="2018-06-18T22:21:04Z"/>
        <d v="2018-06-19T14:16:26Z"/>
        <d v="2018-06-21T00:03:30Z"/>
        <m/>
      </sharedItems>
    </cacheField>
    <cacheField name="Plant ID" numFmtId="0">
      <sharedItems containsBlank="1">
        <s v="A02"/>
        <s v="A01"/>
        <s v="B04"/>
        <s v="B02"/>
        <s v="B01"/>
        <s v="B06"/>
        <s v="C01"/>
        <s v="C02"/>
        <s v="C03"/>
        <s v="B03"/>
        <s v="B05"/>
        <s v="D01"/>
        <s v="E01"/>
        <s v="E02"/>
        <s v="E03"/>
        <s v="E04"/>
        <s v="F01"/>
        <s v="F04"/>
        <s v="F06"/>
        <s v="F03"/>
        <s v="F05"/>
        <s v="G01"/>
        <s v="G02"/>
        <s v="G03"/>
        <s v="H01"/>
        <s v="I01"/>
        <s v="J01"/>
        <s v="J02"/>
        <s v="K01"/>
        <s v="K02"/>
        <s v="K03"/>
        <s v="M02"/>
        <s v="M01"/>
        <s v="M03"/>
        <s v="Blackberry"/>
        <s v="Lemon Pie #3"/>
        <s v="NYVD"/>
        <s v="NYCD"/>
        <s v="Afghan Kush"/>
        <s v="L03"/>
        <s v="I03"/>
        <s v="L04"/>
        <s v="Lemon Pie"/>
        <s v="L02 (PBB #2)"/>
        <s v="GG#4"/>
        <s v="Meat Breath"/>
        <s v="Special CandyLand"/>
        <s v="Ghee Butter #2"/>
        <s v="Moose cookies"/>
        <s v="Ghee Butter #1"/>
        <s v="Ghee Butter #3"/>
        <s v="Watermelon ZDP#7"/>
        <s v="Wizard Breath #1"/>
        <s v="Ghost Breath"/>
        <s v="White fire cheese"/>
        <m/>
      </sharedItems>
    </cacheField>
    <cacheField name="Trimmer" numFmtId="0">
      <sharedItems containsBlank="1">
        <s v="TPain"/>
        <s v="Smit"/>
        <s v="House"/>
        <s v="Bri"/>
        <m/>
      </sharedItems>
    </cacheField>
    <cacheField name="Weight (g)" numFmtId="0">
      <sharedItems containsString="0" containsBlank="1" containsNumber="1">
        <n v="43.0"/>
        <n v="46.5"/>
        <n v="32.5"/>
        <n v="65.5"/>
        <n v="26.0"/>
        <n v="96.0"/>
        <n v="48.0"/>
        <n v="39.5"/>
        <n v="118.0"/>
        <n v="105.0"/>
        <n v="172.0"/>
        <n v="69.0"/>
        <n v="84.0"/>
        <n v="73.0"/>
        <n v="125.0"/>
        <n v="116.5"/>
        <n v="43.5"/>
        <n v="45.0"/>
        <n v="82.5"/>
        <n v="52.4"/>
        <n v="50.0"/>
        <n v="81.0"/>
        <n v="81.5"/>
        <n v="57.5"/>
        <n v="53.0"/>
        <n v="50.5"/>
        <n v="18.0"/>
        <n v="12.5"/>
        <n v="38.0"/>
        <n v="24.0"/>
        <n v="51.5"/>
        <n v="64.0"/>
        <n v="114.0"/>
        <n v="112.0"/>
        <n v="31.5"/>
        <n v="61.0"/>
        <n v="40.0"/>
        <n v="45.5"/>
        <n v="67.5"/>
        <n v="139.0"/>
        <n v="14.5"/>
        <n v="29.0"/>
        <n v="11.0"/>
        <n v="30.0"/>
        <n v="26.5"/>
        <n v="39.0"/>
        <n v="69.5"/>
        <n v="92.5"/>
        <n v="23.5"/>
        <n v="42.0"/>
        <n v="49.5"/>
        <n v="36.0"/>
        <n v="56.0"/>
        <n v="41.0"/>
        <n v="55.5"/>
        <n v="53.5"/>
        <n v="94.0"/>
        <n v="16.0"/>
        <n v="75.5"/>
        <n v="85.5"/>
        <n v="68.0"/>
        <n v="51.0"/>
        <n v="63.5"/>
        <n v="83.0"/>
        <n v="58.5"/>
        <n v="78.5"/>
        <n v="66.8"/>
        <n v="100.0"/>
        <n v="80.0"/>
        <m/>
      </sharedItems>
    </cacheField>
    <cacheField name="Simple_Date" numFmtId="164">
      <sharedItems containsDate="1" containsString="0" containsBlank="1">
        <d v="2018-05-09T00:00:00Z"/>
        <d v="2018-05-11T00:00:00Z"/>
        <d v="2018-05-17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7T00:00:00Z"/>
        <d v="2018-05-28T00:00:00Z"/>
        <d v="2018-05-30T00:00:00Z"/>
        <d v="2018-05-31T00:00:00Z"/>
        <d v="2018-06-03T00:00:00Z"/>
        <d v="2018-05-29T00:00:00Z"/>
        <m/>
        <d v="1899-12-30T00:00:00Z"/>
      </sharedItems>
    </cacheField>
    <cacheField name="OZ" formula="'Weight (g)'/28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t Totals" cacheId="0" dataCaption="" compact="0" compactData="0">
  <location ref="A1:C58" firstHeaderRow="0" firstDataRow="2" firstDataCol="0"/>
  <pivotFields>
    <pivotField name="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als" axis="axisRow" compact="0" outline="0" multipleItemSelectionAllowed="1" showAll="0" sortType="ascending">
      <items>
        <item x="55"/>
        <item x="1"/>
        <item x="0"/>
        <item x="38"/>
        <item x="4"/>
        <item x="3"/>
        <item x="9"/>
        <item x="2"/>
        <item x="10"/>
        <item x="5"/>
        <item x="34"/>
        <item x="6"/>
        <item x="7"/>
        <item x="8"/>
        <item x="11"/>
        <item x="12"/>
        <item x="13"/>
        <item x="14"/>
        <item x="15"/>
        <item x="16"/>
        <item x="19"/>
        <item x="17"/>
        <item x="20"/>
        <item x="18"/>
        <item x="21"/>
        <item x="22"/>
        <item x="23"/>
        <item x="44"/>
        <item x="49"/>
        <item x="47"/>
        <item x="50"/>
        <item x="53"/>
        <item x="24"/>
        <item x="25"/>
        <item x="40"/>
        <item x="26"/>
        <item x="27"/>
        <item x="28"/>
        <item x="29"/>
        <item x="30"/>
        <item x="43"/>
        <item x="39"/>
        <item x="41"/>
        <item x="42"/>
        <item x="35"/>
        <item x="32"/>
        <item x="31"/>
        <item x="33"/>
        <item x="45"/>
        <item x="48"/>
        <item x="37"/>
        <item x="36"/>
        <item x="46"/>
        <item x="51"/>
        <item x="54"/>
        <item x="52"/>
        <item t="default"/>
      </items>
    </pivotField>
    <pivotField name="Trimm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eight (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imple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(g)" fld="3" baseField="0"/>
    <dataField name="SUM of OZ" fld="5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rimmer by Day" cacheId="0" dataCaption="" compact="0" compactData="0">
  <location ref="A1:AO9" firstHeaderRow="0" firstDataRow="2" firstDataCol="1"/>
  <pivotFields>
    <pivotField name="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Pla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Trimmer" axis="axisRow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Weight (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imple_Date" axis="axisCol" compact="0" numFmtId="164" outline="0" multipleItemSelectionAllowed="1" showAll="0" sortType="ascending">
      <items>
        <item x="17"/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6"/>
        <item x="13"/>
        <item x="14"/>
        <item x="15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4"/>
    <field x="-2"/>
  </colFields>
  <dataFields>
    <dataField name="In (g)" fld="3" baseField="0"/>
    <dataField name="SUM of OZ" fld="5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0" width="18.88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>
      <c r="A2" s="2">
        <v>43229.00838151621</v>
      </c>
      <c r="B2" s="3" t="s">
        <v>5</v>
      </c>
      <c r="C2" s="3" t="s">
        <v>6</v>
      </c>
      <c r="D2" s="3">
        <v>43.0</v>
      </c>
      <c r="E2" s="4">
        <f t="shared" ref="E2:E12" si="1">Int(A2)</f>
        <v>43229</v>
      </c>
    </row>
    <row r="3">
      <c r="A3" s="2">
        <v>43229.0172022801</v>
      </c>
      <c r="B3" s="3" t="s">
        <v>5</v>
      </c>
      <c r="C3" s="3" t="s">
        <v>7</v>
      </c>
      <c r="D3" s="3">
        <v>46.5</v>
      </c>
      <c r="E3" s="4">
        <f t="shared" si="1"/>
        <v>43229</v>
      </c>
    </row>
    <row r="4">
      <c r="A4" s="2">
        <v>43229.05690188658</v>
      </c>
      <c r="B4" s="3" t="s">
        <v>5</v>
      </c>
      <c r="C4" s="3" t="s">
        <v>7</v>
      </c>
      <c r="D4" s="3">
        <v>32.5</v>
      </c>
      <c r="E4" s="4">
        <f t="shared" si="1"/>
        <v>43229</v>
      </c>
    </row>
    <row r="5">
      <c r="A5" s="2">
        <v>43229.7578071412</v>
      </c>
      <c r="B5" s="3" t="s">
        <v>5</v>
      </c>
      <c r="C5" s="3" t="s">
        <v>7</v>
      </c>
      <c r="D5" s="3">
        <v>65.5</v>
      </c>
      <c r="E5" s="4">
        <f t="shared" si="1"/>
        <v>43229</v>
      </c>
    </row>
    <row r="6">
      <c r="A6" s="2">
        <v>43229.757947199076</v>
      </c>
      <c r="B6" s="3" t="s">
        <v>5</v>
      </c>
      <c r="C6" s="3" t="s">
        <v>7</v>
      </c>
      <c r="D6" s="3">
        <v>26.0</v>
      </c>
      <c r="E6" s="4">
        <f t="shared" si="1"/>
        <v>43229</v>
      </c>
    </row>
    <row r="7">
      <c r="A7" s="2">
        <v>43229.7580909838</v>
      </c>
      <c r="B7" s="3" t="s">
        <v>5</v>
      </c>
      <c r="C7" s="3" t="s">
        <v>6</v>
      </c>
      <c r="D7" s="3">
        <v>96.0</v>
      </c>
      <c r="E7" s="4">
        <f t="shared" si="1"/>
        <v>43229</v>
      </c>
    </row>
    <row r="8">
      <c r="A8" s="2">
        <v>43231.70118905093</v>
      </c>
      <c r="B8" s="3" t="s">
        <v>8</v>
      </c>
      <c r="C8" s="3" t="s">
        <v>6</v>
      </c>
      <c r="D8" s="3">
        <v>48.0</v>
      </c>
      <c r="E8" s="4">
        <f t="shared" si="1"/>
        <v>43231</v>
      </c>
    </row>
    <row r="9">
      <c r="A9" s="2">
        <v>43231.70135369213</v>
      </c>
      <c r="B9" s="3" t="s">
        <v>8</v>
      </c>
      <c r="C9" s="3" t="s">
        <v>7</v>
      </c>
      <c r="D9" s="3">
        <v>39.5</v>
      </c>
      <c r="E9" s="4">
        <f t="shared" si="1"/>
        <v>43231</v>
      </c>
    </row>
    <row r="10">
      <c r="A10" s="2">
        <v>43237.939883541665</v>
      </c>
      <c r="B10" s="3" t="s">
        <v>9</v>
      </c>
      <c r="C10" s="3" t="s">
        <v>10</v>
      </c>
      <c r="D10" s="3">
        <v>118.0</v>
      </c>
      <c r="E10" s="4">
        <f t="shared" si="1"/>
        <v>43237</v>
      </c>
    </row>
    <row r="11">
      <c r="A11" s="2">
        <v>43237.94035631944</v>
      </c>
      <c r="B11" s="3" t="s">
        <v>11</v>
      </c>
      <c r="C11" s="3" t="s">
        <v>10</v>
      </c>
      <c r="D11" s="3">
        <v>105.0</v>
      </c>
      <c r="E11" s="4">
        <f t="shared" si="1"/>
        <v>43237</v>
      </c>
    </row>
    <row r="12">
      <c r="A12" s="2">
        <v>43237.99808099537</v>
      </c>
      <c r="B12" s="3" t="s">
        <v>11</v>
      </c>
      <c r="C12" s="3" t="s">
        <v>6</v>
      </c>
      <c r="D12" s="3">
        <v>105.0</v>
      </c>
      <c r="E12" s="4">
        <f t="shared" si="1"/>
        <v>43237</v>
      </c>
    </row>
    <row r="13">
      <c r="A13" s="2">
        <v>43238.020306192135</v>
      </c>
      <c r="B13" s="3" t="s">
        <v>12</v>
      </c>
      <c r="C13" s="3" t="s">
        <v>7</v>
      </c>
      <c r="D13" s="3">
        <v>172.0</v>
      </c>
      <c r="E13" s="1">
        <v>43237.0</v>
      </c>
    </row>
    <row r="14">
      <c r="A14" s="2">
        <v>43238.45256665509</v>
      </c>
      <c r="B14" s="3" t="s">
        <v>13</v>
      </c>
      <c r="C14" s="3" t="s">
        <v>6</v>
      </c>
      <c r="D14" s="3">
        <v>69.0</v>
      </c>
      <c r="E14" s="1">
        <v>43237.0</v>
      </c>
    </row>
    <row r="15">
      <c r="A15" s="2">
        <v>43238.55985917824</v>
      </c>
      <c r="B15" s="3" t="s">
        <v>13</v>
      </c>
      <c r="C15" s="3" t="s">
        <v>7</v>
      </c>
      <c r="D15" s="3">
        <v>84.0</v>
      </c>
      <c r="E15" s="4">
        <f t="shared" ref="E15:E25" si="2">Int(A15)</f>
        <v>43238</v>
      </c>
    </row>
    <row r="16">
      <c r="A16" s="2">
        <v>43238.56003739583</v>
      </c>
      <c r="B16" s="3" t="s">
        <v>13</v>
      </c>
      <c r="C16" s="3" t="s">
        <v>6</v>
      </c>
      <c r="D16" s="3">
        <v>73.0</v>
      </c>
      <c r="E16" s="4">
        <f t="shared" si="2"/>
        <v>43238</v>
      </c>
    </row>
    <row r="17">
      <c r="A17" s="2">
        <v>43238.79876641204</v>
      </c>
      <c r="B17" s="3" t="s">
        <v>14</v>
      </c>
      <c r="C17" s="3" t="s">
        <v>6</v>
      </c>
      <c r="D17" s="3">
        <v>125.0</v>
      </c>
      <c r="E17" s="4">
        <f t="shared" si="2"/>
        <v>43238</v>
      </c>
    </row>
    <row r="18">
      <c r="A18" s="2">
        <v>43238.80582175926</v>
      </c>
      <c r="B18" s="3" t="s">
        <v>15</v>
      </c>
      <c r="C18" s="3" t="s">
        <v>7</v>
      </c>
      <c r="D18" s="3">
        <v>116.5</v>
      </c>
      <c r="E18" s="4">
        <f t="shared" si="2"/>
        <v>43238</v>
      </c>
    </row>
    <row r="19">
      <c r="A19" s="2">
        <v>43238.93320533565</v>
      </c>
      <c r="B19" s="3" t="s">
        <v>16</v>
      </c>
      <c r="C19" s="3" t="s">
        <v>7</v>
      </c>
      <c r="D19" s="3">
        <v>43.5</v>
      </c>
      <c r="E19" s="4">
        <f t="shared" si="2"/>
        <v>43238</v>
      </c>
    </row>
    <row r="20">
      <c r="A20" s="2">
        <v>43238.93336679398</v>
      </c>
      <c r="B20" s="3" t="s">
        <v>16</v>
      </c>
      <c r="C20" s="3" t="s">
        <v>6</v>
      </c>
      <c r="D20" s="3">
        <v>45.0</v>
      </c>
      <c r="E20" s="4">
        <f t="shared" si="2"/>
        <v>43238</v>
      </c>
    </row>
    <row r="21">
      <c r="A21" s="2">
        <v>43239.65109747685</v>
      </c>
      <c r="B21" s="3" t="s">
        <v>17</v>
      </c>
      <c r="C21" s="3" t="s">
        <v>7</v>
      </c>
      <c r="D21" s="3">
        <v>82.5</v>
      </c>
      <c r="E21" s="4">
        <f t="shared" si="2"/>
        <v>43239</v>
      </c>
    </row>
    <row r="22">
      <c r="A22" s="2">
        <v>43239.651773171296</v>
      </c>
      <c r="B22" s="3" t="s">
        <v>17</v>
      </c>
      <c r="C22" s="3" t="s">
        <v>6</v>
      </c>
      <c r="D22" s="3">
        <v>52.4</v>
      </c>
      <c r="E22" s="4">
        <f t="shared" si="2"/>
        <v>43239</v>
      </c>
    </row>
    <row r="23">
      <c r="A23" s="2">
        <v>43239.870870231476</v>
      </c>
      <c r="B23" s="3" t="s">
        <v>18</v>
      </c>
      <c r="C23" s="3" t="s">
        <v>6</v>
      </c>
      <c r="D23" s="3">
        <v>50.0</v>
      </c>
      <c r="E23" s="4">
        <f t="shared" si="2"/>
        <v>43239</v>
      </c>
    </row>
    <row r="24">
      <c r="A24" s="2">
        <v>43239.871053298615</v>
      </c>
      <c r="B24" s="3" t="s">
        <v>11</v>
      </c>
      <c r="C24" s="3" t="s">
        <v>6</v>
      </c>
      <c r="D24" s="3">
        <v>81.0</v>
      </c>
      <c r="E24" s="4">
        <f t="shared" si="2"/>
        <v>43239</v>
      </c>
    </row>
    <row r="25">
      <c r="A25" s="2">
        <v>43239.87127016204</v>
      </c>
      <c r="B25" s="3" t="s">
        <v>16</v>
      </c>
      <c r="C25" s="3" t="s">
        <v>7</v>
      </c>
      <c r="D25" s="3">
        <v>81.5</v>
      </c>
      <c r="E25" s="4">
        <f t="shared" si="2"/>
        <v>43239</v>
      </c>
    </row>
    <row r="26">
      <c r="A26" s="2">
        <v>43240.074825358795</v>
      </c>
      <c r="B26" s="3" t="s">
        <v>19</v>
      </c>
      <c r="C26" s="3" t="s">
        <v>7</v>
      </c>
      <c r="D26" s="3">
        <v>57.5</v>
      </c>
      <c r="E26" s="1">
        <v>43239.0</v>
      </c>
    </row>
    <row r="27">
      <c r="A27" s="2">
        <v>43240.0749949537</v>
      </c>
      <c r="B27" s="3" t="s">
        <v>19</v>
      </c>
      <c r="C27" s="3" t="s">
        <v>6</v>
      </c>
      <c r="D27" s="3">
        <v>53.0</v>
      </c>
      <c r="E27" s="1">
        <v>43239.0</v>
      </c>
    </row>
    <row r="28">
      <c r="A28" s="2">
        <v>43240.57928177083</v>
      </c>
      <c r="B28" s="3" t="s">
        <v>19</v>
      </c>
      <c r="C28" s="3" t="s">
        <v>7</v>
      </c>
      <c r="D28" s="3">
        <v>50.5</v>
      </c>
      <c r="E28" s="4">
        <f t="shared" ref="E28:E39" si="3">Int(A28)</f>
        <v>43240</v>
      </c>
    </row>
    <row r="29">
      <c r="A29" s="2">
        <v>43240.57948208333</v>
      </c>
      <c r="B29" s="3" t="s">
        <v>20</v>
      </c>
      <c r="C29" s="3" t="s">
        <v>6</v>
      </c>
      <c r="D29" s="3">
        <v>18.0</v>
      </c>
      <c r="E29" s="4">
        <f t="shared" si="3"/>
        <v>43240</v>
      </c>
    </row>
    <row r="30">
      <c r="A30" s="2">
        <v>43240.57965829861</v>
      </c>
      <c r="B30" s="3" t="s">
        <v>20</v>
      </c>
      <c r="C30" s="3" t="s">
        <v>7</v>
      </c>
      <c r="D30" s="3">
        <v>12.5</v>
      </c>
      <c r="E30" s="4">
        <f t="shared" si="3"/>
        <v>43240</v>
      </c>
    </row>
    <row r="31">
      <c r="A31" s="2">
        <v>43240.67136905092</v>
      </c>
      <c r="B31" s="3" t="s">
        <v>21</v>
      </c>
      <c r="C31" s="3" t="s">
        <v>7</v>
      </c>
      <c r="D31" s="3">
        <v>26.0</v>
      </c>
      <c r="E31" s="4">
        <f t="shared" si="3"/>
        <v>43240</v>
      </c>
    </row>
    <row r="32">
      <c r="A32" s="2">
        <v>43240.67161344907</v>
      </c>
      <c r="B32" s="3" t="s">
        <v>21</v>
      </c>
      <c r="C32" s="3" t="s">
        <v>6</v>
      </c>
      <c r="D32" s="3">
        <v>38.0</v>
      </c>
      <c r="E32" s="4">
        <f t="shared" si="3"/>
        <v>43240</v>
      </c>
    </row>
    <row r="33">
      <c r="A33" s="2">
        <v>43240.77812785879</v>
      </c>
      <c r="B33" s="3" t="s">
        <v>22</v>
      </c>
      <c r="C33" s="3" t="s">
        <v>6</v>
      </c>
      <c r="D33" s="3">
        <v>24.0</v>
      </c>
      <c r="E33" s="4">
        <f t="shared" si="3"/>
        <v>43240</v>
      </c>
    </row>
    <row r="34">
      <c r="A34" s="2">
        <v>43240.77834939815</v>
      </c>
      <c r="B34" s="3" t="s">
        <v>22</v>
      </c>
      <c r="C34" s="3" t="s">
        <v>7</v>
      </c>
      <c r="D34" s="3">
        <v>51.5</v>
      </c>
      <c r="E34" s="4">
        <f t="shared" si="3"/>
        <v>43240</v>
      </c>
    </row>
    <row r="35">
      <c r="A35" s="2">
        <v>43240.87892284722</v>
      </c>
      <c r="B35" s="3" t="s">
        <v>23</v>
      </c>
      <c r="C35" s="3" t="s">
        <v>7</v>
      </c>
      <c r="D35" s="3">
        <v>64.0</v>
      </c>
      <c r="E35" s="4">
        <f t="shared" si="3"/>
        <v>43240</v>
      </c>
    </row>
    <row r="36">
      <c r="A36" s="2">
        <v>43241.95081645834</v>
      </c>
      <c r="B36" s="3" t="s">
        <v>24</v>
      </c>
      <c r="C36" s="3" t="s">
        <v>7</v>
      </c>
      <c r="D36" s="3">
        <v>114.0</v>
      </c>
      <c r="E36" s="4">
        <f t="shared" si="3"/>
        <v>43241</v>
      </c>
    </row>
    <row r="37">
      <c r="A37" s="2">
        <v>43241.95099761574</v>
      </c>
      <c r="B37" s="3" t="s">
        <v>11</v>
      </c>
      <c r="C37" s="3" t="s">
        <v>7</v>
      </c>
      <c r="D37" s="3">
        <v>112.0</v>
      </c>
      <c r="E37" s="4">
        <f t="shared" si="3"/>
        <v>43241</v>
      </c>
    </row>
    <row r="38">
      <c r="A38" s="2">
        <v>43241.951165729166</v>
      </c>
      <c r="B38" s="3" t="s">
        <v>25</v>
      </c>
      <c r="C38" s="3" t="s">
        <v>7</v>
      </c>
      <c r="D38" s="3">
        <v>31.5</v>
      </c>
      <c r="E38" s="4">
        <f t="shared" si="3"/>
        <v>43241</v>
      </c>
    </row>
    <row r="39">
      <c r="A39" s="2">
        <v>43241.95133732639</v>
      </c>
      <c r="B39" s="3" t="s">
        <v>25</v>
      </c>
      <c r="C39" s="3" t="s">
        <v>10</v>
      </c>
      <c r="D39" s="3">
        <v>61.0</v>
      </c>
      <c r="E39" s="4">
        <f t="shared" si="3"/>
        <v>43241</v>
      </c>
    </row>
    <row r="40">
      <c r="A40" s="2">
        <v>43242.05782078704</v>
      </c>
      <c r="B40" s="3" t="s">
        <v>26</v>
      </c>
      <c r="C40" s="3" t="s">
        <v>7</v>
      </c>
      <c r="D40" s="3">
        <v>61.0</v>
      </c>
      <c r="E40" s="1">
        <v>43241.0</v>
      </c>
    </row>
    <row r="41">
      <c r="A41" s="2">
        <v>43242.05803179398</v>
      </c>
      <c r="B41" s="3" t="s">
        <v>27</v>
      </c>
      <c r="C41" s="3" t="s">
        <v>10</v>
      </c>
      <c r="D41" s="3">
        <v>40.0</v>
      </c>
      <c r="E41" s="1">
        <v>43241.0</v>
      </c>
    </row>
    <row r="42">
      <c r="A42" s="2">
        <v>43242.058265370375</v>
      </c>
      <c r="B42" s="3" t="s">
        <v>28</v>
      </c>
      <c r="C42" s="3" t="s">
        <v>10</v>
      </c>
      <c r="D42" s="3">
        <v>38.0</v>
      </c>
      <c r="E42" s="1">
        <v>43241.0</v>
      </c>
    </row>
    <row r="43">
      <c r="A43" s="2">
        <v>43243.44076903936</v>
      </c>
      <c r="B43" s="3" t="s">
        <v>26</v>
      </c>
      <c r="C43" s="3" t="s">
        <v>7</v>
      </c>
      <c r="D43" s="3">
        <v>45.5</v>
      </c>
      <c r="E43" s="5">
        <v>43242.0</v>
      </c>
    </row>
    <row r="44">
      <c r="A44" s="2">
        <v>43243.44094519676</v>
      </c>
      <c r="B44" s="3" t="s">
        <v>27</v>
      </c>
      <c r="C44" s="3" t="s">
        <v>7</v>
      </c>
      <c r="D44" s="3">
        <v>51.5</v>
      </c>
      <c r="E44" s="6">
        <v>43242.0</v>
      </c>
    </row>
    <row r="45">
      <c r="A45" s="2">
        <v>43243.44118958333</v>
      </c>
      <c r="B45" s="3" t="s">
        <v>29</v>
      </c>
      <c r="C45" s="3" t="s">
        <v>7</v>
      </c>
      <c r="D45" s="3">
        <v>81.5</v>
      </c>
      <c r="E45" s="6">
        <v>43242.0</v>
      </c>
    </row>
    <row r="46">
      <c r="A46" s="2">
        <v>43243.88037513889</v>
      </c>
      <c r="B46" s="3" t="s">
        <v>29</v>
      </c>
      <c r="C46" s="3" t="s">
        <v>7</v>
      </c>
      <c r="D46" s="3">
        <v>67.5</v>
      </c>
      <c r="E46" s="4">
        <f t="shared" ref="E46:E49" si="4">Int(A46)</f>
        <v>43243</v>
      </c>
    </row>
    <row r="47">
      <c r="A47" s="2">
        <v>43243.880578599536</v>
      </c>
      <c r="B47" s="3" t="s">
        <v>29</v>
      </c>
      <c r="C47" s="3" t="s">
        <v>7</v>
      </c>
      <c r="D47" s="3">
        <v>26.0</v>
      </c>
      <c r="E47" s="4">
        <f t="shared" si="4"/>
        <v>43243</v>
      </c>
    </row>
    <row r="48">
      <c r="A48" s="2">
        <v>43243.88076901621</v>
      </c>
      <c r="B48" s="3" t="s">
        <v>27</v>
      </c>
      <c r="C48" s="3" t="s">
        <v>7</v>
      </c>
      <c r="D48" s="3">
        <v>31.5</v>
      </c>
      <c r="E48" s="4">
        <f t="shared" si="4"/>
        <v>43243</v>
      </c>
    </row>
    <row r="49">
      <c r="A49" s="2">
        <v>43243.88095681713</v>
      </c>
      <c r="B49" s="3" t="s">
        <v>30</v>
      </c>
      <c r="C49" s="3" t="s">
        <v>7</v>
      </c>
      <c r="D49" s="3">
        <v>139.0</v>
      </c>
      <c r="E49" s="4">
        <f t="shared" si="4"/>
        <v>43243</v>
      </c>
    </row>
    <row r="50">
      <c r="A50" s="2">
        <v>43243.964992002315</v>
      </c>
      <c r="B50" s="3" t="s">
        <v>30</v>
      </c>
      <c r="C50" s="3" t="s">
        <v>7</v>
      </c>
      <c r="D50" s="3">
        <v>31.5</v>
      </c>
      <c r="E50" s="6">
        <v>43243.0</v>
      </c>
    </row>
    <row r="51">
      <c r="A51" s="2">
        <v>43243.99259164352</v>
      </c>
      <c r="B51" s="3" t="s">
        <v>28</v>
      </c>
      <c r="C51" s="3" t="s">
        <v>7</v>
      </c>
      <c r="D51" s="3">
        <v>14.5</v>
      </c>
      <c r="E51" s="5">
        <v>43243.0</v>
      </c>
    </row>
    <row r="52">
      <c r="A52" s="2">
        <v>43247.43472396991</v>
      </c>
      <c r="B52" s="3" t="s">
        <v>31</v>
      </c>
      <c r="C52" s="3" t="s">
        <v>7</v>
      </c>
      <c r="D52" s="3">
        <v>31.5</v>
      </c>
      <c r="E52" s="6">
        <v>43244.0</v>
      </c>
    </row>
    <row r="53">
      <c r="A53" s="2">
        <v>43247.434932268516</v>
      </c>
      <c r="B53" s="3" t="s">
        <v>30</v>
      </c>
      <c r="C53" s="3" t="s">
        <v>7</v>
      </c>
      <c r="D53" s="3">
        <v>29.0</v>
      </c>
      <c r="E53" s="6">
        <v>43244.0</v>
      </c>
    </row>
    <row r="54">
      <c r="A54" s="2">
        <v>43247.43514947916</v>
      </c>
      <c r="B54" s="3" t="s">
        <v>28</v>
      </c>
      <c r="C54" s="3" t="s">
        <v>7</v>
      </c>
      <c r="D54" s="3">
        <v>29.0</v>
      </c>
      <c r="E54" s="6">
        <v>43244.0</v>
      </c>
    </row>
    <row r="55">
      <c r="A55" s="2">
        <v>43247.43528564815</v>
      </c>
      <c r="B55" s="3" t="s">
        <v>32</v>
      </c>
      <c r="C55" s="3" t="s">
        <v>7</v>
      </c>
      <c r="D55" s="3">
        <v>11.0</v>
      </c>
      <c r="E55" s="6">
        <v>43244.0</v>
      </c>
    </row>
    <row r="56">
      <c r="A56" s="2">
        <v>43247.43547611111</v>
      </c>
      <c r="B56" s="3" t="s">
        <v>31</v>
      </c>
      <c r="C56" s="3" t="s">
        <v>33</v>
      </c>
      <c r="D56" s="3">
        <v>30.0</v>
      </c>
      <c r="E56" s="6">
        <v>43244.0</v>
      </c>
    </row>
    <row r="57">
      <c r="A57" s="2">
        <v>43247.43565151621</v>
      </c>
      <c r="B57" s="3" t="s">
        <v>30</v>
      </c>
      <c r="C57" s="3" t="s">
        <v>33</v>
      </c>
      <c r="D57" s="3">
        <v>24.0</v>
      </c>
      <c r="E57" s="6">
        <v>43244.0</v>
      </c>
    </row>
    <row r="58">
      <c r="A58" s="2">
        <v>43247.43585739583</v>
      </c>
      <c r="B58" s="3" t="s">
        <v>28</v>
      </c>
      <c r="C58" s="3" t="s">
        <v>33</v>
      </c>
      <c r="D58" s="3">
        <v>26.5</v>
      </c>
      <c r="E58" s="6">
        <v>43244.0</v>
      </c>
    </row>
    <row r="59">
      <c r="A59" s="2">
        <v>43247.43606010417</v>
      </c>
      <c r="B59" s="3" t="s">
        <v>32</v>
      </c>
      <c r="C59" s="3" t="s">
        <v>33</v>
      </c>
      <c r="D59" s="3">
        <v>11.0</v>
      </c>
      <c r="E59" s="6">
        <v>43244.0</v>
      </c>
    </row>
    <row r="60">
      <c r="A60" s="2">
        <v>43247.43627997686</v>
      </c>
      <c r="B60" s="3" t="s">
        <v>30</v>
      </c>
      <c r="C60" s="3" t="s">
        <v>33</v>
      </c>
      <c r="D60" s="3">
        <v>39.0</v>
      </c>
      <c r="E60" s="6">
        <v>43245.0</v>
      </c>
    </row>
    <row r="61">
      <c r="A61" s="2">
        <v>43247.436416701385</v>
      </c>
      <c r="B61" s="3" t="s">
        <v>34</v>
      </c>
      <c r="C61" s="3" t="s">
        <v>7</v>
      </c>
      <c r="D61" s="3">
        <v>29.0</v>
      </c>
      <c r="E61" s="6">
        <v>43245.0</v>
      </c>
      <c r="F61" s="6">
        <v>43245.0</v>
      </c>
    </row>
    <row r="62">
      <c r="A62" s="2">
        <v>43247.43659591435</v>
      </c>
      <c r="B62" s="3" t="s">
        <v>34</v>
      </c>
      <c r="C62" s="3" t="s">
        <v>33</v>
      </c>
      <c r="D62" s="3">
        <v>29.0</v>
      </c>
      <c r="E62" s="6">
        <v>43245.0</v>
      </c>
      <c r="F62" s="6">
        <v>43245.0</v>
      </c>
    </row>
    <row r="63">
      <c r="A63" s="2">
        <v>43248.89511805556</v>
      </c>
      <c r="B63" s="3" t="s">
        <v>17</v>
      </c>
      <c r="C63" s="3" t="s">
        <v>7</v>
      </c>
      <c r="D63" s="3">
        <v>51.5</v>
      </c>
      <c r="E63" s="6">
        <v>43247.0</v>
      </c>
    </row>
    <row r="64">
      <c r="A64" s="2">
        <v>43248.89534189815</v>
      </c>
      <c r="B64" s="3" t="s">
        <v>35</v>
      </c>
      <c r="C64" s="3" t="s">
        <v>7</v>
      </c>
      <c r="D64" s="3">
        <v>69.5</v>
      </c>
      <c r="E64" s="6">
        <v>43247.0</v>
      </c>
    </row>
    <row r="65">
      <c r="A65" s="2">
        <v>43248.89550436343</v>
      </c>
      <c r="B65" s="3" t="s">
        <v>35</v>
      </c>
      <c r="C65" s="3" t="s">
        <v>7</v>
      </c>
      <c r="D65" s="3">
        <v>92.5</v>
      </c>
      <c r="E65" s="6">
        <v>43247.0</v>
      </c>
    </row>
    <row r="66">
      <c r="A66" s="2">
        <v>43248.8956705787</v>
      </c>
      <c r="B66" s="3" t="s">
        <v>36</v>
      </c>
      <c r="C66" s="3" t="s">
        <v>7</v>
      </c>
      <c r="D66" s="3">
        <v>23.5</v>
      </c>
      <c r="E66" s="6">
        <v>43247.0</v>
      </c>
    </row>
    <row r="67">
      <c r="A67" s="2">
        <v>43248.89585320602</v>
      </c>
      <c r="B67" s="3" t="s">
        <v>36</v>
      </c>
      <c r="C67" s="3" t="s">
        <v>7</v>
      </c>
      <c r="D67" s="3">
        <v>42.0</v>
      </c>
      <c r="E67" s="6">
        <v>43248.0</v>
      </c>
    </row>
    <row r="68">
      <c r="A68" s="2">
        <v>43248.89603148148</v>
      </c>
      <c r="B68" s="3" t="s">
        <v>36</v>
      </c>
      <c r="C68" s="3" t="s">
        <v>33</v>
      </c>
      <c r="D68" s="3">
        <v>24.0</v>
      </c>
      <c r="E68" s="6">
        <v>43248.0</v>
      </c>
    </row>
    <row r="69">
      <c r="A69" s="2">
        <v>43248.89660707176</v>
      </c>
      <c r="B69" s="3" t="s">
        <v>37</v>
      </c>
      <c r="C69" s="3" t="s">
        <v>7</v>
      </c>
      <c r="D69" s="3">
        <v>50.0</v>
      </c>
      <c r="E69" s="6">
        <v>43248.0</v>
      </c>
    </row>
    <row r="70">
      <c r="A70" s="2">
        <v>43248.89682893519</v>
      </c>
      <c r="B70" s="3" t="s">
        <v>38</v>
      </c>
      <c r="C70" s="3" t="s">
        <v>7</v>
      </c>
      <c r="D70" s="3">
        <v>67.5</v>
      </c>
      <c r="E70" s="6">
        <v>43248.0</v>
      </c>
    </row>
    <row r="71">
      <c r="A71" s="2">
        <v>43248.89705177084</v>
      </c>
      <c r="B71" s="3" t="s">
        <v>38</v>
      </c>
      <c r="C71" s="3" t="s">
        <v>33</v>
      </c>
      <c r="D71" s="3">
        <v>39.5</v>
      </c>
      <c r="E71" s="6">
        <v>43248.0</v>
      </c>
    </row>
    <row r="72">
      <c r="A72" s="2">
        <v>43248.89723510417</v>
      </c>
      <c r="B72" s="3" t="s">
        <v>39</v>
      </c>
      <c r="C72" s="3" t="s">
        <v>7</v>
      </c>
      <c r="D72" s="3">
        <v>53.0</v>
      </c>
      <c r="E72" s="6">
        <v>43248.0</v>
      </c>
    </row>
    <row r="73">
      <c r="A73" s="2">
        <v>43248.89741917824</v>
      </c>
      <c r="B73" s="3" t="s">
        <v>35</v>
      </c>
      <c r="C73" s="3" t="s">
        <v>33</v>
      </c>
      <c r="D73" s="3">
        <v>31.5</v>
      </c>
      <c r="E73" s="6">
        <v>43248.0</v>
      </c>
    </row>
    <row r="74">
      <c r="A74" s="2">
        <v>43255.012671516204</v>
      </c>
      <c r="B74" s="3" t="s">
        <v>40</v>
      </c>
      <c r="C74" s="3" t="s">
        <v>7</v>
      </c>
      <c r="D74" s="3">
        <v>40.0</v>
      </c>
      <c r="E74" s="6">
        <v>43250.0</v>
      </c>
    </row>
    <row r="75">
      <c r="A75" s="2">
        <v>43255.01284357639</v>
      </c>
      <c r="B75" s="3" t="s">
        <v>41</v>
      </c>
      <c r="C75" s="3" t="s">
        <v>7</v>
      </c>
      <c r="D75" s="3">
        <v>69.0</v>
      </c>
      <c r="E75" s="6">
        <v>43250.0</v>
      </c>
    </row>
    <row r="76">
      <c r="A76" s="2">
        <v>43255.01307030093</v>
      </c>
      <c r="B76" s="3" t="s">
        <v>34</v>
      </c>
      <c r="C76" s="3" t="s">
        <v>7</v>
      </c>
      <c r="D76" s="3">
        <v>49.5</v>
      </c>
      <c r="E76" s="6">
        <v>43250.0</v>
      </c>
    </row>
    <row r="77">
      <c r="A77" s="2">
        <v>43255.01327859954</v>
      </c>
      <c r="B77" s="3" t="s">
        <v>42</v>
      </c>
      <c r="C77" s="3" t="s">
        <v>7</v>
      </c>
      <c r="D77" s="3">
        <v>46.5</v>
      </c>
      <c r="E77" s="6">
        <v>43250.0</v>
      </c>
    </row>
    <row r="78">
      <c r="A78" s="2">
        <v>43255.01354438657</v>
      </c>
      <c r="B78" s="3" t="s">
        <v>43</v>
      </c>
      <c r="C78" s="3" t="s">
        <v>7</v>
      </c>
      <c r="D78" s="3">
        <v>36.0</v>
      </c>
      <c r="E78" s="6">
        <v>43251.0</v>
      </c>
    </row>
    <row r="79">
      <c r="A79" s="2">
        <v>43255.01378822917</v>
      </c>
      <c r="B79" s="3" t="s">
        <v>44</v>
      </c>
      <c r="C79" s="3" t="s">
        <v>7</v>
      </c>
      <c r="D79" s="3">
        <v>56.0</v>
      </c>
      <c r="E79" s="6">
        <v>43251.0</v>
      </c>
    </row>
    <row r="80">
      <c r="A80" s="2">
        <v>43255.01403334491</v>
      </c>
      <c r="B80" s="3" t="s">
        <v>45</v>
      </c>
      <c r="C80" s="3" t="s">
        <v>7</v>
      </c>
      <c r="D80" s="3">
        <v>41.0</v>
      </c>
      <c r="E80" s="6">
        <v>43251.0</v>
      </c>
    </row>
    <row r="81">
      <c r="A81" s="2">
        <v>43255.01495913195</v>
      </c>
      <c r="B81" s="3" t="s">
        <v>46</v>
      </c>
      <c r="C81" s="3" t="s">
        <v>7</v>
      </c>
      <c r="D81" s="3">
        <v>55.5</v>
      </c>
      <c r="E81" s="7">
        <v>43254.0</v>
      </c>
    </row>
    <row r="82">
      <c r="A82" s="2">
        <v>43255.01525136574</v>
      </c>
      <c r="B82" s="3" t="s">
        <v>47</v>
      </c>
      <c r="C82" s="3" t="s">
        <v>7</v>
      </c>
      <c r="D82" s="3">
        <v>53.5</v>
      </c>
      <c r="E82" s="7">
        <v>43254.0</v>
      </c>
    </row>
    <row r="83">
      <c r="A83" s="2">
        <v>43255.017842581015</v>
      </c>
      <c r="B83" s="3" t="s">
        <v>39</v>
      </c>
      <c r="C83" s="3" t="s">
        <v>7</v>
      </c>
      <c r="D83" s="3">
        <v>26.5</v>
      </c>
      <c r="E83" s="6">
        <v>43249.0</v>
      </c>
    </row>
    <row r="84">
      <c r="A84" s="2">
        <v>43255.01798822917</v>
      </c>
      <c r="B84" s="3" t="s">
        <v>48</v>
      </c>
      <c r="C84" s="3" t="s">
        <v>7</v>
      </c>
      <c r="D84" s="3">
        <v>94.0</v>
      </c>
      <c r="E84" s="6">
        <v>43249.0</v>
      </c>
    </row>
    <row r="85">
      <c r="A85" s="2">
        <v>43255.01819069445</v>
      </c>
      <c r="B85" s="3" t="s">
        <v>49</v>
      </c>
      <c r="C85" s="3" t="s">
        <v>7</v>
      </c>
      <c r="D85" s="3">
        <v>16.0</v>
      </c>
      <c r="E85" s="6">
        <v>43249.0</v>
      </c>
    </row>
    <row r="86">
      <c r="A86" s="2">
        <v>43255.01840339121</v>
      </c>
      <c r="B86" s="3" t="s">
        <v>50</v>
      </c>
      <c r="C86" s="3" t="s">
        <v>7</v>
      </c>
      <c r="D86" s="3">
        <v>75.5</v>
      </c>
      <c r="E86" s="6">
        <v>43249.0</v>
      </c>
    </row>
    <row r="87">
      <c r="A87" s="2">
        <v>43258.59784440973</v>
      </c>
      <c r="B87" s="3" t="s">
        <v>51</v>
      </c>
      <c r="C87" s="3" t="s">
        <v>7</v>
      </c>
      <c r="D87" s="3">
        <v>43.5</v>
      </c>
    </row>
    <row r="88">
      <c r="A88" s="2">
        <v>43258.598167627315</v>
      </c>
      <c r="B88" s="3" t="s">
        <v>52</v>
      </c>
      <c r="C88" s="3" t="s">
        <v>7</v>
      </c>
      <c r="D88" s="3">
        <v>85.5</v>
      </c>
    </row>
    <row r="89">
      <c r="A89" s="2">
        <v>43258.598318171295</v>
      </c>
      <c r="B89" s="3" t="s">
        <v>53</v>
      </c>
      <c r="C89" s="3" t="s">
        <v>7</v>
      </c>
      <c r="D89" s="3">
        <v>68.0</v>
      </c>
    </row>
    <row r="90">
      <c r="A90" s="2">
        <v>43258.598511585646</v>
      </c>
      <c r="B90" s="3" t="s">
        <v>54</v>
      </c>
      <c r="C90" s="3" t="s">
        <v>7</v>
      </c>
      <c r="D90" s="3">
        <v>16.0</v>
      </c>
    </row>
    <row r="91">
      <c r="A91" s="2">
        <v>43258.598676504625</v>
      </c>
      <c r="B91" s="3" t="s">
        <v>55</v>
      </c>
      <c r="C91" s="3" t="s">
        <v>7</v>
      </c>
      <c r="D91" s="3">
        <v>51.0</v>
      </c>
    </row>
    <row r="92">
      <c r="A92" s="2">
        <v>43265.516115</v>
      </c>
      <c r="B92" s="3" t="s">
        <v>56</v>
      </c>
      <c r="C92" s="3" t="s">
        <v>7</v>
      </c>
      <c r="D92" s="3">
        <v>63.5</v>
      </c>
    </row>
    <row r="93">
      <c r="A93" s="2">
        <v>43265.52397415509</v>
      </c>
      <c r="B93" s="3" t="s">
        <v>57</v>
      </c>
      <c r="C93" s="3" t="s">
        <v>7</v>
      </c>
      <c r="D93" s="3">
        <v>83.0</v>
      </c>
    </row>
    <row r="94">
      <c r="A94" s="2">
        <v>43269.56420572917</v>
      </c>
      <c r="B94" s="3" t="s">
        <v>58</v>
      </c>
      <c r="C94" s="3" t="s">
        <v>7</v>
      </c>
      <c r="D94" s="3">
        <v>58.5</v>
      </c>
    </row>
    <row r="95">
      <c r="A95" s="2">
        <v>43269.57640144676</v>
      </c>
      <c r="B95" s="3" t="s">
        <v>59</v>
      </c>
      <c r="C95" s="3" t="s">
        <v>7</v>
      </c>
      <c r="D95" s="3">
        <v>53.5</v>
      </c>
    </row>
    <row r="96">
      <c r="A96" s="2">
        <v>43269.72338916667</v>
      </c>
      <c r="B96" s="3" t="s">
        <v>60</v>
      </c>
      <c r="C96" s="3" t="s">
        <v>7</v>
      </c>
      <c r="D96" s="3">
        <v>78.5</v>
      </c>
    </row>
    <row r="97">
      <c r="A97" s="2">
        <v>43269.9301092824</v>
      </c>
      <c r="B97" s="3" t="s">
        <v>58</v>
      </c>
      <c r="C97" s="3" t="s">
        <v>7</v>
      </c>
      <c r="D97" s="3">
        <v>23.5</v>
      </c>
    </row>
    <row r="98">
      <c r="A98" s="2">
        <v>43269.9312997338</v>
      </c>
      <c r="B98" s="3" t="s">
        <v>61</v>
      </c>
      <c r="C98" s="3" t="s">
        <v>7</v>
      </c>
      <c r="D98" s="3">
        <v>66.8</v>
      </c>
    </row>
    <row r="99">
      <c r="A99" s="2">
        <v>43270.5947490625</v>
      </c>
      <c r="B99" s="3" t="s">
        <v>62</v>
      </c>
      <c r="C99" s="3" t="s">
        <v>7</v>
      </c>
      <c r="D99" s="3">
        <v>100.0</v>
      </c>
    </row>
    <row r="100">
      <c r="A100" s="2">
        <v>43272.00243748842</v>
      </c>
      <c r="B100" s="3" t="s">
        <v>63</v>
      </c>
      <c r="C100" s="3" t="s">
        <v>7</v>
      </c>
      <c r="D100" s="3">
        <v>80.0</v>
      </c>
    </row>
    <row r="101">
      <c r="E101" s="4">
        <f t="shared" ref="E101:E199" si="5">Int(A101)</f>
        <v>0</v>
      </c>
    </row>
    <row r="102">
      <c r="E102" s="4">
        <f t="shared" si="5"/>
        <v>0</v>
      </c>
    </row>
    <row r="103">
      <c r="E103" s="4">
        <f t="shared" si="5"/>
        <v>0</v>
      </c>
    </row>
    <row r="104">
      <c r="E104" s="4">
        <f t="shared" si="5"/>
        <v>0</v>
      </c>
    </row>
    <row r="105">
      <c r="E105" s="4">
        <f t="shared" si="5"/>
        <v>0</v>
      </c>
    </row>
    <row r="106">
      <c r="E106" s="4">
        <f t="shared" si="5"/>
        <v>0</v>
      </c>
    </row>
    <row r="107">
      <c r="E107" s="4">
        <f t="shared" si="5"/>
        <v>0</v>
      </c>
    </row>
    <row r="108">
      <c r="E108" s="4">
        <f t="shared" si="5"/>
        <v>0</v>
      </c>
    </row>
    <row r="109">
      <c r="E109" s="4">
        <f t="shared" si="5"/>
        <v>0</v>
      </c>
    </row>
    <row r="110">
      <c r="E110" s="4">
        <f t="shared" si="5"/>
        <v>0</v>
      </c>
    </row>
    <row r="111">
      <c r="E111" s="4">
        <f t="shared" si="5"/>
        <v>0</v>
      </c>
    </row>
    <row r="112">
      <c r="E112" s="4">
        <f t="shared" si="5"/>
        <v>0</v>
      </c>
    </row>
    <row r="113">
      <c r="E113" s="4">
        <f t="shared" si="5"/>
        <v>0</v>
      </c>
    </row>
    <row r="114">
      <c r="E114" s="4">
        <f t="shared" si="5"/>
        <v>0</v>
      </c>
    </row>
    <row r="115">
      <c r="E115" s="4">
        <f t="shared" si="5"/>
        <v>0</v>
      </c>
    </row>
    <row r="116">
      <c r="E116" s="4">
        <f t="shared" si="5"/>
        <v>0</v>
      </c>
    </row>
    <row r="117">
      <c r="E117" s="4">
        <f t="shared" si="5"/>
        <v>0</v>
      </c>
    </row>
    <row r="118">
      <c r="E118" s="4">
        <f t="shared" si="5"/>
        <v>0</v>
      </c>
    </row>
    <row r="119">
      <c r="E119" s="4">
        <f t="shared" si="5"/>
        <v>0</v>
      </c>
    </row>
    <row r="120">
      <c r="E120" s="4">
        <f t="shared" si="5"/>
        <v>0</v>
      </c>
    </row>
    <row r="121">
      <c r="E121" s="4">
        <f t="shared" si="5"/>
        <v>0</v>
      </c>
    </row>
    <row r="122">
      <c r="E122" s="4">
        <f t="shared" si="5"/>
        <v>0</v>
      </c>
    </row>
    <row r="123">
      <c r="E123" s="4">
        <f t="shared" si="5"/>
        <v>0</v>
      </c>
    </row>
    <row r="124">
      <c r="E124" s="4">
        <f t="shared" si="5"/>
        <v>0</v>
      </c>
    </row>
    <row r="125">
      <c r="E125" s="4">
        <f t="shared" si="5"/>
        <v>0</v>
      </c>
    </row>
    <row r="126">
      <c r="E126" s="4">
        <f t="shared" si="5"/>
        <v>0</v>
      </c>
    </row>
    <row r="127">
      <c r="E127" s="4">
        <f t="shared" si="5"/>
        <v>0</v>
      </c>
    </row>
    <row r="128">
      <c r="E128" s="4">
        <f t="shared" si="5"/>
        <v>0</v>
      </c>
    </row>
    <row r="129">
      <c r="E129" s="4">
        <f t="shared" si="5"/>
        <v>0</v>
      </c>
    </row>
    <row r="130">
      <c r="E130" s="4">
        <f t="shared" si="5"/>
        <v>0</v>
      </c>
    </row>
    <row r="131">
      <c r="E131" s="4">
        <f t="shared" si="5"/>
        <v>0</v>
      </c>
    </row>
    <row r="132">
      <c r="E132" s="4">
        <f t="shared" si="5"/>
        <v>0</v>
      </c>
    </row>
    <row r="133">
      <c r="E133" s="4">
        <f t="shared" si="5"/>
        <v>0</v>
      </c>
    </row>
    <row r="134">
      <c r="E134" s="4">
        <f t="shared" si="5"/>
        <v>0</v>
      </c>
    </row>
    <row r="135">
      <c r="E135" s="4">
        <f t="shared" si="5"/>
        <v>0</v>
      </c>
    </row>
    <row r="136">
      <c r="E136" s="4">
        <f t="shared" si="5"/>
        <v>0</v>
      </c>
    </row>
    <row r="137">
      <c r="E137" s="4">
        <f t="shared" si="5"/>
        <v>0</v>
      </c>
    </row>
    <row r="138">
      <c r="E138" s="4">
        <f t="shared" si="5"/>
        <v>0</v>
      </c>
    </row>
    <row r="139">
      <c r="E139" s="4">
        <f t="shared" si="5"/>
        <v>0</v>
      </c>
    </row>
    <row r="140">
      <c r="E140" s="4">
        <f t="shared" si="5"/>
        <v>0</v>
      </c>
    </row>
    <row r="141">
      <c r="E141" s="4">
        <f t="shared" si="5"/>
        <v>0</v>
      </c>
    </row>
    <row r="142">
      <c r="E142" s="4">
        <f t="shared" si="5"/>
        <v>0</v>
      </c>
    </row>
    <row r="143">
      <c r="E143" s="4">
        <f t="shared" si="5"/>
        <v>0</v>
      </c>
    </row>
    <row r="144">
      <c r="E144" s="4">
        <f t="shared" si="5"/>
        <v>0</v>
      </c>
    </row>
    <row r="145">
      <c r="E145" s="4">
        <f t="shared" si="5"/>
        <v>0</v>
      </c>
    </row>
    <row r="146">
      <c r="E146" s="4">
        <f t="shared" si="5"/>
        <v>0</v>
      </c>
    </row>
    <row r="147">
      <c r="E147" s="4">
        <f t="shared" si="5"/>
        <v>0</v>
      </c>
    </row>
    <row r="148">
      <c r="E148" s="4">
        <f t="shared" si="5"/>
        <v>0</v>
      </c>
    </row>
    <row r="149">
      <c r="E149" s="4">
        <f t="shared" si="5"/>
        <v>0</v>
      </c>
    </row>
    <row r="150">
      <c r="E150" s="4">
        <f t="shared" si="5"/>
        <v>0</v>
      </c>
    </row>
    <row r="151">
      <c r="E151" s="4">
        <f t="shared" si="5"/>
        <v>0</v>
      </c>
    </row>
    <row r="152">
      <c r="E152" s="4">
        <f t="shared" si="5"/>
        <v>0</v>
      </c>
    </row>
    <row r="153">
      <c r="E153" s="4">
        <f t="shared" si="5"/>
        <v>0</v>
      </c>
    </row>
    <row r="154">
      <c r="E154" s="4">
        <f t="shared" si="5"/>
        <v>0</v>
      </c>
    </row>
    <row r="155">
      <c r="E155" s="4">
        <f t="shared" si="5"/>
        <v>0</v>
      </c>
    </row>
    <row r="156">
      <c r="E156" s="4">
        <f t="shared" si="5"/>
        <v>0</v>
      </c>
    </row>
    <row r="157">
      <c r="E157" s="4">
        <f t="shared" si="5"/>
        <v>0</v>
      </c>
    </row>
    <row r="158">
      <c r="E158" s="4">
        <f t="shared" si="5"/>
        <v>0</v>
      </c>
    </row>
    <row r="159">
      <c r="E159" s="4">
        <f t="shared" si="5"/>
        <v>0</v>
      </c>
    </row>
    <row r="160">
      <c r="E160" s="4">
        <f t="shared" si="5"/>
        <v>0</v>
      </c>
    </row>
    <row r="161">
      <c r="E161" s="4">
        <f t="shared" si="5"/>
        <v>0</v>
      </c>
    </row>
    <row r="162">
      <c r="E162" s="4">
        <f t="shared" si="5"/>
        <v>0</v>
      </c>
    </row>
    <row r="163">
      <c r="E163" s="4">
        <f t="shared" si="5"/>
        <v>0</v>
      </c>
    </row>
    <row r="164">
      <c r="E164" s="4">
        <f t="shared" si="5"/>
        <v>0</v>
      </c>
    </row>
    <row r="165">
      <c r="E165" s="4">
        <f t="shared" si="5"/>
        <v>0</v>
      </c>
    </row>
    <row r="166">
      <c r="E166" s="4">
        <f t="shared" si="5"/>
        <v>0</v>
      </c>
    </row>
    <row r="167">
      <c r="E167" s="4">
        <f t="shared" si="5"/>
        <v>0</v>
      </c>
    </row>
    <row r="168">
      <c r="E168" s="4">
        <f t="shared" si="5"/>
        <v>0</v>
      </c>
    </row>
    <row r="169">
      <c r="E169" s="4">
        <f t="shared" si="5"/>
        <v>0</v>
      </c>
    </row>
    <row r="170">
      <c r="E170" s="4">
        <f t="shared" si="5"/>
        <v>0</v>
      </c>
    </row>
    <row r="171">
      <c r="E171" s="4">
        <f t="shared" si="5"/>
        <v>0</v>
      </c>
    </row>
    <row r="172">
      <c r="E172" s="4">
        <f t="shared" si="5"/>
        <v>0</v>
      </c>
    </row>
    <row r="173">
      <c r="E173" s="4">
        <f t="shared" si="5"/>
        <v>0</v>
      </c>
    </row>
    <row r="174">
      <c r="E174" s="4">
        <f t="shared" si="5"/>
        <v>0</v>
      </c>
    </row>
    <row r="175">
      <c r="E175" s="4">
        <f t="shared" si="5"/>
        <v>0</v>
      </c>
    </row>
    <row r="176">
      <c r="E176" s="4">
        <f t="shared" si="5"/>
        <v>0</v>
      </c>
    </row>
    <row r="177">
      <c r="E177" s="4">
        <f t="shared" si="5"/>
        <v>0</v>
      </c>
    </row>
    <row r="178">
      <c r="E178" s="4">
        <f t="shared" si="5"/>
        <v>0</v>
      </c>
    </row>
    <row r="179">
      <c r="E179" s="4">
        <f t="shared" si="5"/>
        <v>0</v>
      </c>
    </row>
    <row r="180">
      <c r="E180" s="4">
        <f t="shared" si="5"/>
        <v>0</v>
      </c>
    </row>
    <row r="181">
      <c r="E181" s="4">
        <f t="shared" si="5"/>
        <v>0</v>
      </c>
    </row>
    <row r="182">
      <c r="E182" s="4">
        <f t="shared" si="5"/>
        <v>0</v>
      </c>
    </row>
    <row r="183">
      <c r="E183" s="4">
        <f t="shared" si="5"/>
        <v>0</v>
      </c>
    </row>
    <row r="184">
      <c r="E184" s="4">
        <f t="shared" si="5"/>
        <v>0</v>
      </c>
    </row>
    <row r="185">
      <c r="E185" s="4">
        <f t="shared" si="5"/>
        <v>0</v>
      </c>
    </row>
    <row r="186">
      <c r="E186" s="4">
        <f t="shared" si="5"/>
        <v>0</v>
      </c>
    </row>
    <row r="187">
      <c r="E187" s="4">
        <f t="shared" si="5"/>
        <v>0</v>
      </c>
    </row>
    <row r="188">
      <c r="E188" s="4">
        <f t="shared" si="5"/>
        <v>0</v>
      </c>
    </row>
    <row r="189">
      <c r="E189" s="4">
        <f t="shared" si="5"/>
        <v>0</v>
      </c>
    </row>
    <row r="190">
      <c r="E190" s="4">
        <f t="shared" si="5"/>
        <v>0</v>
      </c>
    </row>
    <row r="191">
      <c r="E191" s="4">
        <f t="shared" si="5"/>
        <v>0</v>
      </c>
    </row>
    <row r="192">
      <c r="E192" s="4">
        <f t="shared" si="5"/>
        <v>0</v>
      </c>
    </row>
    <row r="193">
      <c r="E193" s="4">
        <f t="shared" si="5"/>
        <v>0</v>
      </c>
    </row>
    <row r="194">
      <c r="E194" s="4">
        <f t="shared" si="5"/>
        <v>0</v>
      </c>
    </row>
    <row r="195">
      <c r="E195" s="4">
        <f t="shared" si="5"/>
        <v>0</v>
      </c>
    </row>
    <row r="196">
      <c r="E196" s="4">
        <f t="shared" si="5"/>
        <v>0</v>
      </c>
    </row>
    <row r="197">
      <c r="E197" s="4">
        <f t="shared" si="5"/>
        <v>0</v>
      </c>
    </row>
    <row r="198">
      <c r="E198" s="4">
        <f t="shared" si="5"/>
        <v>0</v>
      </c>
    </row>
    <row r="199">
      <c r="E199" s="4">
        <f t="shared" si="5"/>
        <v>0</v>
      </c>
    </row>
    <row r="200">
      <c r="E2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t="str">
        <f>IFERROR(__xludf.DUMMYFUNCTION("importrange(""https://docs.google.com/spreadsheets/d/1zXQw1fiZdFRehTPq_qt4i4TVDQ_sjvfEHKDQ6fZl3Ts/edit#gid=1037185554"", ""Plants!A1:D"")"),"Timestamp")</f>
        <v>Timestamp</v>
      </c>
      <c r="B1" t="str">
        <f>IFERROR(__xludf.DUMMYFUNCTION("""COMPUTED_VALUE"""),"PlantID")</f>
        <v>PlantID</v>
      </c>
      <c r="C1" t="str">
        <f>IFERROR(__xludf.DUMMYFUNCTION("""COMPUTED_VALUE"""),"Strain Name")</f>
        <v>Strain Name</v>
      </c>
      <c r="D1" t="str">
        <f>IFERROR(__xludf.DUMMYFUNCTION("""COMPUTED_VALUE"""),"Flower Time")</f>
        <v>Flower Time</v>
      </c>
    </row>
    <row r="2">
      <c r="A2" s="8">
        <f>IFERROR(__xludf.DUMMYFUNCTION("""COMPUTED_VALUE"""),43228.89267361111)</f>
        <v>43228.89267</v>
      </c>
      <c r="B2" t="str">
        <f>IFERROR(__xludf.DUMMYFUNCTION("""COMPUTED_VALUE"""),"A01")</f>
        <v>A01</v>
      </c>
      <c r="C2" t="str">
        <f>IFERROR(__xludf.DUMMYFUNCTION("""COMPUTED_VALUE"""),"Lemon Pie")</f>
        <v>Lemon Pie</v>
      </c>
      <c r="D2" t="str">
        <f>IFERROR(__xludf.DUMMYFUNCTION("""COMPUTED_VALUE"""),"Est 56 days")</f>
        <v>Est 56 days</v>
      </c>
    </row>
    <row r="3">
      <c r="A3" s="8">
        <f>IFERROR(__xludf.DUMMYFUNCTION("""COMPUTED_VALUE"""),43228.89304776621)</f>
        <v>43228.89305</v>
      </c>
      <c r="B3" t="str">
        <f>IFERROR(__xludf.DUMMYFUNCTION("""COMPUTED_VALUE"""),"A02")</f>
        <v>A02</v>
      </c>
      <c r="C3" t="str">
        <f>IFERROR(__xludf.DUMMYFUNCTION("""COMPUTED_VALUE"""),"Ancient Whisper")</f>
        <v>Ancient Whisper</v>
      </c>
      <c r="D3" t="str">
        <f>IFERROR(__xludf.DUMMYFUNCTION("""COMPUTED_VALUE"""),"Est 56")</f>
        <v>Est 56</v>
      </c>
    </row>
    <row r="4">
      <c r="A4" s="8">
        <f>IFERROR(__xludf.DUMMYFUNCTION("""COMPUTED_VALUE"""),43237.54006179398)</f>
        <v>43237.54006</v>
      </c>
      <c r="B4" t="str">
        <f>IFERROR(__xludf.DUMMYFUNCTION("""COMPUTED_VALUE"""),"B01")</f>
        <v>B01</v>
      </c>
      <c r="C4" t="str">
        <f>IFERROR(__xludf.DUMMYFUNCTION("""COMPUTED_VALUE"""),"Meat the Cookies")</f>
        <v>Meat the Cookies</v>
      </c>
    </row>
    <row r="5">
      <c r="A5" s="8">
        <f>IFERROR(__xludf.DUMMYFUNCTION("""COMPUTED_VALUE"""),43237.576975324075)</f>
        <v>43237.57698</v>
      </c>
      <c r="B5" t="str">
        <f>IFERROR(__xludf.DUMMYFUNCTION("""COMPUTED_VALUE"""),"B02")</f>
        <v>B02</v>
      </c>
      <c r="C5" t="str">
        <f>IFERROR(__xludf.DUMMYFUNCTION("""COMPUTED_VALUE"""),"GMO")</f>
        <v>GMO</v>
      </c>
    </row>
    <row r="6">
      <c r="A6" s="8">
        <f>IFERROR(__xludf.DUMMYFUNCTION("""COMPUTED_VALUE"""),43237.591829791665)</f>
        <v>43237.59183</v>
      </c>
      <c r="B6" t="str">
        <f>IFERROR(__xludf.DUMMYFUNCTION("""COMPUTED_VALUE"""),"B03")</f>
        <v>B03</v>
      </c>
      <c r="C6" t="str">
        <f>IFERROR(__xludf.DUMMYFUNCTION("""COMPUTED_VALUE"""),"Watermelon ZDP #1")</f>
        <v>Watermelon ZDP #1</v>
      </c>
    </row>
    <row r="7">
      <c r="A7" s="8">
        <f>IFERROR(__xludf.DUMMYFUNCTION("""COMPUTED_VALUE"""),43237.64476491898)</f>
        <v>43237.64476</v>
      </c>
      <c r="B7" t="str">
        <f>IFERROR(__xludf.DUMMYFUNCTION("""COMPUTED_VALUE"""),"B04")</f>
        <v>B04</v>
      </c>
      <c r="C7" t="str">
        <f>IFERROR(__xludf.DUMMYFUNCTION("""COMPUTED_VALUE"""),"Blackberry Kush")</f>
        <v>Blackberry Kush</v>
      </c>
    </row>
    <row r="8">
      <c r="A8" s="8">
        <f>IFERROR(__xludf.DUMMYFUNCTION("""COMPUTED_VALUE"""),43237.947201041665)</f>
        <v>43237.9472</v>
      </c>
      <c r="B8" t="str">
        <f>IFERROR(__xludf.DUMMYFUNCTION("""COMPUTED_VALUE"""),"B05")</f>
        <v>B05</v>
      </c>
      <c r="C8" t="str">
        <f>IFERROR(__xludf.DUMMYFUNCTION("""COMPUTED_VALUE"""),"Wizard Breath")</f>
        <v>Wizard Breath</v>
      </c>
    </row>
    <row r="9">
      <c r="A9" s="8">
        <f>IFERROR(__xludf.DUMMYFUNCTION("""COMPUTED_VALUE"""),43238.03383422454)</f>
        <v>43238.03383</v>
      </c>
      <c r="B9" t="str">
        <f>IFERROR(__xludf.DUMMYFUNCTION("""COMPUTED_VALUE"""),"B06")</f>
        <v>B06</v>
      </c>
      <c r="C9" t="str">
        <f>IFERROR(__xludf.DUMMYFUNCTION("""COMPUTED_VALUE"""),"Lemon Puff")</f>
        <v>Lemon Puff</v>
      </c>
    </row>
    <row r="10">
      <c r="A10" s="8">
        <f>IFERROR(__xludf.DUMMYFUNCTION("""COMPUTED_VALUE"""),43238.56042230324)</f>
        <v>43238.56042</v>
      </c>
      <c r="B10" t="str">
        <f>IFERROR(__xludf.DUMMYFUNCTION("""COMPUTED_VALUE"""),"C02")</f>
        <v>C02</v>
      </c>
      <c r="C10" t="str">
        <f>IFERROR(__xludf.DUMMYFUNCTION("""COMPUTED_VALUE"""),"Filet Migon")</f>
        <v>Filet Migon</v>
      </c>
    </row>
    <row r="11">
      <c r="A11" s="8">
        <f>IFERROR(__xludf.DUMMYFUNCTION("""COMPUTED_VALUE"""),43238.86309835648)</f>
        <v>43238.8631</v>
      </c>
      <c r="B11" t="str">
        <f>IFERROR(__xludf.DUMMYFUNCTION("""COMPUTED_VALUE"""),"C01")</f>
        <v>C01</v>
      </c>
      <c r="C11" t="str">
        <f>IFERROR(__xludf.DUMMYFUNCTION("""COMPUTED_VALUE"""),"Watermelon ZDP #3")</f>
        <v>Watermelon ZDP #3</v>
      </c>
    </row>
    <row r="12">
      <c r="A12" s="8">
        <f>IFERROR(__xludf.DUMMYFUNCTION("""COMPUTED_VALUE"""),43238.864149050925)</f>
        <v>43238.86415</v>
      </c>
      <c r="B12" t="str">
        <f>IFERROR(__xludf.DUMMYFUNCTION("""COMPUTED_VALUE"""),"C03")</f>
        <v>C03</v>
      </c>
      <c r="C12" t="str">
        <f>IFERROR(__xludf.DUMMYFUNCTION("""COMPUTED_VALUE"""),"616 / GG4 ?")</f>
        <v>616 / GG4 ?</v>
      </c>
    </row>
    <row r="13">
      <c r="A13" s="8">
        <f>IFERROR(__xludf.DUMMYFUNCTION("""COMPUTED_VALUE"""),43240.57874174768)</f>
        <v>43240.57874</v>
      </c>
      <c r="B13" t="str">
        <f>IFERROR(__xludf.DUMMYFUNCTION("""COMPUTED_VALUE"""),"E01")</f>
        <v>E01</v>
      </c>
      <c r="C13" t="str">
        <f>IFERROR(__xludf.DUMMYFUNCTION("""COMPUTED_VALUE"""),"NYCD")</f>
        <v>NYCD</v>
      </c>
    </row>
    <row r="14">
      <c r="A14" s="8">
        <f>IFERROR(__xludf.DUMMYFUNCTION("""COMPUTED_VALUE"""),43240.57897165509)</f>
        <v>43240.57897</v>
      </c>
      <c r="B14" t="str">
        <f>IFERROR(__xludf.DUMMYFUNCTION("""COMPUTED_VALUE"""),"E02")</f>
        <v>E02</v>
      </c>
      <c r="C14" t="str">
        <f>IFERROR(__xludf.DUMMYFUNCTION("""COMPUTED_VALUE"""),"Meat Breath")</f>
        <v>Meat Breath</v>
      </c>
    </row>
    <row r="15">
      <c r="A15" s="8">
        <f>IFERROR(__xludf.DUMMYFUNCTION("""COMPUTED_VALUE"""),43240.674919178244)</f>
        <v>43240.67492</v>
      </c>
      <c r="B15" t="str">
        <f>IFERROR(__xludf.DUMMYFUNCTION("""COMPUTED_VALUE"""),"E03")</f>
        <v>E03</v>
      </c>
      <c r="C15" t="str">
        <f>IFERROR(__xludf.DUMMYFUNCTION("""COMPUTED_VALUE"""),"Lemon Pie #1")</f>
        <v>Lemon Pie #1</v>
      </c>
    </row>
    <row r="16">
      <c r="A16" s="8">
        <f>IFERROR(__xludf.DUMMYFUNCTION("""COMPUTED_VALUE"""),43240.76188721065)</f>
        <v>43240.76189</v>
      </c>
      <c r="B16" t="str">
        <f>IFERROR(__xludf.DUMMYFUNCTION("""COMPUTED_VALUE"""),"D01")</f>
        <v>D01</v>
      </c>
      <c r="C16" t="str">
        <f>IFERROR(__xludf.DUMMYFUNCTION("""COMPUTED_VALUE"""),"Ancient Whisper")</f>
        <v>Ancient Whisper</v>
      </c>
    </row>
    <row r="17">
      <c r="A17" s="8">
        <f>IFERROR(__xludf.DUMMYFUNCTION("""COMPUTED_VALUE"""),43240.78877896991)</f>
        <v>43240.78878</v>
      </c>
      <c r="B17" t="str">
        <f>IFERROR(__xludf.DUMMYFUNCTION("""COMPUTED_VALUE"""),"E04")</f>
        <v>E04</v>
      </c>
      <c r="C17" t="str">
        <f>IFERROR(__xludf.DUMMYFUNCTION("""COMPUTED_VALUE"""),"Tang Breath")</f>
        <v>Tang Breath</v>
      </c>
    </row>
    <row r="18">
      <c r="A18" s="8">
        <f>IFERROR(__xludf.DUMMYFUNCTION("""COMPUTED_VALUE"""),43241.96294460648)</f>
        <v>43241.96294</v>
      </c>
      <c r="B18" t="str">
        <f>IFERROR(__xludf.DUMMYFUNCTION("""COMPUTED_VALUE"""),"F01")</f>
        <v>F01</v>
      </c>
      <c r="C18" t="str">
        <f>IFERROR(__xludf.DUMMYFUNCTION("""COMPUTED_VALUE"""),"Meat Breath")</f>
        <v>Meat Breath</v>
      </c>
    </row>
    <row r="19">
      <c r="A19" s="8">
        <f>IFERROR(__xludf.DUMMYFUNCTION("""COMPUTED_VALUE"""),43241.96328034722)</f>
        <v>43241.96328</v>
      </c>
      <c r="B19" t="str">
        <f>IFERROR(__xludf.DUMMYFUNCTION("""COMPUTED_VALUE"""),"F02")</f>
        <v>F02</v>
      </c>
      <c r="C19" t="str">
        <f>IFERROR(__xludf.DUMMYFUNCTION("""COMPUTED_VALUE"""),"Peanut Butter Breath")</f>
        <v>Peanut Butter Breath</v>
      </c>
    </row>
    <row r="20">
      <c r="A20" s="8">
        <f>IFERROR(__xludf.DUMMYFUNCTION("""COMPUTED_VALUE"""),43241.96354844907)</f>
        <v>43241.96355</v>
      </c>
      <c r="B20" t="str">
        <f>IFERROR(__xludf.DUMMYFUNCTION("""COMPUTED_VALUE"""),"F03")</f>
        <v>F03</v>
      </c>
      <c r="C20" t="str">
        <f>IFERROR(__xludf.DUMMYFUNCTION("""COMPUTED_VALUE"""),"Peanut Butter Breath")</f>
        <v>Peanut Butter Breath</v>
      </c>
    </row>
    <row r="21">
      <c r="A21" s="8">
        <f>IFERROR(__xludf.DUMMYFUNCTION("""COMPUTED_VALUE"""),43241.964030347226)</f>
        <v>43241.96403</v>
      </c>
      <c r="B21" t="str">
        <f>IFERROR(__xludf.DUMMYFUNCTION("""COMPUTED_VALUE"""),"F04")</f>
        <v>F04</v>
      </c>
      <c r="C21" t="str">
        <f>IFERROR(__xludf.DUMMYFUNCTION("""COMPUTED_VALUE"""),"Gorilla Butter")</f>
        <v>Gorilla Butter</v>
      </c>
    </row>
    <row r="22">
      <c r="A22" s="8">
        <f>IFERROR(__xludf.DUMMYFUNCTION("""COMPUTED_VALUE"""),43241.96431418981)</f>
        <v>43241.96431</v>
      </c>
      <c r="B22" t="str">
        <f>IFERROR(__xludf.DUMMYFUNCTION("""COMPUTED_VALUE"""),"F05")</f>
        <v>F05</v>
      </c>
      <c r="C22" t="str">
        <f>IFERROR(__xludf.DUMMYFUNCTION("""COMPUTED_VALUE"""),"Electric Lemon G")</f>
        <v>Electric Lemon G</v>
      </c>
    </row>
    <row r="23">
      <c r="A23" s="8">
        <f>IFERROR(__xludf.DUMMYFUNCTION("""COMPUTED_VALUE"""),43241.96567153935)</f>
        <v>43241.96567</v>
      </c>
      <c r="B23" t="str">
        <f>IFERROR(__xludf.DUMMYFUNCTION("""COMPUTED_VALUE"""),"F06")</f>
        <v>F06</v>
      </c>
      <c r="C23" t="str">
        <f>IFERROR(__xludf.DUMMYFUNCTION("""COMPUTED_VALUE"""),"Watermelon ZDP #2")</f>
        <v>Watermelon ZDP #2</v>
      </c>
    </row>
    <row r="24">
      <c r="A24" s="8">
        <f>IFERROR(__xludf.DUMMYFUNCTION("""COMPUTED_VALUE"""),43243.439934050926)</f>
        <v>43243.43993</v>
      </c>
      <c r="B24" t="str">
        <f>IFERROR(__xludf.DUMMYFUNCTION("""COMPUTED_VALUE"""),"G01")</f>
        <v>G01</v>
      </c>
      <c r="C24" t="str">
        <f>IFERROR(__xludf.DUMMYFUNCTION("""COMPUTED_VALUE"""),"Lemon Pie #3")</f>
        <v>Lemon Pie #3</v>
      </c>
    </row>
    <row r="25">
      <c r="A25" s="8">
        <f>IFERROR(__xludf.DUMMYFUNCTION("""COMPUTED_VALUE"""),43243.44015416667)</f>
        <v>43243.44015</v>
      </c>
      <c r="B25" t="str">
        <f>IFERROR(__xludf.DUMMYFUNCTION("""COMPUTED_VALUE"""),"G02")</f>
        <v>G02</v>
      </c>
      <c r="C25" t="str">
        <f>IFERROR(__xludf.DUMMYFUNCTION("""COMPUTED_VALUE"""),"GMO")</f>
        <v>GMO</v>
      </c>
    </row>
    <row r="26">
      <c r="A26" s="8">
        <f>IFERROR(__xludf.DUMMYFUNCTION("""COMPUTED_VALUE"""),43243.440523831014)</f>
        <v>43243.44052</v>
      </c>
      <c r="B26" t="str">
        <f>IFERROR(__xludf.DUMMYFUNCTION("""COMPUTED_VALUE"""),"G03")</f>
        <v>G03</v>
      </c>
      <c r="C26" t="str">
        <f>IFERROR(__xludf.DUMMYFUNCTION("""COMPUTED_VALUE"""),"Ancient Whisper")</f>
        <v>Ancient Whisper</v>
      </c>
    </row>
    <row r="27">
      <c r="A27" s="8">
        <f>IFERROR(__xludf.DUMMYFUNCTION("""COMPUTED_VALUE"""),43247.4381378588)</f>
        <v>43247.43814</v>
      </c>
      <c r="B27" t="str">
        <f>IFERROR(__xludf.DUMMYFUNCTION("""COMPUTED_VALUE"""),"H01")</f>
        <v>H01</v>
      </c>
      <c r="C27" t="str">
        <f>IFERROR(__xludf.DUMMYFUNCTION("""COMPUTED_VALUE"""),"Special CandyLand")</f>
        <v>Special CandyLand</v>
      </c>
    </row>
    <row r="28">
      <c r="A28" s="8">
        <f>IFERROR(__xludf.DUMMYFUNCTION("""COMPUTED_VALUE"""),43247.438448587964)</f>
        <v>43247.43845</v>
      </c>
      <c r="B28" t="str">
        <f>IFERROR(__xludf.DUMMYFUNCTION("""COMPUTED_VALUE"""),"I01")</f>
        <v>I01</v>
      </c>
      <c r="C28" t="str">
        <f>IFERROR(__xludf.DUMMYFUNCTION("""COMPUTED_VALUE"""),"Truffle Butter")</f>
        <v>Truffle Butter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3" t="s">
        <v>67</v>
      </c>
    </row>
    <row r="2"/>
    <row r="3">
      <c r="D3" s="10" t="str">
        <f>VLOOKUP(A3,mayplant,2,false)</f>
        <v>Lemon Pie</v>
      </c>
    </row>
    <row r="4">
      <c r="D4" s="10" t="str">
        <f>VLOOKUP(A4,mayplant,2,false)</f>
        <v>Ancient Whisper</v>
      </c>
    </row>
    <row r="5">
      <c r="D5" s="10" t="str">
        <f>VLOOKUP(A5,mayplant,2,false)</f>
        <v>#N/A</v>
      </c>
    </row>
    <row r="6">
      <c r="D6" s="10" t="str">
        <f>VLOOKUP(A6,mayplant,2,false)</f>
        <v>Meat the Cookies</v>
      </c>
    </row>
    <row r="7">
      <c r="D7" s="10" t="str">
        <f>VLOOKUP(A7,mayplant,2,false)</f>
        <v>GMO</v>
      </c>
    </row>
    <row r="8">
      <c r="D8" s="10" t="str">
        <f>VLOOKUP(A8,mayplant,2,false)</f>
        <v>Watermelon ZDP #1</v>
      </c>
    </row>
    <row r="9">
      <c r="D9" s="10" t="str">
        <f>VLOOKUP(A9,mayplant,2,false)</f>
        <v>Blackberry Kush</v>
      </c>
    </row>
    <row r="10">
      <c r="D10" s="10" t="str">
        <f>VLOOKUP(A10,mayplant,2,false)</f>
        <v>Wizard Breath</v>
      </c>
    </row>
    <row r="11">
      <c r="D11" s="10" t="str">
        <f>VLOOKUP(A11,mayplant,2,false)</f>
        <v>Lemon Puff</v>
      </c>
    </row>
    <row r="12">
      <c r="D12" s="10" t="str">
        <f>VLOOKUP(A12,mayplant,2,false)</f>
        <v>#N/A</v>
      </c>
    </row>
    <row r="13">
      <c r="D13" s="10" t="str">
        <f>VLOOKUP(A13,mayplant,2,false)</f>
        <v>Watermelon ZDP #3</v>
      </c>
    </row>
    <row r="14">
      <c r="D14" s="10" t="str">
        <f>VLOOKUP(A14,mayplant,2,false)</f>
        <v>Filet Migon</v>
      </c>
    </row>
    <row r="15">
      <c r="D15" s="10" t="str">
        <f>VLOOKUP(A15,mayplant,2,false)</f>
        <v>616 / GG4 ?</v>
      </c>
    </row>
    <row r="16">
      <c r="D16" s="10" t="str">
        <f>VLOOKUP(A16,mayplant,2,false)</f>
        <v>Ancient Whisper</v>
      </c>
    </row>
    <row r="17">
      <c r="D17" s="10" t="str">
        <f>VLOOKUP(A17,mayplant,2,false)</f>
        <v>NYCD</v>
      </c>
    </row>
    <row r="18">
      <c r="D18" s="10" t="str">
        <f>VLOOKUP(A18,mayplant,2,false)</f>
        <v>Meat Breath</v>
      </c>
    </row>
    <row r="19">
      <c r="D19" s="10" t="str">
        <f>VLOOKUP(A19,mayplant,2,false)</f>
        <v>Lemon Pie #1</v>
      </c>
    </row>
    <row r="20">
      <c r="D20" s="10" t="str">
        <f>VLOOKUP(A20,mayplant,2,false)</f>
        <v>Tang Breath</v>
      </c>
    </row>
    <row r="21">
      <c r="D21" s="10" t="str">
        <f>VLOOKUP(A21,mayplant,2,false)</f>
        <v>Meat Breath</v>
      </c>
    </row>
    <row r="22">
      <c r="D22" s="10" t="str">
        <f>VLOOKUP(A22,mayplant,2,false)</f>
        <v>Peanut Butter Breath</v>
      </c>
    </row>
    <row r="23">
      <c r="D23" s="10" t="str">
        <f>VLOOKUP(A23,mayplant,2,false)</f>
        <v>Gorilla Butter</v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P1" s="9"/>
      <c r="AQ1" s="9"/>
      <c r="AR1" s="9"/>
      <c r="AS1" s="9"/>
      <c r="AT1" s="9"/>
      <c r="AU1" s="9"/>
      <c r="AV1" s="9"/>
      <c r="AW1" s="9"/>
    </row>
    <row r="2">
      <c r="AP2" s="4"/>
      <c r="AQ2" s="4"/>
      <c r="AR2" s="4"/>
      <c r="AS2" s="4"/>
      <c r="AT2" s="4"/>
      <c r="AU2" s="4"/>
      <c r="AV2" s="4"/>
      <c r="AW2" s="4"/>
    </row>
    <row r="3">
      <c r="AP3" s="9"/>
      <c r="AQ3" s="9"/>
      <c r="AR3" s="9"/>
      <c r="AS3" s="9"/>
      <c r="AT3" s="9"/>
      <c r="AU3" s="9"/>
      <c r="AV3" s="9"/>
      <c r="AW3" s="9"/>
    </row>
    <row r="4">
      <c r="AP4" s="9"/>
      <c r="AQ4" s="9"/>
      <c r="AR4" s="9"/>
      <c r="AS4" s="9"/>
      <c r="AT4" s="9"/>
      <c r="AU4" s="9"/>
      <c r="AV4" s="9"/>
      <c r="AW4" s="9"/>
    </row>
    <row r="5">
      <c r="AP5" s="9"/>
      <c r="AQ5" s="9"/>
      <c r="AR5" s="9"/>
      <c r="AS5" s="9"/>
      <c r="AT5" s="9"/>
      <c r="AU5" s="9"/>
      <c r="AV5" s="9"/>
      <c r="AW5" s="9"/>
    </row>
    <row r="6">
      <c r="AP6" s="9"/>
      <c r="AQ6" s="9"/>
      <c r="AR6" s="9"/>
      <c r="AS6" s="9"/>
      <c r="AT6" s="9"/>
      <c r="AU6" s="9"/>
      <c r="AV6" s="9"/>
      <c r="AW6" s="9"/>
    </row>
    <row r="7">
      <c r="AP7" s="9"/>
      <c r="AQ7" s="9"/>
      <c r="AR7" s="9"/>
      <c r="AS7" s="9"/>
      <c r="AT7" s="9"/>
      <c r="AU7" s="9"/>
      <c r="AV7" s="9"/>
      <c r="AW7" s="9"/>
    </row>
    <row r="8">
      <c r="AP8" s="9"/>
      <c r="AQ8" s="9"/>
      <c r="AR8" s="9"/>
      <c r="AS8" s="9"/>
      <c r="AT8" s="9"/>
      <c r="AU8" s="9"/>
      <c r="AV8" s="9"/>
      <c r="AW8" s="9"/>
    </row>
    <row r="9">
      <c r="AP9" s="9"/>
      <c r="AQ9" s="9"/>
      <c r="AR9" s="9"/>
      <c r="AS9" s="9"/>
      <c r="AT9" s="9"/>
      <c r="AU9" s="9"/>
      <c r="AV9" s="9"/>
      <c r="AW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</row>
  </sheetData>
  <drawing r:id="rId2"/>
</worksheet>
</file>