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CSC\data\raw\"/>
    </mc:Choice>
  </mc:AlternateContent>
  <xr:revisionPtr revIDLastSave="0" documentId="8_{4DEF2FA1-599B-4738-BCBD-903EDEE53F06}" xr6:coauthVersionLast="47" xr6:coauthVersionMax="47" xr10:uidLastSave="{00000000-0000-0000-0000-000000000000}"/>
  <bookViews>
    <workbookView xWindow="-20505" yWindow="2205" windowWidth="18900" windowHeight="11055" xr2:uid="{00000000-000D-0000-FFFF-FFFF00000000}"/>
  </bookViews>
  <sheets>
    <sheet name="Form Responses 1" sheetId="1" r:id="rId1"/>
    <sheet name="Trimmer By Day" sheetId="2" r:id="rId2"/>
    <sheet name="By Plant" sheetId="3" r:id="rId3"/>
    <sheet name="By Strain with AVG" sheetId="4" r:id="rId4"/>
    <sheet name="AVG Plant AVG Gal Chart" sheetId="5" r:id="rId5"/>
    <sheet name="Sheet6" sheetId="6" r:id="rId6"/>
    <sheet name="Trim Bag Wt" sheetId="7" r:id="rId7"/>
    <sheet name="PlantInfo" sheetId="8" r:id="rId8"/>
  </sheets>
  <definedNames>
    <definedName name="PlantName">PlantInfo!$B:$C</definedName>
  </definedNames>
  <calcPr calcId="191029"/>
  <pivotCaches>
    <pivotCache cacheId="4" r:id="rId9"/>
    <pivotCache cacheId="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8" l="1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1" i="8"/>
  <c r="E1" i="8"/>
  <c r="D1" i="8"/>
  <c r="C1" i="8"/>
  <c r="B1" i="8"/>
  <c r="D32" i="3" s="1"/>
  <c r="A1" i="8"/>
  <c r="B18" i="4"/>
  <c r="F17" i="4"/>
  <c r="F16" i="4"/>
  <c r="C16" i="4"/>
  <c r="H16" i="4" s="1"/>
  <c r="I16" i="4" s="1"/>
  <c r="F15" i="4"/>
  <c r="C15" i="4"/>
  <c r="E15" i="4" s="1"/>
  <c r="F14" i="4"/>
  <c r="F13" i="4"/>
  <c r="C13" i="4"/>
  <c r="E13" i="4" s="1"/>
  <c r="H12" i="4"/>
  <c r="F12" i="4"/>
  <c r="C12" i="4"/>
  <c r="E12" i="4" s="1"/>
  <c r="F11" i="4"/>
  <c r="F10" i="4"/>
  <c r="C10" i="4"/>
  <c r="H10" i="4" s="1"/>
  <c r="I10" i="4" s="1"/>
  <c r="F9" i="4"/>
  <c r="E9" i="4"/>
  <c r="C9" i="4"/>
  <c r="H9" i="4" s="1"/>
  <c r="I9" i="4" s="1"/>
  <c r="H8" i="4"/>
  <c r="H7" i="4"/>
  <c r="F7" i="4"/>
  <c r="C7" i="4"/>
  <c r="E7" i="4" s="1"/>
  <c r="F6" i="4"/>
  <c r="H5" i="4"/>
  <c r="F4" i="4"/>
  <c r="F3" i="4"/>
  <c r="F2" i="4"/>
  <c r="E32" i="3"/>
  <c r="E31" i="3"/>
  <c r="G30" i="3"/>
  <c r="E30" i="3"/>
  <c r="E29" i="3"/>
  <c r="E28" i="3"/>
  <c r="E27" i="3"/>
  <c r="E26" i="3"/>
  <c r="E25" i="3"/>
  <c r="E24" i="3"/>
  <c r="F23" i="3"/>
  <c r="H23" i="3" s="1"/>
  <c r="E23" i="3"/>
  <c r="E22" i="3"/>
  <c r="E21" i="3"/>
  <c r="E20" i="3"/>
  <c r="E19" i="3"/>
  <c r="E18" i="3"/>
  <c r="E17" i="3"/>
  <c r="D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Q11" i="2"/>
  <c r="Q10" i="2"/>
  <c r="Q9" i="2"/>
  <c r="Q8" i="2"/>
  <c r="Q7" i="2"/>
  <c r="Q6" i="2"/>
  <c r="Q5" i="2"/>
  <c r="Q4" i="2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4" i="3" l="1"/>
  <c r="F7" i="3"/>
  <c r="H7" i="3" s="1"/>
  <c r="D33" i="3"/>
  <c r="G10" i="3"/>
  <c r="F19" i="3"/>
  <c r="H19" i="3" s="1"/>
  <c r="D29" i="3"/>
  <c r="G6" i="3"/>
  <c r="D9" i="3"/>
  <c r="F15" i="3"/>
  <c r="H15" i="3" s="1"/>
  <c r="G22" i="3"/>
  <c r="D25" i="3"/>
  <c r="F31" i="3"/>
  <c r="H31" i="3" s="1"/>
  <c r="D16" i="4"/>
  <c r="F3" i="3"/>
  <c r="H3" i="3" s="1"/>
  <c r="D13" i="3"/>
  <c r="G26" i="3"/>
  <c r="F2" i="3"/>
  <c r="D5" i="3"/>
  <c r="F11" i="3"/>
  <c r="H11" i="3" s="1"/>
  <c r="G18" i="3"/>
  <c r="D21" i="3"/>
  <c r="F27" i="3"/>
  <c r="H27" i="3" s="1"/>
  <c r="D9" i="4"/>
  <c r="E16" i="4"/>
  <c r="G2" i="3"/>
  <c r="G3" i="3"/>
  <c r="F4" i="3"/>
  <c r="H4" i="3" s="1"/>
  <c r="D6" i="3"/>
  <c r="G7" i="3"/>
  <c r="F8" i="3"/>
  <c r="H8" i="3" s="1"/>
  <c r="D10" i="3"/>
  <c r="G11" i="3"/>
  <c r="F12" i="3"/>
  <c r="H12" i="3" s="1"/>
  <c r="D14" i="3"/>
  <c r="G15" i="3"/>
  <c r="F16" i="3"/>
  <c r="H16" i="3" s="1"/>
  <c r="D18" i="3"/>
  <c r="G19" i="3"/>
  <c r="F20" i="3"/>
  <c r="H20" i="3" s="1"/>
  <c r="D22" i="3"/>
  <c r="G23" i="3"/>
  <c r="F24" i="3"/>
  <c r="H24" i="3" s="1"/>
  <c r="D26" i="3"/>
  <c r="G27" i="3"/>
  <c r="F28" i="3"/>
  <c r="H28" i="3" s="1"/>
  <c r="D30" i="3"/>
  <c r="G31" i="3"/>
  <c r="F32" i="3"/>
  <c r="H32" i="3" s="1"/>
  <c r="D10" i="4"/>
  <c r="D12" i="4"/>
  <c r="H13" i="4"/>
  <c r="I13" i="4" s="1"/>
  <c r="H15" i="4"/>
  <c r="I15" i="4" s="1"/>
  <c r="D3" i="3"/>
  <c r="G4" i="3"/>
  <c r="F5" i="3"/>
  <c r="H5" i="3" s="1"/>
  <c r="D7" i="3"/>
  <c r="G8" i="3"/>
  <c r="F9" i="3"/>
  <c r="H9" i="3" s="1"/>
  <c r="D11" i="3"/>
  <c r="G12" i="3"/>
  <c r="F13" i="3"/>
  <c r="H13" i="3" s="1"/>
  <c r="D15" i="3"/>
  <c r="G16" i="3"/>
  <c r="F17" i="3"/>
  <c r="H17" i="3" s="1"/>
  <c r="D19" i="3"/>
  <c r="G20" i="3"/>
  <c r="F21" i="3"/>
  <c r="H21" i="3" s="1"/>
  <c r="D23" i="3"/>
  <c r="G24" i="3"/>
  <c r="F25" i="3"/>
  <c r="H25" i="3" s="1"/>
  <c r="D27" i="3"/>
  <c r="G28" i="3"/>
  <c r="F29" i="3"/>
  <c r="H29" i="3" s="1"/>
  <c r="D31" i="3"/>
  <c r="G32" i="3"/>
  <c r="D7" i="4"/>
  <c r="E10" i="4"/>
  <c r="D13" i="4"/>
  <c r="D15" i="4"/>
  <c r="D4" i="3"/>
  <c r="G5" i="3"/>
  <c r="F6" i="3"/>
  <c r="H6" i="3" s="1"/>
  <c r="D8" i="3"/>
  <c r="G9" i="3"/>
  <c r="F10" i="3"/>
  <c r="H10" i="3" s="1"/>
  <c r="D12" i="3"/>
  <c r="G13" i="3"/>
  <c r="F14" i="3"/>
  <c r="H14" i="3" s="1"/>
  <c r="D16" i="3"/>
  <c r="G17" i="3"/>
  <c r="F18" i="3"/>
  <c r="H18" i="3" s="1"/>
  <c r="D20" i="3"/>
  <c r="G21" i="3"/>
  <c r="F22" i="3"/>
  <c r="H22" i="3" s="1"/>
  <c r="D24" i="3"/>
  <c r="G25" i="3"/>
  <c r="F26" i="3"/>
  <c r="H26" i="3" s="1"/>
  <c r="D28" i="3"/>
  <c r="G29" i="3"/>
  <c r="F30" i="3"/>
  <c r="H30" i="3" s="1"/>
  <c r="C14" i="4" l="1"/>
  <c r="C6" i="4"/>
  <c r="C5" i="4"/>
  <c r="C3" i="4"/>
  <c r="C11" i="4"/>
  <c r="C8" i="4"/>
  <c r="C17" i="4"/>
  <c r="C4" i="4"/>
  <c r="C2" i="4"/>
  <c r="E4" i="4" l="1"/>
  <c r="D4" i="4"/>
  <c r="H4" i="4"/>
  <c r="I4" i="4" s="1"/>
  <c r="H3" i="4"/>
  <c r="I3" i="4" s="1"/>
  <c r="E3" i="4"/>
  <c r="D3" i="4"/>
  <c r="E2" i="4"/>
  <c r="D2" i="4"/>
  <c r="C18" i="4"/>
  <c r="H2" i="4"/>
  <c r="I2" i="4" s="1"/>
  <c r="E17" i="4"/>
  <c r="D17" i="4"/>
  <c r="H17" i="4"/>
  <c r="I17" i="4" s="1"/>
  <c r="E5" i="4"/>
  <c r="D5" i="4"/>
  <c r="D8" i="4"/>
  <c r="E8" i="4"/>
  <c r="H6" i="4"/>
  <c r="I6" i="4" s="1"/>
  <c r="D6" i="4"/>
  <c r="E6" i="4"/>
  <c r="D11" i="4"/>
  <c r="E11" i="4"/>
  <c r="H11" i="4"/>
  <c r="I11" i="4" s="1"/>
  <c r="H14" i="4"/>
  <c r="I14" i="4" s="1"/>
  <c r="E14" i="4"/>
  <c r="D14" i="4"/>
  <c r="E18" i="4" l="1"/>
  <c r="D18" i="4"/>
</calcChain>
</file>

<file path=xl/sharedStrings.xml><?xml version="1.0" encoding="utf-8"?>
<sst xmlns="http://schemas.openxmlformats.org/spreadsheetml/2006/main" count="365" uniqueCount="84">
  <si>
    <t>Timestamp</t>
  </si>
  <si>
    <t>Plant ID</t>
  </si>
  <si>
    <t>Trimmer</t>
  </si>
  <si>
    <t>Weight (g)</t>
  </si>
  <si>
    <t>SImple Date</t>
  </si>
  <si>
    <t>A1</t>
  </si>
  <si>
    <t>Smit</t>
  </si>
  <si>
    <t>House</t>
  </si>
  <si>
    <t>B2</t>
  </si>
  <si>
    <t>B1</t>
  </si>
  <si>
    <t>C5</t>
  </si>
  <si>
    <t>C8</t>
  </si>
  <si>
    <t>C4</t>
  </si>
  <si>
    <t>Brie</t>
  </si>
  <si>
    <t>Hunter</t>
  </si>
  <si>
    <t>JJ</t>
  </si>
  <si>
    <t>C7</t>
  </si>
  <si>
    <t>C9</t>
  </si>
  <si>
    <t>C6</t>
  </si>
  <si>
    <t>D3</t>
  </si>
  <si>
    <t>Campo</t>
  </si>
  <si>
    <t>D4</t>
  </si>
  <si>
    <t>D5</t>
  </si>
  <si>
    <t>E1</t>
  </si>
  <si>
    <t>E3</t>
  </si>
  <si>
    <t>F1</t>
  </si>
  <si>
    <t>F3</t>
  </si>
  <si>
    <t>F2</t>
  </si>
  <si>
    <t>F4</t>
  </si>
  <si>
    <t>Bob</t>
  </si>
  <si>
    <t>F5</t>
  </si>
  <si>
    <t>F6</t>
  </si>
  <si>
    <t>H1</t>
  </si>
  <si>
    <t>H2</t>
  </si>
  <si>
    <t>H3</t>
  </si>
  <si>
    <t>H9</t>
  </si>
  <si>
    <t>H4</t>
  </si>
  <si>
    <t>G1</t>
  </si>
  <si>
    <t>G2</t>
  </si>
  <si>
    <t>G3</t>
  </si>
  <si>
    <t>G4</t>
  </si>
  <si>
    <t>G5</t>
  </si>
  <si>
    <t>Grand Total</t>
  </si>
  <si>
    <t>LBS</t>
  </si>
  <si>
    <t>SUM of Weight (g)</t>
  </si>
  <si>
    <t>OZ</t>
  </si>
  <si>
    <t>Gal of Soil</t>
  </si>
  <si>
    <t>Flower Time</t>
  </si>
  <si>
    <t>OZ Per Gal Soil</t>
  </si>
  <si>
    <t>Strain Name</t>
  </si>
  <si>
    <t>Count</t>
  </si>
  <si>
    <t>Total Wt (oz)</t>
  </si>
  <si>
    <t>Plant AVG (oz)</t>
  </si>
  <si>
    <t>AVG Oz per Gal</t>
  </si>
  <si>
    <t>Trim Wt (g)</t>
  </si>
  <si>
    <t>Missing Any?</t>
  </si>
  <si>
    <t>Flower to Trim</t>
  </si>
  <si>
    <t>% Trim</t>
  </si>
  <si>
    <t>Afgan Kush</t>
  </si>
  <si>
    <t>N</t>
  </si>
  <si>
    <t>Ancient Whisper</t>
  </si>
  <si>
    <t>Big Apple Butter</t>
  </si>
  <si>
    <t>Blackberry Kush</t>
  </si>
  <si>
    <t>Y</t>
  </si>
  <si>
    <t>ButterFace</t>
  </si>
  <si>
    <t>Electric Lemon G</t>
  </si>
  <si>
    <t>Filet Mignon</t>
  </si>
  <si>
    <t>GMO</t>
  </si>
  <si>
    <t>Gorilla Butter</t>
  </si>
  <si>
    <t>Lemon Butter</t>
  </si>
  <si>
    <t>Lemon Pie</t>
  </si>
  <si>
    <t>Lemon Puff</t>
  </si>
  <si>
    <t>Meat Breath</t>
  </si>
  <si>
    <t>Meat the cookies</t>
  </si>
  <si>
    <t>Peanut Butter Breath</t>
  </si>
  <si>
    <t>Watermellon ZDP</t>
  </si>
  <si>
    <t>TOTALS</t>
  </si>
  <si>
    <t>Strain</t>
  </si>
  <si>
    <t>Trim Wt</t>
  </si>
  <si>
    <t>Meat The Cookies</t>
  </si>
  <si>
    <t xml:space="preserve">Big Apple Butter </t>
  </si>
  <si>
    <t/>
  </si>
  <si>
    <t>SUM of Calculated Field 1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</si>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</sst>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.00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0" fontId="1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2" fontId="1" fillId="2" borderId="0" xfId="0" applyNumberFormat="1" applyFont="1" applyFill="1"/>
    <xf numFmtId="10" fontId="1" fillId="2" borderId="0" xfId="0" applyNumberFormat="1" applyFont="1" applyFill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4" fontId="1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2"/>
      <tableStyleElement type="headerRow" dxfId="5"/>
      <tableStyleElement type="totalRow" dxfId="1"/>
      <tableStyleElement type="firstSubtotalRow" dxfId="4"/>
      <tableStyleElement type="secondSubtotalRow" dxfId="3"/>
      <tableStyleElement type="thirdSubtotalRow" dxfId="2"/>
      <tableStyleElement type="firstColumnSubheading" dxfId="8"/>
      <tableStyleElement type="secondColumnSubheading" dxfId="7"/>
      <tableStyleElement type="thirdColumnSubheading" dxfId="6"/>
      <tableStyleElement type="firstRowSubheading" dxfId="11"/>
      <tableStyleElement type="secondRowSubheading" dxfId="10"/>
      <tableStyleElement type="thirdRowSubheading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FCSC Barn Run #3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'By Strain with AVG'!$D$1</c:f>
              <c:strCache>
                <c:ptCount val="1"/>
                <c:pt idx="0">
                  <c:v>Plant AVG (oz)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Strain with AVG'!$A$2:$A$994</c:f>
              <c:strCache>
                <c:ptCount val="17"/>
                <c:pt idx="0">
                  <c:v>Afgan Kush</c:v>
                </c:pt>
                <c:pt idx="1">
                  <c:v>Ancient Whisper</c:v>
                </c:pt>
                <c:pt idx="2">
                  <c:v>Big Apple Butter</c:v>
                </c:pt>
                <c:pt idx="3">
                  <c:v>Blackberry Kush</c:v>
                </c:pt>
                <c:pt idx="4">
                  <c:v>ButterFace</c:v>
                </c:pt>
                <c:pt idx="5">
                  <c:v>Electric Lemon G</c:v>
                </c:pt>
                <c:pt idx="6">
                  <c:v>Filet Mignon</c:v>
                </c:pt>
                <c:pt idx="7">
                  <c:v>GMO</c:v>
                </c:pt>
                <c:pt idx="8">
                  <c:v>Gorilla Butter</c:v>
                </c:pt>
                <c:pt idx="9">
                  <c:v>Lemon Butter</c:v>
                </c:pt>
                <c:pt idx="10">
                  <c:v>Lemon Pie</c:v>
                </c:pt>
                <c:pt idx="11">
                  <c:v>Lemon Puff</c:v>
                </c:pt>
                <c:pt idx="12">
                  <c:v>Meat Breath</c:v>
                </c:pt>
                <c:pt idx="13">
                  <c:v>Meat the cookies</c:v>
                </c:pt>
                <c:pt idx="14">
                  <c:v>Peanut Butter Breath</c:v>
                </c:pt>
                <c:pt idx="15">
                  <c:v>Watermellon ZDP</c:v>
                </c:pt>
                <c:pt idx="16">
                  <c:v>TOTALS</c:v>
                </c:pt>
              </c:strCache>
            </c:strRef>
          </c:cat>
          <c:val>
            <c:numRef>
              <c:f>'By Strain with AVG'!$D$2:$D$994</c:f>
              <c:numCache>
                <c:formatCode>0.00</c:formatCode>
                <c:ptCount val="993"/>
                <c:pt idx="0">
                  <c:v>6.3</c:v>
                </c:pt>
                <c:pt idx="1">
                  <c:v>12.832142857142857</c:v>
                </c:pt>
                <c:pt idx="2">
                  <c:v>4.4964285714285719</c:v>
                </c:pt>
                <c:pt idx="3">
                  <c:v>12.107142857142858</c:v>
                </c:pt>
                <c:pt idx="4">
                  <c:v>11.299999999999999</c:v>
                </c:pt>
                <c:pt idx="5">
                  <c:v>10.001785714285715</c:v>
                </c:pt>
                <c:pt idx="6">
                  <c:v>10.157142857142857</c:v>
                </c:pt>
                <c:pt idx="7">
                  <c:v>16.874285714285712</c:v>
                </c:pt>
                <c:pt idx="8">
                  <c:v>14.826190476190476</c:v>
                </c:pt>
                <c:pt idx="9">
                  <c:v>9.5071428571428562</c:v>
                </c:pt>
                <c:pt idx="10">
                  <c:v>14.544047619047618</c:v>
                </c:pt>
                <c:pt idx="11">
                  <c:v>13.279761904761905</c:v>
                </c:pt>
                <c:pt idx="12">
                  <c:v>13.87142857142857</c:v>
                </c:pt>
                <c:pt idx="13">
                  <c:v>9.9821428571428559</c:v>
                </c:pt>
                <c:pt idx="14">
                  <c:v>9.8482142857142847</c:v>
                </c:pt>
                <c:pt idx="15">
                  <c:v>12.935714285714287</c:v>
                </c:pt>
                <c:pt idx="16">
                  <c:v>12.515833333333331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24-477F-93EF-09BC770CFE5E}"/>
            </c:ext>
          </c:extLst>
        </c:ser>
        <c:ser>
          <c:idx val="1"/>
          <c:order val="1"/>
          <c:tx>
            <c:strRef>
              <c:f>'By Strain with AVG'!$E$1</c:f>
              <c:strCache>
                <c:ptCount val="1"/>
                <c:pt idx="0">
                  <c:v>AVG Oz per Gal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Strain with AVG'!$A$2:$A$994</c:f>
              <c:strCache>
                <c:ptCount val="17"/>
                <c:pt idx="0">
                  <c:v>Afgan Kush</c:v>
                </c:pt>
                <c:pt idx="1">
                  <c:v>Ancient Whisper</c:v>
                </c:pt>
                <c:pt idx="2">
                  <c:v>Big Apple Butter</c:v>
                </c:pt>
                <c:pt idx="3">
                  <c:v>Blackberry Kush</c:v>
                </c:pt>
                <c:pt idx="4">
                  <c:v>ButterFace</c:v>
                </c:pt>
                <c:pt idx="5">
                  <c:v>Electric Lemon G</c:v>
                </c:pt>
                <c:pt idx="6">
                  <c:v>Filet Mignon</c:v>
                </c:pt>
                <c:pt idx="7">
                  <c:v>GMO</c:v>
                </c:pt>
                <c:pt idx="8">
                  <c:v>Gorilla Butter</c:v>
                </c:pt>
                <c:pt idx="9">
                  <c:v>Lemon Butter</c:v>
                </c:pt>
                <c:pt idx="10">
                  <c:v>Lemon Pie</c:v>
                </c:pt>
                <c:pt idx="11">
                  <c:v>Lemon Puff</c:v>
                </c:pt>
                <c:pt idx="12">
                  <c:v>Meat Breath</c:v>
                </c:pt>
                <c:pt idx="13">
                  <c:v>Meat the cookies</c:v>
                </c:pt>
                <c:pt idx="14">
                  <c:v>Peanut Butter Breath</c:v>
                </c:pt>
                <c:pt idx="15">
                  <c:v>Watermellon ZDP</c:v>
                </c:pt>
                <c:pt idx="16">
                  <c:v>TOTALS</c:v>
                </c:pt>
              </c:strCache>
            </c:strRef>
          </c:cat>
          <c:val>
            <c:numRef>
              <c:f>'By Strain with AVG'!$E$2:$E$994</c:f>
              <c:numCache>
                <c:formatCode>0.00</c:formatCode>
                <c:ptCount val="993"/>
                <c:pt idx="0">
                  <c:v>0.42</c:v>
                </c:pt>
                <c:pt idx="1">
                  <c:v>0.8554761904761905</c:v>
                </c:pt>
                <c:pt idx="2">
                  <c:v>0.29976190476190478</c:v>
                </c:pt>
                <c:pt idx="3">
                  <c:v>0.80714285714285716</c:v>
                </c:pt>
                <c:pt idx="4">
                  <c:v>0.7533333333333333</c:v>
                </c:pt>
                <c:pt idx="5">
                  <c:v>0.66678571428571431</c:v>
                </c:pt>
                <c:pt idx="6">
                  <c:v>0.67714285714285716</c:v>
                </c:pt>
                <c:pt idx="7">
                  <c:v>1.1249523809523809</c:v>
                </c:pt>
                <c:pt idx="8">
                  <c:v>0.98841269841269841</c:v>
                </c:pt>
                <c:pt idx="9">
                  <c:v>0.63380952380952371</c:v>
                </c:pt>
                <c:pt idx="10">
                  <c:v>0.96960317460317447</c:v>
                </c:pt>
                <c:pt idx="11">
                  <c:v>0.88531746031746039</c:v>
                </c:pt>
                <c:pt idx="12">
                  <c:v>0.92476190476190467</c:v>
                </c:pt>
                <c:pt idx="13">
                  <c:v>0.66547619047619044</c:v>
                </c:pt>
                <c:pt idx="14">
                  <c:v>0.65654761904761894</c:v>
                </c:pt>
                <c:pt idx="15">
                  <c:v>0.86238095238095247</c:v>
                </c:pt>
                <c:pt idx="16">
                  <c:v>0.83438888888888885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24-477F-93EF-09BC770C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702830"/>
        <c:axId val="147606404"/>
      </c:barChart>
      <c:catAx>
        <c:axId val="17357028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Strain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606404"/>
        <c:crosses val="autoZero"/>
        <c:auto val="1"/>
        <c:lblAlgn val="ctr"/>
        <c:lblOffset val="100"/>
        <c:noMultiLvlLbl val="1"/>
      </c:catAx>
      <c:valAx>
        <c:axId val="147606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35702830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Sheet6!$A$1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F15-4FD6-849A-FCB40101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6857"/>
        <c:axId val="168638825"/>
      </c:barChart>
      <c:catAx>
        <c:axId val="207376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638825"/>
        <c:crosses val="autoZero"/>
        <c:auto val="1"/>
        <c:lblAlgn val="ctr"/>
        <c:lblOffset val="100"/>
        <c:noMultiLvlLbl val="1"/>
      </c:catAx>
      <c:valAx>
        <c:axId val="16863882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07376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276225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517603587963" refreshedVersion="8" recordCount="177" xr:uid="{00000000-000A-0000-FFFF-FFFF01000000}">
  <cacheSource type="worksheet">
    <worksheetSource ref="A1:D178" sheet="Form Responses 1"/>
  </cacheSource>
  <cacheFields count="5">
    <cacheField name="Timestamp" numFmtId="0">
      <sharedItems containsNonDate="0" containsDate="1" containsString="0" containsBlank="1" minDate="2018-09-19T12:44:29" maxDate="2018-10-12T00:00:00"/>
    </cacheField>
    <cacheField name="Plant ID" numFmtId="0">
      <sharedItems containsBlank="1" count="31">
        <s v="A1"/>
        <s v="B2"/>
        <s v="B1"/>
        <s v="C5"/>
        <s v="C8"/>
        <s v="C4"/>
        <s v="C7"/>
        <s v="C9"/>
        <s v="C6"/>
        <s v="D3"/>
        <s v="D4"/>
        <s v="D5"/>
        <s v="E1"/>
        <s v="E3"/>
        <s v="F1"/>
        <s v="F3"/>
        <s v="F2"/>
        <s v="F4"/>
        <s v="F5"/>
        <s v="F6"/>
        <s v="H1"/>
        <s v="H2"/>
        <s v="H3"/>
        <s v="H9"/>
        <s v="H4"/>
        <s v="G1"/>
        <s v="G2"/>
        <s v="G3"/>
        <s v="G4"/>
        <s v="G5"/>
        <m/>
      </sharedItems>
    </cacheField>
    <cacheField name="Trimmer" numFmtId="0">
      <sharedItems containsBlank="1"/>
    </cacheField>
    <cacheField name="Weight (g)" numFmtId="0">
      <sharedItems containsString="0" containsBlank="1" containsNumber="1" minValue="6.5" maxValue="340"/>
    </cacheField>
    <cacheField name="Calculated Field 1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517603703702" refreshedVersion="8" recordCount="177" xr:uid="{00000000-000A-0000-FFFF-FFFF00000000}">
  <cacheSource type="worksheet">
    <worksheetSource ref="A1:E178" sheet="Form Responses 1"/>
  </cacheSource>
  <cacheFields count="5">
    <cacheField name="Timestamp" numFmtId="0">
      <sharedItems containsNonDate="0" containsDate="1" containsString="0" containsBlank="1" minDate="2018-09-19T12:44:29" maxDate="2018-10-12T00:00:00"/>
    </cacheField>
    <cacheField name="Plant ID" numFmtId="0">
      <sharedItems containsBlank="1"/>
    </cacheField>
    <cacheField name="Trimmer" numFmtId="0">
      <sharedItems containsBlank="1" count="8">
        <s v="Smit"/>
        <s v="House"/>
        <s v="Brie"/>
        <s v="Hunter"/>
        <s v="JJ"/>
        <s v="Campo"/>
        <s v="Bob"/>
        <m/>
      </sharedItems>
    </cacheField>
    <cacheField name="Weight (g)" numFmtId="0">
      <sharedItems containsString="0" containsBlank="1" containsNumber="1" minValue="6.5" maxValue="340"/>
    </cacheField>
    <cacheField name="SImple Date" numFmtId="14">
      <sharedItems containsNonDate="0" containsDate="1" containsString="0" containsBlank="1" minDate="1899-12-30T00:00:00" maxDate="2018-10-12T00:00:00" count="14">
        <d v="2018-09-19T00:00:00"/>
        <d v="2018-09-20T00:00:00"/>
        <d v="2018-09-24T00:00:00"/>
        <d v="2018-09-28T00:00:00"/>
        <d v="2018-10-01T00:00:00"/>
        <d v="2018-10-02T00:00:00"/>
        <d v="2018-10-04T00:00:00"/>
        <d v="2018-10-05T00:00:00"/>
        <d v="2018-10-08T00:00:00"/>
        <d v="2018-10-09T00:00:00"/>
        <d v="2018-10-10T00:00:00"/>
        <d v="2018-10-11T00:00:00"/>
        <d v="1899-12-30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d v="2018-09-19T12:44:29"/>
    <x v="0"/>
    <s v="Smit"/>
    <n v="244"/>
  </r>
  <r>
    <d v="2018-09-19T12:45:19"/>
    <x v="0"/>
    <s v="House"/>
    <n v="41"/>
  </r>
  <r>
    <d v="2018-09-19T12:45:49"/>
    <x v="0"/>
    <s v="Smit"/>
    <n v="6.5"/>
  </r>
  <r>
    <d v="2018-09-19T17:38:20"/>
    <x v="0"/>
    <s v="Smit"/>
    <n v="59.2"/>
  </r>
  <r>
    <d v="2018-09-20T21:05:29"/>
    <x v="1"/>
    <s v="Smit"/>
    <n v="340"/>
  </r>
  <r>
    <d v="2018-09-24T15:25:23"/>
    <x v="2"/>
    <s v="Smit"/>
    <n v="339"/>
  </r>
  <r>
    <d v="2018-09-28T10:42:27"/>
    <x v="3"/>
    <s v="Smit"/>
    <n v="270.60000000000002"/>
  </r>
  <r>
    <d v="2018-09-28T10:43:42"/>
    <x v="4"/>
    <s v="Smit"/>
    <n v="128.80000000000001"/>
  </r>
  <r>
    <d v="2018-10-01T13:46:48"/>
    <x v="5"/>
    <s v="Brie"/>
    <n v="223.5"/>
  </r>
  <r>
    <d v="2018-10-01T13:47:03"/>
    <x v="4"/>
    <s v="Brie"/>
    <n v="155.6"/>
  </r>
  <r>
    <d v="2018-10-01T13:47:20"/>
    <x v="5"/>
    <s v="House"/>
    <n v="68.3"/>
  </r>
  <r>
    <d v="2018-10-01T13:47:39"/>
    <x v="5"/>
    <s v="Hunter"/>
    <n v="11.3"/>
  </r>
  <r>
    <d v="2018-10-01T13:47:57"/>
    <x v="5"/>
    <s v="JJ"/>
    <n v="24.3"/>
  </r>
  <r>
    <d v="2018-10-01T13:48:16"/>
    <x v="6"/>
    <s v="Brie"/>
    <n v="224"/>
  </r>
  <r>
    <d v="2018-10-01T13:48:37"/>
    <x v="6"/>
    <s v="House"/>
    <n v="203.6"/>
  </r>
  <r>
    <d v="2018-10-01T13:48:56"/>
    <x v="7"/>
    <s v="Brie"/>
    <n v="89.9"/>
  </r>
  <r>
    <d v="2018-10-01T13:49:13"/>
    <x v="7"/>
    <s v="House"/>
    <n v="166"/>
  </r>
  <r>
    <d v="2018-10-01T13:49:35"/>
    <x v="3"/>
    <s v="Brie"/>
    <n v="50.3"/>
  </r>
  <r>
    <d v="2018-10-01T13:49:54"/>
    <x v="3"/>
    <s v="House"/>
    <n v="38.5"/>
  </r>
  <r>
    <d v="2018-10-01T13:50:11"/>
    <x v="3"/>
    <s v="Smit"/>
    <n v="24.4"/>
  </r>
  <r>
    <d v="2018-10-01T13:50:29"/>
    <x v="5"/>
    <s v="Smit"/>
    <n v="33.5"/>
  </r>
  <r>
    <d v="2018-10-01T13:50:44"/>
    <x v="5"/>
    <s v="House"/>
    <n v="75.5"/>
  </r>
  <r>
    <d v="2018-10-01T23:27:32"/>
    <x v="7"/>
    <s v="House"/>
    <n v="17"/>
  </r>
  <r>
    <d v="2018-10-02T11:15:35"/>
    <x v="7"/>
    <s v="House"/>
    <n v="17"/>
  </r>
  <r>
    <d v="2018-10-04T15:23:21"/>
    <x v="8"/>
    <s v="Brie"/>
    <n v="17.7"/>
  </r>
  <r>
    <d v="2018-10-04T15:23:39"/>
    <x v="8"/>
    <s v="Smit"/>
    <n v="108.5"/>
  </r>
  <r>
    <d v="2018-10-04T15:23:58"/>
    <x v="8"/>
    <s v="House"/>
    <n v="50.2"/>
  </r>
  <r>
    <d v="2018-10-04T15:24:19"/>
    <x v="9"/>
    <s v="Campo"/>
    <n v="49.2"/>
  </r>
  <r>
    <d v="2018-10-04T15:24:36"/>
    <x v="9"/>
    <s v="House"/>
    <n v="94"/>
  </r>
  <r>
    <d v="2018-10-04T15:24:57"/>
    <x v="9"/>
    <s v="Brie"/>
    <n v="78.599999999999994"/>
  </r>
  <r>
    <d v="2018-10-04T15:25:16"/>
    <x v="9"/>
    <s v="Smit"/>
    <n v="68.3"/>
  </r>
  <r>
    <d v="2018-10-04T15:25:32"/>
    <x v="10"/>
    <s v="Smit"/>
    <n v="57.9"/>
  </r>
  <r>
    <d v="2018-10-04T15:25:55"/>
    <x v="10"/>
    <s v="Campo"/>
    <n v="43.6"/>
  </r>
  <r>
    <d v="2018-10-04T15:26:12"/>
    <x v="10"/>
    <s v="Brie"/>
    <n v="113.7"/>
  </r>
  <r>
    <d v="2018-10-04T15:26:35"/>
    <x v="10"/>
    <s v="House"/>
    <n v="132.69999999999999"/>
  </r>
  <r>
    <d v="2018-10-04T15:26:56"/>
    <x v="11"/>
    <s v="Smit"/>
    <n v="59.3"/>
  </r>
  <r>
    <d v="2018-10-04T15:27:15"/>
    <x v="11"/>
    <s v="Brie"/>
    <n v="65.5"/>
  </r>
  <r>
    <d v="2018-10-04T15:27:31"/>
    <x v="11"/>
    <s v="House"/>
    <n v="87.1"/>
  </r>
  <r>
    <d v="2018-10-04T15:27:47"/>
    <x v="11"/>
    <s v="Campo"/>
    <n v="54.3"/>
  </r>
  <r>
    <d v="2018-10-05T22:06:49"/>
    <x v="12"/>
    <s v="Brie"/>
    <n v="34.6"/>
  </r>
  <r>
    <d v="2018-10-05T22:07:11"/>
    <x v="12"/>
    <s v="Campo"/>
    <n v="26.6"/>
  </r>
  <r>
    <d v="2018-10-05T22:07:34"/>
    <x v="12"/>
    <s v="Smit"/>
    <n v="35.700000000000003"/>
  </r>
  <r>
    <d v="2018-10-05T22:08:54"/>
    <x v="12"/>
    <s v="House"/>
    <n v="29"/>
  </r>
  <r>
    <d v="2018-10-05T22:09:23"/>
    <x v="9"/>
    <s v="Brie"/>
    <n v="42"/>
  </r>
  <r>
    <d v="2018-10-05T22:09:43"/>
    <x v="9"/>
    <s v="Smit"/>
    <n v="35"/>
  </r>
  <r>
    <d v="2018-10-05T22:10:01"/>
    <x v="9"/>
    <s v="House"/>
    <n v="21.3"/>
  </r>
  <r>
    <d v="2018-10-05T22:10:19"/>
    <x v="13"/>
    <s v="House"/>
    <n v="68"/>
  </r>
  <r>
    <d v="2018-10-05T22:10:38"/>
    <x v="13"/>
    <s v="Campo"/>
    <n v="50"/>
  </r>
  <r>
    <d v="2018-10-05T22:11:21"/>
    <x v="13"/>
    <s v="Smit"/>
    <n v="57.9"/>
  </r>
  <r>
    <d v="2018-10-05T22:38:28"/>
    <x v="14"/>
    <s v="Campo"/>
    <n v="32.799999999999997"/>
  </r>
  <r>
    <d v="2018-10-05T22:38:53"/>
    <x v="15"/>
    <s v="Campo"/>
    <n v="36.6"/>
  </r>
  <r>
    <d v="2018-10-05T22:39:17"/>
    <x v="15"/>
    <s v="Campo"/>
    <n v="36.799999999999997"/>
  </r>
  <r>
    <d v="2018-10-05T22:39:35"/>
    <x v="16"/>
    <s v="Campo"/>
    <n v="39.6"/>
  </r>
  <r>
    <d v="2018-10-05T22:39:50"/>
    <x v="17"/>
    <s v="Campo"/>
    <n v="34.200000000000003"/>
  </r>
  <r>
    <d v="2018-10-05T22:40:04"/>
    <x v="17"/>
    <s v="Campo"/>
    <n v="13.6"/>
  </r>
  <r>
    <d v="2018-10-08T10:36:14"/>
    <x v="14"/>
    <s v="House"/>
    <n v="38.299999999999997"/>
  </r>
  <r>
    <d v="2018-10-08T10:36:31"/>
    <x v="14"/>
    <s v="Smit"/>
    <n v="61.9"/>
  </r>
  <r>
    <d v="2018-10-08T10:36:51"/>
    <x v="14"/>
    <s v="Bob"/>
    <n v="54.9"/>
  </r>
  <r>
    <d v="2018-10-08T10:37:08"/>
    <x v="14"/>
    <s v="Brie"/>
    <n v="76.3"/>
  </r>
  <r>
    <d v="2018-10-08T10:37:26"/>
    <x v="16"/>
    <s v="Smit"/>
    <n v="60.8"/>
  </r>
  <r>
    <d v="2018-10-08T10:37:47"/>
    <x v="16"/>
    <s v="Brie"/>
    <n v="87.2"/>
  </r>
  <r>
    <d v="2018-10-08T10:38:05"/>
    <x v="16"/>
    <s v="Bob"/>
    <n v="51.7"/>
  </r>
  <r>
    <d v="2018-10-08T10:38:22"/>
    <x v="16"/>
    <s v="House"/>
    <n v="120"/>
  </r>
  <r>
    <d v="2018-10-08T10:38:40"/>
    <x v="15"/>
    <s v="Smit"/>
    <n v="113.9"/>
  </r>
  <r>
    <d v="2018-10-08T10:38:59"/>
    <x v="15"/>
    <s v="Bob"/>
    <n v="40.700000000000003"/>
  </r>
  <r>
    <d v="2018-10-08T10:39:17"/>
    <x v="15"/>
    <s v="Brie"/>
    <n v="31"/>
  </r>
  <r>
    <d v="2018-10-08T10:39:37"/>
    <x v="15"/>
    <s v="House"/>
    <n v="57.4"/>
  </r>
  <r>
    <d v="2018-10-08T10:40:00"/>
    <x v="17"/>
    <s v="Brie"/>
    <n v="101.2"/>
  </r>
  <r>
    <d v="2018-10-08T10:40:21"/>
    <x v="17"/>
    <s v="House"/>
    <n v="212.2"/>
  </r>
  <r>
    <d v="2018-10-08T10:40:41"/>
    <x v="17"/>
    <s v="Smit"/>
    <n v="50.7"/>
  </r>
  <r>
    <d v="2018-10-08T10:40:58"/>
    <x v="17"/>
    <s v="Bob"/>
    <n v="32.200000000000003"/>
  </r>
  <r>
    <d v="2018-10-08T10:41:14"/>
    <x v="18"/>
    <s v="House"/>
    <n v="174.8"/>
  </r>
  <r>
    <d v="2018-10-08T10:41:37"/>
    <x v="18"/>
    <s v="Brie"/>
    <n v="73.7"/>
  </r>
  <r>
    <d v="2018-10-08T10:42:01"/>
    <x v="19"/>
    <s v="Smit"/>
    <n v="88.5"/>
  </r>
  <r>
    <d v="2018-10-08T10:42:16"/>
    <x v="19"/>
    <s v="House"/>
    <n v="13.7"/>
  </r>
  <r>
    <d v="2018-10-08T10:42:46"/>
    <x v="19"/>
    <s v="Smit"/>
    <n v="37.6"/>
  </r>
  <r>
    <d v="2018-10-08T10:43:02"/>
    <x v="19"/>
    <s v="Brie"/>
    <n v="139.5"/>
  </r>
  <r>
    <d v="2018-10-09T00:00:00"/>
    <x v="20"/>
    <s v="Smit"/>
    <n v="57"/>
  </r>
  <r>
    <d v="2018-10-09T00:00:00"/>
    <x v="20"/>
    <s v="House"/>
    <n v="101.8"/>
  </r>
  <r>
    <d v="2018-10-09T00:00:00"/>
    <x v="20"/>
    <s v="Brie"/>
    <n v="81.599999999999994"/>
  </r>
  <r>
    <d v="2018-10-09T00:00:00"/>
    <x v="20"/>
    <s v="Campo"/>
    <n v="59.7"/>
  </r>
  <r>
    <d v="2018-10-09T00:00:00"/>
    <x v="21"/>
    <s v="House"/>
    <n v="149.69999999999999"/>
  </r>
  <r>
    <d v="2018-10-09T00:00:00"/>
    <x v="21"/>
    <s v="Smit"/>
    <n v="95.4"/>
  </r>
  <r>
    <d v="2018-10-09T00:00:00"/>
    <x v="21"/>
    <s v="Campo"/>
    <n v="42.2"/>
  </r>
  <r>
    <d v="2018-10-09T00:00:00"/>
    <x v="22"/>
    <s v="Campo"/>
    <n v="63.5"/>
  </r>
  <r>
    <d v="2018-10-09T00:00:00"/>
    <x v="22"/>
    <s v="House"/>
    <n v="188.8"/>
  </r>
  <r>
    <d v="2018-10-09T00:00:00"/>
    <x v="22"/>
    <s v="Smit"/>
    <n v="109.9"/>
  </r>
  <r>
    <d v="2018-10-09T00:00:00"/>
    <x v="23"/>
    <s v="Campo"/>
    <n v="71.099999999999994"/>
  </r>
  <r>
    <d v="2018-10-09T00:00:00"/>
    <x v="23"/>
    <s v="Smit"/>
    <n v="86"/>
  </r>
  <r>
    <d v="2018-10-09T00:00:00"/>
    <x v="23"/>
    <s v="Brie"/>
    <n v="71.099999999999994"/>
  </r>
  <r>
    <d v="2018-10-09T00:00:00"/>
    <x v="23"/>
    <s v="House"/>
    <n v="96.6"/>
  </r>
  <r>
    <d v="2018-10-09T00:00:00"/>
    <x v="24"/>
    <s v="Smit"/>
    <n v="116.3"/>
  </r>
  <r>
    <d v="2018-10-09T00:00:00"/>
    <x v="24"/>
    <s v="Brie"/>
    <n v="126.7"/>
  </r>
  <r>
    <d v="2018-10-09T00:00:00"/>
    <x v="24"/>
    <s v="House"/>
    <n v="139.69999999999999"/>
  </r>
  <r>
    <d v="2018-10-09T00:00:00"/>
    <x v="24"/>
    <s v="Campo"/>
    <n v="34.799999999999997"/>
  </r>
  <r>
    <d v="2018-10-10T00:00:00"/>
    <x v="25"/>
    <s v="Brie"/>
    <n v="73.5"/>
  </r>
  <r>
    <d v="2018-10-10T00:00:00"/>
    <x v="25"/>
    <s v="Brie"/>
    <n v="169.3"/>
  </r>
  <r>
    <d v="2018-10-10T00:00:00"/>
    <x v="25"/>
    <s v="House"/>
    <n v="140.6"/>
  </r>
  <r>
    <d v="2018-10-10T00:00:00"/>
    <x v="26"/>
    <s v="Campo"/>
    <n v="117.2"/>
  </r>
  <r>
    <d v="2018-10-10T00:00:00"/>
    <x v="26"/>
    <s v="Brie"/>
    <n v="163.9"/>
  </r>
  <r>
    <d v="2018-10-10T00:00:00"/>
    <x v="26"/>
    <s v="House"/>
    <n v="108.5"/>
  </r>
  <r>
    <d v="2018-10-10T00:00:00"/>
    <x v="26"/>
    <s v="Smit"/>
    <n v="185"/>
  </r>
  <r>
    <d v="2018-10-10T00:00:00"/>
    <x v="27"/>
    <s v="Smit"/>
    <n v="115.1"/>
  </r>
  <r>
    <d v="2018-10-10T00:00:00"/>
    <x v="27"/>
    <s v="House"/>
    <n v="22.3"/>
  </r>
  <r>
    <d v="2018-10-10T00:00:00"/>
    <x v="27"/>
    <s v="House"/>
    <n v="51"/>
  </r>
  <r>
    <d v="2018-10-10T00:00:00"/>
    <x v="27"/>
    <s v="Brie"/>
    <n v="66.599999999999994"/>
  </r>
  <r>
    <d v="2018-10-11T00:00:00"/>
    <x v="27"/>
    <s v="House"/>
    <n v="15.1"/>
  </r>
  <r>
    <d v="2018-10-11T00:00:00"/>
    <x v="27"/>
    <s v="Campo"/>
    <n v="32"/>
  </r>
  <r>
    <d v="2018-10-11T00:00:00"/>
    <x v="27"/>
    <s v="Smit"/>
    <n v="82.1"/>
  </r>
  <r>
    <d v="2018-10-11T00:00:00"/>
    <x v="28"/>
    <s v="Brie"/>
    <n v="80.7"/>
  </r>
  <r>
    <d v="2018-10-11T00:00:00"/>
    <x v="28"/>
    <s v="Smit"/>
    <n v="81.2"/>
  </r>
  <r>
    <d v="2018-10-11T00:00:00"/>
    <x v="28"/>
    <s v="House"/>
    <n v="131.6"/>
  </r>
  <r>
    <d v="2018-10-11T00:00:00"/>
    <x v="28"/>
    <s v="House"/>
    <n v="162.5"/>
  </r>
  <r>
    <d v="2018-10-11T00:00:00"/>
    <x v="28"/>
    <s v="Campo"/>
    <n v="101.4"/>
  </r>
  <r>
    <d v="2018-10-11T00:00:00"/>
    <x v="28"/>
    <s v="Smit"/>
    <n v="131.30000000000001"/>
  </r>
  <r>
    <d v="2018-10-11T00:00:00"/>
    <x v="29"/>
    <s v="Campo"/>
    <n v="61"/>
  </r>
  <r>
    <d v="2018-10-11T00:00:00"/>
    <x v="29"/>
    <s v="House"/>
    <n v="226.9"/>
  </r>
  <r>
    <d v="2018-10-11T00:00:00"/>
    <x v="29"/>
    <s v="Smit"/>
    <n v="99.3"/>
  </r>
  <r>
    <d v="2018-10-11T00:00:00"/>
    <x v="23"/>
    <s v="Smit"/>
    <n v="82.8"/>
  </r>
  <r>
    <d v="2018-10-11T00:00:00"/>
    <x v="23"/>
    <s v="Campo"/>
    <n v="19.100000000000001"/>
  </r>
  <r>
    <d v="2018-10-11T00:00:00"/>
    <x v="23"/>
    <s v="Brie"/>
    <n v="57.1"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d v="2018-09-19T12:44:29"/>
    <s v="A1"/>
    <x v="0"/>
    <n v="244"/>
    <x v="0"/>
  </r>
  <r>
    <d v="2018-09-19T12:45:19"/>
    <s v="A1"/>
    <x v="1"/>
    <n v="41"/>
    <x v="0"/>
  </r>
  <r>
    <d v="2018-09-19T12:45:49"/>
    <s v="A1"/>
    <x v="0"/>
    <n v="6.5"/>
    <x v="0"/>
  </r>
  <r>
    <d v="2018-09-19T17:38:20"/>
    <s v="A1"/>
    <x v="0"/>
    <n v="59.2"/>
    <x v="0"/>
  </r>
  <r>
    <d v="2018-09-20T21:05:29"/>
    <s v="B2"/>
    <x v="0"/>
    <n v="340"/>
    <x v="1"/>
  </r>
  <r>
    <d v="2018-09-24T15:25:23"/>
    <s v="B1"/>
    <x v="0"/>
    <n v="339"/>
    <x v="2"/>
  </r>
  <r>
    <d v="2018-09-28T10:42:27"/>
    <s v="C5"/>
    <x v="0"/>
    <n v="270.60000000000002"/>
    <x v="3"/>
  </r>
  <r>
    <d v="2018-09-28T10:43:42"/>
    <s v="C8"/>
    <x v="0"/>
    <n v="128.80000000000001"/>
    <x v="3"/>
  </r>
  <r>
    <d v="2018-10-01T13:46:48"/>
    <s v="C4"/>
    <x v="2"/>
    <n v="223.5"/>
    <x v="4"/>
  </r>
  <r>
    <d v="2018-10-01T13:47:03"/>
    <s v="C8"/>
    <x v="2"/>
    <n v="155.6"/>
    <x v="4"/>
  </r>
  <r>
    <d v="2018-10-01T13:47:20"/>
    <s v="C4"/>
    <x v="1"/>
    <n v="68.3"/>
    <x v="4"/>
  </r>
  <r>
    <d v="2018-10-01T13:47:39"/>
    <s v="C4"/>
    <x v="3"/>
    <n v="11.3"/>
    <x v="4"/>
  </r>
  <r>
    <d v="2018-10-01T13:47:57"/>
    <s v="C4"/>
    <x v="4"/>
    <n v="24.3"/>
    <x v="4"/>
  </r>
  <r>
    <d v="2018-10-01T13:48:16"/>
    <s v="C7"/>
    <x v="2"/>
    <n v="224"/>
    <x v="4"/>
  </r>
  <r>
    <d v="2018-10-01T13:48:37"/>
    <s v="C7"/>
    <x v="1"/>
    <n v="203.6"/>
    <x v="4"/>
  </r>
  <r>
    <d v="2018-10-01T13:48:56"/>
    <s v="C9"/>
    <x v="2"/>
    <n v="89.9"/>
    <x v="4"/>
  </r>
  <r>
    <d v="2018-10-01T13:49:13"/>
    <s v="C9"/>
    <x v="1"/>
    <n v="166"/>
    <x v="4"/>
  </r>
  <r>
    <d v="2018-10-01T13:49:35"/>
    <s v="C5"/>
    <x v="2"/>
    <n v="50.3"/>
    <x v="4"/>
  </r>
  <r>
    <d v="2018-10-01T13:49:54"/>
    <s v="C5"/>
    <x v="1"/>
    <n v="38.5"/>
    <x v="4"/>
  </r>
  <r>
    <d v="2018-10-01T13:50:11"/>
    <s v="C5"/>
    <x v="0"/>
    <n v="24.4"/>
    <x v="4"/>
  </r>
  <r>
    <d v="2018-10-01T13:50:29"/>
    <s v="C4"/>
    <x v="0"/>
    <n v="33.5"/>
    <x v="4"/>
  </r>
  <r>
    <d v="2018-10-01T13:50:44"/>
    <s v="C4"/>
    <x v="1"/>
    <n v="75.5"/>
    <x v="4"/>
  </r>
  <r>
    <d v="2018-10-01T23:27:32"/>
    <s v="C9"/>
    <x v="1"/>
    <n v="17"/>
    <x v="4"/>
  </r>
  <r>
    <d v="2018-10-02T11:15:35"/>
    <s v="C9"/>
    <x v="1"/>
    <n v="17"/>
    <x v="5"/>
  </r>
  <r>
    <d v="2018-10-04T15:23:21"/>
    <s v="C6"/>
    <x v="2"/>
    <n v="17.7"/>
    <x v="6"/>
  </r>
  <r>
    <d v="2018-10-04T15:23:39"/>
    <s v="C6"/>
    <x v="0"/>
    <n v="108.5"/>
    <x v="6"/>
  </r>
  <r>
    <d v="2018-10-04T15:23:58"/>
    <s v="C6"/>
    <x v="1"/>
    <n v="50.2"/>
    <x v="6"/>
  </r>
  <r>
    <d v="2018-10-04T15:24:19"/>
    <s v="D3"/>
    <x v="5"/>
    <n v="49.2"/>
    <x v="6"/>
  </r>
  <r>
    <d v="2018-10-04T15:24:36"/>
    <s v="D3"/>
    <x v="1"/>
    <n v="94"/>
    <x v="6"/>
  </r>
  <r>
    <d v="2018-10-04T15:24:57"/>
    <s v="D3"/>
    <x v="2"/>
    <n v="78.599999999999994"/>
    <x v="6"/>
  </r>
  <r>
    <d v="2018-10-04T15:25:16"/>
    <s v="D3"/>
    <x v="0"/>
    <n v="68.3"/>
    <x v="6"/>
  </r>
  <r>
    <d v="2018-10-04T15:25:32"/>
    <s v="D4"/>
    <x v="0"/>
    <n v="57.9"/>
    <x v="6"/>
  </r>
  <r>
    <d v="2018-10-04T15:25:55"/>
    <s v="D4"/>
    <x v="5"/>
    <n v="43.6"/>
    <x v="6"/>
  </r>
  <r>
    <d v="2018-10-04T15:26:12"/>
    <s v="D4"/>
    <x v="2"/>
    <n v="113.7"/>
    <x v="6"/>
  </r>
  <r>
    <d v="2018-10-04T15:26:35"/>
    <s v="D4"/>
    <x v="1"/>
    <n v="132.69999999999999"/>
    <x v="6"/>
  </r>
  <r>
    <d v="2018-10-04T15:26:56"/>
    <s v="D5"/>
    <x v="0"/>
    <n v="59.3"/>
    <x v="6"/>
  </r>
  <r>
    <d v="2018-10-04T15:27:15"/>
    <s v="D5"/>
    <x v="2"/>
    <n v="65.5"/>
    <x v="6"/>
  </r>
  <r>
    <d v="2018-10-04T15:27:31"/>
    <s v="D5"/>
    <x v="1"/>
    <n v="87.1"/>
    <x v="6"/>
  </r>
  <r>
    <d v="2018-10-04T15:27:47"/>
    <s v="D5"/>
    <x v="5"/>
    <n v="54.3"/>
    <x v="6"/>
  </r>
  <r>
    <d v="2018-10-05T22:06:49"/>
    <s v="E1"/>
    <x v="2"/>
    <n v="34.6"/>
    <x v="7"/>
  </r>
  <r>
    <d v="2018-10-05T22:07:11"/>
    <s v="E1"/>
    <x v="5"/>
    <n v="26.6"/>
    <x v="7"/>
  </r>
  <r>
    <d v="2018-10-05T22:07:34"/>
    <s v="E1"/>
    <x v="0"/>
    <n v="35.700000000000003"/>
    <x v="7"/>
  </r>
  <r>
    <d v="2018-10-05T22:08:54"/>
    <s v="E1"/>
    <x v="1"/>
    <n v="29"/>
    <x v="7"/>
  </r>
  <r>
    <d v="2018-10-05T22:09:23"/>
    <s v="D3"/>
    <x v="2"/>
    <n v="42"/>
    <x v="7"/>
  </r>
  <r>
    <d v="2018-10-05T22:09:43"/>
    <s v="D3"/>
    <x v="0"/>
    <n v="35"/>
    <x v="7"/>
  </r>
  <r>
    <d v="2018-10-05T22:10:01"/>
    <s v="D3"/>
    <x v="1"/>
    <n v="21.3"/>
    <x v="7"/>
  </r>
  <r>
    <d v="2018-10-05T22:10:19"/>
    <s v="E3"/>
    <x v="1"/>
    <n v="68"/>
    <x v="7"/>
  </r>
  <r>
    <d v="2018-10-05T22:10:38"/>
    <s v="E3"/>
    <x v="5"/>
    <n v="50"/>
    <x v="7"/>
  </r>
  <r>
    <d v="2018-10-05T22:11:21"/>
    <s v="E3"/>
    <x v="0"/>
    <n v="57.9"/>
    <x v="7"/>
  </r>
  <r>
    <d v="2018-10-05T22:38:28"/>
    <s v="F1"/>
    <x v="5"/>
    <n v="32.799999999999997"/>
    <x v="7"/>
  </r>
  <r>
    <d v="2018-10-05T22:38:53"/>
    <s v="F3"/>
    <x v="5"/>
    <n v="36.6"/>
    <x v="7"/>
  </r>
  <r>
    <d v="2018-10-05T22:39:17"/>
    <s v="F3"/>
    <x v="5"/>
    <n v="36.799999999999997"/>
    <x v="7"/>
  </r>
  <r>
    <d v="2018-10-05T22:39:35"/>
    <s v="F2"/>
    <x v="5"/>
    <n v="39.6"/>
    <x v="7"/>
  </r>
  <r>
    <d v="2018-10-05T22:39:50"/>
    <s v="F4"/>
    <x v="5"/>
    <n v="34.200000000000003"/>
    <x v="7"/>
  </r>
  <r>
    <d v="2018-10-05T22:40:04"/>
    <s v="F4"/>
    <x v="5"/>
    <n v="13.6"/>
    <x v="7"/>
  </r>
  <r>
    <d v="2018-10-08T10:36:14"/>
    <s v="F1"/>
    <x v="1"/>
    <n v="38.299999999999997"/>
    <x v="8"/>
  </r>
  <r>
    <d v="2018-10-08T10:36:31"/>
    <s v="F1"/>
    <x v="0"/>
    <n v="61.9"/>
    <x v="8"/>
  </r>
  <r>
    <d v="2018-10-08T10:36:51"/>
    <s v="F1"/>
    <x v="6"/>
    <n v="54.9"/>
    <x v="8"/>
  </r>
  <r>
    <d v="2018-10-08T10:37:08"/>
    <s v="F1"/>
    <x v="2"/>
    <n v="76.3"/>
    <x v="8"/>
  </r>
  <r>
    <d v="2018-10-08T10:37:26"/>
    <s v="F2"/>
    <x v="0"/>
    <n v="60.8"/>
    <x v="8"/>
  </r>
  <r>
    <d v="2018-10-08T10:37:47"/>
    <s v="F2"/>
    <x v="2"/>
    <n v="87.2"/>
    <x v="8"/>
  </r>
  <r>
    <d v="2018-10-08T10:38:05"/>
    <s v="F2"/>
    <x v="6"/>
    <n v="51.7"/>
    <x v="8"/>
  </r>
  <r>
    <d v="2018-10-08T10:38:22"/>
    <s v="F2"/>
    <x v="1"/>
    <n v="120"/>
    <x v="8"/>
  </r>
  <r>
    <d v="2018-10-08T10:38:40"/>
    <s v="F3"/>
    <x v="0"/>
    <n v="113.9"/>
    <x v="8"/>
  </r>
  <r>
    <d v="2018-10-08T10:38:59"/>
    <s v="F3"/>
    <x v="6"/>
    <n v="40.700000000000003"/>
    <x v="8"/>
  </r>
  <r>
    <d v="2018-10-08T10:39:17"/>
    <s v="F3"/>
    <x v="2"/>
    <n v="31"/>
    <x v="8"/>
  </r>
  <r>
    <d v="2018-10-08T10:39:37"/>
    <s v="F3"/>
    <x v="1"/>
    <n v="57.4"/>
    <x v="8"/>
  </r>
  <r>
    <d v="2018-10-08T10:40:00"/>
    <s v="F4"/>
    <x v="2"/>
    <n v="101.2"/>
    <x v="8"/>
  </r>
  <r>
    <d v="2018-10-08T10:40:21"/>
    <s v="F4"/>
    <x v="1"/>
    <n v="212.2"/>
    <x v="8"/>
  </r>
  <r>
    <d v="2018-10-08T10:40:41"/>
    <s v="F4"/>
    <x v="0"/>
    <n v="50.7"/>
    <x v="8"/>
  </r>
  <r>
    <d v="2018-10-08T10:40:58"/>
    <s v="F4"/>
    <x v="6"/>
    <n v="32.200000000000003"/>
    <x v="8"/>
  </r>
  <r>
    <d v="2018-10-08T10:41:14"/>
    <s v="F5"/>
    <x v="1"/>
    <n v="174.8"/>
    <x v="8"/>
  </r>
  <r>
    <d v="2018-10-08T10:41:37"/>
    <s v="F5"/>
    <x v="2"/>
    <n v="73.7"/>
    <x v="8"/>
  </r>
  <r>
    <d v="2018-10-08T10:42:01"/>
    <s v="F6"/>
    <x v="0"/>
    <n v="88.5"/>
    <x v="8"/>
  </r>
  <r>
    <d v="2018-10-08T10:42:16"/>
    <s v="F6"/>
    <x v="1"/>
    <n v="13.7"/>
    <x v="8"/>
  </r>
  <r>
    <d v="2018-10-08T10:42:46"/>
    <s v="F6"/>
    <x v="0"/>
    <n v="37.6"/>
    <x v="8"/>
  </r>
  <r>
    <d v="2018-10-08T10:43:02"/>
    <s v="F6"/>
    <x v="2"/>
    <n v="139.5"/>
    <x v="8"/>
  </r>
  <r>
    <d v="2018-10-09T00:00:00"/>
    <s v="H1"/>
    <x v="0"/>
    <n v="57"/>
    <x v="9"/>
  </r>
  <r>
    <d v="2018-10-09T00:00:00"/>
    <s v="H1"/>
    <x v="1"/>
    <n v="101.8"/>
    <x v="9"/>
  </r>
  <r>
    <d v="2018-10-09T00:00:00"/>
    <s v="H1"/>
    <x v="2"/>
    <n v="81.599999999999994"/>
    <x v="9"/>
  </r>
  <r>
    <d v="2018-10-09T00:00:00"/>
    <s v="H1"/>
    <x v="5"/>
    <n v="59.7"/>
    <x v="9"/>
  </r>
  <r>
    <d v="2018-10-09T00:00:00"/>
    <s v="H2"/>
    <x v="1"/>
    <n v="149.69999999999999"/>
    <x v="9"/>
  </r>
  <r>
    <d v="2018-10-09T00:00:00"/>
    <s v="H2"/>
    <x v="0"/>
    <n v="95.4"/>
    <x v="9"/>
  </r>
  <r>
    <d v="2018-10-09T00:00:00"/>
    <s v="H2"/>
    <x v="5"/>
    <n v="42.2"/>
    <x v="9"/>
  </r>
  <r>
    <d v="2018-10-09T00:00:00"/>
    <s v="H3"/>
    <x v="5"/>
    <n v="63.5"/>
    <x v="9"/>
  </r>
  <r>
    <d v="2018-10-09T00:00:00"/>
    <s v="H3"/>
    <x v="1"/>
    <n v="188.8"/>
    <x v="9"/>
  </r>
  <r>
    <d v="2018-10-09T00:00:00"/>
    <s v="H3"/>
    <x v="0"/>
    <n v="109.9"/>
    <x v="9"/>
  </r>
  <r>
    <d v="2018-10-09T00:00:00"/>
    <s v="H9"/>
    <x v="5"/>
    <n v="71.099999999999994"/>
    <x v="9"/>
  </r>
  <r>
    <d v="2018-10-09T00:00:00"/>
    <s v="H9"/>
    <x v="0"/>
    <n v="86"/>
    <x v="9"/>
  </r>
  <r>
    <d v="2018-10-09T00:00:00"/>
    <s v="H9"/>
    <x v="2"/>
    <n v="71.099999999999994"/>
    <x v="9"/>
  </r>
  <r>
    <d v="2018-10-09T00:00:00"/>
    <s v="H9"/>
    <x v="1"/>
    <n v="96.6"/>
    <x v="9"/>
  </r>
  <r>
    <d v="2018-10-09T00:00:00"/>
    <s v="H4"/>
    <x v="0"/>
    <n v="116.3"/>
    <x v="9"/>
  </r>
  <r>
    <d v="2018-10-09T00:00:00"/>
    <s v="H4"/>
    <x v="2"/>
    <n v="126.7"/>
    <x v="9"/>
  </r>
  <r>
    <d v="2018-10-09T00:00:00"/>
    <s v="H4"/>
    <x v="1"/>
    <n v="139.69999999999999"/>
    <x v="9"/>
  </r>
  <r>
    <d v="2018-10-09T00:00:00"/>
    <s v="H4"/>
    <x v="5"/>
    <n v="34.799999999999997"/>
    <x v="9"/>
  </r>
  <r>
    <d v="2018-10-10T00:00:00"/>
    <s v="G1"/>
    <x v="2"/>
    <n v="73.5"/>
    <x v="10"/>
  </r>
  <r>
    <d v="2018-10-10T00:00:00"/>
    <s v="G1"/>
    <x v="2"/>
    <n v="169.3"/>
    <x v="10"/>
  </r>
  <r>
    <d v="2018-10-10T00:00:00"/>
    <s v="G1"/>
    <x v="1"/>
    <n v="140.6"/>
    <x v="10"/>
  </r>
  <r>
    <d v="2018-10-10T00:00:00"/>
    <s v="G2"/>
    <x v="5"/>
    <n v="117.2"/>
    <x v="10"/>
  </r>
  <r>
    <d v="2018-10-10T00:00:00"/>
    <s v="G2"/>
    <x v="2"/>
    <n v="163.9"/>
    <x v="10"/>
  </r>
  <r>
    <d v="2018-10-10T00:00:00"/>
    <s v="G2"/>
    <x v="1"/>
    <n v="108.5"/>
    <x v="10"/>
  </r>
  <r>
    <d v="2018-10-10T00:00:00"/>
    <s v="G2"/>
    <x v="0"/>
    <n v="185"/>
    <x v="10"/>
  </r>
  <r>
    <d v="2018-10-10T00:00:00"/>
    <s v="G3"/>
    <x v="0"/>
    <n v="115.1"/>
    <x v="10"/>
  </r>
  <r>
    <d v="2018-10-10T00:00:00"/>
    <s v="G3"/>
    <x v="1"/>
    <n v="22.3"/>
    <x v="10"/>
  </r>
  <r>
    <d v="2018-10-10T00:00:00"/>
    <s v="G3"/>
    <x v="1"/>
    <n v="51"/>
    <x v="10"/>
  </r>
  <r>
    <d v="2018-10-10T00:00:00"/>
    <s v="G3"/>
    <x v="2"/>
    <n v="66.599999999999994"/>
    <x v="10"/>
  </r>
  <r>
    <d v="2018-10-11T00:00:00"/>
    <s v="G3"/>
    <x v="1"/>
    <n v="15.1"/>
    <x v="11"/>
  </r>
  <r>
    <d v="2018-10-11T00:00:00"/>
    <s v="G3"/>
    <x v="5"/>
    <n v="32"/>
    <x v="11"/>
  </r>
  <r>
    <d v="2018-10-11T00:00:00"/>
    <s v="G3"/>
    <x v="0"/>
    <n v="82.1"/>
    <x v="11"/>
  </r>
  <r>
    <d v="2018-10-11T00:00:00"/>
    <s v="G4"/>
    <x v="2"/>
    <n v="80.7"/>
    <x v="11"/>
  </r>
  <r>
    <d v="2018-10-11T00:00:00"/>
    <s v="G4"/>
    <x v="0"/>
    <n v="81.2"/>
    <x v="11"/>
  </r>
  <r>
    <d v="2018-10-11T00:00:00"/>
    <s v="G4"/>
    <x v="1"/>
    <n v="131.6"/>
    <x v="11"/>
  </r>
  <r>
    <d v="2018-10-11T00:00:00"/>
    <s v="G4"/>
    <x v="1"/>
    <n v="162.5"/>
    <x v="11"/>
  </r>
  <r>
    <d v="2018-10-11T00:00:00"/>
    <s v="G4"/>
    <x v="5"/>
    <n v="101.4"/>
    <x v="11"/>
  </r>
  <r>
    <d v="2018-10-11T00:00:00"/>
    <s v="G4"/>
    <x v="0"/>
    <n v="131.30000000000001"/>
    <x v="11"/>
  </r>
  <r>
    <d v="2018-10-11T00:00:00"/>
    <s v="G5"/>
    <x v="5"/>
    <n v="61"/>
    <x v="11"/>
  </r>
  <r>
    <d v="2018-10-11T00:00:00"/>
    <s v="G5"/>
    <x v="1"/>
    <n v="226.9"/>
    <x v="11"/>
  </r>
  <r>
    <d v="2018-10-11T00:00:00"/>
    <s v="G5"/>
    <x v="0"/>
    <n v="99.3"/>
    <x v="11"/>
  </r>
  <r>
    <d v="2018-10-11T00:00:00"/>
    <s v="H9"/>
    <x v="0"/>
    <n v="82.8"/>
    <x v="11"/>
  </r>
  <r>
    <d v="2018-10-11T00:00:00"/>
    <s v="H9"/>
    <x v="5"/>
    <n v="19.100000000000001"/>
    <x v="11"/>
  </r>
  <r>
    <d v="2018-10-11T00:00:00"/>
    <s v="H9"/>
    <x v="2"/>
    <n v="57.1"/>
    <x v="11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3"/>
  </r>
  <r>
    <m/>
    <m/>
    <x v="7"/>
    <m/>
    <x v="13"/>
  </r>
  <r>
    <m/>
    <m/>
    <x v="7"/>
    <m/>
    <x v="13"/>
  </r>
  <r>
    <m/>
    <m/>
    <x v="7"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rimmer By Day" cacheId="8" applyNumberFormats="0" applyBorderFormats="0" applyFontFormats="0" applyPatternFormats="0" applyAlignmentFormats="0" applyWidthHeightFormats="0" dataCaption="" updatedVersion="8" compact="0" compactData="0">
  <location ref="A1:P11" firstHeaderRow="1" firstDataRow="2" firstDataCol="1"/>
  <pivotFields count="5">
    <pivotField name="Timestamp" compact="0" numFmtId="1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9">
        <item x="6"/>
        <item x="2"/>
        <item x="5"/>
        <item x="1"/>
        <item x="3"/>
        <item x="4"/>
        <item x="0"/>
        <item x="7"/>
        <item t="default"/>
      </items>
    </pivotField>
    <pivotField name="Weight (g)" dataField="1" compact="0" outline="0" multipleItemSelectionAllowed="1" showAll="0"/>
    <pivotField name="SImple Date" axis="axisCol" compact="0" numFmtId="14" outline="0" multipleItemSelectionAllowed="1" showAll="0" sortType="ascending">
      <items count="15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Weight (g)" fld="3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y Plant" cacheId="4" applyNumberFormats="0" applyBorderFormats="0" applyFontFormats="0" applyPatternFormats="0" applyAlignmentFormats="0" applyWidthHeightFormats="0" dataCaption="" updatedVersion="8" compact="0" compactData="0">
  <location ref="A1:C34" firstHeaderRow="1" firstDataRow="2" firstDataCol="1"/>
  <pivotFields count="5">
    <pivotField name="Timestamp" compact="0" numFmtId="14" outline="0" multipleItemSelectionAllowed="1" showAll="0"/>
    <pivotField name="Plant ID" axis="axisRow" compact="0" outline="0" multipleItemSelectionAllowed="1" showAll="0" sortType="ascending">
      <items count="32">
        <item x="0"/>
        <item x="2"/>
        <item x="1"/>
        <item x="5"/>
        <item x="3"/>
        <item x="8"/>
        <item x="6"/>
        <item x="4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5"/>
        <item x="26"/>
        <item x="27"/>
        <item x="28"/>
        <item x="29"/>
        <item x="20"/>
        <item x="21"/>
        <item x="22"/>
        <item x="24"/>
        <item x="23"/>
        <item x="30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 (g)" fld="3" baseField="0"/>
    <dataField name="SUM of Calculated Field 1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5" ht="15.75" customHeight="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ht="15.75" customHeight="1" x14ac:dyDescent="0.2">
      <c r="A2" s="2">
        <v>43362.530890243055</v>
      </c>
      <c r="B2" s="3" t="s">
        <v>5</v>
      </c>
      <c r="C2" s="3" t="s">
        <v>6</v>
      </c>
      <c r="D2" s="3">
        <v>244</v>
      </c>
      <c r="E2" s="1">
        <f t="shared" ref="E2:E174" si="0">INT(A2)</f>
        <v>43362</v>
      </c>
    </row>
    <row r="3" spans="1:5" ht="15.75" customHeight="1" x14ac:dyDescent="0.2">
      <c r="A3" s="2">
        <v>43362.531468923611</v>
      </c>
      <c r="B3" s="3" t="s">
        <v>5</v>
      </c>
      <c r="C3" s="3" t="s">
        <v>7</v>
      </c>
      <c r="D3" s="3">
        <v>41</v>
      </c>
      <c r="E3" s="1">
        <f t="shared" si="0"/>
        <v>43362</v>
      </c>
    </row>
    <row r="4" spans="1:5" ht="15.75" customHeight="1" x14ac:dyDescent="0.2">
      <c r="A4" s="2">
        <v>43362.531817835647</v>
      </c>
      <c r="B4" s="3" t="s">
        <v>5</v>
      </c>
      <c r="C4" s="3" t="s">
        <v>6</v>
      </c>
      <c r="D4" s="3">
        <v>6.5</v>
      </c>
      <c r="E4" s="1">
        <f t="shared" si="0"/>
        <v>43362</v>
      </c>
    </row>
    <row r="5" spans="1:5" ht="15.75" customHeight="1" x14ac:dyDescent="0.2">
      <c r="A5" s="2">
        <v>43362.734958738423</v>
      </c>
      <c r="B5" s="3" t="s">
        <v>5</v>
      </c>
      <c r="C5" s="3" t="s">
        <v>6</v>
      </c>
      <c r="D5" s="3">
        <v>59.2</v>
      </c>
      <c r="E5" s="1">
        <f t="shared" si="0"/>
        <v>43362</v>
      </c>
    </row>
    <row r="6" spans="1:5" ht="15.75" customHeight="1" x14ac:dyDescent="0.2">
      <c r="A6" s="2">
        <v>43363.878804363427</v>
      </c>
      <c r="B6" s="3" t="s">
        <v>8</v>
      </c>
      <c r="C6" s="3" t="s">
        <v>6</v>
      </c>
      <c r="D6" s="3">
        <v>340</v>
      </c>
      <c r="E6" s="1">
        <f t="shared" si="0"/>
        <v>43363</v>
      </c>
    </row>
    <row r="7" spans="1:5" ht="15.75" customHeight="1" x14ac:dyDescent="0.2">
      <c r="A7" s="2">
        <v>43367.642626759261</v>
      </c>
      <c r="B7" s="3" t="s">
        <v>9</v>
      </c>
      <c r="C7" s="3" t="s">
        <v>6</v>
      </c>
      <c r="D7" s="3">
        <v>339</v>
      </c>
      <c r="E7" s="1">
        <f t="shared" si="0"/>
        <v>43367</v>
      </c>
    </row>
    <row r="8" spans="1:5" ht="15.75" customHeight="1" x14ac:dyDescent="0.2">
      <c r="A8" s="2">
        <v>43371.446143773152</v>
      </c>
      <c r="B8" s="3" t="s">
        <v>10</v>
      </c>
      <c r="C8" s="3" t="s">
        <v>6</v>
      </c>
      <c r="D8" s="3">
        <v>270.60000000000002</v>
      </c>
      <c r="E8" s="1">
        <f t="shared" si="0"/>
        <v>43371</v>
      </c>
    </row>
    <row r="9" spans="1:5" ht="15.75" customHeight="1" x14ac:dyDescent="0.2">
      <c r="A9" s="2">
        <v>43371.447012060184</v>
      </c>
      <c r="B9" s="3" t="s">
        <v>11</v>
      </c>
      <c r="C9" s="3" t="s">
        <v>6</v>
      </c>
      <c r="D9" s="3">
        <v>128.80000000000001</v>
      </c>
      <c r="E9" s="1">
        <f t="shared" si="0"/>
        <v>43371</v>
      </c>
    </row>
    <row r="10" spans="1:5" ht="15.75" customHeight="1" x14ac:dyDescent="0.2">
      <c r="A10" s="2">
        <v>43374.574162210643</v>
      </c>
      <c r="B10" s="3" t="s">
        <v>12</v>
      </c>
      <c r="C10" s="3" t="s">
        <v>13</v>
      </c>
      <c r="D10" s="3">
        <v>223.5</v>
      </c>
      <c r="E10" s="1">
        <f t="shared" si="0"/>
        <v>43374</v>
      </c>
    </row>
    <row r="11" spans="1:5" ht="15.75" customHeight="1" x14ac:dyDescent="0.2">
      <c r="A11" s="2">
        <v>43374.574345833331</v>
      </c>
      <c r="B11" s="3" t="s">
        <v>11</v>
      </c>
      <c r="C11" s="3" t="s">
        <v>13</v>
      </c>
      <c r="D11" s="3">
        <v>155.6</v>
      </c>
      <c r="E11" s="1">
        <f t="shared" si="0"/>
        <v>43374</v>
      </c>
    </row>
    <row r="12" spans="1:5" ht="15.75" customHeight="1" x14ac:dyDescent="0.2">
      <c r="A12" s="2">
        <v>43374.574537905093</v>
      </c>
      <c r="B12" s="3" t="s">
        <v>12</v>
      </c>
      <c r="C12" s="3" t="s">
        <v>7</v>
      </c>
      <c r="D12" s="3">
        <v>68.3</v>
      </c>
      <c r="E12" s="1">
        <f t="shared" si="0"/>
        <v>43374</v>
      </c>
    </row>
    <row r="13" spans="1:5" ht="15.75" customHeight="1" x14ac:dyDescent="0.2">
      <c r="A13" s="2">
        <v>43374.574752210647</v>
      </c>
      <c r="B13" s="3" t="s">
        <v>12</v>
      </c>
      <c r="C13" s="3" t="s">
        <v>14</v>
      </c>
      <c r="D13" s="3">
        <v>11.3</v>
      </c>
      <c r="E13" s="1">
        <f t="shared" si="0"/>
        <v>43374</v>
      </c>
    </row>
    <row r="14" spans="1:5" ht="15.75" customHeight="1" x14ac:dyDescent="0.2">
      <c r="A14" s="2">
        <v>43374.574968506946</v>
      </c>
      <c r="B14" s="3" t="s">
        <v>12</v>
      </c>
      <c r="C14" s="3" t="s">
        <v>15</v>
      </c>
      <c r="D14" s="3">
        <v>24.3</v>
      </c>
      <c r="E14" s="1">
        <f t="shared" si="0"/>
        <v>43374</v>
      </c>
    </row>
    <row r="15" spans="1:5" ht="15.75" customHeight="1" x14ac:dyDescent="0.2">
      <c r="A15" s="2">
        <v>43374.575187754628</v>
      </c>
      <c r="B15" s="3" t="s">
        <v>16</v>
      </c>
      <c r="C15" s="3" t="s">
        <v>13</v>
      </c>
      <c r="D15" s="3">
        <v>224</v>
      </c>
      <c r="E15" s="1">
        <f t="shared" si="0"/>
        <v>43374</v>
      </c>
    </row>
    <row r="16" spans="1:5" ht="15.75" customHeight="1" x14ac:dyDescent="0.2">
      <c r="A16" s="2">
        <v>43374.575433599537</v>
      </c>
      <c r="B16" s="3" t="s">
        <v>16</v>
      </c>
      <c r="C16" s="3" t="s">
        <v>7</v>
      </c>
      <c r="D16" s="3">
        <v>203.6</v>
      </c>
      <c r="E16" s="1">
        <f t="shared" si="0"/>
        <v>43374</v>
      </c>
    </row>
    <row r="17" spans="1:5" ht="15.75" customHeight="1" x14ac:dyDescent="0.2">
      <c r="A17" s="2">
        <v>43374.575649062499</v>
      </c>
      <c r="B17" s="3" t="s">
        <v>17</v>
      </c>
      <c r="C17" s="3" t="s">
        <v>13</v>
      </c>
      <c r="D17" s="3">
        <v>89.9</v>
      </c>
      <c r="E17" s="1">
        <f t="shared" si="0"/>
        <v>43374</v>
      </c>
    </row>
    <row r="18" spans="1:5" ht="15.75" customHeight="1" x14ac:dyDescent="0.2">
      <c r="A18" s="2">
        <v>43374.575843009261</v>
      </c>
      <c r="B18" s="3" t="s">
        <v>17</v>
      </c>
      <c r="C18" s="3" t="s">
        <v>7</v>
      </c>
      <c r="D18" s="3">
        <v>166</v>
      </c>
      <c r="E18" s="1">
        <f t="shared" si="0"/>
        <v>43374</v>
      </c>
    </row>
    <row r="19" spans="1:5" ht="15.75" customHeight="1" x14ac:dyDescent="0.2">
      <c r="A19" s="2">
        <v>43374.576100335646</v>
      </c>
      <c r="B19" s="3" t="s">
        <v>10</v>
      </c>
      <c r="C19" s="3" t="s">
        <v>13</v>
      </c>
      <c r="D19" s="3">
        <v>50.3</v>
      </c>
      <c r="E19" s="1">
        <f t="shared" si="0"/>
        <v>43374</v>
      </c>
    </row>
    <row r="20" spans="1:5" ht="15.75" customHeight="1" x14ac:dyDescent="0.2">
      <c r="A20" s="2">
        <v>43374.576314131948</v>
      </c>
      <c r="B20" s="3" t="s">
        <v>10</v>
      </c>
      <c r="C20" s="3" t="s">
        <v>7</v>
      </c>
      <c r="D20" s="3">
        <v>38.5</v>
      </c>
      <c r="E20" s="1">
        <f t="shared" si="0"/>
        <v>43374</v>
      </c>
    </row>
    <row r="21" spans="1:5" ht="15.75" customHeight="1" x14ac:dyDescent="0.2">
      <c r="A21" s="2">
        <v>43374.576520694449</v>
      </c>
      <c r="B21" s="3" t="s">
        <v>10</v>
      </c>
      <c r="C21" s="3" t="s">
        <v>6</v>
      </c>
      <c r="D21" s="3">
        <v>24.4</v>
      </c>
      <c r="E21" s="1">
        <f t="shared" si="0"/>
        <v>43374</v>
      </c>
    </row>
    <row r="22" spans="1:5" ht="15.75" customHeight="1" x14ac:dyDescent="0.2">
      <c r="A22" s="2">
        <v>43374.576724212966</v>
      </c>
      <c r="B22" s="3" t="s">
        <v>12</v>
      </c>
      <c r="C22" s="3" t="s">
        <v>6</v>
      </c>
      <c r="D22" s="3">
        <v>33.5</v>
      </c>
      <c r="E22" s="1">
        <f t="shared" si="0"/>
        <v>43374</v>
      </c>
    </row>
    <row r="23" spans="1:5" ht="15.75" customHeight="1" x14ac:dyDescent="0.2">
      <c r="A23" s="2">
        <v>43374.576895416671</v>
      </c>
      <c r="B23" s="3" t="s">
        <v>12</v>
      </c>
      <c r="C23" s="3" t="s">
        <v>7</v>
      </c>
      <c r="D23" s="3">
        <v>75.5</v>
      </c>
      <c r="E23" s="1">
        <f t="shared" si="0"/>
        <v>43374</v>
      </c>
    </row>
    <row r="24" spans="1:5" ht="15.75" customHeight="1" x14ac:dyDescent="0.2">
      <c r="A24" s="2">
        <v>43374.977458298614</v>
      </c>
      <c r="B24" s="3" t="s">
        <v>17</v>
      </c>
      <c r="C24" s="3" t="s">
        <v>7</v>
      </c>
      <c r="D24" s="3">
        <v>17</v>
      </c>
      <c r="E24" s="1">
        <f t="shared" si="0"/>
        <v>43374</v>
      </c>
    </row>
    <row r="25" spans="1:5" ht="12.75" x14ac:dyDescent="0.2">
      <c r="A25" s="2">
        <v>43375.46915394676</v>
      </c>
      <c r="B25" s="3" t="s">
        <v>17</v>
      </c>
      <c r="C25" s="3" t="s">
        <v>7</v>
      </c>
      <c r="D25" s="3">
        <v>17</v>
      </c>
      <c r="E25" s="1">
        <f t="shared" si="0"/>
        <v>43375</v>
      </c>
    </row>
    <row r="26" spans="1:5" ht="12.75" x14ac:dyDescent="0.2">
      <c r="A26" s="2">
        <v>43377.641211770839</v>
      </c>
      <c r="B26" s="3" t="s">
        <v>18</v>
      </c>
      <c r="C26" s="3" t="s">
        <v>13</v>
      </c>
      <c r="D26" s="3">
        <v>17.7</v>
      </c>
      <c r="E26" s="1">
        <f t="shared" si="0"/>
        <v>43377</v>
      </c>
    </row>
    <row r="27" spans="1:5" ht="12.75" x14ac:dyDescent="0.2">
      <c r="A27" s="2">
        <v>43377.641421666667</v>
      </c>
      <c r="B27" s="3" t="s">
        <v>18</v>
      </c>
      <c r="C27" s="3" t="s">
        <v>6</v>
      </c>
      <c r="D27" s="3">
        <v>108.5</v>
      </c>
      <c r="E27" s="1">
        <f t="shared" si="0"/>
        <v>43377</v>
      </c>
    </row>
    <row r="28" spans="1:5" ht="12.75" x14ac:dyDescent="0.2">
      <c r="A28" s="2">
        <v>43377.641639606481</v>
      </c>
      <c r="B28" s="3" t="s">
        <v>18</v>
      </c>
      <c r="C28" s="3" t="s">
        <v>7</v>
      </c>
      <c r="D28" s="3">
        <v>50.2</v>
      </c>
      <c r="E28" s="1">
        <f t="shared" si="0"/>
        <v>43377</v>
      </c>
    </row>
    <row r="29" spans="1:5" ht="12.75" x14ac:dyDescent="0.2">
      <c r="A29" s="2">
        <v>43377.641889444443</v>
      </c>
      <c r="B29" s="3" t="s">
        <v>19</v>
      </c>
      <c r="C29" s="3" t="s">
        <v>20</v>
      </c>
      <c r="D29" s="3">
        <v>49.2</v>
      </c>
      <c r="E29" s="1">
        <f t="shared" si="0"/>
        <v>43377</v>
      </c>
    </row>
    <row r="30" spans="1:5" ht="12.75" x14ac:dyDescent="0.2">
      <c r="A30" s="2">
        <v>43377.642085555555</v>
      </c>
      <c r="B30" s="3" t="s">
        <v>19</v>
      </c>
      <c r="C30" s="3" t="s">
        <v>7</v>
      </c>
      <c r="D30" s="3">
        <v>94</v>
      </c>
      <c r="E30" s="1">
        <f t="shared" si="0"/>
        <v>43377</v>
      </c>
    </row>
    <row r="31" spans="1:5" ht="12.75" x14ac:dyDescent="0.2">
      <c r="A31" s="2">
        <v>43377.642321458334</v>
      </c>
      <c r="B31" s="3" t="s">
        <v>19</v>
      </c>
      <c r="C31" s="3" t="s">
        <v>13</v>
      </c>
      <c r="D31" s="3">
        <v>78.599999999999994</v>
      </c>
      <c r="E31" s="1">
        <f t="shared" si="0"/>
        <v>43377</v>
      </c>
    </row>
    <row r="32" spans="1:5" ht="12.75" x14ac:dyDescent="0.2">
      <c r="A32" s="2">
        <v>43377.642544444447</v>
      </c>
      <c r="B32" s="3" t="s">
        <v>19</v>
      </c>
      <c r="C32" s="3" t="s">
        <v>6</v>
      </c>
      <c r="D32" s="3">
        <v>68.3</v>
      </c>
      <c r="E32" s="1">
        <f t="shared" si="0"/>
        <v>43377</v>
      </c>
    </row>
    <row r="33" spans="1:5" ht="12.75" x14ac:dyDescent="0.2">
      <c r="A33" s="2">
        <v>43377.642736689813</v>
      </c>
      <c r="B33" s="3" t="s">
        <v>21</v>
      </c>
      <c r="C33" s="3" t="s">
        <v>6</v>
      </c>
      <c r="D33" s="3">
        <v>57.9</v>
      </c>
      <c r="E33" s="1">
        <f t="shared" si="0"/>
        <v>43377</v>
      </c>
    </row>
    <row r="34" spans="1:5" ht="12.75" x14ac:dyDescent="0.2">
      <c r="A34" s="2">
        <v>43377.642995949078</v>
      </c>
      <c r="B34" s="3" t="s">
        <v>21</v>
      </c>
      <c r="C34" s="3" t="s">
        <v>20</v>
      </c>
      <c r="D34" s="3">
        <v>43.6</v>
      </c>
      <c r="E34" s="1">
        <f t="shared" si="0"/>
        <v>43377</v>
      </c>
    </row>
    <row r="35" spans="1:5" ht="12.75" x14ac:dyDescent="0.2">
      <c r="A35" s="2">
        <v>43377.643198657403</v>
      </c>
      <c r="B35" s="3" t="s">
        <v>21</v>
      </c>
      <c r="C35" s="3" t="s">
        <v>13</v>
      </c>
      <c r="D35" s="3">
        <v>113.7</v>
      </c>
      <c r="E35" s="1">
        <f t="shared" si="0"/>
        <v>43377</v>
      </c>
    </row>
    <row r="36" spans="1:5" ht="12.75" x14ac:dyDescent="0.2">
      <c r="A36" s="2">
        <v>43377.643466168985</v>
      </c>
      <c r="B36" s="3" t="s">
        <v>21</v>
      </c>
      <c r="C36" s="3" t="s">
        <v>7</v>
      </c>
      <c r="D36" s="3">
        <v>132.69999999999999</v>
      </c>
      <c r="E36" s="1">
        <f t="shared" si="0"/>
        <v>43377</v>
      </c>
    </row>
    <row r="37" spans="1:5" ht="12.75" x14ac:dyDescent="0.2">
      <c r="A37" s="2">
        <v>43377.643708935182</v>
      </c>
      <c r="B37" s="3" t="s">
        <v>22</v>
      </c>
      <c r="C37" s="3" t="s">
        <v>6</v>
      </c>
      <c r="D37" s="3">
        <v>59.3</v>
      </c>
      <c r="E37" s="1">
        <f t="shared" si="0"/>
        <v>43377</v>
      </c>
    </row>
    <row r="38" spans="1:5" ht="12.75" x14ac:dyDescent="0.2">
      <c r="A38" s="2">
        <v>43377.643919733797</v>
      </c>
      <c r="B38" s="3" t="s">
        <v>22</v>
      </c>
      <c r="C38" s="3" t="s">
        <v>13</v>
      </c>
      <c r="D38" s="3">
        <v>65.5</v>
      </c>
      <c r="E38" s="1">
        <f t="shared" si="0"/>
        <v>43377</v>
      </c>
    </row>
    <row r="39" spans="1:5" ht="12.75" x14ac:dyDescent="0.2">
      <c r="A39" s="2">
        <v>43377.644111759262</v>
      </c>
      <c r="B39" s="3" t="s">
        <v>22</v>
      </c>
      <c r="C39" s="3" t="s">
        <v>7</v>
      </c>
      <c r="D39" s="3">
        <v>87.1</v>
      </c>
      <c r="E39" s="1">
        <f t="shared" si="0"/>
        <v>43377</v>
      </c>
    </row>
    <row r="40" spans="1:5" ht="12.75" x14ac:dyDescent="0.2">
      <c r="A40" s="2">
        <v>43377.644290787037</v>
      </c>
      <c r="B40" s="3" t="s">
        <v>22</v>
      </c>
      <c r="C40" s="3" t="s">
        <v>20</v>
      </c>
      <c r="D40" s="3">
        <v>54.3</v>
      </c>
      <c r="E40" s="1">
        <f t="shared" si="0"/>
        <v>43377</v>
      </c>
    </row>
    <row r="41" spans="1:5" ht="12.75" x14ac:dyDescent="0.2">
      <c r="A41" s="2">
        <v>43378.92140457176</v>
      </c>
      <c r="B41" s="3" t="s">
        <v>23</v>
      </c>
      <c r="C41" s="3" t="s">
        <v>13</v>
      </c>
      <c r="D41" s="3">
        <v>34.6</v>
      </c>
      <c r="E41" s="1">
        <f t="shared" si="0"/>
        <v>43378</v>
      </c>
    </row>
    <row r="42" spans="1:5" ht="12.75" x14ac:dyDescent="0.2">
      <c r="A42" s="2">
        <v>43378.92166039352</v>
      </c>
      <c r="B42" s="3" t="s">
        <v>23</v>
      </c>
      <c r="C42" s="3" t="s">
        <v>20</v>
      </c>
      <c r="D42" s="3">
        <v>26.6</v>
      </c>
      <c r="E42" s="1">
        <f t="shared" si="0"/>
        <v>43378</v>
      </c>
    </row>
    <row r="43" spans="1:5" ht="12.75" x14ac:dyDescent="0.2">
      <c r="A43" s="2">
        <v>43378.921924756942</v>
      </c>
      <c r="B43" s="3" t="s">
        <v>23</v>
      </c>
      <c r="C43" s="3" t="s">
        <v>6</v>
      </c>
      <c r="D43" s="3">
        <v>35.700000000000003</v>
      </c>
      <c r="E43" s="1">
        <f t="shared" si="0"/>
        <v>43378</v>
      </c>
    </row>
    <row r="44" spans="1:5" ht="12.75" x14ac:dyDescent="0.2">
      <c r="A44" s="2">
        <v>43378.922844560184</v>
      </c>
      <c r="B44" s="3" t="s">
        <v>23</v>
      </c>
      <c r="C44" s="3" t="s">
        <v>7</v>
      </c>
      <c r="D44" s="3">
        <v>29</v>
      </c>
      <c r="E44" s="1">
        <f t="shared" si="0"/>
        <v>43378</v>
      </c>
    </row>
    <row r="45" spans="1:5" ht="12.75" x14ac:dyDescent="0.2">
      <c r="A45" s="2">
        <v>43378.923178124998</v>
      </c>
      <c r="B45" s="3" t="s">
        <v>19</v>
      </c>
      <c r="C45" s="3" t="s">
        <v>13</v>
      </c>
      <c r="D45" s="3">
        <v>42</v>
      </c>
      <c r="E45" s="1">
        <f t="shared" si="0"/>
        <v>43378</v>
      </c>
    </row>
    <row r="46" spans="1:5" ht="12.75" x14ac:dyDescent="0.2">
      <c r="A46" s="2">
        <v>43378.923413807875</v>
      </c>
      <c r="B46" s="3" t="s">
        <v>19</v>
      </c>
      <c r="C46" s="3" t="s">
        <v>6</v>
      </c>
      <c r="D46" s="3">
        <v>35</v>
      </c>
      <c r="E46" s="1">
        <f t="shared" si="0"/>
        <v>43378</v>
      </c>
    </row>
    <row r="47" spans="1:5" ht="12.75" x14ac:dyDescent="0.2">
      <c r="A47" s="2">
        <v>43378.923618657413</v>
      </c>
      <c r="B47" s="3" t="s">
        <v>19</v>
      </c>
      <c r="C47" s="3" t="s">
        <v>7</v>
      </c>
      <c r="D47" s="3">
        <v>21.3</v>
      </c>
      <c r="E47" s="1">
        <f t="shared" si="0"/>
        <v>43378</v>
      </c>
    </row>
    <row r="48" spans="1:5" ht="12.75" x14ac:dyDescent="0.2">
      <c r="A48" s="2">
        <v>43378.923831145832</v>
      </c>
      <c r="B48" s="3" t="s">
        <v>24</v>
      </c>
      <c r="C48" s="3" t="s">
        <v>7</v>
      </c>
      <c r="D48" s="3">
        <v>68</v>
      </c>
      <c r="E48" s="1">
        <f t="shared" si="0"/>
        <v>43378</v>
      </c>
    </row>
    <row r="49" spans="1:5" ht="12.75" x14ac:dyDescent="0.2">
      <c r="A49" s="2">
        <v>43378.924053229166</v>
      </c>
      <c r="B49" s="3" t="s">
        <v>24</v>
      </c>
      <c r="C49" s="3" t="s">
        <v>20</v>
      </c>
      <c r="D49" s="3">
        <v>50</v>
      </c>
      <c r="E49" s="1">
        <f t="shared" si="0"/>
        <v>43378</v>
      </c>
    </row>
    <row r="50" spans="1:5" ht="12.75" x14ac:dyDescent="0.2">
      <c r="A50" s="2">
        <v>43378.924547013885</v>
      </c>
      <c r="B50" s="3" t="s">
        <v>24</v>
      </c>
      <c r="C50" s="3" t="s">
        <v>6</v>
      </c>
      <c r="D50" s="3">
        <v>57.9</v>
      </c>
      <c r="E50" s="1">
        <f t="shared" si="0"/>
        <v>43378</v>
      </c>
    </row>
    <row r="51" spans="1:5" ht="12.75" x14ac:dyDescent="0.2">
      <c r="A51" s="4">
        <v>43378.943373877315</v>
      </c>
      <c r="B51" s="3" t="s">
        <v>25</v>
      </c>
      <c r="C51" s="3" t="s">
        <v>20</v>
      </c>
      <c r="D51" s="3">
        <v>32.799999999999997</v>
      </c>
      <c r="E51" s="1">
        <f t="shared" si="0"/>
        <v>43378</v>
      </c>
    </row>
    <row r="52" spans="1:5" ht="12.75" x14ac:dyDescent="0.2">
      <c r="A52" s="4">
        <v>43378.943668912034</v>
      </c>
      <c r="B52" s="3" t="s">
        <v>26</v>
      </c>
      <c r="C52" s="3" t="s">
        <v>20</v>
      </c>
      <c r="D52" s="3">
        <v>36.6</v>
      </c>
      <c r="E52" s="1">
        <f t="shared" si="0"/>
        <v>43378</v>
      </c>
    </row>
    <row r="53" spans="1:5" ht="12.75" x14ac:dyDescent="0.2">
      <c r="A53" s="4">
        <v>43378.943944236111</v>
      </c>
      <c r="B53" s="3" t="s">
        <v>26</v>
      </c>
      <c r="C53" s="3" t="s">
        <v>20</v>
      </c>
      <c r="D53" s="3">
        <v>36.799999999999997</v>
      </c>
      <c r="E53" s="1">
        <f t="shared" si="0"/>
        <v>43378</v>
      </c>
    </row>
    <row r="54" spans="1:5" ht="12.75" x14ac:dyDescent="0.2">
      <c r="A54" s="4">
        <v>43378.944152268523</v>
      </c>
      <c r="B54" s="3" t="s">
        <v>27</v>
      </c>
      <c r="C54" s="3" t="s">
        <v>20</v>
      </c>
      <c r="D54" s="3">
        <v>39.6</v>
      </c>
      <c r="E54" s="1">
        <f t="shared" si="0"/>
        <v>43378</v>
      </c>
    </row>
    <row r="55" spans="1:5" ht="12.75" x14ac:dyDescent="0.2">
      <c r="A55" s="4">
        <v>43378.944326319441</v>
      </c>
      <c r="B55" s="3" t="s">
        <v>28</v>
      </c>
      <c r="C55" s="3" t="s">
        <v>20</v>
      </c>
      <c r="D55" s="3">
        <v>34.200000000000003</v>
      </c>
      <c r="E55" s="1">
        <f t="shared" si="0"/>
        <v>43378</v>
      </c>
    </row>
    <row r="56" spans="1:5" ht="12.75" x14ac:dyDescent="0.2">
      <c r="A56" s="4">
        <v>43378.944496111115</v>
      </c>
      <c r="B56" s="3" t="s">
        <v>28</v>
      </c>
      <c r="C56" s="3" t="s">
        <v>20</v>
      </c>
      <c r="D56" s="3">
        <v>13.6</v>
      </c>
      <c r="E56" s="1">
        <f t="shared" si="0"/>
        <v>43378</v>
      </c>
    </row>
    <row r="57" spans="1:5" ht="12.75" x14ac:dyDescent="0.2">
      <c r="A57" s="4">
        <v>43381.441829918986</v>
      </c>
      <c r="B57" s="3" t="s">
        <v>25</v>
      </c>
      <c r="C57" s="3" t="s">
        <v>7</v>
      </c>
      <c r="D57" s="3">
        <v>38.299999999999997</v>
      </c>
      <c r="E57" s="1">
        <f t="shared" si="0"/>
        <v>43381</v>
      </c>
    </row>
    <row r="58" spans="1:5" ht="12.75" x14ac:dyDescent="0.2">
      <c r="A58" s="4">
        <v>43381.442022708332</v>
      </c>
      <c r="B58" s="3" t="s">
        <v>25</v>
      </c>
      <c r="C58" s="3" t="s">
        <v>6</v>
      </c>
      <c r="D58" s="3">
        <v>61.9</v>
      </c>
      <c r="E58" s="1">
        <f t="shared" si="0"/>
        <v>43381</v>
      </c>
    </row>
    <row r="59" spans="1:5" ht="12.75" x14ac:dyDescent="0.2">
      <c r="A59" s="4">
        <v>43381.442252743058</v>
      </c>
      <c r="B59" s="3" t="s">
        <v>25</v>
      </c>
      <c r="C59" s="3" t="s">
        <v>29</v>
      </c>
      <c r="D59" s="3">
        <v>54.9</v>
      </c>
      <c r="E59" s="1">
        <f t="shared" si="0"/>
        <v>43381</v>
      </c>
    </row>
    <row r="60" spans="1:5" ht="12.75" x14ac:dyDescent="0.2">
      <c r="A60" s="4">
        <v>43381.442452222225</v>
      </c>
      <c r="B60" s="3" t="s">
        <v>25</v>
      </c>
      <c r="C60" s="3" t="s">
        <v>13</v>
      </c>
      <c r="D60" s="3">
        <v>76.3</v>
      </c>
      <c r="E60" s="1">
        <f t="shared" si="0"/>
        <v>43381</v>
      </c>
    </row>
    <row r="61" spans="1:5" ht="12.75" x14ac:dyDescent="0.2">
      <c r="A61" s="4">
        <v>43381.442660891204</v>
      </c>
      <c r="B61" s="3" t="s">
        <v>27</v>
      </c>
      <c r="C61" s="3" t="s">
        <v>6</v>
      </c>
      <c r="D61" s="3">
        <v>60.8</v>
      </c>
      <c r="E61" s="1">
        <f t="shared" si="0"/>
        <v>43381</v>
      </c>
    </row>
    <row r="62" spans="1:5" ht="12.75" x14ac:dyDescent="0.2">
      <c r="A62" s="4">
        <v>43381.442909745369</v>
      </c>
      <c r="B62" s="3" t="s">
        <v>27</v>
      </c>
      <c r="C62" s="3" t="s">
        <v>13</v>
      </c>
      <c r="D62" s="3">
        <v>87.2</v>
      </c>
      <c r="E62" s="1">
        <f t="shared" si="0"/>
        <v>43381</v>
      </c>
    </row>
    <row r="63" spans="1:5" ht="12.75" x14ac:dyDescent="0.2">
      <c r="A63" s="4">
        <v>43381.443113483794</v>
      </c>
      <c r="B63" s="3" t="s">
        <v>27</v>
      </c>
      <c r="C63" s="3" t="s">
        <v>29</v>
      </c>
      <c r="D63" s="3">
        <v>51.7</v>
      </c>
      <c r="E63" s="1">
        <f t="shared" si="0"/>
        <v>43381</v>
      </c>
    </row>
    <row r="64" spans="1:5" ht="12.75" x14ac:dyDescent="0.2">
      <c r="A64" s="4">
        <v>43381.443313449076</v>
      </c>
      <c r="B64" s="3" t="s">
        <v>27</v>
      </c>
      <c r="C64" s="3" t="s">
        <v>7</v>
      </c>
      <c r="D64" s="3">
        <v>120</v>
      </c>
      <c r="E64" s="1">
        <f t="shared" si="0"/>
        <v>43381</v>
      </c>
    </row>
    <row r="65" spans="1:5" ht="12.75" x14ac:dyDescent="0.2">
      <c r="A65" s="4">
        <v>43381.443521435183</v>
      </c>
      <c r="B65" s="3" t="s">
        <v>26</v>
      </c>
      <c r="C65" s="3" t="s">
        <v>6</v>
      </c>
      <c r="D65" s="3">
        <v>113.9</v>
      </c>
      <c r="E65" s="1">
        <f t="shared" si="0"/>
        <v>43381</v>
      </c>
    </row>
    <row r="66" spans="1:5" ht="12.75" x14ac:dyDescent="0.2">
      <c r="A66" s="4">
        <v>43381.443742384261</v>
      </c>
      <c r="B66" s="3" t="s">
        <v>26</v>
      </c>
      <c r="C66" s="3" t="s">
        <v>29</v>
      </c>
      <c r="D66" s="3">
        <v>40.700000000000003</v>
      </c>
      <c r="E66" s="1">
        <f t="shared" si="0"/>
        <v>43381</v>
      </c>
    </row>
    <row r="67" spans="1:5" ht="12.75" x14ac:dyDescent="0.2">
      <c r="A67" s="4">
        <v>43381.443944733794</v>
      </c>
      <c r="B67" s="3" t="s">
        <v>26</v>
      </c>
      <c r="C67" s="3" t="s">
        <v>13</v>
      </c>
      <c r="D67" s="3">
        <v>31</v>
      </c>
      <c r="E67" s="1">
        <f t="shared" si="0"/>
        <v>43381</v>
      </c>
    </row>
    <row r="68" spans="1:5" ht="12.75" x14ac:dyDescent="0.2">
      <c r="A68" s="4">
        <v>43381.444183553242</v>
      </c>
      <c r="B68" s="3" t="s">
        <v>26</v>
      </c>
      <c r="C68" s="3" t="s">
        <v>7</v>
      </c>
      <c r="D68" s="3">
        <v>57.4</v>
      </c>
      <c r="E68" s="1">
        <f t="shared" si="0"/>
        <v>43381</v>
      </c>
    </row>
    <row r="69" spans="1:5" ht="12.75" x14ac:dyDescent="0.2">
      <c r="A69" s="4">
        <v>43381.444448275462</v>
      </c>
      <c r="B69" s="3" t="s">
        <v>28</v>
      </c>
      <c r="C69" s="3" t="s">
        <v>13</v>
      </c>
      <c r="D69" s="3">
        <v>101.2</v>
      </c>
      <c r="E69" s="1">
        <f t="shared" si="0"/>
        <v>43381</v>
      </c>
    </row>
    <row r="70" spans="1:5" ht="12.75" x14ac:dyDescent="0.2">
      <c r="A70" s="4">
        <v>43381.444691539349</v>
      </c>
      <c r="B70" s="3" t="s">
        <v>28</v>
      </c>
      <c r="C70" s="3" t="s">
        <v>7</v>
      </c>
      <c r="D70" s="3">
        <v>212.2</v>
      </c>
      <c r="E70" s="1">
        <f t="shared" si="0"/>
        <v>43381</v>
      </c>
    </row>
    <row r="71" spans="1:5" ht="12.75" x14ac:dyDescent="0.2">
      <c r="A71" s="4">
        <v>43381.444916180553</v>
      </c>
      <c r="B71" s="3" t="s">
        <v>28</v>
      </c>
      <c r="C71" s="3" t="s">
        <v>6</v>
      </c>
      <c r="D71" s="3">
        <v>50.7</v>
      </c>
      <c r="E71" s="1">
        <f t="shared" si="0"/>
        <v>43381</v>
      </c>
    </row>
    <row r="72" spans="1:5" ht="12.75" x14ac:dyDescent="0.2">
      <c r="A72" s="4">
        <v>43381.445111122681</v>
      </c>
      <c r="B72" s="3" t="s">
        <v>28</v>
      </c>
      <c r="C72" s="3" t="s">
        <v>29</v>
      </c>
      <c r="D72" s="3">
        <v>32.200000000000003</v>
      </c>
      <c r="E72" s="1">
        <f t="shared" si="0"/>
        <v>43381</v>
      </c>
    </row>
    <row r="73" spans="1:5" ht="12.75" x14ac:dyDescent="0.2">
      <c r="A73" s="4">
        <v>43381.445299386571</v>
      </c>
      <c r="B73" s="3" t="s">
        <v>30</v>
      </c>
      <c r="C73" s="3" t="s">
        <v>7</v>
      </c>
      <c r="D73" s="3">
        <v>174.8</v>
      </c>
      <c r="E73" s="1">
        <f t="shared" si="0"/>
        <v>43381</v>
      </c>
    </row>
    <row r="74" spans="1:5" ht="12.75" x14ac:dyDescent="0.2">
      <c r="A74" s="4">
        <v>43381.445564456022</v>
      </c>
      <c r="B74" s="3" t="s">
        <v>30</v>
      </c>
      <c r="C74" s="3" t="s">
        <v>13</v>
      </c>
      <c r="D74" s="3">
        <v>73.7</v>
      </c>
      <c r="E74" s="1">
        <f t="shared" si="0"/>
        <v>43381</v>
      </c>
    </row>
    <row r="75" spans="1:5" ht="12.75" x14ac:dyDescent="0.2">
      <c r="A75" s="4">
        <v>43381.445842673609</v>
      </c>
      <c r="B75" s="3" t="s">
        <v>31</v>
      </c>
      <c r="C75" s="3" t="s">
        <v>6</v>
      </c>
      <c r="D75" s="3">
        <v>88.5</v>
      </c>
      <c r="E75" s="1">
        <f t="shared" si="0"/>
        <v>43381</v>
      </c>
    </row>
    <row r="76" spans="1:5" ht="12.75" x14ac:dyDescent="0.2">
      <c r="A76" s="4">
        <v>43381.44601565972</v>
      </c>
      <c r="B76" s="3" t="s">
        <v>31</v>
      </c>
      <c r="C76" s="3" t="s">
        <v>7</v>
      </c>
      <c r="D76" s="3">
        <v>13.7</v>
      </c>
      <c r="E76" s="1">
        <f t="shared" si="0"/>
        <v>43381</v>
      </c>
    </row>
    <row r="77" spans="1:5" ht="12.75" x14ac:dyDescent="0.2">
      <c r="A77" s="4">
        <v>43381.446360451388</v>
      </c>
      <c r="B77" s="3" t="s">
        <v>31</v>
      </c>
      <c r="C77" s="3" t="s">
        <v>6</v>
      </c>
      <c r="D77" s="3">
        <v>37.6</v>
      </c>
      <c r="E77" s="1">
        <f t="shared" si="0"/>
        <v>43381</v>
      </c>
    </row>
    <row r="78" spans="1:5" ht="12.75" x14ac:dyDescent="0.2">
      <c r="A78" s="4">
        <v>43381.446551747686</v>
      </c>
      <c r="B78" s="3" t="s">
        <v>31</v>
      </c>
      <c r="C78" s="3" t="s">
        <v>13</v>
      </c>
      <c r="D78" s="3">
        <v>139.5</v>
      </c>
      <c r="E78" s="1">
        <f t="shared" si="0"/>
        <v>43381</v>
      </c>
    </row>
    <row r="79" spans="1:5" ht="12.75" x14ac:dyDescent="0.2">
      <c r="A79" s="2">
        <v>43382</v>
      </c>
      <c r="B79" s="3" t="s">
        <v>32</v>
      </c>
      <c r="C79" s="3" t="s">
        <v>6</v>
      </c>
      <c r="D79" s="3">
        <v>57</v>
      </c>
      <c r="E79" s="1">
        <f t="shared" si="0"/>
        <v>43382</v>
      </c>
    </row>
    <row r="80" spans="1:5" ht="12.75" x14ac:dyDescent="0.2">
      <c r="A80" s="2">
        <v>43382</v>
      </c>
      <c r="B80" s="3" t="s">
        <v>32</v>
      </c>
      <c r="C80" s="3" t="s">
        <v>7</v>
      </c>
      <c r="D80" s="3">
        <v>101.8</v>
      </c>
      <c r="E80" s="1">
        <f t="shared" si="0"/>
        <v>43382</v>
      </c>
    </row>
    <row r="81" spans="1:5" ht="12.75" x14ac:dyDescent="0.2">
      <c r="A81" s="2">
        <v>43382</v>
      </c>
      <c r="B81" s="3" t="s">
        <v>32</v>
      </c>
      <c r="C81" s="3" t="s">
        <v>13</v>
      </c>
      <c r="D81" s="3">
        <v>81.599999999999994</v>
      </c>
      <c r="E81" s="1">
        <f t="shared" si="0"/>
        <v>43382</v>
      </c>
    </row>
    <row r="82" spans="1:5" ht="12.75" x14ac:dyDescent="0.2">
      <c r="A82" s="2">
        <v>43382</v>
      </c>
      <c r="B82" s="3" t="s">
        <v>32</v>
      </c>
      <c r="C82" s="3" t="s">
        <v>20</v>
      </c>
      <c r="D82" s="3">
        <v>59.7</v>
      </c>
      <c r="E82" s="1">
        <f t="shared" si="0"/>
        <v>43382</v>
      </c>
    </row>
    <row r="83" spans="1:5" ht="12.75" x14ac:dyDescent="0.2">
      <c r="A83" s="2">
        <v>43382</v>
      </c>
      <c r="B83" s="3" t="s">
        <v>33</v>
      </c>
      <c r="C83" s="3" t="s">
        <v>7</v>
      </c>
      <c r="D83" s="3">
        <v>149.69999999999999</v>
      </c>
      <c r="E83" s="1">
        <f t="shared" si="0"/>
        <v>43382</v>
      </c>
    </row>
    <row r="84" spans="1:5" ht="12.75" x14ac:dyDescent="0.2">
      <c r="A84" s="2">
        <v>43382</v>
      </c>
      <c r="B84" s="3" t="s">
        <v>33</v>
      </c>
      <c r="C84" s="3" t="s">
        <v>6</v>
      </c>
      <c r="D84" s="3">
        <v>95.4</v>
      </c>
      <c r="E84" s="1">
        <f t="shared" si="0"/>
        <v>43382</v>
      </c>
    </row>
    <row r="85" spans="1:5" ht="12.75" x14ac:dyDescent="0.2">
      <c r="A85" s="2">
        <v>43382</v>
      </c>
      <c r="B85" s="3" t="s">
        <v>33</v>
      </c>
      <c r="C85" s="3" t="s">
        <v>20</v>
      </c>
      <c r="D85" s="3">
        <v>42.2</v>
      </c>
      <c r="E85" s="1">
        <f t="shared" si="0"/>
        <v>43382</v>
      </c>
    </row>
    <row r="86" spans="1:5" ht="12.75" x14ac:dyDescent="0.2">
      <c r="A86" s="2">
        <v>43382</v>
      </c>
      <c r="B86" s="3" t="s">
        <v>34</v>
      </c>
      <c r="C86" s="3" t="s">
        <v>20</v>
      </c>
      <c r="D86" s="3">
        <v>63.5</v>
      </c>
      <c r="E86" s="1">
        <f t="shared" si="0"/>
        <v>43382</v>
      </c>
    </row>
    <row r="87" spans="1:5" ht="12.75" x14ac:dyDescent="0.2">
      <c r="A87" s="2">
        <v>43382</v>
      </c>
      <c r="B87" s="3" t="s">
        <v>34</v>
      </c>
      <c r="C87" s="3" t="s">
        <v>7</v>
      </c>
      <c r="D87" s="3">
        <v>188.8</v>
      </c>
      <c r="E87" s="1">
        <f t="shared" si="0"/>
        <v>43382</v>
      </c>
    </row>
    <row r="88" spans="1:5" ht="12.75" x14ac:dyDescent="0.2">
      <c r="A88" s="2">
        <v>43382</v>
      </c>
      <c r="B88" s="3" t="s">
        <v>34</v>
      </c>
      <c r="C88" s="3" t="s">
        <v>6</v>
      </c>
      <c r="D88" s="3">
        <v>109.9</v>
      </c>
      <c r="E88" s="1">
        <f t="shared" si="0"/>
        <v>43382</v>
      </c>
    </row>
    <row r="89" spans="1:5" ht="12.75" x14ac:dyDescent="0.2">
      <c r="A89" s="2">
        <v>43382</v>
      </c>
      <c r="B89" s="3" t="s">
        <v>35</v>
      </c>
      <c r="C89" s="3" t="s">
        <v>20</v>
      </c>
      <c r="D89" s="3">
        <v>71.099999999999994</v>
      </c>
      <c r="E89" s="1">
        <f t="shared" si="0"/>
        <v>43382</v>
      </c>
    </row>
    <row r="90" spans="1:5" ht="12.75" x14ac:dyDescent="0.2">
      <c r="A90" s="2">
        <v>43382</v>
      </c>
      <c r="B90" s="3" t="s">
        <v>35</v>
      </c>
      <c r="C90" s="3" t="s">
        <v>6</v>
      </c>
      <c r="D90" s="3">
        <v>86</v>
      </c>
      <c r="E90" s="1">
        <f t="shared" si="0"/>
        <v>43382</v>
      </c>
    </row>
    <row r="91" spans="1:5" ht="12.75" x14ac:dyDescent="0.2">
      <c r="A91" s="2">
        <v>43382</v>
      </c>
      <c r="B91" s="3" t="s">
        <v>35</v>
      </c>
      <c r="C91" s="3" t="s">
        <v>13</v>
      </c>
      <c r="D91" s="3">
        <v>71.099999999999994</v>
      </c>
      <c r="E91" s="1">
        <f t="shared" si="0"/>
        <v>43382</v>
      </c>
    </row>
    <row r="92" spans="1:5" ht="12.75" x14ac:dyDescent="0.2">
      <c r="A92" s="2">
        <v>43382</v>
      </c>
      <c r="B92" s="3" t="s">
        <v>35</v>
      </c>
      <c r="C92" s="3" t="s">
        <v>7</v>
      </c>
      <c r="D92" s="3">
        <v>96.6</v>
      </c>
      <c r="E92" s="1">
        <f t="shared" si="0"/>
        <v>43382</v>
      </c>
    </row>
    <row r="93" spans="1:5" ht="12.75" x14ac:dyDescent="0.2">
      <c r="A93" s="2">
        <v>43382</v>
      </c>
      <c r="B93" s="3" t="s">
        <v>36</v>
      </c>
      <c r="C93" s="3" t="s">
        <v>6</v>
      </c>
      <c r="D93" s="3">
        <v>116.3</v>
      </c>
      <c r="E93" s="1">
        <f t="shared" si="0"/>
        <v>43382</v>
      </c>
    </row>
    <row r="94" spans="1:5" ht="12.75" x14ac:dyDescent="0.2">
      <c r="A94" s="2">
        <v>43382</v>
      </c>
      <c r="B94" s="3" t="s">
        <v>36</v>
      </c>
      <c r="C94" s="3" t="s">
        <v>13</v>
      </c>
      <c r="D94" s="3">
        <v>126.7</v>
      </c>
      <c r="E94" s="1">
        <f t="shared" si="0"/>
        <v>43382</v>
      </c>
    </row>
    <row r="95" spans="1:5" ht="12.75" x14ac:dyDescent="0.2">
      <c r="A95" s="2">
        <v>43382</v>
      </c>
      <c r="B95" s="3" t="s">
        <v>36</v>
      </c>
      <c r="C95" s="3" t="s">
        <v>7</v>
      </c>
      <c r="D95" s="3">
        <v>139.69999999999999</v>
      </c>
      <c r="E95" s="1">
        <f t="shared" si="0"/>
        <v>43382</v>
      </c>
    </row>
    <row r="96" spans="1:5" ht="12.75" x14ac:dyDescent="0.2">
      <c r="A96" s="2">
        <v>43382</v>
      </c>
      <c r="B96" s="3" t="s">
        <v>36</v>
      </c>
      <c r="C96" s="3" t="s">
        <v>20</v>
      </c>
      <c r="D96" s="3">
        <v>34.799999999999997</v>
      </c>
      <c r="E96" s="1">
        <f t="shared" si="0"/>
        <v>43382</v>
      </c>
    </row>
    <row r="97" spans="1:5" ht="12.75" x14ac:dyDescent="0.2">
      <c r="A97" s="2">
        <v>43383</v>
      </c>
      <c r="B97" s="3" t="s">
        <v>37</v>
      </c>
      <c r="C97" s="3" t="s">
        <v>13</v>
      </c>
      <c r="D97" s="3">
        <v>73.5</v>
      </c>
      <c r="E97" s="1">
        <f t="shared" si="0"/>
        <v>43383</v>
      </c>
    </row>
    <row r="98" spans="1:5" ht="12.75" x14ac:dyDescent="0.2">
      <c r="A98" s="2">
        <v>43383</v>
      </c>
      <c r="B98" s="3" t="s">
        <v>37</v>
      </c>
      <c r="C98" s="3" t="s">
        <v>13</v>
      </c>
      <c r="D98" s="3">
        <v>169.3</v>
      </c>
      <c r="E98" s="1">
        <f t="shared" si="0"/>
        <v>43383</v>
      </c>
    </row>
    <row r="99" spans="1:5" ht="12.75" x14ac:dyDescent="0.2">
      <c r="A99" s="2">
        <v>43383</v>
      </c>
      <c r="B99" s="3" t="s">
        <v>37</v>
      </c>
      <c r="C99" s="3" t="s">
        <v>7</v>
      </c>
      <c r="D99" s="3">
        <v>140.6</v>
      </c>
      <c r="E99" s="1">
        <f t="shared" si="0"/>
        <v>43383</v>
      </c>
    </row>
    <row r="100" spans="1:5" ht="12.75" x14ac:dyDescent="0.2">
      <c r="A100" s="2">
        <v>43383</v>
      </c>
      <c r="B100" s="3" t="s">
        <v>38</v>
      </c>
      <c r="C100" s="3" t="s">
        <v>20</v>
      </c>
      <c r="D100" s="3">
        <v>117.2</v>
      </c>
      <c r="E100" s="1">
        <f t="shared" si="0"/>
        <v>43383</v>
      </c>
    </row>
    <row r="101" spans="1:5" ht="12.75" x14ac:dyDescent="0.2">
      <c r="A101" s="2">
        <v>43383</v>
      </c>
      <c r="B101" s="3" t="s">
        <v>38</v>
      </c>
      <c r="C101" s="3" t="s">
        <v>13</v>
      </c>
      <c r="D101" s="3">
        <v>163.9</v>
      </c>
      <c r="E101" s="1">
        <f t="shared" si="0"/>
        <v>43383</v>
      </c>
    </row>
    <row r="102" spans="1:5" ht="12.75" x14ac:dyDescent="0.2">
      <c r="A102" s="2">
        <v>43383</v>
      </c>
      <c r="B102" s="3" t="s">
        <v>38</v>
      </c>
      <c r="C102" s="3" t="s">
        <v>7</v>
      </c>
      <c r="D102" s="3">
        <v>108.5</v>
      </c>
      <c r="E102" s="1">
        <f t="shared" si="0"/>
        <v>43383</v>
      </c>
    </row>
    <row r="103" spans="1:5" ht="12.75" x14ac:dyDescent="0.2">
      <c r="A103" s="2">
        <v>43383</v>
      </c>
      <c r="B103" s="3" t="s">
        <v>38</v>
      </c>
      <c r="C103" s="3" t="s">
        <v>6</v>
      </c>
      <c r="D103" s="3">
        <v>185</v>
      </c>
      <c r="E103" s="1">
        <f t="shared" si="0"/>
        <v>43383</v>
      </c>
    </row>
    <row r="104" spans="1:5" ht="12.75" x14ac:dyDescent="0.2">
      <c r="A104" s="2">
        <v>43383</v>
      </c>
      <c r="B104" s="3" t="s">
        <v>39</v>
      </c>
      <c r="C104" s="3" t="s">
        <v>6</v>
      </c>
      <c r="D104" s="3">
        <v>115.1</v>
      </c>
      <c r="E104" s="1">
        <f t="shared" si="0"/>
        <v>43383</v>
      </c>
    </row>
    <row r="105" spans="1:5" ht="12.75" x14ac:dyDescent="0.2">
      <c r="A105" s="2">
        <v>43383</v>
      </c>
      <c r="B105" s="3" t="s">
        <v>39</v>
      </c>
      <c r="C105" s="3" t="s">
        <v>7</v>
      </c>
      <c r="D105" s="3">
        <v>22.3</v>
      </c>
      <c r="E105" s="1">
        <f t="shared" si="0"/>
        <v>43383</v>
      </c>
    </row>
    <row r="106" spans="1:5" ht="12.75" x14ac:dyDescent="0.2">
      <c r="A106" s="2">
        <v>43383</v>
      </c>
      <c r="B106" s="3" t="s">
        <v>39</v>
      </c>
      <c r="C106" s="3" t="s">
        <v>7</v>
      </c>
      <c r="D106" s="3">
        <v>51</v>
      </c>
      <c r="E106" s="1">
        <f t="shared" si="0"/>
        <v>43383</v>
      </c>
    </row>
    <row r="107" spans="1:5" ht="12.75" x14ac:dyDescent="0.2">
      <c r="A107" s="2">
        <v>43383</v>
      </c>
      <c r="B107" s="3" t="s">
        <v>39</v>
      </c>
      <c r="C107" s="3" t="s">
        <v>13</v>
      </c>
      <c r="D107" s="3">
        <v>66.599999999999994</v>
      </c>
      <c r="E107" s="1">
        <f t="shared" si="0"/>
        <v>43383</v>
      </c>
    </row>
    <row r="108" spans="1:5" ht="12.75" x14ac:dyDescent="0.2">
      <c r="A108" s="2">
        <v>43384</v>
      </c>
      <c r="B108" s="3" t="s">
        <v>39</v>
      </c>
      <c r="C108" s="3" t="s">
        <v>7</v>
      </c>
      <c r="D108" s="3">
        <v>15.1</v>
      </c>
      <c r="E108" s="1">
        <f t="shared" si="0"/>
        <v>43384</v>
      </c>
    </row>
    <row r="109" spans="1:5" ht="12.75" x14ac:dyDescent="0.2">
      <c r="A109" s="2">
        <v>43384</v>
      </c>
      <c r="B109" s="3" t="s">
        <v>39</v>
      </c>
      <c r="C109" s="3" t="s">
        <v>20</v>
      </c>
      <c r="D109" s="3">
        <v>32</v>
      </c>
      <c r="E109" s="1">
        <f t="shared" si="0"/>
        <v>43384</v>
      </c>
    </row>
    <row r="110" spans="1:5" ht="12.75" x14ac:dyDescent="0.2">
      <c r="A110" s="2">
        <v>43384</v>
      </c>
      <c r="B110" s="3" t="s">
        <v>39</v>
      </c>
      <c r="C110" s="3" t="s">
        <v>6</v>
      </c>
      <c r="D110" s="3">
        <v>82.1</v>
      </c>
      <c r="E110" s="1">
        <f t="shared" si="0"/>
        <v>43384</v>
      </c>
    </row>
    <row r="111" spans="1:5" ht="12.75" x14ac:dyDescent="0.2">
      <c r="A111" s="2">
        <v>43384</v>
      </c>
      <c r="B111" s="3" t="s">
        <v>40</v>
      </c>
      <c r="C111" s="3" t="s">
        <v>13</v>
      </c>
      <c r="D111" s="3">
        <v>80.7</v>
      </c>
      <c r="E111" s="1">
        <f t="shared" si="0"/>
        <v>43384</v>
      </c>
    </row>
    <row r="112" spans="1:5" ht="12.75" x14ac:dyDescent="0.2">
      <c r="A112" s="2">
        <v>43384</v>
      </c>
      <c r="B112" s="3" t="s">
        <v>40</v>
      </c>
      <c r="C112" s="3" t="s">
        <v>6</v>
      </c>
      <c r="D112" s="3">
        <v>81.2</v>
      </c>
      <c r="E112" s="1">
        <f t="shared" si="0"/>
        <v>43384</v>
      </c>
    </row>
    <row r="113" spans="1:5" ht="12.75" x14ac:dyDescent="0.2">
      <c r="A113" s="2">
        <v>43384</v>
      </c>
      <c r="B113" s="3" t="s">
        <v>40</v>
      </c>
      <c r="C113" s="3" t="s">
        <v>7</v>
      </c>
      <c r="D113" s="3">
        <v>131.6</v>
      </c>
      <c r="E113" s="1">
        <f t="shared" si="0"/>
        <v>43384</v>
      </c>
    </row>
    <row r="114" spans="1:5" ht="12.75" x14ac:dyDescent="0.2">
      <c r="A114" s="2">
        <v>43384</v>
      </c>
      <c r="B114" s="3" t="s">
        <v>40</v>
      </c>
      <c r="C114" s="3" t="s">
        <v>7</v>
      </c>
      <c r="D114" s="3">
        <v>162.5</v>
      </c>
      <c r="E114" s="1">
        <f t="shared" si="0"/>
        <v>43384</v>
      </c>
    </row>
    <row r="115" spans="1:5" ht="12.75" x14ac:dyDescent="0.2">
      <c r="A115" s="2">
        <v>43384</v>
      </c>
      <c r="B115" s="3" t="s">
        <v>40</v>
      </c>
      <c r="C115" s="3" t="s">
        <v>20</v>
      </c>
      <c r="D115" s="3">
        <v>101.4</v>
      </c>
      <c r="E115" s="1">
        <f t="shared" si="0"/>
        <v>43384</v>
      </c>
    </row>
    <row r="116" spans="1:5" ht="12.75" x14ac:dyDescent="0.2">
      <c r="A116" s="2">
        <v>43384</v>
      </c>
      <c r="B116" s="3" t="s">
        <v>40</v>
      </c>
      <c r="C116" s="3" t="s">
        <v>6</v>
      </c>
      <c r="D116" s="3">
        <v>131.30000000000001</v>
      </c>
      <c r="E116" s="1">
        <f t="shared" si="0"/>
        <v>43384</v>
      </c>
    </row>
    <row r="117" spans="1:5" ht="12.75" x14ac:dyDescent="0.2">
      <c r="A117" s="2">
        <v>43384</v>
      </c>
      <c r="B117" s="3" t="s">
        <v>41</v>
      </c>
      <c r="C117" s="3" t="s">
        <v>20</v>
      </c>
      <c r="D117" s="3">
        <v>61</v>
      </c>
      <c r="E117" s="1">
        <f t="shared" si="0"/>
        <v>43384</v>
      </c>
    </row>
    <row r="118" spans="1:5" ht="12.75" x14ac:dyDescent="0.2">
      <c r="A118" s="2">
        <v>43384</v>
      </c>
      <c r="B118" s="3" t="s">
        <v>41</v>
      </c>
      <c r="C118" s="3" t="s">
        <v>7</v>
      </c>
      <c r="D118" s="3">
        <v>226.9</v>
      </c>
      <c r="E118" s="1">
        <f t="shared" si="0"/>
        <v>43384</v>
      </c>
    </row>
    <row r="119" spans="1:5" ht="12.75" x14ac:dyDescent="0.2">
      <c r="A119" s="2">
        <v>43384</v>
      </c>
      <c r="B119" s="3" t="s">
        <v>41</v>
      </c>
      <c r="C119" s="3" t="s">
        <v>6</v>
      </c>
      <c r="D119" s="3">
        <v>99.3</v>
      </c>
      <c r="E119" s="1">
        <f t="shared" si="0"/>
        <v>43384</v>
      </c>
    </row>
    <row r="120" spans="1:5" ht="12.75" x14ac:dyDescent="0.2">
      <c r="A120" s="2">
        <v>43384</v>
      </c>
      <c r="B120" s="3" t="s">
        <v>35</v>
      </c>
      <c r="C120" s="3" t="s">
        <v>6</v>
      </c>
      <c r="D120" s="3">
        <v>82.8</v>
      </c>
      <c r="E120" s="1">
        <f t="shared" si="0"/>
        <v>43384</v>
      </c>
    </row>
    <row r="121" spans="1:5" ht="12.75" x14ac:dyDescent="0.2">
      <c r="A121" s="2">
        <v>43384</v>
      </c>
      <c r="B121" s="3" t="s">
        <v>35</v>
      </c>
      <c r="C121" s="3" t="s">
        <v>20</v>
      </c>
      <c r="D121" s="3">
        <v>19.100000000000001</v>
      </c>
      <c r="E121" s="1">
        <f t="shared" si="0"/>
        <v>43384</v>
      </c>
    </row>
    <row r="122" spans="1:5" ht="12.75" x14ac:dyDescent="0.2">
      <c r="A122" s="2">
        <v>43384</v>
      </c>
      <c r="B122" s="3" t="s">
        <v>35</v>
      </c>
      <c r="C122" s="3" t="s">
        <v>13</v>
      </c>
      <c r="D122" s="3">
        <v>57.1</v>
      </c>
      <c r="E122" s="1">
        <f t="shared" si="0"/>
        <v>43384</v>
      </c>
    </row>
    <row r="123" spans="1:5" ht="12.75" x14ac:dyDescent="0.2">
      <c r="A123" s="1"/>
      <c r="E123" s="1">
        <f t="shared" si="0"/>
        <v>0</v>
      </c>
    </row>
    <row r="124" spans="1:5" ht="12.75" x14ac:dyDescent="0.2">
      <c r="A124" s="1"/>
      <c r="E124" s="1">
        <f t="shared" si="0"/>
        <v>0</v>
      </c>
    </row>
    <row r="125" spans="1:5" ht="12.75" x14ac:dyDescent="0.2">
      <c r="A125" s="1"/>
      <c r="E125" s="1">
        <f t="shared" si="0"/>
        <v>0</v>
      </c>
    </row>
    <row r="126" spans="1:5" ht="12.75" x14ac:dyDescent="0.2">
      <c r="A126" s="1"/>
      <c r="E126" s="1">
        <f t="shared" si="0"/>
        <v>0</v>
      </c>
    </row>
    <row r="127" spans="1:5" ht="12.75" x14ac:dyDescent="0.2">
      <c r="A127" s="1"/>
      <c r="E127" s="1">
        <f t="shared" si="0"/>
        <v>0</v>
      </c>
    </row>
    <row r="128" spans="1:5" ht="12.75" x14ac:dyDescent="0.2">
      <c r="A128" s="1"/>
      <c r="E128" s="1">
        <f t="shared" si="0"/>
        <v>0</v>
      </c>
    </row>
    <row r="129" spans="1:5" ht="12.75" x14ac:dyDescent="0.2">
      <c r="A129" s="1"/>
      <c r="E129" s="1">
        <f t="shared" si="0"/>
        <v>0</v>
      </c>
    </row>
    <row r="130" spans="1:5" ht="12.75" x14ac:dyDescent="0.2">
      <c r="A130" s="1"/>
      <c r="E130" s="1">
        <f t="shared" si="0"/>
        <v>0</v>
      </c>
    </row>
    <row r="131" spans="1:5" ht="12.75" x14ac:dyDescent="0.2">
      <c r="A131" s="1"/>
      <c r="E131" s="1">
        <f t="shared" si="0"/>
        <v>0</v>
      </c>
    </row>
    <row r="132" spans="1:5" ht="12.75" x14ac:dyDescent="0.2">
      <c r="A132" s="1"/>
      <c r="E132" s="1">
        <f t="shared" si="0"/>
        <v>0</v>
      </c>
    </row>
    <row r="133" spans="1:5" ht="12.75" x14ac:dyDescent="0.2">
      <c r="A133" s="1"/>
      <c r="E133" s="1">
        <f t="shared" si="0"/>
        <v>0</v>
      </c>
    </row>
    <row r="134" spans="1:5" ht="12.75" x14ac:dyDescent="0.2">
      <c r="A134" s="1"/>
      <c r="E134" s="1">
        <f t="shared" si="0"/>
        <v>0</v>
      </c>
    </row>
    <row r="135" spans="1:5" ht="12.75" x14ac:dyDescent="0.2">
      <c r="A135" s="1"/>
      <c r="E135" s="1">
        <f t="shared" si="0"/>
        <v>0</v>
      </c>
    </row>
    <row r="136" spans="1:5" ht="12.75" x14ac:dyDescent="0.2">
      <c r="A136" s="1"/>
      <c r="E136" s="1">
        <f t="shared" si="0"/>
        <v>0</v>
      </c>
    </row>
    <row r="137" spans="1:5" ht="12.75" x14ac:dyDescent="0.2">
      <c r="A137" s="1"/>
      <c r="E137" s="1">
        <f t="shared" si="0"/>
        <v>0</v>
      </c>
    </row>
    <row r="138" spans="1:5" ht="12.75" x14ac:dyDescent="0.2">
      <c r="A138" s="1"/>
      <c r="E138" s="1">
        <f t="shared" si="0"/>
        <v>0</v>
      </c>
    </row>
    <row r="139" spans="1:5" ht="12.75" x14ac:dyDescent="0.2">
      <c r="A139" s="1"/>
      <c r="E139" s="1">
        <f t="shared" si="0"/>
        <v>0</v>
      </c>
    </row>
    <row r="140" spans="1:5" ht="12.75" x14ac:dyDescent="0.2">
      <c r="A140" s="1"/>
      <c r="E140" s="1">
        <f t="shared" si="0"/>
        <v>0</v>
      </c>
    </row>
    <row r="141" spans="1:5" ht="12.75" x14ac:dyDescent="0.2">
      <c r="A141" s="1"/>
      <c r="E141" s="1">
        <f t="shared" si="0"/>
        <v>0</v>
      </c>
    </row>
    <row r="142" spans="1:5" ht="12.75" x14ac:dyDescent="0.2">
      <c r="A142" s="1"/>
      <c r="E142" s="1">
        <f t="shared" si="0"/>
        <v>0</v>
      </c>
    </row>
    <row r="143" spans="1:5" ht="12.75" x14ac:dyDescent="0.2">
      <c r="A143" s="1"/>
      <c r="E143" s="1">
        <f t="shared" si="0"/>
        <v>0</v>
      </c>
    </row>
    <row r="144" spans="1:5" ht="12.75" x14ac:dyDescent="0.2">
      <c r="A144" s="1"/>
      <c r="E144" s="1">
        <f t="shared" si="0"/>
        <v>0</v>
      </c>
    </row>
    <row r="145" spans="1:5" ht="12.75" x14ac:dyDescent="0.2">
      <c r="A145" s="1"/>
      <c r="E145" s="1">
        <f t="shared" si="0"/>
        <v>0</v>
      </c>
    </row>
    <row r="146" spans="1:5" ht="12.75" x14ac:dyDescent="0.2">
      <c r="A146" s="1"/>
      <c r="E146" s="1">
        <f t="shared" si="0"/>
        <v>0</v>
      </c>
    </row>
    <row r="147" spans="1:5" ht="12.75" x14ac:dyDescent="0.2">
      <c r="A147" s="1"/>
      <c r="E147" s="1">
        <f t="shared" si="0"/>
        <v>0</v>
      </c>
    </row>
    <row r="148" spans="1:5" ht="12.75" x14ac:dyDescent="0.2">
      <c r="A148" s="1"/>
      <c r="E148" s="1">
        <f t="shared" si="0"/>
        <v>0</v>
      </c>
    </row>
    <row r="149" spans="1:5" ht="12.75" x14ac:dyDescent="0.2">
      <c r="A149" s="1"/>
      <c r="E149" s="1">
        <f t="shared" si="0"/>
        <v>0</v>
      </c>
    </row>
    <row r="150" spans="1:5" ht="12.75" x14ac:dyDescent="0.2">
      <c r="A150" s="1"/>
      <c r="E150" s="1">
        <f t="shared" si="0"/>
        <v>0</v>
      </c>
    </row>
    <row r="151" spans="1:5" ht="12.75" x14ac:dyDescent="0.2">
      <c r="A151" s="1"/>
      <c r="E151" s="1">
        <f t="shared" si="0"/>
        <v>0</v>
      </c>
    </row>
    <row r="152" spans="1:5" ht="12.75" x14ac:dyDescent="0.2">
      <c r="A152" s="1"/>
      <c r="E152" s="1">
        <f t="shared" si="0"/>
        <v>0</v>
      </c>
    </row>
    <row r="153" spans="1:5" ht="12.75" x14ac:dyDescent="0.2">
      <c r="A153" s="1"/>
      <c r="E153" s="1">
        <f t="shared" si="0"/>
        <v>0</v>
      </c>
    </row>
    <row r="154" spans="1:5" ht="12.75" x14ac:dyDescent="0.2">
      <c r="A154" s="1"/>
      <c r="E154" s="1">
        <f t="shared" si="0"/>
        <v>0</v>
      </c>
    </row>
    <row r="155" spans="1:5" ht="12.75" x14ac:dyDescent="0.2">
      <c r="A155" s="1"/>
      <c r="E155" s="1">
        <f t="shared" si="0"/>
        <v>0</v>
      </c>
    </row>
    <row r="156" spans="1:5" ht="12.75" x14ac:dyDescent="0.2">
      <c r="A156" s="1"/>
      <c r="E156" s="1">
        <f t="shared" si="0"/>
        <v>0</v>
      </c>
    </row>
    <row r="157" spans="1:5" ht="12.75" x14ac:dyDescent="0.2">
      <c r="A157" s="1"/>
      <c r="E157" s="1">
        <f t="shared" si="0"/>
        <v>0</v>
      </c>
    </row>
    <row r="158" spans="1:5" ht="12.75" x14ac:dyDescent="0.2">
      <c r="A158" s="1"/>
      <c r="E158" s="1">
        <f t="shared" si="0"/>
        <v>0</v>
      </c>
    </row>
    <row r="159" spans="1:5" ht="12.75" x14ac:dyDescent="0.2">
      <c r="A159" s="1"/>
      <c r="E159" s="1">
        <f t="shared" si="0"/>
        <v>0</v>
      </c>
    </row>
    <row r="160" spans="1:5" ht="12.75" x14ac:dyDescent="0.2">
      <c r="A160" s="1"/>
      <c r="E160" s="1">
        <f t="shared" si="0"/>
        <v>0</v>
      </c>
    </row>
    <row r="161" spans="1:5" ht="12.75" x14ac:dyDescent="0.2">
      <c r="A161" s="1"/>
      <c r="E161" s="1">
        <f t="shared" si="0"/>
        <v>0</v>
      </c>
    </row>
    <row r="162" spans="1:5" ht="12.75" x14ac:dyDescent="0.2">
      <c r="A162" s="1"/>
      <c r="E162" s="1">
        <f t="shared" si="0"/>
        <v>0</v>
      </c>
    </row>
    <row r="163" spans="1:5" ht="12.75" x14ac:dyDescent="0.2">
      <c r="A163" s="1"/>
      <c r="E163" s="1">
        <f t="shared" si="0"/>
        <v>0</v>
      </c>
    </row>
    <row r="164" spans="1:5" ht="12.75" x14ac:dyDescent="0.2">
      <c r="A164" s="1"/>
      <c r="E164" s="1">
        <f t="shared" si="0"/>
        <v>0</v>
      </c>
    </row>
    <row r="165" spans="1:5" ht="12.75" x14ac:dyDescent="0.2">
      <c r="A165" s="1"/>
      <c r="E165" s="1">
        <f t="shared" si="0"/>
        <v>0</v>
      </c>
    </row>
    <row r="166" spans="1:5" ht="12.75" x14ac:dyDescent="0.2">
      <c r="A166" s="1"/>
      <c r="E166" s="1">
        <f t="shared" si="0"/>
        <v>0</v>
      </c>
    </row>
    <row r="167" spans="1:5" ht="12.75" x14ac:dyDescent="0.2">
      <c r="A167" s="1"/>
      <c r="E167" s="1">
        <f t="shared" si="0"/>
        <v>0</v>
      </c>
    </row>
    <row r="168" spans="1:5" ht="12.75" x14ac:dyDescent="0.2">
      <c r="A168" s="1"/>
      <c r="E168" s="1">
        <f t="shared" si="0"/>
        <v>0</v>
      </c>
    </row>
    <row r="169" spans="1:5" ht="12.75" x14ac:dyDescent="0.2">
      <c r="A169" s="1"/>
      <c r="E169" s="1">
        <f t="shared" si="0"/>
        <v>0</v>
      </c>
    </row>
    <row r="170" spans="1:5" ht="12.75" x14ac:dyDescent="0.2">
      <c r="A170" s="1"/>
      <c r="E170" s="1">
        <f t="shared" si="0"/>
        <v>0</v>
      </c>
    </row>
    <row r="171" spans="1:5" ht="12.75" x14ac:dyDescent="0.2">
      <c r="A171" s="1"/>
      <c r="E171" s="1">
        <f t="shared" si="0"/>
        <v>0</v>
      </c>
    </row>
    <row r="172" spans="1:5" ht="12.75" x14ac:dyDescent="0.2">
      <c r="A172" s="1"/>
      <c r="E172" s="1">
        <f t="shared" si="0"/>
        <v>0</v>
      </c>
    </row>
    <row r="173" spans="1:5" ht="12.75" x14ac:dyDescent="0.2">
      <c r="A173" s="1"/>
      <c r="E173" s="1">
        <f t="shared" si="0"/>
        <v>0</v>
      </c>
    </row>
    <row r="174" spans="1:5" ht="12.75" x14ac:dyDescent="0.2">
      <c r="A174" s="1"/>
      <c r="E174" s="1">
        <f t="shared" si="0"/>
        <v>0</v>
      </c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</sheetData>
  <conditionalFormatting sqref="E1:E178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/>
  </sheetViews>
  <sheetFormatPr defaultColWidth="12.5703125" defaultRowHeight="15.75" customHeight="1" x14ac:dyDescent="0.2"/>
  <sheetData>
    <row r="1" spans="1:17" ht="15.75" customHeight="1" x14ac:dyDescent="0.2">
      <c r="A1" s="41" t="s">
        <v>3</v>
      </c>
      <c r="B1" s="41" t="s">
        <v>4</v>
      </c>
      <c r="Q1" s="5"/>
    </row>
    <row r="2" spans="1:17" ht="15.75" customHeight="1" x14ac:dyDescent="0.2">
      <c r="A2" s="41" t="s">
        <v>2</v>
      </c>
      <c r="B2" s="43">
        <v>0</v>
      </c>
      <c r="C2" s="43">
        <v>43362</v>
      </c>
      <c r="D2" s="43">
        <v>43363</v>
      </c>
      <c r="E2" s="43">
        <v>43367</v>
      </c>
      <c r="F2" s="43">
        <v>43371</v>
      </c>
      <c r="G2" s="43">
        <v>43374</v>
      </c>
      <c r="H2" s="43">
        <v>43375</v>
      </c>
      <c r="I2" s="43">
        <v>43377</v>
      </c>
      <c r="J2" s="43">
        <v>43378</v>
      </c>
      <c r="K2" s="43">
        <v>43381</v>
      </c>
      <c r="L2" s="43">
        <v>43382</v>
      </c>
      <c r="M2" s="43">
        <v>43383</v>
      </c>
      <c r="N2" s="43">
        <v>43384</v>
      </c>
      <c r="O2" s="43" t="s">
        <v>83</v>
      </c>
      <c r="P2" s="43" t="s">
        <v>42</v>
      </c>
      <c r="Q2" s="6" t="s">
        <v>43</v>
      </c>
    </row>
    <row r="3" spans="1:17" ht="15.75" customHeight="1" x14ac:dyDescent="0.2">
      <c r="A3" t="s">
        <v>29</v>
      </c>
      <c r="B3" s="42"/>
      <c r="C3" s="42"/>
      <c r="D3" s="42"/>
      <c r="E3" s="42"/>
      <c r="F3" s="42"/>
      <c r="G3" s="42"/>
      <c r="H3" s="42"/>
      <c r="I3" s="42"/>
      <c r="J3" s="42"/>
      <c r="K3" s="42">
        <v>179.5</v>
      </c>
      <c r="L3" s="42"/>
      <c r="M3" s="42"/>
      <c r="N3" s="42"/>
      <c r="O3" s="42"/>
      <c r="P3" s="42">
        <v>179.5</v>
      </c>
      <c r="Q3" s="5"/>
    </row>
    <row r="4" spans="1:17" ht="15.75" customHeight="1" x14ac:dyDescent="0.2">
      <c r="A4" t="s">
        <v>13</v>
      </c>
      <c r="B4" s="42"/>
      <c r="C4" s="42"/>
      <c r="D4" s="42"/>
      <c r="E4" s="42"/>
      <c r="F4" s="42"/>
      <c r="G4" s="42">
        <v>743.3</v>
      </c>
      <c r="H4" s="42"/>
      <c r="I4" s="42">
        <v>275.5</v>
      </c>
      <c r="J4" s="42">
        <v>76.599999999999994</v>
      </c>
      <c r="K4" s="42">
        <v>508.9</v>
      </c>
      <c r="L4" s="42">
        <v>279.39999999999998</v>
      </c>
      <c r="M4" s="42">
        <v>473.30000000000007</v>
      </c>
      <c r="N4" s="42">
        <v>137.80000000000001</v>
      </c>
      <c r="O4" s="42"/>
      <c r="P4" s="42">
        <v>2494.8000000000002</v>
      </c>
      <c r="Q4" s="5">
        <f t="shared" ref="Q4:Q11" si="0">P4/(28*16)</f>
        <v>5.5687500000000005</v>
      </c>
    </row>
    <row r="5" spans="1:17" ht="15.75" customHeight="1" x14ac:dyDescent="0.2">
      <c r="A5" t="s">
        <v>20</v>
      </c>
      <c r="B5" s="42"/>
      <c r="C5" s="42"/>
      <c r="D5" s="42"/>
      <c r="E5" s="42"/>
      <c r="F5" s="42"/>
      <c r="G5" s="42"/>
      <c r="H5" s="42"/>
      <c r="I5" s="42">
        <v>147.10000000000002</v>
      </c>
      <c r="J5" s="42">
        <v>270.20000000000005</v>
      </c>
      <c r="K5" s="42"/>
      <c r="L5" s="42">
        <v>271.3</v>
      </c>
      <c r="M5" s="42">
        <v>117.2</v>
      </c>
      <c r="N5" s="42">
        <v>213.5</v>
      </c>
      <c r="O5" s="42"/>
      <c r="P5" s="42">
        <v>1019.3000000000002</v>
      </c>
      <c r="Q5" s="5">
        <f t="shared" si="0"/>
        <v>2.2752232142857145</v>
      </c>
    </row>
    <row r="6" spans="1:17" ht="15.75" customHeight="1" x14ac:dyDescent="0.2">
      <c r="A6" t="s">
        <v>7</v>
      </c>
      <c r="B6" s="42"/>
      <c r="C6" s="42">
        <v>41</v>
      </c>
      <c r="D6" s="42"/>
      <c r="E6" s="42"/>
      <c r="F6" s="42"/>
      <c r="G6" s="42">
        <v>568.9</v>
      </c>
      <c r="H6" s="42">
        <v>17</v>
      </c>
      <c r="I6" s="42">
        <v>364</v>
      </c>
      <c r="J6" s="42">
        <v>118.3</v>
      </c>
      <c r="K6" s="42">
        <v>616.40000000000009</v>
      </c>
      <c r="L6" s="42">
        <v>676.59999999999991</v>
      </c>
      <c r="M6" s="42">
        <v>322.39999999999998</v>
      </c>
      <c r="N6" s="42">
        <v>536.1</v>
      </c>
      <c r="O6" s="42"/>
      <c r="P6" s="42">
        <v>3260.7</v>
      </c>
      <c r="Q6" s="5">
        <f t="shared" si="0"/>
        <v>7.2783482142857139</v>
      </c>
    </row>
    <row r="7" spans="1:17" ht="15.75" customHeight="1" x14ac:dyDescent="0.2">
      <c r="A7" t="s">
        <v>14</v>
      </c>
      <c r="B7" s="42"/>
      <c r="C7" s="42"/>
      <c r="D7" s="42"/>
      <c r="E7" s="42"/>
      <c r="F7" s="42"/>
      <c r="G7" s="42">
        <v>11.3</v>
      </c>
      <c r="H7" s="42"/>
      <c r="I7" s="42"/>
      <c r="J7" s="42"/>
      <c r="K7" s="42"/>
      <c r="L7" s="42"/>
      <c r="M7" s="42"/>
      <c r="N7" s="42"/>
      <c r="O7" s="42"/>
      <c r="P7" s="42">
        <v>11.3</v>
      </c>
      <c r="Q7" s="5">
        <f t="shared" si="0"/>
        <v>2.5223214285714286E-2</v>
      </c>
    </row>
    <row r="8" spans="1:17" ht="15.75" customHeight="1" x14ac:dyDescent="0.2">
      <c r="A8" t="s">
        <v>15</v>
      </c>
      <c r="B8" s="42"/>
      <c r="C8" s="42"/>
      <c r="D8" s="42"/>
      <c r="E8" s="42"/>
      <c r="F8" s="42"/>
      <c r="G8" s="42">
        <v>24.3</v>
      </c>
      <c r="H8" s="42"/>
      <c r="I8" s="42"/>
      <c r="J8" s="42"/>
      <c r="K8" s="42"/>
      <c r="L8" s="42"/>
      <c r="M8" s="42"/>
      <c r="N8" s="42"/>
      <c r="O8" s="42"/>
      <c r="P8" s="42">
        <v>24.3</v>
      </c>
      <c r="Q8" s="5">
        <f t="shared" si="0"/>
        <v>5.424107142857143E-2</v>
      </c>
    </row>
    <row r="9" spans="1:17" ht="15.75" customHeight="1" x14ac:dyDescent="0.2">
      <c r="A9" t="s">
        <v>6</v>
      </c>
      <c r="B9" s="42"/>
      <c r="C9" s="42">
        <v>309.7</v>
      </c>
      <c r="D9" s="42">
        <v>340</v>
      </c>
      <c r="E9" s="42">
        <v>339</v>
      </c>
      <c r="F9" s="42">
        <v>399.40000000000003</v>
      </c>
      <c r="G9" s="42">
        <v>57.9</v>
      </c>
      <c r="H9" s="42"/>
      <c r="I9" s="42">
        <v>294</v>
      </c>
      <c r="J9" s="42">
        <v>128.6</v>
      </c>
      <c r="K9" s="42">
        <v>413.40000000000003</v>
      </c>
      <c r="L9" s="42">
        <v>464.6</v>
      </c>
      <c r="M9" s="42">
        <v>300.10000000000002</v>
      </c>
      <c r="N9" s="42">
        <v>476.70000000000005</v>
      </c>
      <c r="O9" s="42"/>
      <c r="P9" s="42">
        <v>3523.3999999999996</v>
      </c>
      <c r="Q9" s="5">
        <f t="shared" si="0"/>
        <v>7.8647321428571422</v>
      </c>
    </row>
    <row r="10" spans="1:17" ht="15.75" customHeight="1" x14ac:dyDescent="0.2">
      <c r="A10" t="s">
        <v>83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5">
        <f t="shared" si="0"/>
        <v>0</v>
      </c>
    </row>
    <row r="11" spans="1:17" ht="15.75" customHeight="1" x14ac:dyDescent="0.2">
      <c r="A11" t="s">
        <v>42</v>
      </c>
      <c r="B11" s="42"/>
      <c r="C11" s="42">
        <v>350.7</v>
      </c>
      <c r="D11" s="42">
        <v>340</v>
      </c>
      <c r="E11" s="42">
        <v>339</v>
      </c>
      <c r="F11" s="42">
        <v>399.40000000000003</v>
      </c>
      <c r="G11" s="42">
        <v>1405.6999999999998</v>
      </c>
      <c r="H11" s="42">
        <v>17</v>
      </c>
      <c r="I11" s="42">
        <v>1080.5999999999999</v>
      </c>
      <c r="J11" s="42">
        <v>593.70000000000005</v>
      </c>
      <c r="K11" s="42">
        <v>1718.2000000000003</v>
      </c>
      <c r="L11" s="42">
        <v>1691.9</v>
      </c>
      <c r="M11" s="42">
        <v>1213</v>
      </c>
      <c r="N11" s="42">
        <v>1364.1000000000001</v>
      </c>
      <c r="O11" s="42"/>
      <c r="P11" s="42">
        <v>10513.3</v>
      </c>
      <c r="Q11" s="5">
        <f t="shared" si="0"/>
        <v>23.467187499999998</v>
      </c>
    </row>
    <row r="12" spans="1:17" ht="15.75" customHeight="1" x14ac:dyDescent="0.2">
      <c r="Q12" s="5"/>
    </row>
    <row r="13" spans="1:17" ht="15.75" customHeight="1" x14ac:dyDescent="0.2">
      <c r="Q13" s="5"/>
    </row>
    <row r="14" spans="1:17" ht="15.75" customHeight="1" x14ac:dyDescent="0.2">
      <c r="Q14" s="5"/>
    </row>
    <row r="15" spans="1:17" ht="15.75" customHeight="1" x14ac:dyDescent="0.2">
      <c r="Q15" s="5"/>
    </row>
    <row r="16" spans="1:17" ht="15.75" customHeight="1" x14ac:dyDescent="0.2">
      <c r="Q16" s="5"/>
    </row>
    <row r="17" spans="17:17" ht="15.75" customHeight="1" x14ac:dyDescent="0.2">
      <c r="Q17" s="5"/>
    </row>
    <row r="18" spans="17:17" ht="15.75" customHeight="1" x14ac:dyDescent="0.2">
      <c r="Q18" s="5"/>
    </row>
    <row r="19" spans="17:17" ht="15.75" customHeight="1" x14ac:dyDescent="0.2">
      <c r="Q19" s="5"/>
    </row>
    <row r="20" spans="17:17" ht="15.75" customHeight="1" x14ac:dyDescent="0.2">
      <c r="Q20" s="5"/>
    </row>
    <row r="21" spans="17:17" ht="15.75" customHeight="1" x14ac:dyDescent="0.2">
      <c r="Q21" s="5"/>
    </row>
    <row r="22" spans="17:17" ht="15.75" customHeight="1" x14ac:dyDescent="0.2">
      <c r="Q22" s="5"/>
    </row>
    <row r="23" spans="17:17" ht="12.75" x14ac:dyDescent="0.2">
      <c r="Q23" s="5"/>
    </row>
    <row r="24" spans="17:17" ht="12.75" x14ac:dyDescent="0.2">
      <c r="Q24" s="5"/>
    </row>
    <row r="25" spans="17:17" ht="12.75" x14ac:dyDescent="0.2">
      <c r="Q25" s="5"/>
    </row>
    <row r="26" spans="17:17" ht="12.75" x14ac:dyDescent="0.2">
      <c r="Q26" s="5"/>
    </row>
    <row r="27" spans="17:17" ht="12.75" x14ac:dyDescent="0.2">
      <c r="Q27" s="5"/>
    </row>
    <row r="28" spans="17:17" ht="12.75" x14ac:dyDescent="0.2">
      <c r="Q28" s="5"/>
    </row>
    <row r="29" spans="17:17" ht="12.75" x14ac:dyDescent="0.2">
      <c r="Q29" s="5"/>
    </row>
    <row r="30" spans="17:17" ht="12.75" x14ac:dyDescent="0.2">
      <c r="Q30" s="5"/>
    </row>
    <row r="31" spans="17:17" ht="12.75" x14ac:dyDescent="0.2">
      <c r="Q31" s="5"/>
    </row>
    <row r="32" spans="17:17" ht="12.75" x14ac:dyDescent="0.2">
      <c r="Q32" s="5"/>
    </row>
    <row r="33" spans="17:17" ht="12.75" x14ac:dyDescent="0.2">
      <c r="Q33" s="5"/>
    </row>
    <row r="34" spans="17:17" ht="12.75" x14ac:dyDescent="0.2">
      <c r="Q34" s="5"/>
    </row>
    <row r="35" spans="17:17" ht="12.75" x14ac:dyDescent="0.2">
      <c r="Q35" s="5"/>
    </row>
    <row r="36" spans="17:17" ht="12.75" x14ac:dyDescent="0.2">
      <c r="Q36" s="5"/>
    </row>
    <row r="37" spans="17:17" ht="12.75" x14ac:dyDescent="0.2">
      <c r="Q37" s="5"/>
    </row>
    <row r="38" spans="17:17" ht="12.75" x14ac:dyDescent="0.2">
      <c r="Q38" s="5"/>
    </row>
    <row r="39" spans="17:17" ht="12.75" x14ac:dyDescent="0.2">
      <c r="Q39" s="5"/>
    </row>
    <row r="40" spans="17:17" ht="12.75" x14ac:dyDescent="0.2">
      <c r="Q40" s="5"/>
    </row>
    <row r="41" spans="17:17" ht="12.75" x14ac:dyDescent="0.2">
      <c r="Q41" s="5"/>
    </row>
    <row r="42" spans="17:17" ht="12.75" x14ac:dyDescent="0.2">
      <c r="Q42" s="5"/>
    </row>
    <row r="43" spans="17:17" ht="12.75" x14ac:dyDescent="0.2">
      <c r="Q43" s="5"/>
    </row>
    <row r="44" spans="17:17" ht="12.75" x14ac:dyDescent="0.2">
      <c r="Q44" s="5"/>
    </row>
    <row r="45" spans="17:17" ht="12.75" x14ac:dyDescent="0.2">
      <c r="Q45" s="5"/>
    </row>
    <row r="46" spans="17:17" ht="12.75" x14ac:dyDescent="0.2">
      <c r="Q46" s="5"/>
    </row>
    <row r="47" spans="17:17" ht="12.75" x14ac:dyDescent="0.2">
      <c r="Q47" s="5"/>
    </row>
    <row r="48" spans="17:17" ht="12.75" x14ac:dyDescent="0.2">
      <c r="Q48" s="5"/>
    </row>
    <row r="49" spans="17:17" ht="12.75" x14ac:dyDescent="0.2">
      <c r="Q49" s="5"/>
    </row>
    <row r="50" spans="17:17" ht="12.75" x14ac:dyDescent="0.2">
      <c r="Q50" s="5"/>
    </row>
    <row r="51" spans="17:17" ht="12.75" x14ac:dyDescent="0.2">
      <c r="Q51" s="5"/>
    </row>
    <row r="52" spans="17:17" ht="12.75" x14ac:dyDescent="0.2">
      <c r="Q52" s="5"/>
    </row>
    <row r="53" spans="17:17" ht="12.75" x14ac:dyDescent="0.2">
      <c r="Q53" s="5"/>
    </row>
    <row r="54" spans="17:17" ht="12.75" x14ac:dyDescent="0.2">
      <c r="Q54" s="5"/>
    </row>
    <row r="55" spans="17:17" ht="12.75" x14ac:dyDescent="0.2">
      <c r="Q55" s="5"/>
    </row>
    <row r="56" spans="17:17" ht="12.75" x14ac:dyDescent="0.2">
      <c r="Q56" s="5"/>
    </row>
    <row r="57" spans="17:17" ht="12.75" x14ac:dyDescent="0.2">
      <c r="Q57" s="5"/>
    </row>
    <row r="58" spans="17:17" ht="12.75" x14ac:dyDescent="0.2">
      <c r="Q58" s="5"/>
    </row>
    <row r="59" spans="17:17" ht="12.75" x14ac:dyDescent="0.2">
      <c r="Q59" s="5"/>
    </row>
    <row r="60" spans="17:17" ht="12.75" x14ac:dyDescent="0.2">
      <c r="Q60" s="5"/>
    </row>
    <row r="61" spans="17:17" ht="12.75" x14ac:dyDescent="0.2">
      <c r="Q61" s="5"/>
    </row>
    <row r="62" spans="17:17" ht="12.75" x14ac:dyDescent="0.2">
      <c r="Q62" s="5"/>
    </row>
    <row r="63" spans="17:17" ht="12.75" x14ac:dyDescent="0.2">
      <c r="Q63" s="5"/>
    </row>
    <row r="64" spans="17:17" ht="12.75" x14ac:dyDescent="0.2">
      <c r="Q64" s="5"/>
    </row>
    <row r="65" spans="17:17" ht="12.75" x14ac:dyDescent="0.2">
      <c r="Q65" s="5"/>
    </row>
    <row r="66" spans="17:17" ht="12.75" x14ac:dyDescent="0.2">
      <c r="Q66" s="5"/>
    </row>
    <row r="67" spans="17:17" ht="12.75" x14ac:dyDescent="0.2">
      <c r="Q67" s="5"/>
    </row>
    <row r="68" spans="17:17" ht="12.75" x14ac:dyDescent="0.2">
      <c r="Q68" s="5"/>
    </row>
    <row r="69" spans="17:17" ht="12.75" x14ac:dyDescent="0.2">
      <c r="Q69" s="5"/>
    </row>
    <row r="70" spans="17:17" ht="12.75" x14ac:dyDescent="0.2">
      <c r="Q70" s="5"/>
    </row>
    <row r="71" spans="17:17" ht="12.75" x14ac:dyDescent="0.2">
      <c r="Q71" s="5"/>
    </row>
    <row r="72" spans="17:17" ht="12.75" x14ac:dyDescent="0.2">
      <c r="Q72" s="5"/>
    </row>
    <row r="73" spans="17:17" ht="12.75" x14ac:dyDescent="0.2">
      <c r="Q73" s="5"/>
    </row>
    <row r="74" spans="17:17" ht="12.75" x14ac:dyDescent="0.2">
      <c r="Q74" s="5"/>
    </row>
    <row r="75" spans="17:17" ht="12.75" x14ac:dyDescent="0.2">
      <c r="Q75" s="5"/>
    </row>
    <row r="76" spans="17:17" ht="12.75" x14ac:dyDescent="0.2">
      <c r="Q76" s="5"/>
    </row>
    <row r="77" spans="17:17" ht="12.75" x14ac:dyDescent="0.2">
      <c r="Q77" s="5"/>
    </row>
    <row r="78" spans="17:17" ht="12.75" x14ac:dyDescent="0.2">
      <c r="Q78" s="5"/>
    </row>
    <row r="79" spans="17:17" ht="12.75" x14ac:dyDescent="0.2">
      <c r="Q79" s="5"/>
    </row>
    <row r="80" spans="17:17" ht="12.75" x14ac:dyDescent="0.2">
      <c r="Q80" s="5"/>
    </row>
    <row r="81" spans="17:17" ht="12.75" x14ac:dyDescent="0.2">
      <c r="Q81" s="5"/>
    </row>
    <row r="82" spans="17:17" ht="12.75" x14ac:dyDescent="0.2">
      <c r="Q82" s="5"/>
    </row>
    <row r="83" spans="17:17" ht="12.75" x14ac:dyDescent="0.2">
      <c r="Q83" s="5"/>
    </row>
    <row r="84" spans="17:17" ht="12.75" x14ac:dyDescent="0.2">
      <c r="Q84" s="5"/>
    </row>
    <row r="85" spans="17:17" ht="12.75" x14ac:dyDescent="0.2">
      <c r="Q85" s="5"/>
    </row>
    <row r="86" spans="17:17" ht="12.75" x14ac:dyDescent="0.2">
      <c r="Q86" s="5"/>
    </row>
    <row r="87" spans="17:17" ht="12.75" x14ac:dyDescent="0.2">
      <c r="Q87" s="5"/>
    </row>
    <row r="88" spans="17:17" ht="12.75" x14ac:dyDescent="0.2">
      <c r="Q88" s="5"/>
    </row>
    <row r="89" spans="17:17" ht="12.75" x14ac:dyDescent="0.2">
      <c r="Q89" s="5"/>
    </row>
    <row r="90" spans="17:17" ht="12.75" x14ac:dyDescent="0.2">
      <c r="Q90" s="5"/>
    </row>
    <row r="91" spans="17:17" ht="12.75" x14ac:dyDescent="0.2">
      <c r="Q91" s="5"/>
    </row>
    <row r="92" spans="17:17" ht="12.75" x14ac:dyDescent="0.2">
      <c r="Q92" s="5"/>
    </row>
    <row r="93" spans="17:17" ht="12.75" x14ac:dyDescent="0.2">
      <c r="Q93" s="5"/>
    </row>
    <row r="94" spans="17:17" ht="12.75" x14ac:dyDescent="0.2">
      <c r="Q94" s="5"/>
    </row>
    <row r="95" spans="17:17" ht="12.75" x14ac:dyDescent="0.2">
      <c r="Q95" s="5"/>
    </row>
    <row r="96" spans="17:17" ht="12.75" x14ac:dyDescent="0.2">
      <c r="Q96" s="5"/>
    </row>
    <row r="97" spans="17:17" ht="12.75" x14ac:dyDescent="0.2">
      <c r="Q97" s="5"/>
    </row>
    <row r="98" spans="17:17" ht="12.75" x14ac:dyDescent="0.2">
      <c r="Q98" s="5"/>
    </row>
    <row r="99" spans="17:17" ht="12.75" x14ac:dyDescent="0.2">
      <c r="Q99" s="5"/>
    </row>
    <row r="100" spans="17:17" ht="12.75" x14ac:dyDescent="0.2">
      <c r="Q100" s="5"/>
    </row>
    <row r="101" spans="17:17" ht="12.75" x14ac:dyDescent="0.2">
      <c r="Q101" s="5"/>
    </row>
    <row r="102" spans="17:17" ht="12.75" x14ac:dyDescent="0.2">
      <c r="Q102" s="5"/>
    </row>
    <row r="103" spans="17:17" ht="12.75" x14ac:dyDescent="0.2">
      <c r="Q103" s="5"/>
    </row>
    <row r="104" spans="17:17" ht="12.75" x14ac:dyDescent="0.2">
      <c r="Q104" s="5"/>
    </row>
    <row r="105" spans="17:17" ht="12.75" x14ac:dyDescent="0.2">
      <c r="Q105" s="5"/>
    </row>
    <row r="106" spans="17:17" ht="12.75" x14ac:dyDescent="0.2">
      <c r="Q106" s="5"/>
    </row>
    <row r="107" spans="17:17" ht="12.75" x14ac:dyDescent="0.2">
      <c r="Q107" s="5"/>
    </row>
    <row r="108" spans="17:17" ht="12.75" x14ac:dyDescent="0.2">
      <c r="Q108" s="5"/>
    </row>
    <row r="109" spans="17:17" ht="12.75" x14ac:dyDescent="0.2">
      <c r="Q109" s="5"/>
    </row>
    <row r="110" spans="17:17" ht="12.75" x14ac:dyDescent="0.2">
      <c r="Q110" s="5"/>
    </row>
    <row r="111" spans="17:17" ht="12.75" x14ac:dyDescent="0.2">
      <c r="Q111" s="5"/>
    </row>
    <row r="112" spans="17:17" ht="12.75" x14ac:dyDescent="0.2">
      <c r="Q112" s="5"/>
    </row>
    <row r="113" spans="17:17" ht="12.75" x14ac:dyDescent="0.2">
      <c r="Q113" s="5"/>
    </row>
    <row r="114" spans="17:17" ht="12.75" x14ac:dyDescent="0.2">
      <c r="Q114" s="5"/>
    </row>
    <row r="115" spans="17:17" ht="12.75" x14ac:dyDescent="0.2">
      <c r="Q115" s="5"/>
    </row>
    <row r="116" spans="17:17" ht="12.75" x14ac:dyDescent="0.2">
      <c r="Q116" s="5"/>
    </row>
    <row r="117" spans="17:17" ht="12.75" x14ac:dyDescent="0.2">
      <c r="Q117" s="5"/>
    </row>
    <row r="118" spans="17:17" ht="12.75" x14ac:dyDescent="0.2">
      <c r="Q118" s="5"/>
    </row>
    <row r="119" spans="17:17" ht="12.75" x14ac:dyDescent="0.2">
      <c r="Q119" s="5"/>
    </row>
    <row r="120" spans="17:17" ht="12.75" x14ac:dyDescent="0.2">
      <c r="Q120" s="5"/>
    </row>
    <row r="121" spans="17:17" ht="12.75" x14ac:dyDescent="0.2">
      <c r="Q121" s="5"/>
    </row>
    <row r="122" spans="17:17" ht="12.75" x14ac:dyDescent="0.2">
      <c r="Q122" s="5"/>
    </row>
    <row r="123" spans="17:17" ht="12.75" x14ac:dyDescent="0.2">
      <c r="Q123" s="5"/>
    </row>
    <row r="124" spans="17:17" ht="12.75" x14ac:dyDescent="0.2">
      <c r="Q124" s="5"/>
    </row>
    <row r="125" spans="17:17" ht="12.75" x14ac:dyDescent="0.2">
      <c r="Q125" s="5"/>
    </row>
    <row r="126" spans="17:17" ht="12.75" x14ac:dyDescent="0.2">
      <c r="Q126" s="5"/>
    </row>
    <row r="127" spans="17:17" ht="12.75" x14ac:dyDescent="0.2">
      <c r="Q127" s="5"/>
    </row>
    <row r="128" spans="17:17" ht="12.75" x14ac:dyDescent="0.2">
      <c r="Q128" s="5"/>
    </row>
    <row r="129" spans="17:17" ht="12.75" x14ac:dyDescent="0.2">
      <c r="Q129" s="5"/>
    </row>
    <row r="130" spans="17:17" ht="12.75" x14ac:dyDescent="0.2">
      <c r="Q130" s="5"/>
    </row>
    <row r="131" spans="17:17" ht="12.75" x14ac:dyDescent="0.2">
      <c r="Q131" s="5"/>
    </row>
    <row r="132" spans="17:17" ht="12.75" x14ac:dyDescent="0.2">
      <c r="Q132" s="5"/>
    </row>
    <row r="133" spans="17:17" ht="12.75" x14ac:dyDescent="0.2">
      <c r="Q133" s="5"/>
    </row>
    <row r="134" spans="17:17" ht="12.75" x14ac:dyDescent="0.2">
      <c r="Q134" s="5"/>
    </row>
    <row r="135" spans="17:17" ht="12.75" x14ac:dyDescent="0.2">
      <c r="Q135" s="5"/>
    </row>
    <row r="136" spans="17:17" ht="12.75" x14ac:dyDescent="0.2">
      <c r="Q136" s="5"/>
    </row>
    <row r="137" spans="17:17" ht="12.75" x14ac:dyDescent="0.2">
      <c r="Q137" s="5"/>
    </row>
    <row r="138" spans="17:17" ht="12.75" x14ac:dyDescent="0.2">
      <c r="Q138" s="5"/>
    </row>
    <row r="139" spans="17:17" ht="12.75" x14ac:dyDescent="0.2">
      <c r="Q139" s="5"/>
    </row>
    <row r="140" spans="17:17" ht="12.75" x14ac:dyDescent="0.2">
      <c r="Q140" s="5"/>
    </row>
    <row r="141" spans="17:17" ht="12.75" x14ac:dyDescent="0.2">
      <c r="Q141" s="5"/>
    </row>
    <row r="142" spans="17:17" ht="12.75" x14ac:dyDescent="0.2">
      <c r="Q142" s="5"/>
    </row>
    <row r="143" spans="17:17" ht="12.75" x14ac:dyDescent="0.2">
      <c r="Q143" s="5"/>
    </row>
    <row r="144" spans="17:17" ht="12.75" x14ac:dyDescent="0.2">
      <c r="Q144" s="5"/>
    </row>
    <row r="145" spans="17:17" ht="12.75" x14ac:dyDescent="0.2">
      <c r="Q145" s="5"/>
    </row>
    <row r="146" spans="17:17" ht="12.75" x14ac:dyDescent="0.2">
      <c r="Q146" s="5"/>
    </row>
    <row r="147" spans="17:17" ht="12.75" x14ac:dyDescent="0.2">
      <c r="Q147" s="5"/>
    </row>
    <row r="148" spans="17:17" ht="12.75" x14ac:dyDescent="0.2">
      <c r="Q148" s="5"/>
    </row>
    <row r="149" spans="17:17" ht="12.75" x14ac:dyDescent="0.2">
      <c r="Q149" s="5"/>
    </row>
    <row r="150" spans="17:17" ht="12.75" x14ac:dyDescent="0.2">
      <c r="Q150" s="5"/>
    </row>
    <row r="151" spans="17:17" ht="12.75" x14ac:dyDescent="0.2">
      <c r="Q151" s="5"/>
    </row>
    <row r="152" spans="17:17" ht="12.75" x14ac:dyDescent="0.2">
      <c r="Q152" s="5"/>
    </row>
    <row r="153" spans="17:17" ht="12.75" x14ac:dyDescent="0.2">
      <c r="Q153" s="5"/>
    </row>
    <row r="154" spans="17:17" ht="12.75" x14ac:dyDescent="0.2">
      <c r="Q154" s="5"/>
    </row>
    <row r="155" spans="17:17" ht="12.75" x14ac:dyDescent="0.2">
      <c r="Q155" s="5"/>
    </row>
    <row r="156" spans="17:17" ht="12.75" x14ac:dyDescent="0.2">
      <c r="Q156" s="5"/>
    </row>
    <row r="157" spans="17:17" ht="12.75" x14ac:dyDescent="0.2">
      <c r="Q157" s="5"/>
    </row>
    <row r="158" spans="17:17" ht="12.75" x14ac:dyDescent="0.2">
      <c r="Q158" s="5"/>
    </row>
    <row r="159" spans="17:17" ht="12.75" x14ac:dyDescent="0.2">
      <c r="Q159" s="5"/>
    </row>
    <row r="160" spans="17:17" ht="12.75" x14ac:dyDescent="0.2">
      <c r="Q160" s="5"/>
    </row>
    <row r="161" spans="17:17" ht="12.75" x14ac:dyDescent="0.2">
      <c r="Q161" s="5"/>
    </row>
    <row r="162" spans="17:17" ht="12.75" x14ac:dyDescent="0.2">
      <c r="Q162" s="5"/>
    </row>
    <row r="163" spans="17:17" ht="12.75" x14ac:dyDescent="0.2">
      <c r="Q163" s="5"/>
    </row>
    <row r="164" spans="17:17" ht="12.75" x14ac:dyDescent="0.2">
      <c r="Q164" s="5"/>
    </row>
    <row r="165" spans="17:17" ht="12.75" x14ac:dyDescent="0.2">
      <c r="Q165" s="5"/>
    </row>
    <row r="166" spans="17:17" ht="12.75" x14ac:dyDescent="0.2">
      <c r="Q166" s="5"/>
    </row>
    <row r="167" spans="17:17" ht="12.75" x14ac:dyDescent="0.2">
      <c r="Q167" s="5"/>
    </row>
    <row r="168" spans="17:17" ht="12.75" x14ac:dyDescent="0.2">
      <c r="Q168" s="5"/>
    </row>
    <row r="169" spans="17:17" ht="12.75" x14ac:dyDescent="0.2">
      <c r="Q169" s="5"/>
    </row>
    <row r="170" spans="17:17" ht="12.75" x14ac:dyDescent="0.2">
      <c r="Q170" s="5"/>
    </row>
    <row r="171" spans="17:17" ht="12.75" x14ac:dyDescent="0.2">
      <c r="Q171" s="5"/>
    </row>
    <row r="172" spans="17:17" ht="12.75" x14ac:dyDescent="0.2">
      <c r="Q172" s="5"/>
    </row>
    <row r="173" spans="17:17" ht="12.75" x14ac:dyDescent="0.2">
      <c r="Q173" s="5"/>
    </row>
    <row r="174" spans="17:17" ht="12.75" x14ac:dyDescent="0.2">
      <c r="Q174" s="5"/>
    </row>
    <row r="175" spans="17:17" ht="12.75" x14ac:dyDescent="0.2">
      <c r="Q175" s="5"/>
    </row>
    <row r="176" spans="17:17" ht="12.75" x14ac:dyDescent="0.2">
      <c r="Q176" s="5"/>
    </row>
    <row r="177" spans="17:17" ht="12.75" x14ac:dyDescent="0.2">
      <c r="Q177" s="5"/>
    </row>
    <row r="178" spans="17:17" ht="12.75" x14ac:dyDescent="0.2">
      <c r="Q178" s="5"/>
    </row>
    <row r="179" spans="17:17" ht="12.75" x14ac:dyDescent="0.2">
      <c r="Q179" s="5"/>
    </row>
    <row r="180" spans="17:17" ht="12.75" x14ac:dyDescent="0.2">
      <c r="Q180" s="5"/>
    </row>
    <row r="181" spans="17:17" ht="12.75" x14ac:dyDescent="0.2">
      <c r="Q181" s="5"/>
    </row>
    <row r="182" spans="17:17" ht="12.75" x14ac:dyDescent="0.2">
      <c r="Q182" s="5"/>
    </row>
    <row r="183" spans="17:17" ht="12.75" x14ac:dyDescent="0.2">
      <c r="Q183" s="5"/>
    </row>
    <row r="184" spans="17:17" ht="12.75" x14ac:dyDescent="0.2">
      <c r="Q184" s="5"/>
    </row>
    <row r="185" spans="17:17" ht="12.75" x14ac:dyDescent="0.2">
      <c r="Q185" s="5"/>
    </row>
    <row r="186" spans="17:17" ht="12.75" x14ac:dyDescent="0.2">
      <c r="Q186" s="5"/>
    </row>
    <row r="187" spans="17:17" ht="12.75" x14ac:dyDescent="0.2">
      <c r="Q187" s="5"/>
    </row>
    <row r="188" spans="17:17" ht="12.75" x14ac:dyDescent="0.2">
      <c r="Q188" s="5"/>
    </row>
    <row r="189" spans="17:17" ht="12.75" x14ac:dyDescent="0.2">
      <c r="Q189" s="5"/>
    </row>
    <row r="190" spans="17:17" ht="12.75" x14ac:dyDescent="0.2">
      <c r="Q190" s="5"/>
    </row>
    <row r="191" spans="17:17" ht="12.75" x14ac:dyDescent="0.2">
      <c r="Q191" s="5"/>
    </row>
    <row r="192" spans="17:17" ht="12.75" x14ac:dyDescent="0.2">
      <c r="Q192" s="5"/>
    </row>
    <row r="193" spans="17:17" ht="12.75" x14ac:dyDescent="0.2">
      <c r="Q193" s="5"/>
    </row>
    <row r="194" spans="17:17" ht="12.75" x14ac:dyDescent="0.2">
      <c r="Q194" s="5"/>
    </row>
    <row r="195" spans="17:17" ht="12.75" x14ac:dyDescent="0.2">
      <c r="Q195" s="5"/>
    </row>
    <row r="196" spans="17:17" ht="12.75" x14ac:dyDescent="0.2">
      <c r="Q196" s="5"/>
    </row>
    <row r="197" spans="17:17" ht="12.75" x14ac:dyDescent="0.2">
      <c r="Q197" s="5"/>
    </row>
    <row r="198" spans="17:17" ht="12.75" x14ac:dyDescent="0.2">
      <c r="Q198" s="5"/>
    </row>
    <row r="199" spans="17:17" ht="12.75" x14ac:dyDescent="0.2">
      <c r="Q199" s="5"/>
    </row>
    <row r="200" spans="17:17" ht="12.75" x14ac:dyDescent="0.2">
      <c r="Q200" s="5"/>
    </row>
    <row r="201" spans="17:17" ht="12.75" x14ac:dyDescent="0.2">
      <c r="Q201" s="5"/>
    </row>
    <row r="202" spans="17:17" ht="12.75" x14ac:dyDescent="0.2">
      <c r="Q202" s="5"/>
    </row>
    <row r="203" spans="17:17" ht="12.75" x14ac:dyDescent="0.2">
      <c r="Q203" s="5"/>
    </row>
    <row r="204" spans="17:17" ht="12.75" x14ac:dyDescent="0.2">
      <c r="Q204" s="5"/>
    </row>
    <row r="205" spans="17:17" ht="12.75" x14ac:dyDescent="0.2">
      <c r="Q205" s="5"/>
    </row>
    <row r="206" spans="17:17" ht="12.75" x14ac:dyDescent="0.2">
      <c r="Q206" s="5"/>
    </row>
    <row r="207" spans="17:17" ht="12.75" x14ac:dyDescent="0.2">
      <c r="Q207" s="5"/>
    </row>
    <row r="208" spans="17:17" ht="12.75" x14ac:dyDescent="0.2">
      <c r="Q208" s="5"/>
    </row>
    <row r="209" spans="17:17" ht="12.75" x14ac:dyDescent="0.2">
      <c r="Q209" s="5"/>
    </row>
    <row r="210" spans="17:17" ht="12.75" x14ac:dyDescent="0.2">
      <c r="Q210" s="5"/>
    </row>
    <row r="211" spans="17:17" ht="12.75" x14ac:dyDescent="0.2">
      <c r="Q211" s="5"/>
    </row>
    <row r="212" spans="17:17" ht="12.75" x14ac:dyDescent="0.2">
      <c r="Q212" s="5"/>
    </row>
    <row r="213" spans="17:17" ht="12.75" x14ac:dyDescent="0.2">
      <c r="Q213" s="5"/>
    </row>
    <row r="214" spans="17:17" ht="12.75" x14ac:dyDescent="0.2">
      <c r="Q214" s="5"/>
    </row>
    <row r="215" spans="17:17" ht="12.75" x14ac:dyDescent="0.2">
      <c r="Q215" s="5"/>
    </row>
    <row r="216" spans="17:17" ht="12.75" x14ac:dyDescent="0.2">
      <c r="Q216" s="5"/>
    </row>
    <row r="217" spans="17:17" ht="12.75" x14ac:dyDescent="0.2">
      <c r="Q217" s="5"/>
    </row>
    <row r="218" spans="17:17" ht="12.75" x14ac:dyDescent="0.2">
      <c r="Q218" s="5"/>
    </row>
    <row r="219" spans="17:17" ht="12.75" x14ac:dyDescent="0.2">
      <c r="Q219" s="5"/>
    </row>
    <row r="220" spans="17:17" ht="12.75" x14ac:dyDescent="0.2">
      <c r="Q220" s="5"/>
    </row>
    <row r="221" spans="17:17" ht="12.75" x14ac:dyDescent="0.2">
      <c r="Q221" s="5"/>
    </row>
    <row r="222" spans="17:17" ht="12.75" x14ac:dyDescent="0.2">
      <c r="Q222" s="5"/>
    </row>
    <row r="223" spans="17:17" ht="12.75" x14ac:dyDescent="0.2">
      <c r="Q223" s="5"/>
    </row>
    <row r="224" spans="17:17" ht="12.75" x14ac:dyDescent="0.2">
      <c r="Q224" s="5"/>
    </row>
    <row r="225" spans="17:17" ht="12.75" x14ac:dyDescent="0.2">
      <c r="Q225" s="5"/>
    </row>
    <row r="226" spans="17:17" ht="12.75" x14ac:dyDescent="0.2">
      <c r="Q226" s="5"/>
    </row>
    <row r="227" spans="17:17" ht="12.75" x14ac:dyDescent="0.2">
      <c r="Q227" s="5"/>
    </row>
    <row r="228" spans="17:17" ht="12.75" x14ac:dyDescent="0.2">
      <c r="Q228" s="5"/>
    </row>
    <row r="229" spans="17:17" ht="12.75" x14ac:dyDescent="0.2">
      <c r="Q229" s="5"/>
    </row>
    <row r="230" spans="17:17" ht="12.75" x14ac:dyDescent="0.2">
      <c r="Q230" s="5"/>
    </row>
    <row r="231" spans="17:17" ht="12.75" x14ac:dyDescent="0.2">
      <c r="Q231" s="5"/>
    </row>
    <row r="232" spans="17:17" ht="12.75" x14ac:dyDescent="0.2">
      <c r="Q232" s="5"/>
    </row>
    <row r="233" spans="17:17" ht="12.75" x14ac:dyDescent="0.2">
      <c r="Q233" s="5"/>
    </row>
    <row r="234" spans="17:17" ht="12.75" x14ac:dyDescent="0.2">
      <c r="Q234" s="5"/>
    </row>
    <row r="235" spans="17:17" ht="12.75" x14ac:dyDescent="0.2">
      <c r="Q235" s="5"/>
    </row>
    <row r="236" spans="17:17" ht="12.75" x14ac:dyDescent="0.2">
      <c r="Q236" s="5"/>
    </row>
    <row r="237" spans="17:17" ht="12.75" x14ac:dyDescent="0.2">
      <c r="Q237" s="5"/>
    </row>
    <row r="238" spans="17:17" ht="12.75" x14ac:dyDescent="0.2">
      <c r="Q238" s="5"/>
    </row>
    <row r="239" spans="17:17" ht="12.75" x14ac:dyDescent="0.2">
      <c r="Q239" s="5"/>
    </row>
    <row r="240" spans="17:17" ht="12.75" x14ac:dyDescent="0.2">
      <c r="Q240" s="5"/>
    </row>
    <row r="241" spans="17:17" ht="12.75" x14ac:dyDescent="0.2">
      <c r="Q241" s="5"/>
    </row>
    <row r="242" spans="17:17" ht="12.75" x14ac:dyDescent="0.2">
      <c r="Q242" s="5"/>
    </row>
    <row r="243" spans="17:17" ht="12.75" x14ac:dyDescent="0.2">
      <c r="Q243" s="5"/>
    </row>
    <row r="244" spans="17:17" ht="12.75" x14ac:dyDescent="0.2">
      <c r="Q244" s="5"/>
    </row>
    <row r="245" spans="17:17" ht="12.75" x14ac:dyDescent="0.2">
      <c r="Q245" s="5"/>
    </row>
    <row r="246" spans="17:17" ht="12.75" x14ac:dyDescent="0.2">
      <c r="Q246" s="5"/>
    </row>
    <row r="247" spans="17:17" ht="12.75" x14ac:dyDescent="0.2">
      <c r="Q247" s="5"/>
    </row>
    <row r="248" spans="17:17" ht="12.75" x14ac:dyDescent="0.2">
      <c r="Q248" s="5"/>
    </row>
    <row r="249" spans="17:17" ht="12.75" x14ac:dyDescent="0.2">
      <c r="Q249" s="5"/>
    </row>
    <row r="250" spans="17:17" ht="12.75" x14ac:dyDescent="0.2">
      <c r="Q250" s="5"/>
    </row>
    <row r="251" spans="17:17" ht="12.75" x14ac:dyDescent="0.2">
      <c r="Q251" s="5"/>
    </row>
    <row r="252" spans="17:17" ht="12.75" x14ac:dyDescent="0.2">
      <c r="Q252" s="5"/>
    </row>
    <row r="253" spans="17:17" ht="12.75" x14ac:dyDescent="0.2">
      <c r="Q253" s="5"/>
    </row>
    <row r="254" spans="17:17" ht="12.75" x14ac:dyDescent="0.2">
      <c r="Q254" s="5"/>
    </row>
    <row r="255" spans="17:17" ht="12.75" x14ac:dyDescent="0.2">
      <c r="Q255" s="5"/>
    </row>
    <row r="256" spans="17:17" ht="12.75" x14ac:dyDescent="0.2">
      <c r="Q256" s="5"/>
    </row>
    <row r="257" spans="17:17" ht="12.75" x14ac:dyDescent="0.2">
      <c r="Q257" s="5"/>
    </row>
    <row r="258" spans="17:17" ht="12.75" x14ac:dyDescent="0.2">
      <c r="Q258" s="5"/>
    </row>
    <row r="259" spans="17:17" ht="12.75" x14ac:dyDescent="0.2">
      <c r="Q259" s="5"/>
    </row>
    <row r="260" spans="17:17" ht="12.75" x14ac:dyDescent="0.2">
      <c r="Q260" s="5"/>
    </row>
    <row r="261" spans="17:17" ht="12.75" x14ac:dyDescent="0.2">
      <c r="Q261" s="5"/>
    </row>
    <row r="262" spans="17:17" ht="12.75" x14ac:dyDescent="0.2">
      <c r="Q262" s="5"/>
    </row>
    <row r="263" spans="17:17" ht="12.75" x14ac:dyDescent="0.2">
      <c r="Q263" s="5"/>
    </row>
    <row r="264" spans="17:17" ht="12.75" x14ac:dyDescent="0.2">
      <c r="Q264" s="5"/>
    </row>
    <row r="265" spans="17:17" ht="12.75" x14ac:dyDescent="0.2">
      <c r="Q265" s="5"/>
    </row>
    <row r="266" spans="17:17" ht="12.75" x14ac:dyDescent="0.2">
      <c r="Q266" s="5"/>
    </row>
    <row r="267" spans="17:17" ht="12.75" x14ac:dyDescent="0.2">
      <c r="Q267" s="5"/>
    </row>
    <row r="268" spans="17:17" ht="12.75" x14ac:dyDescent="0.2">
      <c r="Q268" s="5"/>
    </row>
    <row r="269" spans="17:17" ht="12.75" x14ac:dyDescent="0.2">
      <c r="Q269" s="5"/>
    </row>
    <row r="270" spans="17:17" ht="12.75" x14ac:dyDescent="0.2">
      <c r="Q270" s="5"/>
    </row>
    <row r="271" spans="17:17" ht="12.75" x14ac:dyDescent="0.2">
      <c r="Q271" s="5"/>
    </row>
    <row r="272" spans="17:17" ht="12.75" x14ac:dyDescent="0.2">
      <c r="Q272" s="5"/>
    </row>
    <row r="273" spans="17:17" ht="12.75" x14ac:dyDescent="0.2">
      <c r="Q273" s="5"/>
    </row>
    <row r="274" spans="17:17" ht="12.75" x14ac:dyDescent="0.2">
      <c r="Q274" s="5"/>
    </row>
    <row r="275" spans="17:17" ht="12.75" x14ac:dyDescent="0.2">
      <c r="Q275" s="5"/>
    </row>
    <row r="276" spans="17:17" ht="12.75" x14ac:dyDescent="0.2">
      <c r="Q276" s="5"/>
    </row>
    <row r="277" spans="17:17" ht="12.75" x14ac:dyDescent="0.2">
      <c r="Q277" s="5"/>
    </row>
    <row r="278" spans="17:17" ht="12.75" x14ac:dyDescent="0.2">
      <c r="Q278" s="5"/>
    </row>
    <row r="279" spans="17:17" ht="12.75" x14ac:dyDescent="0.2">
      <c r="Q279" s="5"/>
    </row>
    <row r="280" spans="17:17" ht="12.75" x14ac:dyDescent="0.2">
      <c r="Q280" s="5"/>
    </row>
    <row r="281" spans="17:17" ht="12.75" x14ac:dyDescent="0.2">
      <c r="Q281" s="5"/>
    </row>
    <row r="282" spans="17:17" ht="12.75" x14ac:dyDescent="0.2">
      <c r="Q282" s="5"/>
    </row>
    <row r="283" spans="17:17" ht="12.75" x14ac:dyDescent="0.2">
      <c r="Q283" s="5"/>
    </row>
    <row r="284" spans="17:17" ht="12.75" x14ac:dyDescent="0.2">
      <c r="Q284" s="5"/>
    </row>
    <row r="285" spans="17:17" ht="12.75" x14ac:dyDescent="0.2">
      <c r="Q285" s="5"/>
    </row>
    <row r="286" spans="17:17" ht="12.75" x14ac:dyDescent="0.2">
      <c r="Q286" s="5"/>
    </row>
    <row r="287" spans="17:17" ht="12.75" x14ac:dyDescent="0.2">
      <c r="Q287" s="5"/>
    </row>
    <row r="288" spans="17:17" ht="12.75" x14ac:dyDescent="0.2">
      <c r="Q288" s="5"/>
    </row>
    <row r="289" spans="17:17" ht="12.75" x14ac:dyDescent="0.2">
      <c r="Q289" s="5"/>
    </row>
    <row r="290" spans="17:17" ht="12.75" x14ac:dyDescent="0.2">
      <c r="Q290" s="5"/>
    </row>
    <row r="291" spans="17:17" ht="12.75" x14ac:dyDescent="0.2">
      <c r="Q291" s="5"/>
    </row>
    <row r="292" spans="17:17" ht="12.75" x14ac:dyDescent="0.2">
      <c r="Q292" s="5"/>
    </row>
    <row r="293" spans="17:17" ht="12.75" x14ac:dyDescent="0.2">
      <c r="Q293" s="5"/>
    </row>
    <row r="294" spans="17:17" ht="12.75" x14ac:dyDescent="0.2">
      <c r="Q294" s="5"/>
    </row>
    <row r="295" spans="17:17" ht="12.75" x14ac:dyDescent="0.2">
      <c r="Q295" s="5"/>
    </row>
    <row r="296" spans="17:17" ht="12.75" x14ac:dyDescent="0.2">
      <c r="Q296" s="5"/>
    </row>
    <row r="297" spans="17:17" ht="12.75" x14ac:dyDescent="0.2">
      <c r="Q297" s="5"/>
    </row>
    <row r="298" spans="17:17" ht="12.75" x14ac:dyDescent="0.2">
      <c r="Q298" s="5"/>
    </row>
    <row r="299" spans="17:17" ht="12.75" x14ac:dyDescent="0.2">
      <c r="Q299" s="5"/>
    </row>
    <row r="300" spans="17:17" ht="12.75" x14ac:dyDescent="0.2">
      <c r="Q300" s="5"/>
    </row>
    <row r="301" spans="17:17" ht="12.75" x14ac:dyDescent="0.2">
      <c r="Q301" s="5"/>
    </row>
    <row r="302" spans="17:17" ht="12.75" x14ac:dyDescent="0.2">
      <c r="Q302" s="5"/>
    </row>
    <row r="303" spans="17:17" ht="12.75" x14ac:dyDescent="0.2">
      <c r="Q303" s="5"/>
    </row>
    <row r="304" spans="17:17" ht="12.75" x14ac:dyDescent="0.2">
      <c r="Q304" s="5"/>
    </row>
    <row r="305" spans="17:17" ht="12.75" x14ac:dyDescent="0.2">
      <c r="Q305" s="5"/>
    </row>
    <row r="306" spans="17:17" ht="12.75" x14ac:dyDescent="0.2">
      <c r="Q306" s="5"/>
    </row>
    <row r="307" spans="17:17" ht="12.75" x14ac:dyDescent="0.2">
      <c r="Q307" s="5"/>
    </row>
    <row r="308" spans="17:17" ht="12.75" x14ac:dyDescent="0.2">
      <c r="Q308" s="5"/>
    </row>
    <row r="309" spans="17:17" ht="12.75" x14ac:dyDescent="0.2">
      <c r="Q309" s="5"/>
    </row>
    <row r="310" spans="17:17" ht="12.75" x14ac:dyDescent="0.2">
      <c r="Q310" s="5"/>
    </row>
    <row r="311" spans="17:17" ht="12.75" x14ac:dyDescent="0.2">
      <c r="Q311" s="5"/>
    </row>
    <row r="312" spans="17:17" ht="12.75" x14ac:dyDescent="0.2">
      <c r="Q312" s="5"/>
    </row>
    <row r="313" spans="17:17" ht="12.75" x14ac:dyDescent="0.2">
      <c r="Q313" s="5"/>
    </row>
    <row r="314" spans="17:17" ht="12.75" x14ac:dyDescent="0.2">
      <c r="Q314" s="5"/>
    </row>
    <row r="315" spans="17:17" ht="12.75" x14ac:dyDescent="0.2">
      <c r="Q315" s="5"/>
    </row>
    <row r="316" spans="17:17" ht="12.75" x14ac:dyDescent="0.2">
      <c r="Q316" s="5"/>
    </row>
    <row r="317" spans="17:17" ht="12.75" x14ac:dyDescent="0.2">
      <c r="Q317" s="5"/>
    </row>
    <row r="318" spans="17:17" ht="12.75" x14ac:dyDescent="0.2">
      <c r="Q318" s="5"/>
    </row>
    <row r="319" spans="17:17" ht="12.75" x14ac:dyDescent="0.2">
      <c r="Q319" s="5"/>
    </row>
    <row r="320" spans="17:17" ht="12.75" x14ac:dyDescent="0.2">
      <c r="Q320" s="5"/>
    </row>
    <row r="321" spans="17:17" ht="12.75" x14ac:dyDescent="0.2">
      <c r="Q321" s="5"/>
    </row>
    <row r="322" spans="17:17" ht="12.75" x14ac:dyDescent="0.2">
      <c r="Q322" s="5"/>
    </row>
    <row r="323" spans="17:17" ht="12.75" x14ac:dyDescent="0.2">
      <c r="Q323" s="5"/>
    </row>
    <row r="324" spans="17:17" ht="12.75" x14ac:dyDescent="0.2">
      <c r="Q324" s="5"/>
    </row>
    <row r="325" spans="17:17" ht="12.75" x14ac:dyDescent="0.2">
      <c r="Q325" s="5"/>
    </row>
    <row r="326" spans="17:17" ht="12.75" x14ac:dyDescent="0.2">
      <c r="Q326" s="5"/>
    </row>
    <row r="327" spans="17:17" ht="12.75" x14ac:dyDescent="0.2">
      <c r="Q327" s="5"/>
    </row>
    <row r="328" spans="17:17" ht="12.75" x14ac:dyDescent="0.2">
      <c r="Q328" s="5"/>
    </row>
    <row r="329" spans="17:17" ht="12.75" x14ac:dyDescent="0.2">
      <c r="Q329" s="5"/>
    </row>
    <row r="330" spans="17:17" ht="12.75" x14ac:dyDescent="0.2">
      <c r="Q330" s="5"/>
    </row>
    <row r="331" spans="17:17" ht="12.75" x14ac:dyDescent="0.2">
      <c r="Q331" s="5"/>
    </row>
    <row r="332" spans="17:17" ht="12.75" x14ac:dyDescent="0.2">
      <c r="Q332" s="5"/>
    </row>
    <row r="333" spans="17:17" ht="12.75" x14ac:dyDescent="0.2">
      <c r="Q333" s="5"/>
    </row>
    <row r="334" spans="17:17" ht="12.75" x14ac:dyDescent="0.2">
      <c r="Q334" s="5"/>
    </row>
    <row r="335" spans="17:17" ht="12.75" x14ac:dyDescent="0.2">
      <c r="Q335" s="5"/>
    </row>
    <row r="336" spans="17:17" ht="12.75" x14ac:dyDescent="0.2">
      <c r="Q336" s="5"/>
    </row>
    <row r="337" spans="17:17" ht="12.75" x14ac:dyDescent="0.2">
      <c r="Q337" s="5"/>
    </row>
    <row r="338" spans="17:17" ht="12.75" x14ac:dyDescent="0.2">
      <c r="Q338" s="5"/>
    </row>
    <row r="339" spans="17:17" ht="12.75" x14ac:dyDescent="0.2">
      <c r="Q339" s="5"/>
    </row>
    <row r="340" spans="17:17" ht="12.75" x14ac:dyDescent="0.2">
      <c r="Q340" s="5"/>
    </row>
    <row r="341" spans="17:17" ht="12.75" x14ac:dyDescent="0.2">
      <c r="Q341" s="5"/>
    </row>
    <row r="342" spans="17:17" ht="12.75" x14ac:dyDescent="0.2">
      <c r="Q342" s="5"/>
    </row>
    <row r="343" spans="17:17" ht="12.75" x14ac:dyDescent="0.2">
      <c r="Q343" s="5"/>
    </row>
    <row r="344" spans="17:17" ht="12.75" x14ac:dyDescent="0.2">
      <c r="Q344" s="5"/>
    </row>
    <row r="345" spans="17:17" ht="12.75" x14ac:dyDescent="0.2">
      <c r="Q345" s="5"/>
    </row>
    <row r="346" spans="17:17" ht="12.75" x14ac:dyDescent="0.2">
      <c r="Q346" s="5"/>
    </row>
    <row r="347" spans="17:17" ht="12.75" x14ac:dyDescent="0.2">
      <c r="Q347" s="5"/>
    </row>
    <row r="348" spans="17:17" ht="12.75" x14ac:dyDescent="0.2">
      <c r="Q348" s="5"/>
    </row>
    <row r="349" spans="17:17" ht="12.75" x14ac:dyDescent="0.2">
      <c r="Q349" s="5"/>
    </row>
    <row r="350" spans="17:17" ht="12.75" x14ac:dyDescent="0.2">
      <c r="Q350" s="5"/>
    </row>
    <row r="351" spans="17:17" ht="12.75" x14ac:dyDescent="0.2">
      <c r="Q351" s="5"/>
    </row>
    <row r="352" spans="17:17" ht="12.75" x14ac:dyDescent="0.2">
      <c r="Q352" s="5"/>
    </row>
    <row r="353" spans="17:17" ht="12.75" x14ac:dyDescent="0.2">
      <c r="Q353" s="5"/>
    </row>
    <row r="354" spans="17:17" ht="12.75" x14ac:dyDescent="0.2">
      <c r="Q354" s="5"/>
    </row>
    <row r="355" spans="17:17" ht="12.75" x14ac:dyDescent="0.2">
      <c r="Q355" s="5"/>
    </row>
    <row r="356" spans="17:17" ht="12.75" x14ac:dyDescent="0.2">
      <c r="Q356" s="5"/>
    </row>
    <row r="357" spans="17:17" ht="12.75" x14ac:dyDescent="0.2">
      <c r="Q357" s="5"/>
    </row>
    <row r="358" spans="17:17" ht="12.75" x14ac:dyDescent="0.2">
      <c r="Q358" s="5"/>
    </row>
    <row r="359" spans="17:17" ht="12.75" x14ac:dyDescent="0.2">
      <c r="Q359" s="5"/>
    </row>
    <row r="360" spans="17:17" ht="12.75" x14ac:dyDescent="0.2">
      <c r="Q360" s="5"/>
    </row>
    <row r="361" spans="17:17" ht="12.75" x14ac:dyDescent="0.2">
      <c r="Q361" s="5"/>
    </row>
    <row r="362" spans="17:17" ht="12.75" x14ac:dyDescent="0.2">
      <c r="Q362" s="5"/>
    </row>
    <row r="363" spans="17:17" ht="12.75" x14ac:dyDescent="0.2">
      <c r="Q363" s="5"/>
    </row>
    <row r="364" spans="17:17" ht="12.75" x14ac:dyDescent="0.2">
      <c r="Q364" s="5"/>
    </row>
    <row r="365" spans="17:17" ht="12.75" x14ac:dyDescent="0.2">
      <c r="Q365" s="5"/>
    </row>
    <row r="366" spans="17:17" ht="12.75" x14ac:dyDescent="0.2">
      <c r="Q366" s="5"/>
    </row>
    <row r="367" spans="17:17" ht="12.75" x14ac:dyDescent="0.2">
      <c r="Q367" s="5"/>
    </row>
    <row r="368" spans="17:17" ht="12.75" x14ac:dyDescent="0.2">
      <c r="Q368" s="5"/>
    </row>
    <row r="369" spans="17:17" ht="12.75" x14ac:dyDescent="0.2">
      <c r="Q369" s="5"/>
    </row>
    <row r="370" spans="17:17" ht="12.75" x14ac:dyDescent="0.2">
      <c r="Q370" s="5"/>
    </row>
    <row r="371" spans="17:17" ht="12.75" x14ac:dyDescent="0.2">
      <c r="Q371" s="5"/>
    </row>
    <row r="372" spans="17:17" ht="12.75" x14ac:dyDescent="0.2">
      <c r="Q372" s="5"/>
    </row>
    <row r="373" spans="17:17" ht="12.75" x14ac:dyDescent="0.2">
      <c r="Q373" s="5"/>
    </row>
    <row r="374" spans="17:17" ht="12.75" x14ac:dyDescent="0.2">
      <c r="Q374" s="5"/>
    </row>
    <row r="375" spans="17:17" ht="12.75" x14ac:dyDescent="0.2">
      <c r="Q375" s="5"/>
    </row>
    <row r="376" spans="17:17" ht="12.75" x14ac:dyDescent="0.2">
      <c r="Q376" s="5"/>
    </row>
    <row r="377" spans="17:17" ht="12.75" x14ac:dyDescent="0.2">
      <c r="Q377" s="5"/>
    </row>
    <row r="378" spans="17:17" ht="12.75" x14ac:dyDescent="0.2">
      <c r="Q378" s="5"/>
    </row>
    <row r="379" spans="17:17" ht="12.75" x14ac:dyDescent="0.2">
      <c r="Q379" s="5"/>
    </row>
    <row r="380" spans="17:17" ht="12.75" x14ac:dyDescent="0.2">
      <c r="Q380" s="5"/>
    </row>
    <row r="381" spans="17:17" ht="12.75" x14ac:dyDescent="0.2">
      <c r="Q381" s="5"/>
    </row>
    <row r="382" spans="17:17" ht="12.75" x14ac:dyDescent="0.2">
      <c r="Q382" s="5"/>
    </row>
    <row r="383" spans="17:17" ht="12.75" x14ac:dyDescent="0.2">
      <c r="Q383" s="5"/>
    </row>
    <row r="384" spans="17:17" ht="12.75" x14ac:dyDescent="0.2">
      <c r="Q384" s="5"/>
    </row>
    <row r="385" spans="17:17" ht="12.75" x14ac:dyDescent="0.2">
      <c r="Q385" s="5"/>
    </row>
    <row r="386" spans="17:17" ht="12.75" x14ac:dyDescent="0.2">
      <c r="Q386" s="5"/>
    </row>
    <row r="387" spans="17:17" ht="12.75" x14ac:dyDescent="0.2">
      <c r="Q387" s="5"/>
    </row>
    <row r="388" spans="17:17" ht="12.75" x14ac:dyDescent="0.2">
      <c r="Q388" s="5"/>
    </row>
    <row r="389" spans="17:17" ht="12.75" x14ac:dyDescent="0.2">
      <c r="Q389" s="5"/>
    </row>
    <row r="390" spans="17:17" ht="12.75" x14ac:dyDescent="0.2">
      <c r="Q390" s="5"/>
    </row>
    <row r="391" spans="17:17" ht="12.75" x14ac:dyDescent="0.2">
      <c r="Q391" s="5"/>
    </row>
    <row r="392" spans="17:17" ht="12.75" x14ac:dyDescent="0.2">
      <c r="Q392" s="5"/>
    </row>
    <row r="393" spans="17:17" ht="12.75" x14ac:dyDescent="0.2">
      <c r="Q393" s="5"/>
    </row>
    <row r="394" spans="17:17" ht="12.75" x14ac:dyDescent="0.2">
      <c r="Q394" s="5"/>
    </row>
    <row r="395" spans="17:17" ht="12.75" x14ac:dyDescent="0.2">
      <c r="Q395" s="5"/>
    </row>
    <row r="396" spans="17:17" ht="12.75" x14ac:dyDescent="0.2">
      <c r="Q396" s="5"/>
    </row>
    <row r="397" spans="17:17" ht="12.75" x14ac:dyDescent="0.2">
      <c r="Q397" s="5"/>
    </row>
    <row r="398" spans="17:17" ht="12.75" x14ac:dyDescent="0.2">
      <c r="Q398" s="5"/>
    </row>
    <row r="399" spans="17:17" ht="12.75" x14ac:dyDescent="0.2">
      <c r="Q399" s="5"/>
    </row>
    <row r="400" spans="17:17" ht="12.75" x14ac:dyDescent="0.2">
      <c r="Q400" s="5"/>
    </row>
    <row r="401" spans="17:17" ht="12.75" x14ac:dyDescent="0.2">
      <c r="Q401" s="5"/>
    </row>
    <row r="402" spans="17:17" ht="12.75" x14ac:dyDescent="0.2">
      <c r="Q402" s="5"/>
    </row>
    <row r="403" spans="17:17" ht="12.75" x14ac:dyDescent="0.2">
      <c r="Q403" s="5"/>
    </row>
    <row r="404" spans="17:17" ht="12.75" x14ac:dyDescent="0.2">
      <c r="Q404" s="5"/>
    </row>
    <row r="405" spans="17:17" ht="12.75" x14ac:dyDescent="0.2">
      <c r="Q405" s="5"/>
    </row>
    <row r="406" spans="17:17" ht="12.75" x14ac:dyDescent="0.2">
      <c r="Q406" s="5"/>
    </row>
    <row r="407" spans="17:17" ht="12.75" x14ac:dyDescent="0.2">
      <c r="Q407" s="5"/>
    </row>
    <row r="408" spans="17:17" ht="12.75" x14ac:dyDescent="0.2">
      <c r="Q408" s="5"/>
    </row>
    <row r="409" spans="17:17" ht="12.75" x14ac:dyDescent="0.2">
      <c r="Q409" s="5"/>
    </row>
    <row r="410" spans="17:17" ht="12.75" x14ac:dyDescent="0.2">
      <c r="Q410" s="5"/>
    </row>
    <row r="411" spans="17:17" ht="12.75" x14ac:dyDescent="0.2">
      <c r="Q411" s="5"/>
    </row>
    <row r="412" spans="17:17" ht="12.75" x14ac:dyDescent="0.2">
      <c r="Q412" s="5"/>
    </row>
    <row r="413" spans="17:17" ht="12.75" x14ac:dyDescent="0.2">
      <c r="Q413" s="5"/>
    </row>
    <row r="414" spans="17:17" ht="12.75" x14ac:dyDescent="0.2">
      <c r="Q414" s="5"/>
    </row>
    <row r="415" spans="17:17" ht="12.75" x14ac:dyDescent="0.2">
      <c r="Q415" s="5"/>
    </row>
    <row r="416" spans="17:17" ht="12.75" x14ac:dyDescent="0.2">
      <c r="Q416" s="5"/>
    </row>
    <row r="417" spans="17:17" ht="12.75" x14ac:dyDescent="0.2">
      <c r="Q417" s="5"/>
    </row>
    <row r="418" spans="17:17" ht="12.75" x14ac:dyDescent="0.2">
      <c r="Q418" s="5"/>
    </row>
    <row r="419" spans="17:17" ht="12.75" x14ac:dyDescent="0.2">
      <c r="Q419" s="5"/>
    </row>
    <row r="420" spans="17:17" ht="12.75" x14ac:dyDescent="0.2">
      <c r="Q420" s="5"/>
    </row>
    <row r="421" spans="17:17" ht="12.75" x14ac:dyDescent="0.2">
      <c r="Q421" s="5"/>
    </row>
    <row r="422" spans="17:17" ht="12.75" x14ac:dyDescent="0.2">
      <c r="Q422" s="5"/>
    </row>
    <row r="423" spans="17:17" ht="12.75" x14ac:dyDescent="0.2">
      <c r="Q423" s="5"/>
    </row>
    <row r="424" spans="17:17" ht="12.75" x14ac:dyDescent="0.2">
      <c r="Q424" s="5"/>
    </row>
    <row r="425" spans="17:17" ht="12.75" x14ac:dyDescent="0.2">
      <c r="Q425" s="5"/>
    </row>
    <row r="426" spans="17:17" ht="12.75" x14ac:dyDescent="0.2">
      <c r="Q426" s="5"/>
    </row>
    <row r="427" spans="17:17" ht="12.75" x14ac:dyDescent="0.2">
      <c r="Q427" s="5"/>
    </row>
    <row r="428" spans="17:17" ht="12.75" x14ac:dyDescent="0.2">
      <c r="Q428" s="5"/>
    </row>
    <row r="429" spans="17:17" ht="12.75" x14ac:dyDescent="0.2">
      <c r="Q429" s="5"/>
    </row>
    <row r="430" spans="17:17" ht="12.75" x14ac:dyDescent="0.2">
      <c r="Q430" s="5"/>
    </row>
    <row r="431" spans="17:17" ht="12.75" x14ac:dyDescent="0.2">
      <c r="Q431" s="5"/>
    </row>
    <row r="432" spans="17:17" ht="12.75" x14ac:dyDescent="0.2">
      <c r="Q432" s="5"/>
    </row>
    <row r="433" spans="17:17" ht="12.75" x14ac:dyDescent="0.2">
      <c r="Q433" s="5"/>
    </row>
    <row r="434" spans="17:17" ht="12.75" x14ac:dyDescent="0.2">
      <c r="Q434" s="5"/>
    </row>
    <row r="435" spans="17:17" ht="12.75" x14ac:dyDescent="0.2">
      <c r="Q435" s="5"/>
    </row>
    <row r="436" spans="17:17" ht="12.75" x14ac:dyDescent="0.2">
      <c r="Q436" s="5"/>
    </row>
    <row r="437" spans="17:17" ht="12.75" x14ac:dyDescent="0.2">
      <c r="Q437" s="5"/>
    </row>
    <row r="438" spans="17:17" ht="12.75" x14ac:dyDescent="0.2">
      <c r="Q438" s="5"/>
    </row>
    <row r="439" spans="17:17" ht="12.75" x14ac:dyDescent="0.2">
      <c r="Q439" s="5"/>
    </row>
    <row r="440" spans="17:17" ht="12.75" x14ac:dyDescent="0.2">
      <c r="Q440" s="5"/>
    </row>
    <row r="441" spans="17:17" ht="12.75" x14ac:dyDescent="0.2">
      <c r="Q441" s="5"/>
    </row>
    <row r="442" spans="17:17" ht="12.75" x14ac:dyDescent="0.2">
      <c r="Q442" s="5"/>
    </row>
    <row r="443" spans="17:17" ht="12.75" x14ac:dyDescent="0.2">
      <c r="Q443" s="5"/>
    </row>
    <row r="444" spans="17:17" ht="12.75" x14ac:dyDescent="0.2">
      <c r="Q444" s="5"/>
    </row>
    <row r="445" spans="17:17" ht="12.75" x14ac:dyDescent="0.2">
      <c r="Q445" s="5"/>
    </row>
    <row r="446" spans="17:17" ht="12.75" x14ac:dyDescent="0.2">
      <c r="Q446" s="5"/>
    </row>
    <row r="447" spans="17:17" ht="12.75" x14ac:dyDescent="0.2">
      <c r="Q447" s="5"/>
    </row>
    <row r="448" spans="17:17" ht="12.75" x14ac:dyDescent="0.2">
      <c r="Q448" s="5"/>
    </row>
    <row r="449" spans="17:17" ht="12.75" x14ac:dyDescent="0.2">
      <c r="Q449" s="5"/>
    </row>
    <row r="450" spans="17:17" ht="12.75" x14ac:dyDescent="0.2">
      <c r="Q450" s="5"/>
    </row>
    <row r="451" spans="17:17" ht="12.75" x14ac:dyDescent="0.2">
      <c r="Q451" s="5"/>
    </row>
    <row r="452" spans="17:17" ht="12.75" x14ac:dyDescent="0.2">
      <c r="Q452" s="5"/>
    </row>
    <row r="453" spans="17:17" ht="12.75" x14ac:dyDescent="0.2">
      <c r="Q453" s="5"/>
    </row>
    <row r="454" spans="17:17" ht="12.75" x14ac:dyDescent="0.2">
      <c r="Q454" s="5"/>
    </row>
    <row r="455" spans="17:17" ht="12.75" x14ac:dyDescent="0.2">
      <c r="Q455" s="5"/>
    </row>
    <row r="456" spans="17:17" ht="12.75" x14ac:dyDescent="0.2">
      <c r="Q456" s="5"/>
    </row>
    <row r="457" spans="17:17" ht="12.75" x14ac:dyDescent="0.2">
      <c r="Q457" s="5"/>
    </row>
    <row r="458" spans="17:17" ht="12.75" x14ac:dyDescent="0.2">
      <c r="Q458" s="5"/>
    </row>
    <row r="459" spans="17:17" ht="12.75" x14ac:dyDescent="0.2">
      <c r="Q459" s="5"/>
    </row>
    <row r="460" spans="17:17" ht="12.75" x14ac:dyDescent="0.2">
      <c r="Q460" s="5"/>
    </row>
    <row r="461" spans="17:17" ht="12.75" x14ac:dyDescent="0.2">
      <c r="Q461" s="5"/>
    </row>
    <row r="462" spans="17:17" ht="12.75" x14ac:dyDescent="0.2">
      <c r="Q462" s="5"/>
    </row>
    <row r="463" spans="17:17" ht="12.75" x14ac:dyDescent="0.2">
      <c r="Q463" s="5"/>
    </row>
    <row r="464" spans="17:17" ht="12.75" x14ac:dyDescent="0.2">
      <c r="Q464" s="5"/>
    </row>
    <row r="465" spans="17:17" ht="12.75" x14ac:dyDescent="0.2">
      <c r="Q465" s="5"/>
    </row>
    <row r="466" spans="17:17" ht="12.75" x14ac:dyDescent="0.2">
      <c r="Q466" s="5"/>
    </row>
    <row r="467" spans="17:17" ht="12.75" x14ac:dyDescent="0.2">
      <c r="Q467" s="5"/>
    </row>
    <row r="468" spans="17:17" ht="12.75" x14ac:dyDescent="0.2">
      <c r="Q468" s="5"/>
    </row>
    <row r="469" spans="17:17" ht="12.75" x14ac:dyDescent="0.2">
      <c r="Q469" s="5"/>
    </row>
    <row r="470" spans="17:17" ht="12.75" x14ac:dyDescent="0.2">
      <c r="Q470" s="5"/>
    </row>
    <row r="471" spans="17:17" ht="12.75" x14ac:dyDescent="0.2">
      <c r="Q471" s="5"/>
    </row>
    <row r="472" spans="17:17" ht="12.75" x14ac:dyDescent="0.2">
      <c r="Q472" s="5"/>
    </row>
    <row r="473" spans="17:17" ht="12.75" x14ac:dyDescent="0.2">
      <c r="Q473" s="5"/>
    </row>
    <row r="474" spans="17:17" ht="12.75" x14ac:dyDescent="0.2">
      <c r="Q474" s="5"/>
    </row>
    <row r="475" spans="17:17" ht="12.75" x14ac:dyDescent="0.2">
      <c r="Q475" s="5"/>
    </row>
    <row r="476" spans="17:17" ht="12.75" x14ac:dyDescent="0.2">
      <c r="Q476" s="5"/>
    </row>
    <row r="477" spans="17:17" ht="12.75" x14ac:dyDescent="0.2">
      <c r="Q477" s="5"/>
    </row>
    <row r="478" spans="17:17" ht="12.75" x14ac:dyDescent="0.2">
      <c r="Q478" s="5"/>
    </row>
    <row r="479" spans="17:17" ht="12.75" x14ac:dyDescent="0.2">
      <c r="Q479" s="5"/>
    </row>
    <row r="480" spans="17:17" ht="12.75" x14ac:dyDescent="0.2">
      <c r="Q480" s="5"/>
    </row>
    <row r="481" spans="17:17" ht="12.75" x14ac:dyDescent="0.2">
      <c r="Q481" s="5"/>
    </row>
    <row r="482" spans="17:17" ht="12.75" x14ac:dyDescent="0.2">
      <c r="Q482" s="5"/>
    </row>
    <row r="483" spans="17:17" ht="12.75" x14ac:dyDescent="0.2">
      <c r="Q483" s="5"/>
    </row>
    <row r="484" spans="17:17" ht="12.75" x14ac:dyDescent="0.2">
      <c r="Q484" s="5"/>
    </row>
    <row r="485" spans="17:17" ht="12.75" x14ac:dyDescent="0.2">
      <c r="Q485" s="5"/>
    </row>
    <row r="486" spans="17:17" ht="12.75" x14ac:dyDescent="0.2">
      <c r="Q486" s="5"/>
    </row>
    <row r="487" spans="17:17" ht="12.75" x14ac:dyDescent="0.2">
      <c r="Q487" s="5"/>
    </row>
    <row r="488" spans="17:17" ht="12.75" x14ac:dyDescent="0.2">
      <c r="Q488" s="5"/>
    </row>
    <row r="489" spans="17:17" ht="12.75" x14ac:dyDescent="0.2">
      <c r="Q489" s="5"/>
    </row>
    <row r="490" spans="17:17" ht="12.75" x14ac:dyDescent="0.2">
      <c r="Q490" s="5"/>
    </row>
    <row r="491" spans="17:17" ht="12.75" x14ac:dyDescent="0.2">
      <c r="Q491" s="5"/>
    </row>
    <row r="492" spans="17:17" ht="12.75" x14ac:dyDescent="0.2">
      <c r="Q492" s="5"/>
    </row>
    <row r="493" spans="17:17" ht="12.75" x14ac:dyDescent="0.2">
      <c r="Q493" s="5"/>
    </row>
    <row r="494" spans="17:17" ht="12.75" x14ac:dyDescent="0.2">
      <c r="Q494" s="5"/>
    </row>
    <row r="495" spans="17:17" ht="12.75" x14ac:dyDescent="0.2">
      <c r="Q495" s="5"/>
    </row>
    <row r="496" spans="17:17" ht="12.75" x14ac:dyDescent="0.2">
      <c r="Q496" s="5"/>
    </row>
    <row r="497" spans="17:17" ht="12.75" x14ac:dyDescent="0.2">
      <c r="Q497" s="5"/>
    </row>
    <row r="498" spans="17:17" ht="12.75" x14ac:dyDescent="0.2">
      <c r="Q498" s="5"/>
    </row>
    <row r="499" spans="17:17" ht="12.75" x14ac:dyDescent="0.2">
      <c r="Q499" s="5"/>
    </row>
    <row r="500" spans="17:17" ht="12.75" x14ac:dyDescent="0.2">
      <c r="Q500" s="5"/>
    </row>
    <row r="501" spans="17:17" ht="12.75" x14ac:dyDescent="0.2">
      <c r="Q501" s="5"/>
    </row>
    <row r="502" spans="17:17" ht="12.75" x14ac:dyDescent="0.2">
      <c r="Q502" s="5"/>
    </row>
    <row r="503" spans="17:17" ht="12.75" x14ac:dyDescent="0.2">
      <c r="Q503" s="5"/>
    </row>
    <row r="504" spans="17:17" ht="12.75" x14ac:dyDescent="0.2">
      <c r="Q504" s="5"/>
    </row>
    <row r="505" spans="17:17" ht="12.75" x14ac:dyDescent="0.2">
      <c r="Q505" s="5"/>
    </row>
    <row r="506" spans="17:17" ht="12.75" x14ac:dyDescent="0.2">
      <c r="Q506" s="5"/>
    </row>
    <row r="507" spans="17:17" ht="12.75" x14ac:dyDescent="0.2">
      <c r="Q507" s="5"/>
    </row>
    <row r="508" spans="17:17" ht="12.75" x14ac:dyDescent="0.2">
      <c r="Q508" s="5"/>
    </row>
    <row r="509" spans="17:17" ht="12.75" x14ac:dyDescent="0.2">
      <c r="Q509" s="5"/>
    </row>
    <row r="510" spans="17:17" ht="12.75" x14ac:dyDescent="0.2">
      <c r="Q510" s="5"/>
    </row>
    <row r="511" spans="17:17" ht="12.75" x14ac:dyDescent="0.2">
      <c r="Q511" s="5"/>
    </row>
    <row r="512" spans="17:17" ht="12.75" x14ac:dyDescent="0.2">
      <c r="Q512" s="5"/>
    </row>
    <row r="513" spans="17:17" ht="12.75" x14ac:dyDescent="0.2">
      <c r="Q513" s="5"/>
    </row>
    <row r="514" spans="17:17" ht="12.75" x14ac:dyDescent="0.2">
      <c r="Q514" s="5"/>
    </row>
    <row r="515" spans="17:17" ht="12.75" x14ac:dyDescent="0.2">
      <c r="Q515" s="5"/>
    </row>
    <row r="516" spans="17:17" ht="12.75" x14ac:dyDescent="0.2">
      <c r="Q516" s="5"/>
    </row>
    <row r="517" spans="17:17" ht="12.75" x14ac:dyDescent="0.2">
      <c r="Q517" s="5"/>
    </row>
    <row r="518" spans="17:17" ht="12.75" x14ac:dyDescent="0.2">
      <c r="Q518" s="5"/>
    </row>
    <row r="519" spans="17:17" ht="12.75" x14ac:dyDescent="0.2">
      <c r="Q519" s="5"/>
    </row>
    <row r="520" spans="17:17" ht="12.75" x14ac:dyDescent="0.2">
      <c r="Q520" s="5"/>
    </row>
    <row r="521" spans="17:17" ht="12.75" x14ac:dyDescent="0.2">
      <c r="Q521" s="5"/>
    </row>
    <row r="522" spans="17:17" ht="12.75" x14ac:dyDescent="0.2">
      <c r="Q522" s="5"/>
    </row>
    <row r="523" spans="17:17" ht="12.75" x14ac:dyDescent="0.2">
      <c r="Q523" s="5"/>
    </row>
    <row r="524" spans="17:17" ht="12.75" x14ac:dyDescent="0.2">
      <c r="Q524" s="5"/>
    </row>
    <row r="525" spans="17:17" ht="12.75" x14ac:dyDescent="0.2">
      <c r="Q525" s="5"/>
    </row>
    <row r="526" spans="17:17" ht="12.75" x14ac:dyDescent="0.2">
      <c r="Q526" s="5"/>
    </row>
    <row r="527" spans="17:17" ht="12.75" x14ac:dyDescent="0.2">
      <c r="Q527" s="5"/>
    </row>
    <row r="528" spans="17:17" ht="12.75" x14ac:dyDescent="0.2">
      <c r="Q528" s="5"/>
    </row>
    <row r="529" spans="17:17" ht="12.75" x14ac:dyDescent="0.2">
      <c r="Q529" s="5"/>
    </row>
    <row r="530" spans="17:17" ht="12.75" x14ac:dyDescent="0.2">
      <c r="Q530" s="5"/>
    </row>
    <row r="531" spans="17:17" ht="12.75" x14ac:dyDescent="0.2">
      <c r="Q531" s="5"/>
    </row>
    <row r="532" spans="17:17" ht="12.75" x14ac:dyDescent="0.2">
      <c r="Q532" s="5"/>
    </row>
    <row r="533" spans="17:17" ht="12.75" x14ac:dyDescent="0.2">
      <c r="Q533" s="5"/>
    </row>
    <row r="534" spans="17:17" ht="12.75" x14ac:dyDescent="0.2">
      <c r="Q534" s="5"/>
    </row>
    <row r="535" spans="17:17" ht="12.75" x14ac:dyDescent="0.2">
      <c r="Q535" s="5"/>
    </row>
    <row r="536" spans="17:17" ht="12.75" x14ac:dyDescent="0.2">
      <c r="Q536" s="5"/>
    </row>
    <row r="537" spans="17:17" ht="12.75" x14ac:dyDescent="0.2">
      <c r="Q537" s="5"/>
    </row>
    <row r="538" spans="17:17" ht="12.75" x14ac:dyDescent="0.2">
      <c r="Q538" s="5"/>
    </row>
    <row r="539" spans="17:17" ht="12.75" x14ac:dyDescent="0.2">
      <c r="Q539" s="5"/>
    </row>
    <row r="540" spans="17:17" ht="12.75" x14ac:dyDescent="0.2">
      <c r="Q540" s="5"/>
    </row>
    <row r="541" spans="17:17" ht="12.75" x14ac:dyDescent="0.2">
      <c r="Q541" s="5"/>
    </row>
    <row r="542" spans="17:17" ht="12.75" x14ac:dyDescent="0.2">
      <c r="Q542" s="5"/>
    </row>
    <row r="543" spans="17:17" ht="12.75" x14ac:dyDescent="0.2">
      <c r="Q543" s="5"/>
    </row>
    <row r="544" spans="17:17" ht="12.75" x14ac:dyDescent="0.2">
      <c r="Q544" s="5"/>
    </row>
    <row r="545" spans="17:17" ht="12.75" x14ac:dyDescent="0.2">
      <c r="Q545" s="5"/>
    </row>
    <row r="546" spans="17:17" ht="12.75" x14ac:dyDescent="0.2">
      <c r="Q546" s="5"/>
    </row>
    <row r="547" spans="17:17" ht="12.75" x14ac:dyDescent="0.2">
      <c r="Q547" s="5"/>
    </row>
    <row r="548" spans="17:17" ht="12.75" x14ac:dyDescent="0.2">
      <c r="Q548" s="5"/>
    </row>
    <row r="549" spans="17:17" ht="12.75" x14ac:dyDescent="0.2">
      <c r="Q549" s="5"/>
    </row>
    <row r="550" spans="17:17" ht="12.75" x14ac:dyDescent="0.2">
      <c r="Q550" s="5"/>
    </row>
    <row r="551" spans="17:17" ht="12.75" x14ac:dyDescent="0.2">
      <c r="Q551" s="5"/>
    </row>
    <row r="552" spans="17:17" ht="12.75" x14ac:dyDescent="0.2">
      <c r="Q552" s="5"/>
    </row>
    <row r="553" spans="17:17" ht="12.75" x14ac:dyDescent="0.2">
      <c r="Q553" s="5"/>
    </row>
    <row r="554" spans="17:17" ht="12.75" x14ac:dyDescent="0.2">
      <c r="Q554" s="5"/>
    </row>
    <row r="555" spans="17:17" ht="12.75" x14ac:dyDescent="0.2">
      <c r="Q555" s="5"/>
    </row>
    <row r="556" spans="17:17" ht="12.75" x14ac:dyDescent="0.2">
      <c r="Q556" s="5"/>
    </row>
    <row r="557" spans="17:17" ht="12.75" x14ac:dyDescent="0.2">
      <c r="Q557" s="5"/>
    </row>
    <row r="558" spans="17:17" ht="12.75" x14ac:dyDescent="0.2">
      <c r="Q558" s="5"/>
    </row>
    <row r="559" spans="17:17" ht="12.75" x14ac:dyDescent="0.2">
      <c r="Q559" s="5"/>
    </row>
    <row r="560" spans="17:17" ht="12.75" x14ac:dyDescent="0.2">
      <c r="Q560" s="5"/>
    </row>
    <row r="561" spans="17:17" ht="12.75" x14ac:dyDescent="0.2">
      <c r="Q561" s="5"/>
    </row>
    <row r="562" spans="17:17" ht="12.75" x14ac:dyDescent="0.2">
      <c r="Q562" s="5"/>
    </row>
    <row r="563" spans="17:17" ht="12.75" x14ac:dyDescent="0.2">
      <c r="Q563" s="5"/>
    </row>
    <row r="564" spans="17:17" ht="12.75" x14ac:dyDescent="0.2">
      <c r="Q564" s="5"/>
    </row>
    <row r="565" spans="17:17" ht="12.75" x14ac:dyDescent="0.2">
      <c r="Q565" s="5"/>
    </row>
    <row r="566" spans="17:17" ht="12.75" x14ac:dyDescent="0.2">
      <c r="Q566" s="5"/>
    </row>
    <row r="567" spans="17:17" ht="12.75" x14ac:dyDescent="0.2">
      <c r="Q567" s="5"/>
    </row>
    <row r="568" spans="17:17" ht="12.75" x14ac:dyDescent="0.2">
      <c r="Q568" s="5"/>
    </row>
    <row r="569" spans="17:17" ht="12.75" x14ac:dyDescent="0.2">
      <c r="Q569" s="5"/>
    </row>
    <row r="570" spans="17:17" ht="12.75" x14ac:dyDescent="0.2">
      <c r="Q570" s="5"/>
    </row>
    <row r="571" spans="17:17" ht="12.75" x14ac:dyDescent="0.2">
      <c r="Q571" s="5"/>
    </row>
    <row r="572" spans="17:17" ht="12.75" x14ac:dyDescent="0.2">
      <c r="Q572" s="5"/>
    </row>
    <row r="573" spans="17:17" ht="12.75" x14ac:dyDescent="0.2">
      <c r="Q573" s="5"/>
    </row>
    <row r="574" spans="17:17" ht="12.75" x14ac:dyDescent="0.2">
      <c r="Q574" s="5"/>
    </row>
    <row r="575" spans="17:17" ht="12.75" x14ac:dyDescent="0.2">
      <c r="Q575" s="5"/>
    </row>
    <row r="576" spans="17:17" ht="12.75" x14ac:dyDescent="0.2">
      <c r="Q576" s="5"/>
    </row>
    <row r="577" spans="17:17" ht="12.75" x14ac:dyDescent="0.2">
      <c r="Q577" s="5"/>
    </row>
    <row r="578" spans="17:17" ht="12.75" x14ac:dyDescent="0.2">
      <c r="Q578" s="5"/>
    </row>
    <row r="579" spans="17:17" ht="12.75" x14ac:dyDescent="0.2">
      <c r="Q579" s="5"/>
    </row>
    <row r="580" spans="17:17" ht="12.75" x14ac:dyDescent="0.2">
      <c r="Q580" s="5"/>
    </row>
    <row r="581" spans="17:17" ht="12.75" x14ac:dyDescent="0.2">
      <c r="Q581" s="5"/>
    </row>
    <row r="582" spans="17:17" ht="12.75" x14ac:dyDescent="0.2">
      <c r="Q582" s="5"/>
    </row>
    <row r="583" spans="17:17" ht="12.75" x14ac:dyDescent="0.2">
      <c r="Q583" s="5"/>
    </row>
    <row r="584" spans="17:17" ht="12.75" x14ac:dyDescent="0.2">
      <c r="Q584" s="5"/>
    </row>
    <row r="585" spans="17:17" ht="12.75" x14ac:dyDescent="0.2">
      <c r="Q585" s="5"/>
    </row>
    <row r="586" spans="17:17" ht="12.75" x14ac:dyDescent="0.2">
      <c r="Q586" s="5"/>
    </row>
    <row r="587" spans="17:17" ht="12.75" x14ac:dyDescent="0.2">
      <c r="Q587" s="5"/>
    </row>
    <row r="588" spans="17:17" ht="12.75" x14ac:dyDescent="0.2">
      <c r="Q588" s="5"/>
    </row>
    <row r="589" spans="17:17" ht="12.75" x14ac:dyDescent="0.2">
      <c r="Q589" s="5"/>
    </row>
    <row r="590" spans="17:17" ht="12.75" x14ac:dyDescent="0.2">
      <c r="Q590" s="5"/>
    </row>
    <row r="591" spans="17:17" ht="12.75" x14ac:dyDescent="0.2">
      <c r="Q591" s="5"/>
    </row>
    <row r="592" spans="17:17" ht="12.75" x14ac:dyDescent="0.2">
      <c r="Q592" s="5"/>
    </row>
    <row r="593" spans="17:17" ht="12.75" x14ac:dyDescent="0.2">
      <c r="Q593" s="5"/>
    </row>
    <row r="594" spans="17:17" ht="12.75" x14ac:dyDescent="0.2">
      <c r="Q594" s="5"/>
    </row>
    <row r="595" spans="17:17" ht="12.75" x14ac:dyDescent="0.2">
      <c r="Q595" s="5"/>
    </row>
    <row r="596" spans="17:17" ht="12.75" x14ac:dyDescent="0.2">
      <c r="Q596" s="5"/>
    </row>
    <row r="597" spans="17:17" ht="12.75" x14ac:dyDescent="0.2">
      <c r="Q597" s="5"/>
    </row>
    <row r="598" spans="17:17" ht="12.75" x14ac:dyDescent="0.2">
      <c r="Q598" s="5"/>
    </row>
    <row r="599" spans="17:17" ht="12.75" x14ac:dyDescent="0.2">
      <c r="Q599" s="5"/>
    </row>
    <row r="600" spans="17:17" ht="12.75" x14ac:dyDescent="0.2">
      <c r="Q600" s="5"/>
    </row>
    <row r="601" spans="17:17" ht="12.75" x14ac:dyDescent="0.2">
      <c r="Q601" s="5"/>
    </row>
    <row r="602" spans="17:17" ht="12.75" x14ac:dyDescent="0.2">
      <c r="Q602" s="5"/>
    </row>
    <row r="603" spans="17:17" ht="12.75" x14ac:dyDescent="0.2">
      <c r="Q603" s="5"/>
    </row>
    <row r="604" spans="17:17" ht="12.75" x14ac:dyDescent="0.2">
      <c r="Q604" s="5"/>
    </row>
    <row r="605" spans="17:17" ht="12.75" x14ac:dyDescent="0.2">
      <c r="Q605" s="5"/>
    </row>
    <row r="606" spans="17:17" ht="12.75" x14ac:dyDescent="0.2">
      <c r="Q606" s="5"/>
    </row>
    <row r="607" spans="17:17" ht="12.75" x14ac:dyDescent="0.2">
      <c r="Q607" s="5"/>
    </row>
    <row r="608" spans="17:17" ht="12.75" x14ac:dyDescent="0.2">
      <c r="Q608" s="5"/>
    </row>
    <row r="609" spans="17:17" ht="12.75" x14ac:dyDescent="0.2">
      <c r="Q609" s="5"/>
    </row>
    <row r="610" spans="17:17" ht="12.75" x14ac:dyDescent="0.2">
      <c r="Q610" s="5"/>
    </row>
    <row r="611" spans="17:17" ht="12.75" x14ac:dyDescent="0.2">
      <c r="Q611" s="5"/>
    </row>
    <row r="612" spans="17:17" ht="12.75" x14ac:dyDescent="0.2">
      <c r="Q612" s="5"/>
    </row>
    <row r="613" spans="17:17" ht="12.75" x14ac:dyDescent="0.2">
      <c r="Q613" s="5"/>
    </row>
    <row r="614" spans="17:17" ht="12.75" x14ac:dyDescent="0.2">
      <c r="Q614" s="5"/>
    </row>
    <row r="615" spans="17:17" ht="12.75" x14ac:dyDescent="0.2">
      <c r="Q615" s="5"/>
    </row>
    <row r="616" spans="17:17" ht="12.75" x14ac:dyDescent="0.2">
      <c r="Q616" s="5"/>
    </row>
    <row r="617" spans="17:17" ht="12.75" x14ac:dyDescent="0.2">
      <c r="Q617" s="5"/>
    </row>
    <row r="618" spans="17:17" ht="12.75" x14ac:dyDescent="0.2">
      <c r="Q618" s="5"/>
    </row>
    <row r="619" spans="17:17" ht="12.75" x14ac:dyDescent="0.2">
      <c r="Q619" s="5"/>
    </row>
    <row r="620" spans="17:17" ht="12.75" x14ac:dyDescent="0.2">
      <c r="Q620" s="5"/>
    </row>
    <row r="621" spans="17:17" ht="12.75" x14ac:dyDescent="0.2">
      <c r="Q621" s="5"/>
    </row>
    <row r="622" spans="17:17" ht="12.75" x14ac:dyDescent="0.2">
      <c r="Q622" s="5"/>
    </row>
    <row r="623" spans="17:17" ht="12.75" x14ac:dyDescent="0.2">
      <c r="Q623" s="5"/>
    </row>
    <row r="624" spans="17:17" ht="12.75" x14ac:dyDescent="0.2">
      <c r="Q624" s="5"/>
    </row>
    <row r="625" spans="17:17" ht="12.75" x14ac:dyDescent="0.2">
      <c r="Q625" s="5"/>
    </row>
    <row r="626" spans="17:17" ht="12.75" x14ac:dyDescent="0.2">
      <c r="Q626" s="5"/>
    </row>
    <row r="627" spans="17:17" ht="12.75" x14ac:dyDescent="0.2">
      <c r="Q627" s="5"/>
    </row>
    <row r="628" spans="17:17" ht="12.75" x14ac:dyDescent="0.2">
      <c r="Q628" s="5"/>
    </row>
    <row r="629" spans="17:17" ht="12.75" x14ac:dyDescent="0.2">
      <c r="Q629" s="5"/>
    </row>
    <row r="630" spans="17:17" ht="12.75" x14ac:dyDescent="0.2">
      <c r="Q630" s="5"/>
    </row>
    <row r="631" spans="17:17" ht="12.75" x14ac:dyDescent="0.2">
      <c r="Q631" s="5"/>
    </row>
    <row r="632" spans="17:17" ht="12.75" x14ac:dyDescent="0.2">
      <c r="Q632" s="5"/>
    </row>
    <row r="633" spans="17:17" ht="12.75" x14ac:dyDescent="0.2">
      <c r="Q633" s="5"/>
    </row>
    <row r="634" spans="17:17" ht="12.75" x14ac:dyDescent="0.2">
      <c r="Q634" s="5"/>
    </row>
    <row r="635" spans="17:17" ht="12.75" x14ac:dyDescent="0.2">
      <c r="Q635" s="5"/>
    </row>
    <row r="636" spans="17:17" ht="12.75" x14ac:dyDescent="0.2">
      <c r="Q636" s="5"/>
    </row>
    <row r="637" spans="17:17" ht="12.75" x14ac:dyDescent="0.2">
      <c r="Q637" s="5"/>
    </row>
    <row r="638" spans="17:17" ht="12.75" x14ac:dyDescent="0.2">
      <c r="Q638" s="5"/>
    </row>
    <row r="639" spans="17:17" ht="12.75" x14ac:dyDescent="0.2">
      <c r="Q639" s="5"/>
    </row>
    <row r="640" spans="17:17" ht="12.75" x14ac:dyDescent="0.2">
      <c r="Q640" s="5"/>
    </row>
    <row r="641" spans="17:17" ht="12.75" x14ac:dyDescent="0.2">
      <c r="Q641" s="5"/>
    </row>
    <row r="642" spans="17:17" ht="12.75" x14ac:dyDescent="0.2">
      <c r="Q642" s="5"/>
    </row>
    <row r="643" spans="17:17" ht="12.75" x14ac:dyDescent="0.2">
      <c r="Q643" s="5"/>
    </row>
    <row r="644" spans="17:17" ht="12.75" x14ac:dyDescent="0.2">
      <c r="Q644" s="5"/>
    </row>
    <row r="645" spans="17:17" ht="12.75" x14ac:dyDescent="0.2">
      <c r="Q645" s="5"/>
    </row>
    <row r="646" spans="17:17" ht="12.75" x14ac:dyDescent="0.2">
      <c r="Q646" s="5"/>
    </row>
    <row r="647" spans="17:17" ht="12.75" x14ac:dyDescent="0.2">
      <c r="Q647" s="5"/>
    </row>
    <row r="648" spans="17:17" ht="12.75" x14ac:dyDescent="0.2">
      <c r="Q648" s="5"/>
    </row>
    <row r="649" spans="17:17" ht="12.75" x14ac:dyDescent="0.2">
      <c r="Q649" s="5"/>
    </row>
    <row r="650" spans="17:17" ht="12.75" x14ac:dyDescent="0.2">
      <c r="Q650" s="5"/>
    </row>
    <row r="651" spans="17:17" ht="12.75" x14ac:dyDescent="0.2">
      <c r="Q651" s="5"/>
    </row>
    <row r="652" spans="17:17" ht="12.75" x14ac:dyDescent="0.2">
      <c r="Q652" s="5"/>
    </row>
    <row r="653" spans="17:17" ht="12.75" x14ac:dyDescent="0.2">
      <c r="Q653" s="5"/>
    </row>
    <row r="654" spans="17:17" ht="12.75" x14ac:dyDescent="0.2">
      <c r="Q654" s="5"/>
    </row>
    <row r="655" spans="17:17" ht="12.75" x14ac:dyDescent="0.2">
      <c r="Q655" s="5"/>
    </row>
    <row r="656" spans="17:17" ht="12.75" x14ac:dyDescent="0.2">
      <c r="Q656" s="5"/>
    </row>
    <row r="657" spans="17:17" ht="12.75" x14ac:dyDescent="0.2">
      <c r="Q657" s="5"/>
    </row>
    <row r="658" spans="17:17" ht="12.75" x14ac:dyDescent="0.2">
      <c r="Q658" s="5"/>
    </row>
    <row r="659" spans="17:17" ht="12.75" x14ac:dyDescent="0.2">
      <c r="Q659" s="5"/>
    </row>
    <row r="660" spans="17:17" ht="12.75" x14ac:dyDescent="0.2">
      <c r="Q660" s="5"/>
    </row>
    <row r="661" spans="17:17" ht="12.75" x14ac:dyDescent="0.2">
      <c r="Q661" s="5"/>
    </row>
    <row r="662" spans="17:17" ht="12.75" x14ac:dyDescent="0.2">
      <c r="Q662" s="5"/>
    </row>
    <row r="663" spans="17:17" ht="12.75" x14ac:dyDescent="0.2">
      <c r="Q663" s="5"/>
    </row>
    <row r="664" spans="17:17" ht="12.75" x14ac:dyDescent="0.2">
      <c r="Q664" s="5"/>
    </row>
    <row r="665" spans="17:17" ht="12.75" x14ac:dyDescent="0.2">
      <c r="Q665" s="5"/>
    </row>
    <row r="666" spans="17:17" ht="12.75" x14ac:dyDescent="0.2">
      <c r="Q666" s="5"/>
    </row>
    <row r="667" spans="17:17" ht="12.75" x14ac:dyDescent="0.2">
      <c r="Q667" s="5"/>
    </row>
    <row r="668" spans="17:17" ht="12.75" x14ac:dyDescent="0.2">
      <c r="Q668" s="5"/>
    </row>
    <row r="669" spans="17:17" ht="12.75" x14ac:dyDescent="0.2">
      <c r="Q669" s="5"/>
    </row>
    <row r="670" spans="17:17" ht="12.75" x14ac:dyDescent="0.2">
      <c r="Q670" s="5"/>
    </row>
    <row r="671" spans="17:17" ht="12.75" x14ac:dyDescent="0.2">
      <c r="Q671" s="5"/>
    </row>
    <row r="672" spans="17:17" ht="12.75" x14ac:dyDescent="0.2">
      <c r="Q672" s="5"/>
    </row>
    <row r="673" spans="17:17" ht="12.75" x14ac:dyDescent="0.2">
      <c r="Q673" s="5"/>
    </row>
    <row r="674" spans="17:17" ht="12.75" x14ac:dyDescent="0.2">
      <c r="Q674" s="5"/>
    </row>
    <row r="675" spans="17:17" ht="12.75" x14ac:dyDescent="0.2">
      <c r="Q675" s="5"/>
    </row>
    <row r="676" spans="17:17" ht="12.75" x14ac:dyDescent="0.2">
      <c r="Q676" s="5"/>
    </row>
    <row r="677" spans="17:17" ht="12.75" x14ac:dyDescent="0.2">
      <c r="Q677" s="5"/>
    </row>
    <row r="678" spans="17:17" ht="12.75" x14ac:dyDescent="0.2">
      <c r="Q678" s="5"/>
    </row>
    <row r="679" spans="17:17" ht="12.75" x14ac:dyDescent="0.2">
      <c r="Q679" s="5"/>
    </row>
    <row r="680" spans="17:17" ht="12.75" x14ac:dyDescent="0.2">
      <c r="Q680" s="5"/>
    </row>
    <row r="681" spans="17:17" ht="12.75" x14ac:dyDescent="0.2">
      <c r="Q681" s="5"/>
    </row>
    <row r="682" spans="17:17" ht="12.75" x14ac:dyDescent="0.2">
      <c r="Q682" s="5"/>
    </row>
    <row r="683" spans="17:17" ht="12.75" x14ac:dyDescent="0.2">
      <c r="Q683" s="5"/>
    </row>
    <row r="684" spans="17:17" ht="12.75" x14ac:dyDescent="0.2">
      <c r="Q684" s="5"/>
    </row>
    <row r="685" spans="17:17" ht="12.75" x14ac:dyDescent="0.2">
      <c r="Q685" s="5"/>
    </row>
    <row r="686" spans="17:17" ht="12.75" x14ac:dyDescent="0.2">
      <c r="Q686" s="5"/>
    </row>
    <row r="687" spans="17:17" ht="12.75" x14ac:dyDescent="0.2">
      <c r="Q687" s="5"/>
    </row>
    <row r="688" spans="17:17" ht="12.75" x14ac:dyDescent="0.2">
      <c r="Q688" s="5"/>
    </row>
    <row r="689" spans="17:17" ht="12.75" x14ac:dyDescent="0.2">
      <c r="Q689" s="5"/>
    </row>
    <row r="690" spans="17:17" ht="12.75" x14ac:dyDescent="0.2">
      <c r="Q690" s="5"/>
    </row>
    <row r="691" spans="17:17" ht="12.75" x14ac:dyDescent="0.2">
      <c r="Q691" s="5"/>
    </row>
    <row r="692" spans="17:17" ht="12.75" x14ac:dyDescent="0.2">
      <c r="Q692" s="5"/>
    </row>
    <row r="693" spans="17:17" ht="12.75" x14ac:dyDescent="0.2">
      <c r="Q693" s="5"/>
    </row>
    <row r="694" spans="17:17" ht="12.75" x14ac:dyDescent="0.2">
      <c r="Q694" s="5"/>
    </row>
    <row r="695" spans="17:17" ht="12.75" x14ac:dyDescent="0.2">
      <c r="Q695" s="5"/>
    </row>
    <row r="696" spans="17:17" ht="12.75" x14ac:dyDescent="0.2">
      <c r="Q696" s="5"/>
    </row>
    <row r="697" spans="17:17" ht="12.75" x14ac:dyDescent="0.2">
      <c r="Q697" s="5"/>
    </row>
    <row r="698" spans="17:17" ht="12.75" x14ac:dyDescent="0.2">
      <c r="Q698" s="5"/>
    </row>
    <row r="699" spans="17:17" ht="12.75" x14ac:dyDescent="0.2">
      <c r="Q699" s="5"/>
    </row>
    <row r="700" spans="17:17" ht="12.75" x14ac:dyDescent="0.2">
      <c r="Q700" s="5"/>
    </row>
    <row r="701" spans="17:17" ht="12.75" x14ac:dyDescent="0.2">
      <c r="Q701" s="5"/>
    </row>
    <row r="702" spans="17:17" ht="12.75" x14ac:dyDescent="0.2">
      <c r="Q702" s="5"/>
    </row>
    <row r="703" spans="17:17" ht="12.75" x14ac:dyDescent="0.2">
      <c r="Q703" s="5"/>
    </row>
    <row r="704" spans="17:17" ht="12.75" x14ac:dyDescent="0.2">
      <c r="Q704" s="5"/>
    </row>
    <row r="705" spans="17:17" ht="12.75" x14ac:dyDescent="0.2">
      <c r="Q705" s="5"/>
    </row>
    <row r="706" spans="17:17" ht="12.75" x14ac:dyDescent="0.2">
      <c r="Q706" s="5"/>
    </row>
    <row r="707" spans="17:17" ht="12.75" x14ac:dyDescent="0.2">
      <c r="Q707" s="5"/>
    </row>
    <row r="708" spans="17:17" ht="12.75" x14ac:dyDescent="0.2">
      <c r="Q708" s="5"/>
    </row>
    <row r="709" spans="17:17" ht="12.75" x14ac:dyDescent="0.2">
      <c r="Q709" s="5"/>
    </row>
    <row r="710" spans="17:17" ht="12.75" x14ac:dyDescent="0.2">
      <c r="Q710" s="5"/>
    </row>
    <row r="711" spans="17:17" ht="12.75" x14ac:dyDescent="0.2">
      <c r="Q711" s="5"/>
    </row>
    <row r="712" spans="17:17" ht="12.75" x14ac:dyDescent="0.2">
      <c r="Q712" s="5"/>
    </row>
    <row r="713" spans="17:17" ht="12.75" x14ac:dyDescent="0.2">
      <c r="Q713" s="5"/>
    </row>
    <row r="714" spans="17:17" ht="12.75" x14ac:dyDescent="0.2">
      <c r="Q714" s="5"/>
    </row>
    <row r="715" spans="17:17" ht="12.75" x14ac:dyDescent="0.2">
      <c r="Q715" s="5"/>
    </row>
    <row r="716" spans="17:17" ht="12.75" x14ac:dyDescent="0.2">
      <c r="Q716" s="5"/>
    </row>
    <row r="717" spans="17:17" ht="12.75" x14ac:dyDescent="0.2">
      <c r="Q717" s="5"/>
    </row>
    <row r="718" spans="17:17" ht="12.75" x14ac:dyDescent="0.2">
      <c r="Q718" s="5"/>
    </row>
    <row r="719" spans="17:17" ht="12.75" x14ac:dyDescent="0.2">
      <c r="Q719" s="5"/>
    </row>
    <row r="720" spans="17:17" ht="12.75" x14ac:dyDescent="0.2">
      <c r="Q720" s="5"/>
    </row>
    <row r="721" spans="17:17" ht="12.75" x14ac:dyDescent="0.2">
      <c r="Q721" s="5"/>
    </row>
    <row r="722" spans="17:17" ht="12.75" x14ac:dyDescent="0.2">
      <c r="Q722" s="5"/>
    </row>
    <row r="723" spans="17:17" ht="12.75" x14ac:dyDescent="0.2">
      <c r="Q723" s="5"/>
    </row>
    <row r="724" spans="17:17" ht="12.75" x14ac:dyDescent="0.2">
      <c r="Q724" s="5"/>
    </row>
    <row r="725" spans="17:17" ht="12.75" x14ac:dyDescent="0.2">
      <c r="Q725" s="5"/>
    </row>
    <row r="726" spans="17:17" ht="12.75" x14ac:dyDescent="0.2">
      <c r="Q726" s="5"/>
    </row>
    <row r="727" spans="17:17" ht="12.75" x14ac:dyDescent="0.2">
      <c r="Q727" s="5"/>
    </row>
    <row r="728" spans="17:17" ht="12.75" x14ac:dyDescent="0.2">
      <c r="Q728" s="5"/>
    </row>
    <row r="729" spans="17:17" ht="12.75" x14ac:dyDescent="0.2">
      <c r="Q729" s="5"/>
    </row>
    <row r="730" spans="17:17" ht="12.75" x14ac:dyDescent="0.2">
      <c r="Q730" s="5"/>
    </row>
    <row r="731" spans="17:17" ht="12.75" x14ac:dyDescent="0.2">
      <c r="Q731" s="5"/>
    </row>
    <row r="732" spans="17:17" ht="12.75" x14ac:dyDescent="0.2">
      <c r="Q732" s="5"/>
    </row>
    <row r="733" spans="17:17" ht="12.75" x14ac:dyDescent="0.2">
      <c r="Q733" s="5"/>
    </row>
    <row r="734" spans="17:17" ht="12.75" x14ac:dyDescent="0.2">
      <c r="Q734" s="5"/>
    </row>
    <row r="735" spans="17:17" ht="12.75" x14ac:dyDescent="0.2">
      <c r="Q735" s="5"/>
    </row>
    <row r="736" spans="17:17" ht="12.75" x14ac:dyDescent="0.2">
      <c r="Q736" s="5"/>
    </row>
    <row r="737" spans="17:17" ht="12.75" x14ac:dyDescent="0.2">
      <c r="Q737" s="5"/>
    </row>
    <row r="738" spans="17:17" ht="12.75" x14ac:dyDescent="0.2">
      <c r="Q738" s="5"/>
    </row>
    <row r="739" spans="17:17" ht="12.75" x14ac:dyDescent="0.2">
      <c r="Q739" s="5"/>
    </row>
    <row r="740" spans="17:17" ht="12.75" x14ac:dyDescent="0.2">
      <c r="Q740" s="5"/>
    </row>
    <row r="741" spans="17:17" ht="12.75" x14ac:dyDescent="0.2">
      <c r="Q741" s="5"/>
    </row>
    <row r="742" spans="17:17" ht="12.75" x14ac:dyDescent="0.2">
      <c r="Q742" s="5"/>
    </row>
    <row r="743" spans="17:17" ht="12.75" x14ac:dyDescent="0.2">
      <c r="Q743" s="5"/>
    </row>
    <row r="744" spans="17:17" ht="12.75" x14ac:dyDescent="0.2">
      <c r="Q744" s="5"/>
    </row>
    <row r="745" spans="17:17" ht="12.75" x14ac:dyDescent="0.2">
      <c r="Q745" s="5"/>
    </row>
    <row r="746" spans="17:17" ht="12.75" x14ac:dyDescent="0.2">
      <c r="Q746" s="5"/>
    </row>
    <row r="747" spans="17:17" ht="12.75" x14ac:dyDescent="0.2">
      <c r="Q747" s="5"/>
    </row>
    <row r="748" spans="17:17" ht="12.75" x14ac:dyDescent="0.2">
      <c r="Q748" s="5"/>
    </row>
    <row r="749" spans="17:17" ht="12.75" x14ac:dyDescent="0.2">
      <c r="Q749" s="5"/>
    </row>
    <row r="750" spans="17:17" ht="12.75" x14ac:dyDescent="0.2">
      <c r="Q750" s="5"/>
    </row>
    <row r="751" spans="17:17" ht="12.75" x14ac:dyDescent="0.2">
      <c r="Q751" s="5"/>
    </row>
    <row r="752" spans="17:17" ht="12.75" x14ac:dyDescent="0.2">
      <c r="Q752" s="5"/>
    </row>
    <row r="753" spans="17:17" ht="12.75" x14ac:dyDescent="0.2">
      <c r="Q753" s="5"/>
    </row>
    <row r="754" spans="17:17" ht="12.75" x14ac:dyDescent="0.2">
      <c r="Q754" s="5"/>
    </row>
    <row r="755" spans="17:17" ht="12.75" x14ac:dyDescent="0.2">
      <c r="Q755" s="5"/>
    </row>
    <row r="756" spans="17:17" ht="12.75" x14ac:dyDescent="0.2">
      <c r="Q756" s="5"/>
    </row>
    <row r="757" spans="17:17" ht="12.75" x14ac:dyDescent="0.2">
      <c r="Q757" s="5"/>
    </row>
    <row r="758" spans="17:17" ht="12.75" x14ac:dyDescent="0.2">
      <c r="Q758" s="5"/>
    </row>
    <row r="759" spans="17:17" ht="12.75" x14ac:dyDescent="0.2">
      <c r="Q759" s="5"/>
    </row>
    <row r="760" spans="17:17" ht="12.75" x14ac:dyDescent="0.2">
      <c r="Q760" s="5"/>
    </row>
    <row r="761" spans="17:17" ht="12.75" x14ac:dyDescent="0.2">
      <c r="Q761" s="5"/>
    </row>
    <row r="762" spans="17:17" ht="12.75" x14ac:dyDescent="0.2">
      <c r="Q762" s="5"/>
    </row>
    <row r="763" spans="17:17" ht="12.75" x14ac:dyDescent="0.2">
      <c r="Q763" s="5"/>
    </row>
    <row r="764" spans="17:17" ht="12.75" x14ac:dyDescent="0.2">
      <c r="Q764" s="5"/>
    </row>
    <row r="765" spans="17:17" ht="12.75" x14ac:dyDescent="0.2">
      <c r="Q765" s="5"/>
    </row>
    <row r="766" spans="17:17" ht="12.75" x14ac:dyDescent="0.2">
      <c r="Q766" s="5"/>
    </row>
    <row r="767" spans="17:17" ht="12.75" x14ac:dyDescent="0.2">
      <c r="Q767" s="5"/>
    </row>
    <row r="768" spans="17:17" ht="12.75" x14ac:dyDescent="0.2">
      <c r="Q768" s="5"/>
    </row>
    <row r="769" spans="17:17" ht="12.75" x14ac:dyDescent="0.2">
      <c r="Q769" s="5"/>
    </row>
    <row r="770" spans="17:17" ht="12.75" x14ac:dyDescent="0.2">
      <c r="Q770" s="5"/>
    </row>
    <row r="771" spans="17:17" ht="12.75" x14ac:dyDescent="0.2">
      <c r="Q771" s="5"/>
    </row>
    <row r="772" spans="17:17" ht="12.75" x14ac:dyDescent="0.2">
      <c r="Q772" s="5"/>
    </row>
    <row r="773" spans="17:17" ht="12.75" x14ac:dyDescent="0.2">
      <c r="Q773" s="5"/>
    </row>
    <row r="774" spans="17:17" ht="12.75" x14ac:dyDescent="0.2">
      <c r="Q774" s="5"/>
    </row>
    <row r="775" spans="17:17" ht="12.75" x14ac:dyDescent="0.2">
      <c r="Q775" s="5"/>
    </row>
    <row r="776" spans="17:17" ht="12.75" x14ac:dyDescent="0.2">
      <c r="Q776" s="5"/>
    </row>
    <row r="777" spans="17:17" ht="12.75" x14ac:dyDescent="0.2">
      <c r="Q777" s="5"/>
    </row>
    <row r="778" spans="17:17" ht="12.75" x14ac:dyDescent="0.2">
      <c r="Q778" s="5"/>
    </row>
    <row r="779" spans="17:17" ht="12.75" x14ac:dyDescent="0.2">
      <c r="Q779" s="5"/>
    </row>
    <row r="780" spans="17:17" ht="12.75" x14ac:dyDescent="0.2">
      <c r="Q780" s="5"/>
    </row>
    <row r="781" spans="17:17" ht="12.75" x14ac:dyDescent="0.2">
      <c r="Q781" s="5"/>
    </row>
    <row r="782" spans="17:17" ht="12.75" x14ac:dyDescent="0.2">
      <c r="Q782" s="5"/>
    </row>
    <row r="783" spans="17:17" ht="12.75" x14ac:dyDescent="0.2">
      <c r="Q783" s="5"/>
    </row>
    <row r="784" spans="17:17" ht="12.75" x14ac:dyDescent="0.2">
      <c r="Q784" s="5"/>
    </row>
    <row r="785" spans="17:17" ht="12.75" x14ac:dyDescent="0.2">
      <c r="Q785" s="5"/>
    </row>
    <row r="786" spans="17:17" ht="12.75" x14ac:dyDescent="0.2">
      <c r="Q786" s="5"/>
    </row>
    <row r="787" spans="17:17" ht="12.75" x14ac:dyDescent="0.2">
      <c r="Q787" s="5"/>
    </row>
    <row r="788" spans="17:17" ht="12.75" x14ac:dyDescent="0.2">
      <c r="Q788" s="5"/>
    </row>
    <row r="789" spans="17:17" ht="12.75" x14ac:dyDescent="0.2">
      <c r="Q789" s="5"/>
    </row>
    <row r="790" spans="17:17" ht="12.75" x14ac:dyDescent="0.2">
      <c r="Q790" s="5"/>
    </row>
    <row r="791" spans="17:17" ht="12.75" x14ac:dyDescent="0.2">
      <c r="Q791" s="5"/>
    </row>
    <row r="792" spans="17:17" ht="12.75" x14ac:dyDescent="0.2">
      <c r="Q792" s="5"/>
    </row>
    <row r="793" spans="17:17" ht="12.75" x14ac:dyDescent="0.2">
      <c r="Q793" s="5"/>
    </row>
    <row r="794" spans="17:17" ht="12.75" x14ac:dyDescent="0.2">
      <c r="Q794" s="5"/>
    </row>
    <row r="795" spans="17:17" ht="12.75" x14ac:dyDescent="0.2">
      <c r="Q795" s="5"/>
    </row>
    <row r="796" spans="17:17" ht="12.75" x14ac:dyDescent="0.2">
      <c r="Q796" s="5"/>
    </row>
    <row r="797" spans="17:17" ht="12.75" x14ac:dyDescent="0.2">
      <c r="Q797" s="5"/>
    </row>
    <row r="798" spans="17:17" ht="12.75" x14ac:dyDescent="0.2">
      <c r="Q798" s="5"/>
    </row>
    <row r="799" spans="17:17" ht="12.75" x14ac:dyDescent="0.2">
      <c r="Q799" s="5"/>
    </row>
    <row r="800" spans="17:17" ht="12.75" x14ac:dyDescent="0.2">
      <c r="Q800" s="5"/>
    </row>
    <row r="801" spans="17:17" ht="12.75" x14ac:dyDescent="0.2">
      <c r="Q801" s="5"/>
    </row>
    <row r="802" spans="17:17" ht="12.75" x14ac:dyDescent="0.2">
      <c r="Q802" s="5"/>
    </row>
    <row r="803" spans="17:17" ht="12.75" x14ac:dyDescent="0.2">
      <c r="Q803" s="5"/>
    </row>
    <row r="804" spans="17:17" ht="12.75" x14ac:dyDescent="0.2">
      <c r="Q804" s="5"/>
    </row>
    <row r="805" spans="17:17" ht="12.75" x14ac:dyDescent="0.2">
      <c r="Q805" s="5"/>
    </row>
    <row r="806" spans="17:17" ht="12.75" x14ac:dyDescent="0.2">
      <c r="Q806" s="5"/>
    </row>
    <row r="807" spans="17:17" ht="12.75" x14ac:dyDescent="0.2">
      <c r="Q807" s="5"/>
    </row>
    <row r="808" spans="17:17" ht="12.75" x14ac:dyDescent="0.2">
      <c r="Q808" s="5"/>
    </row>
    <row r="809" spans="17:17" ht="12.75" x14ac:dyDescent="0.2">
      <c r="Q809" s="5"/>
    </row>
    <row r="810" spans="17:17" ht="12.75" x14ac:dyDescent="0.2">
      <c r="Q810" s="5"/>
    </row>
    <row r="811" spans="17:17" ht="12.75" x14ac:dyDescent="0.2">
      <c r="Q811" s="5"/>
    </row>
    <row r="812" spans="17:17" ht="12.75" x14ac:dyDescent="0.2">
      <c r="Q812" s="5"/>
    </row>
    <row r="813" spans="17:17" ht="12.75" x14ac:dyDescent="0.2">
      <c r="Q813" s="5"/>
    </row>
    <row r="814" spans="17:17" ht="12.75" x14ac:dyDescent="0.2">
      <c r="Q814" s="5"/>
    </row>
    <row r="815" spans="17:17" ht="12.75" x14ac:dyDescent="0.2">
      <c r="Q815" s="5"/>
    </row>
    <row r="816" spans="17:17" ht="12.75" x14ac:dyDescent="0.2">
      <c r="Q816" s="5"/>
    </row>
    <row r="817" spans="17:17" ht="12.75" x14ac:dyDescent="0.2">
      <c r="Q817" s="5"/>
    </row>
    <row r="818" spans="17:17" ht="12.75" x14ac:dyDescent="0.2">
      <c r="Q818" s="5"/>
    </row>
    <row r="819" spans="17:17" ht="12.75" x14ac:dyDescent="0.2">
      <c r="Q819" s="5"/>
    </row>
    <row r="820" spans="17:17" ht="12.75" x14ac:dyDescent="0.2">
      <c r="Q820" s="5"/>
    </row>
    <row r="821" spans="17:17" ht="12.75" x14ac:dyDescent="0.2">
      <c r="Q821" s="5"/>
    </row>
    <row r="822" spans="17:17" ht="12.75" x14ac:dyDescent="0.2">
      <c r="Q822" s="5"/>
    </row>
    <row r="823" spans="17:17" ht="12.75" x14ac:dyDescent="0.2">
      <c r="Q823" s="5"/>
    </row>
    <row r="824" spans="17:17" ht="12.75" x14ac:dyDescent="0.2">
      <c r="Q824" s="5"/>
    </row>
    <row r="825" spans="17:17" ht="12.75" x14ac:dyDescent="0.2">
      <c r="Q825" s="5"/>
    </row>
    <row r="826" spans="17:17" ht="12.75" x14ac:dyDescent="0.2">
      <c r="Q826" s="5"/>
    </row>
    <row r="827" spans="17:17" ht="12.75" x14ac:dyDescent="0.2">
      <c r="Q827" s="5"/>
    </row>
    <row r="828" spans="17:17" ht="12.75" x14ac:dyDescent="0.2">
      <c r="Q828" s="5"/>
    </row>
    <row r="829" spans="17:17" ht="12.75" x14ac:dyDescent="0.2">
      <c r="Q829" s="5"/>
    </row>
    <row r="830" spans="17:17" ht="12.75" x14ac:dyDescent="0.2">
      <c r="Q830" s="5"/>
    </row>
    <row r="831" spans="17:17" ht="12.75" x14ac:dyDescent="0.2">
      <c r="Q831" s="5"/>
    </row>
    <row r="832" spans="17:17" ht="12.75" x14ac:dyDescent="0.2">
      <c r="Q832" s="5"/>
    </row>
    <row r="833" spans="17:17" ht="12.75" x14ac:dyDescent="0.2">
      <c r="Q833" s="5"/>
    </row>
    <row r="834" spans="17:17" ht="12.75" x14ac:dyDescent="0.2">
      <c r="Q834" s="5"/>
    </row>
    <row r="835" spans="17:17" ht="12.75" x14ac:dyDescent="0.2">
      <c r="Q835" s="5"/>
    </row>
    <row r="836" spans="17:17" ht="12.75" x14ac:dyDescent="0.2">
      <c r="Q836" s="5"/>
    </row>
    <row r="837" spans="17:17" ht="12.75" x14ac:dyDescent="0.2">
      <c r="Q837" s="5"/>
    </row>
    <row r="838" spans="17:17" ht="12.75" x14ac:dyDescent="0.2">
      <c r="Q838" s="5"/>
    </row>
    <row r="839" spans="17:17" ht="12.75" x14ac:dyDescent="0.2">
      <c r="Q839" s="5"/>
    </row>
    <row r="840" spans="17:17" ht="12.75" x14ac:dyDescent="0.2">
      <c r="Q840" s="5"/>
    </row>
    <row r="841" spans="17:17" ht="12.75" x14ac:dyDescent="0.2">
      <c r="Q841" s="5"/>
    </row>
    <row r="842" spans="17:17" ht="12.75" x14ac:dyDescent="0.2">
      <c r="Q842" s="5"/>
    </row>
    <row r="843" spans="17:17" ht="12.75" x14ac:dyDescent="0.2">
      <c r="Q843" s="5"/>
    </row>
    <row r="844" spans="17:17" ht="12.75" x14ac:dyDescent="0.2">
      <c r="Q844" s="5"/>
    </row>
    <row r="845" spans="17:17" ht="12.75" x14ac:dyDescent="0.2">
      <c r="Q845" s="5"/>
    </row>
    <row r="846" spans="17:17" ht="12.75" x14ac:dyDescent="0.2">
      <c r="Q846" s="5"/>
    </row>
    <row r="847" spans="17:17" ht="12.75" x14ac:dyDescent="0.2">
      <c r="Q847" s="5"/>
    </row>
    <row r="848" spans="17:17" ht="12.75" x14ac:dyDescent="0.2">
      <c r="Q848" s="5"/>
    </row>
    <row r="849" spans="17:17" ht="12.75" x14ac:dyDescent="0.2">
      <c r="Q849" s="5"/>
    </row>
    <row r="850" spans="17:17" ht="12.75" x14ac:dyDescent="0.2">
      <c r="Q850" s="5"/>
    </row>
    <row r="851" spans="17:17" ht="12.75" x14ac:dyDescent="0.2">
      <c r="Q851" s="5"/>
    </row>
    <row r="852" spans="17:17" ht="12.75" x14ac:dyDescent="0.2">
      <c r="Q852" s="5"/>
    </row>
    <row r="853" spans="17:17" ht="12.75" x14ac:dyDescent="0.2">
      <c r="Q853" s="5"/>
    </row>
    <row r="854" spans="17:17" ht="12.75" x14ac:dyDescent="0.2">
      <c r="Q854" s="5"/>
    </row>
    <row r="855" spans="17:17" ht="12.75" x14ac:dyDescent="0.2">
      <c r="Q855" s="5"/>
    </row>
    <row r="856" spans="17:17" ht="12.75" x14ac:dyDescent="0.2">
      <c r="Q856" s="5"/>
    </row>
    <row r="857" spans="17:17" ht="12.75" x14ac:dyDescent="0.2">
      <c r="Q857" s="5"/>
    </row>
    <row r="858" spans="17:17" ht="12.75" x14ac:dyDescent="0.2">
      <c r="Q858" s="5"/>
    </row>
    <row r="859" spans="17:17" ht="12.75" x14ac:dyDescent="0.2">
      <c r="Q859" s="5"/>
    </row>
    <row r="860" spans="17:17" ht="12.75" x14ac:dyDescent="0.2">
      <c r="Q860" s="5"/>
    </row>
    <row r="861" spans="17:17" ht="12.75" x14ac:dyDescent="0.2">
      <c r="Q861" s="5"/>
    </row>
    <row r="862" spans="17:17" ht="12.75" x14ac:dyDescent="0.2">
      <c r="Q862" s="5"/>
    </row>
    <row r="863" spans="17:17" ht="12.75" x14ac:dyDescent="0.2">
      <c r="Q863" s="5"/>
    </row>
    <row r="864" spans="17:17" ht="12.75" x14ac:dyDescent="0.2">
      <c r="Q864" s="5"/>
    </row>
    <row r="865" spans="17:17" ht="12.75" x14ac:dyDescent="0.2">
      <c r="Q865" s="5"/>
    </row>
    <row r="866" spans="17:17" ht="12.75" x14ac:dyDescent="0.2">
      <c r="Q866" s="5"/>
    </row>
    <row r="867" spans="17:17" ht="12.75" x14ac:dyDescent="0.2">
      <c r="Q867" s="5"/>
    </row>
    <row r="868" spans="17:17" ht="12.75" x14ac:dyDescent="0.2">
      <c r="Q868" s="5"/>
    </row>
    <row r="869" spans="17:17" ht="12.75" x14ac:dyDescent="0.2">
      <c r="Q869" s="5"/>
    </row>
    <row r="870" spans="17:17" ht="12.75" x14ac:dyDescent="0.2">
      <c r="Q870" s="5"/>
    </row>
    <row r="871" spans="17:17" ht="12.75" x14ac:dyDescent="0.2">
      <c r="Q871" s="5"/>
    </row>
    <row r="872" spans="17:17" ht="12.75" x14ac:dyDescent="0.2">
      <c r="Q872" s="5"/>
    </row>
    <row r="873" spans="17:17" ht="12.75" x14ac:dyDescent="0.2">
      <c r="Q873" s="5"/>
    </row>
    <row r="874" spans="17:17" ht="12.75" x14ac:dyDescent="0.2">
      <c r="Q874" s="5"/>
    </row>
    <row r="875" spans="17:17" ht="12.75" x14ac:dyDescent="0.2">
      <c r="Q875" s="5"/>
    </row>
    <row r="876" spans="17:17" ht="12.75" x14ac:dyDescent="0.2">
      <c r="Q876" s="5"/>
    </row>
    <row r="877" spans="17:17" ht="12.75" x14ac:dyDescent="0.2">
      <c r="Q877" s="5"/>
    </row>
    <row r="878" spans="17:17" ht="12.75" x14ac:dyDescent="0.2">
      <c r="Q878" s="5"/>
    </row>
    <row r="879" spans="17:17" ht="12.75" x14ac:dyDescent="0.2">
      <c r="Q879" s="5"/>
    </row>
    <row r="880" spans="17:17" ht="12.75" x14ac:dyDescent="0.2">
      <c r="Q880" s="5"/>
    </row>
    <row r="881" spans="17:17" ht="12.75" x14ac:dyDescent="0.2">
      <c r="Q881" s="5"/>
    </row>
    <row r="882" spans="17:17" ht="12.75" x14ac:dyDescent="0.2">
      <c r="Q882" s="5"/>
    </row>
    <row r="883" spans="17:17" ht="12.75" x14ac:dyDescent="0.2">
      <c r="Q883" s="5"/>
    </row>
    <row r="884" spans="17:17" ht="12.75" x14ac:dyDescent="0.2">
      <c r="Q884" s="5"/>
    </row>
    <row r="885" spans="17:17" ht="12.75" x14ac:dyDescent="0.2">
      <c r="Q885" s="5"/>
    </row>
    <row r="886" spans="17:17" ht="12.75" x14ac:dyDescent="0.2">
      <c r="Q886" s="5"/>
    </row>
    <row r="887" spans="17:17" ht="12.75" x14ac:dyDescent="0.2">
      <c r="Q887" s="5"/>
    </row>
    <row r="888" spans="17:17" ht="12.75" x14ac:dyDescent="0.2">
      <c r="Q888" s="5"/>
    </row>
    <row r="889" spans="17:17" ht="12.75" x14ac:dyDescent="0.2">
      <c r="Q889" s="5"/>
    </row>
    <row r="890" spans="17:17" ht="12.75" x14ac:dyDescent="0.2">
      <c r="Q890" s="5"/>
    </row>
    <row r="891" spans="17:17" ht="12.75" x14ac:dyDescent="0.2">
      <c r="Q891" s="5"/>
    </row>
    <row r="892" spans="17:17" ht="12.75" x14ac:dyDescent="0.2">
      <c r="Q892" s="5"/>
    </row>
    <row r="893" spans="17:17" ht="12.75" x14ac:dyDescent="0.2">
      <c r="Q893" s="5"/>
    </row>
    <row r="894" spans="17:17" ht="12.75" x14ac:dyDescent="0.2">
      <c r="Q894" s="5"/>
    </row>
    <row r="895" spans="17:17" ht="12.75" x14ac:dyDescent="0.2">
      <c r="Q895" s="5"/>
    </row>
    <row r="896" spans="17:17" ht="12.75" x14ac:dyDescent="0.2">
      <c r="Q896" s="5"/>
    </row>
    <row r="897" spans="17:17" ht="12.75" x14ac:dyDescent="0.2">
      <c r="Q897" s="5"/>
    </row>
    <row r="898" spans="17:17" ht="12.75" x14ac:dyDescent="0.2">
      <c r="Q898" s="5"/>
    </row>
    <row r="899" spans="17:17" ht="12.75" x14ac:dyDescent="0.2">
      <c r="Q899" s="5"/>
    </row>
    <row r="900" spans="17:17" ht="12.75" x14ac:dyDescent="0.2">
      <c r="Q900" s="5"/>
    </row>
    <row r="901" spans="17:17" ht="12.75" x14ac:dyDescent="0.2">
      <c r="Q901" s="5"/>
    </row>
    <row r="902" spans="17:17" ht="12.75" x14ac:dyDescent="0.2">
      <c r="Q902" s="5"/>
    </row>
    <row r="903" spans="17:17" ht="12.75" x14ac:dyDescent="0.2">
      <c r="Q903" s="5"/>
    </row>
    <row r="904" spans="17:17" ht="12.75" x14ac:dyDescent="0.2">
      <c r="Q904" s="5"/>
    </row>
    <row r="905" spans="17:17" ht="12.75" x14ac:dyDescent="0.2">
      <c r="Q905" s="5"/>
    </row>
    <row r="906" spans="17:17" ht="12.75" x14ac:dyDescent="0.2">
      <c r="Q906" s="5"/>
    </row>
    <row r="907" spans="17:17" ht="12.75" x14ac:dyDescent="0.2">
      <c r="Q907" s="5"/>
    </row>
    <row r="908" spans="17:17" ht="12.75" x14ac:dyDescent="0.2">
      <c r="Q908" s="5"/>
    </row>
    <row r="909" spans="17:17" ht="12.75" x14ac:dyDescent="0.2">
      <c r="Q909" s="5"/>
    </row>
    <row r="910" spans="17:17" ht="12.75" x14ac:dyDescent="0.2">
      <c r="Q910" s="5"/>
    </row>
    <row r="911" spans="17:17" ht="12.75" x14ac:dyDescent="0.2">
      <c r="Q911" s="5"/>
    </row>
    <row r="912" spans="17:17" ht="12.75" x14ac:dyDescent="0.2">
      <c r="Q912" s="5"/>
    </row>
    <row r="913" spans="17:17" ht="12.75" x14ac:dyDescent="0.2">
      <c r="Q913" s="5"/>
    </row>
    <row r="914" spans="17:17" ht="12.75" x14ac:dyDescent="0.2">
      <c r="Q914" s="5"/>
    </row>
    <row r="915" spans="17:17" ht="12.75" x14ac:dyDescent="0.2">
      <c r="Q915" s="5"/>
    </row>
    <row r="916" spans="17:17" ht="12.75" x14ac:dyDescent="0.2">
      <c r="Q916" s="5"/>
    </row>
    <row r="917" spans="17:17" ht="12.75" x14ac:dyDescent="0.2">
      <c r="Q917" s="5"/>
    </row>
    <row r="918" spans="17:17" ht="12.75" x14ac:dyDescent="0.2">
      <c r="Q918" s="5"/>
    </row>
    <row r="919" spans="17:17" ht="12.75" x14ac:dyDescent="0.2">
      <c r="Q919" s="5"/>
    </row>
    <row r="920" spans="17:17" ht="12.75" x14ac:dyDescent="0.2">
      <c r="Q920" s="5"/>
    </row>
    <row r="921" spans="17:17" ht="12.75" x14ac:dyDescent="0.2">
      <c r="Q921" s="5"/>
    </row>
    <row r="922" spans="17:17" ht="12.75" x14ac:dyDescent="0.2">
      <c r="Q922" s="5"/>
    </row>
    <row r="923" spans="17:17" ht="12.75" x14ac:dyDescent="0.2">
      <c r="Q923" s="5"/>
    </row>
    <row r="924" spans="17:17" ht="12.75" x14ac:dyDescent="0.2">
      <c r="Q924" s="5"/>
    </row>
    <row r="925" spans="17:17" ht="12.75" x14ac:dyDescent="0.2">
      <c r="Q925" s="5"/>
    </row>
    <row r="926" spans="17:17" ht="12.75" x14ac:dyDescent="0.2">
      <c r="Q926" s="5"/>
    </row>
    <row r="927" spans="17:17" ht="12.75" x14ac:dyDescent="0.2">
      <c r="Q927" s="5"/>
    </row>
    <row r="928" spans="17:17" ht="12.75" x14ac:dyDescent="0.2">
      <c r="Q928" s="5"/>
    </row>
    <row r="929" spans="17:17" ht="12.75" x14ac:dyDescent="0.2">
      <c r="Q929" s="5"/>
    </row>
    <row r="930" spans="17:17" ht="12.75" x14ac:dyDescent="0.2">
      <c r="Q930" s="5"/>
    </row>
    <row r="931" spans="17:17" ht="12.75" x14ac:dyDescent="0.2">
      <c r="Q931" s="5"/>
    </row>
    <row r="932" spans="17:17" ht="12.75" x14ac:dyDescent="0.2">
      <c r="Q932" s="5"/>
    </row>
    <row r="933" spans="17:17" ht="12.75" x14ac:dyDescent="0.2">
      <c r="Q933" s="5"/>
    </row>
    <row r="934" spans="17:17" ht="12.75" x14ac:dyDescent="0.2">
      <c r="Q934" s="5"/>
    </row>
    <row r="935" spans="17:17" ht="12.75" x14ac:dyDescent="0.2">
      <c r="Q935" s="5"/>
    </row>
    <row r="936" spans="17:17" ht="12.75" x14ac:dyDescent="0.2">
      <c r="Q936" s="5"/>
    </row>
    <row r="937" spans="17:17" ht="12.75" x14ac:dyDescent="0.2">
      <c r="Q937" s="5"/>
    </row>
    <row r="938" spans="17:17" ht="12.75" x14ac:dyDescent="0.2">
      <c r="Q938" s="5"/>
    </row>
    <row r="939" spans="17:17" ht="12.75" x14ac:dyDescent="0.2">
      <c r="Q939" s="5"/>
    </row>
    <row r="940" spans="17:17" ht="12.75" x14ac:dyDescent="0.2">
      <c r="Q940" s="5"/>
    </row>
    <row r="941" spans="17:17" ht="12.75" x14ac:dyDescent="0.2">
      <c r="Q941" s="5"/>
    </row>
    <row r="942" spans="17:17" ht="12.75" x14ac:dyDescent="0.2">
      <c r="Q942" s="5"/>
    </row>
    <row r="943" spans="17:17" ht="12.75" x14ac:dyDescent="0.2">
      <c r="Q943" s="5"/>
    </row>
    <row r="944" spans="17:17" ht="12.75" x14ac:dyDescent="0.2">
      <c r="Q944" s="5"/>
    </row>
    <row r="945" spans="17:17" ht="12.75" x14ac:dyDescent="0.2">
      <c r="Q945" s="5"/>
    </row>
    <row r="946" spans="17:17" ht="12.75" x14ac:dyDescent="0.2">
      <c r="Q946" s="5"/>
    </row>
    <row r="947" spans="17:17" ht="12.75" x14ac:dyDescent="0.2">
      <c r="Q947" s="5"/>
    </row>
    <row r="948" spans="17:17" ht="12.75" x14ac:dyDescent="0.2">
      <c r="Q948" s="5"/>
    </row>
    <row r="949" spans="17:17" ht="12.75" x14ac:dyDescent="0.2">
      <c r="Q949" s="5"/>
    </row>
    <row r="950" spans="17:17" ht="12.75" x14ac:dyDescent="0.2">
      <c r="Q950" s="5"/>
    </row>
    <row r="951" spans="17:17" ht="12.75" x14ac:dyDescent="0.2">
      <c r="Q951" s="5"/>
    </row>
    <row r="952" spans="17:17" ht="12.75" x14ac:dyDescent="0.2">
      <c r="Q952" s="5"/>
    </row>
    <row r="953" spans="17:17" ht="12.75" x14ac:dyDescent="0.2">
      <c r="Q953" s="5"/>
    </row>
    <row r="954" spans="17:17" ht="12.75" x14ac:dyDescent="0.2">
      <c r="Q954" s="5"/>
    </row>
    <row r="955" spans="17:17" ht="12.75" x14ac:dyDescent="0.2">
      <c r="Q955" s="5"/>
    </row>
    <row r="956" spans="17:17" ht="12.75" x14ac:dyDescent="0.2">
      <c r="Q956" s="5"/>
    </row>
    <row r="957" spans="17:17" ht="12.75" x14ac:dyDescent="0.2">
      <c r="Q957" s="5"/>
    </row>
    <row r="958" spans="17:17" ht="12.75" x14ac:dyDescent="0.2">
      <c r="Q958" s="5"/>
    </row>
    <row r="959" spans="17:17" ht="12.75" x14ac:dyDescent="0.2">
      <c r="Q959" s="5"/>
    </row>
    <row r="960" spans="17:17" ht="12.75" x14ac:dyDescent="0.2">
      <c r="Q960" s="5"/>
    </row>
    <row r="961" spans="17:17" ht="12.75" x14ac:dyDescent="0.2">
      <c r="Q961" s="5"/>
    </row>
    <row r="962" spans="17:17" ht="12.75" x14ac:dyDescent="0.2">
      <c r="Q962" s="5"/>
    </row>
    <row r="963" spans="17:17" ht="12.75" x14ac:dyDescent="0.2">
      <c r="Q963" s="5"/>
    </row>
    <row r="964" spans="17:17" ht="12.75" x14ac:dyDescent="0.2">
      <c r="Q964" s="5"/>
    </row>
    <row r="965" spans="17:17" ht="12.75" x14ac:dyDescent="0.2">
      <c r="Q965" s="5"/>
    </row>
    <row r="966" spans="17:17" ht="12.75" x14ac:dyDescent="0.2">
      <c r="Q966" s="5"/>
    </row>
    <row r="967" spans="17:17" ht="12.75" x14ac:dyDescent="0.2">
      <c r="Q967" s="5"/>
    </row>
    <row r="968" spans="17:17" ht="12.75" x14ac:dyDescent="0.2">
      <c r="Q968" s="5"/>
    </row>
    <row r="969" spans="17:17" ht="12.75" x14ac:dyDescent="0.2">
      <c r="Q969" s="5"/>
    </row>
    <row r="970" spans="17:17" ht="12.75" x14ac:dyDescent="0.2">
      <c r="Q970" s="5"/>
    </row>
    <row r="971" spans="17:17" ht="12.75" x14ac:dyDescent="0.2">
      <c r="Q971" s="5"/>
    </row>
    <row r="972" spans="17:17" ht="12.75" x14ac:dyDescent="0.2">
      <c r="Q972" s="5"/>
    </row>
    <row r="973" spans="17:17" ht="12.75" x14ac:dyDescent="0.2">
      <c r="Q973" s="5"/>
    </row>
    <row r="974" spans="17:17" ht="12.75" x14ac:dyDescent="0.2">
      <c r="Q974" s="5"/>
    </row>
    <row r="975" spans="17:17" ht="12.75" x14ac:dyDescent="0.2">
      <c r="Q975" s="5"/>
    </row>
    <row r="976" spans="17:17" ht="12.75" x14ac:dyDescent="0.2">
      <c r="Q976" s="5"/>
    </row>
    <row r="977" spans="17:17" ht="12.75" x14ac:dyDescent="0.2">
      <c r="Q977" s="5"/>
    </row>
    <row r="978" spans="17:17" ht="12.75" x14ac:dyDescent="0.2">
      <c r="Q978" s="5"/>
    </row>
    <row r="979" spans="17:17" ht="12.75" x14ac:dyDescent="0.2">
      <c r="Q979" s="5"/>
    </row>
    <row r="980" spans="17:17" ht="12.75" x14ac:dyDescent="0.2">
      <c r="Q980" s="5"/>
    </row>
    <row r="981" spans="17:17" ht="12.75" x14ac:dyDescent="0.2">
      <c r="Q981" s="5"/>
    </row>
    <row r="982" spans="17:17" ht="12.75" x14ac:dyDescent="0.2">
      <c r="Q982" s="5"/>
    </row>
    <row r="983" spans="17:17" ht="12.75" x14ac:dyDescent="0.2">
      <c r="Q983" s="5"/>
    </row>
    <row r="984" spans="17:17" ht="12.75" x14ac:dyDescent="0.2">
      <c r="Q984" s="5"/>
    </row>
    <row r="985" spans="17:17" ht="12.75" x14ac:dyDescent="0.2">
      <c r="Q985" s="5"/>
    </row>
    <row r="986" spans="17:17" ht="12.75" x14ac:dyDescent="0.2">
      <c r="Q986" s="5"/>
    </row>
    <row r="987" spans="17:17" ht="12.75" x14ac:dyDescent="0.2">
      <c r="Q987" s="5"/>
    </row>
    <row r="988" spans="17:17" ht="12.75" x14ac:dyDescent="0.2">
      <c r="Q988" s="5"/>
    </row>
    <row r="989" spans="17:17" ht="12.75" x14ac:dyDescent="0.2">
      <c r="Q989" s="5"/>
    </row>
    <row r="990" spans="17:17" ht="12.75" x14ac:dyDescent="0.2">
      <c r="Q990" s="5"/>
    </row>
    <row r="991" spans="17:17" ht="12.75" x14ac:dyDescent="0.2">
      <c r="Q991" s="5"/>
    </row>
    <row r="992" spans="17:17" ht="12.75" x14ac:dyDescent="0.2">
      <c r="Q992" s="5"/>
    </row>
    <row r="993" spans="17:17" ht="12.75" x14ac:dyDescent="0.2">
      <c r="Q993" s="5"/>
    </row>
    <row r="994" spans="17:17" ht="12.75" x14ac:dyDescent="0.2">
      <c r="Q994" s="5"/>
    </row>
    <row r="995" spans="17:17" ht="12.75" x14ac:dyDescent="0.2">
      <c r="Q995" s="5"/>
    </row>
    <row r="996" spans="17:17" ht="12.75" x14ac:dyDescent="0.2">
      <c r="Q996" s="5"/>
    </row>
    <row r="997" spans="17:17" ht="12.75" x14ac:dyDescent="0.2">
      <c r="Q997" s="5"/>
    </row>
    <row r="998" spans="17:17" ht="12.75" x14ac:dyDescent="0.2">
      <c r="Q998" s="5"/>
    </row>
    <row r="999" spans="17:17" ht="12.75" x14ac:dyDescent="0.2">
      <c r="Q999" s="5"/>
    </row>
    <row r="1000" spans="17:17" ht="12.75" x14ac:dyDescent="0.2">
      <c r="Q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showGridLines="0" workbookViewId="0"/>
  </sheetViews>
  <sheetFormatPr defaultColWidth="12.5703125" defaultRowHeight="15.75" customHeight="1" x14ac:dyDescent="0.2"/>
  <cols>
    <col min="4" max="4" width="18.42578125" customWidth="1"/>
  </cols>
  <sheetData>
    <row r="1" spans="1:8" ht="15.75" customHeight="1" x14ac:dyDescent="0.2">
      <c r="B1" s="41" t="s">
        <v>81</v>
      </c>
      <c r="E1" s="3" t="s">
        <v>45</v>
      </c>
      <c r="F1" s="3" t="s">
        <v>46</v>
      </c>
      <c r="G1" s="3" t="s">
        <v>47</v>
      </c>
      <c r="H1" s="6" t="s">
        <v>48</v>
      </c>
    </row>
    <row r="2" spans="1:8" ht="15.75" customHeight="1" x14ac:dyDescent="0.2">
      <c r="A2" s="41" t="s">
        <v>1</v>
      </c>
      <c r="B2" t="s">
        <v>44</v>
      </c>
      <c r="C2" t="s">
        <v>82</v>
      </c>
      <c r="F2" t="e">
        <f ca="1">VLOOKUP(A2,PlantInfo!B:E,3,FALSE)</f>
        <v>#N/A</v>
      </c>
      <c r="G2" t="e">
        <f ca="1">VLOOKUP(A2,PlantInfo!B:D,3,FALSE)</f>
        <v>#N/A</v>
      </c>
      <c r="H2" s="5"/>
    </row>
    <row r="3" spans="1:8" ht="15.75" customHeight="1" x14ac:dyDescent="0.2">
      <c r="A3" t="s">
        <v>5</v>
      </c>
      <c r="B3" s="42">
        <v>350.7</v>
      </c>
      <c r="C3" s="42">
        <v>12.525</v>
      </c>
      <c r="D3" t="str">
        <f ca="1">VLOOKUP(A3,PlantInfo!$B:$C,2,FALSE)</f>
        <v>Lemon Pie (1)</v>
      </c>
      <c r="E3" s="7">
        <f t="shared" ref="E3:E32" si="0">C3</f>
        <v>12.525</v>
      </c>
      <c r="F3">
        <f ca="1">VLOOKUP(A3,PlantInfo!B:E,4,FALSE)</f>
        <v>15</v>
      </c>
      <c r="G3">
        <f ca="1">VLOOKUP(A3,PlantInfo!B:D,3,FALSE)</f>
        <v>42</v>
      </c>
      <c r="H3" s="5">
        <f t="shared" ref="H3:H32" ca="1" si="1">C3/F3</f>
        <v>0.83500000000000008</v>
      </c>
    </row>
    <row r="4" spans="1:8" ht="15.75" customHeight="1" x14ac:dyDescent="0.2">
      <c r="A4" t="s">
        <v>9</v>
      </c>
      <c r="B4" s="42">
        <v>339</v>
      </c>
      <c r="C4" s="42">
        <v>12.107142857142858</v>
      </c>
      <c r="D4" t="str">
        <f ca="1">VLOOKUP(A4,PlantInfo!$B:$C,2,FALSE)</f>
        <v>Blackberry Kush</v>
      </c>
      <c r="E4" s="7">
        <f t="shared" si="0"/>
        <v>12.107142857142858</v>
      </c>
      <c r="F4">
        <f ca="1">VLOOKUP(A4,PlantInfo!B:E,4,FALSE)</f>
        <v>15</v>
      </c>
      <c r="G4">
        <f ca="1">VLOOKUP(A4,PlantInfo!B:D,3,FALSE)</f>
        <v>49</v>
      </c>
      <c r="H4" s="5">
        <f t="shared" ca="1" si="1"/>
        <v>0.80714285714285716</v>
      </c>
    </row>
    <row r="5" spans="1:8" ht="15.75" customHeight="1" x14ac:dyDescent="0.2">
      <c r="A5" t="s">
        <v>8</v>
      </c>
      <c r="B5" s="42">
        <v>340</v>
      </c>
      <c r="C5" s="42">
        <v>12.142857142857142</v>
      </c>
      <c r="D5" t="str">
        <f ca="1">VLOOKUP(A5,PlantInfo!$B:$C,2,FALSE)</f>
        <v>Lemon Puff</v>
      </c>
      <c r="E5" s="7">
        <f t="shared" si="0"/>
        <v>12.142857142857142</v>
      </c>
      <c r="F5">
        <f ca="1">VLOOKUP(A5,PlantInfo!B:E,4,FALSE)</f>
        <v>15</v>
      </c>
      <c r="G5">
        <f ca="1">VLOOKUP(A5,PlantInfo!B:D,3,FALSE)</f>
        <v>50</v>
      </c>
      <c r="H5" s="5">
        <f t="shared" ca="1" si="1"/>
        <v>0.80952380952380953</v>
      </c>
    </row>
    <row r="6" spans="1:8" ht="15.75" customHeight="1" x14ac:dyDescent="0.2">
      <c r="A6" t="s">
        <v>12</v>
      </c>
      <c r="B6" s="42">
        <v>436.40000000000003</v>
      </c>
      <c r="C6" s="42">
        <v>15.585714285714287</v>
      </c>
      <c r="D6" t="str">
        <f ca="1">VLOOKUP(A6,PlantInfo!$B:$C,2,FALSE)</f>
        <v>GMO</v>
      </c>
      <c r="E6" s="7">
        <f t="shared" si="0"/>
        <v>15.585714285714287</v>
      </c>
      <c r="F6">
        <f ca="1">VLOOKUP(A6,PlantInfo!B:E,4,FALSE)</f>
        <v>15</v>
      </c>
      <c r="G6">
        <f ca="1">VLOOKUP(A6,PlantInfo!B:D,3,FALSE)</f>
        <v>56</v>
      </c>
      <c r="H6" s="5">
        <f t="shared" ca="1" si="1"/>
        <v>1.0390476190476192</v>
      </c>
    </row>
    <row r="7" spans="1:8" ht="15.75" customHeight="1" x14ac:dyDescent="0.2">
      <c r="A7" t="s">
        <v>10</v>
      </c>
      <c r="B7" s="42">
        <v>383.8</v>
      </c>
      <c r="C7" s="42">
        <v>13.707142857142857</v>
      </c>
      <c r="D7" t="str">
        <f ca="1">VLOOKUP(A7,PlantInfo!$B:$C,2,FALSE)</f>
        <v>Gorilla Butter</v>
      </c>
      <c r="E7" s="7">
        <f t="shared" si="0"/>
        <v>13.707142857142857</v>
      </c>
      <c r="F7">
        <f ca="1">VLOOKUP(A7,PlantInfo!B:E,4,FALSE)</f>
        <v>15</v>
      </c>
      <c r="G7">
        <f ca="1">VLOOKUP(A7,PlantInfo!B:D,3,FALSE)</f>
        <v>56</v>
      </c>
      <c r="H7" s="5">
        <f t="shared" ca="1" si="1"/>
        <v>0.91380952380952385</v>
      </c>
    </row>
    <row r="8" spans="1:8" ht="15.75" customHeight="1" x14ac:dyDescent="0.2">
      <c r="A8" t="s">
        <v>18</v>
      </c>
      <c r="B8" s="42">
        <v>176.4</v>
      </c>
      <c r="C8" s="42">
        <v>6.3</v>
      </c>
      <c r="D8" t="str">
        <f ca="1">VLOOKUP(A8,PlantInfo!$B:$C,2,FALSE)</f>
        <v>Afgan Kush</v>
      </c>
      <c r="E8" s="7">
        <f t="shared" si="0"/>
        <v>6.3</v>
      </c>
      <c r="F8">
        <f ca="1">VLOOKUP(A8,PlantInfo!B:E,4,FALSE)</f>
        <v>15</v>
      </c>
      <c r="G8">
        <f ca="1">VLOOKUP(A8,PlantInfo!B:D,3,FALSE)</f>
        <v>56</v>
      </c>
      <c r="H8" s="5">
        <f t="shared" ca="1" si="1"/>
        <v>0.42</v>
      </c>
    </row>
    <row r="9" spans="1:8" ht="15.75" customHeight="1" x14ac:dyDescent="0.2">
      <c r="A9" t="s">
        <v>16</v>
      </c>
      <c r="B9" s="42">
        <v>427.6</v>
      </c>
      <c r="C9" s="42">
        <v>15.271428571428572</v>
      </c>
      <c r="D9" t="str">
        <f ca="1">VLOOKUP(A9,PlantInfo!$B:$C,2,FALSE)</f>
        <v>Lemon Puff</v>
      </c>
      <c r="E9" s="7">
        <f t="shared" si="0"/>
        <v>15.271428571428572</v>
      </c>
      <c r="F9">
        <f ca="1">VLOOKUP(A9,PlantInfo!B:E,4,FALSE)</f>
        <v>15</v>
      </c>
      <c r="G9">
        <f ca="1">VLOOKUP(A9,PlantInfo!B:D,3,FALSE)</f>
        <v>56</v>
      </c>
      <c r="H9" s="5">
        <f t="shared" ca="1" si="1"/>
        <v>1.0180952380952382</v>
      </c>
    </row>
    <row r="10" spans="1:8" ht="15.75" customHeight="1" x14ac:dyDescent="0.2">
      <c r="A10" t="s">
        <v>11</v>
      </c>
      <c r="B10" s="42">
        <v>284.39999999999998</v>
      </c>
      <c r="C10" s="42">
        <v>10.157142857142857</v>
      </c>
      <c r="D10" t="str">
        <f ca="1">VLOOKUP(A10,PlantInfo!$B:$C,2,FALSE)</f>
        <v>Filet mignon</v>
      </c>
      <c r="E10" s="7">
        <f t="shared" si="0"/>
        <v>10.157142857142857</v>
      </c>
      <c r="F10">
        <f ca="1">VLOOKUP(A10,PlantInfo!B:E,4,FALSE)</f>
        <v>15</v>
      </c>
      <c r="G10">
        <f ca="1">VLOOKUP(A10,PlantInfo!B:D,3,FALSE)</f>
        <v>56</v>
      </c>
      <c r="H10" s="5">
        <f t="shared" ca="1" si="1"/>
        <v>0.67714285714285716</v>
      </c>
    </row>
    <row r="11" spans="1:8" ht="15.75" customHeight="1" x14ac:dyDescent="0.2">
      <c r="A11" t="s">
        <v>17</v>
      </c>
      <c r="B11" s="42">
        <v>289.89999999999998</v>
      </c>
      <c r="C11" s="42">
        <v>10.353571428571428</v>
      </c>
      <c r="D11" t="str">
        <f ca="1">VLOOKUP(A11,PlantInfo!$B:$C,2,FALSE)</f>
        <v>Meat the cookies</v>
      </c>
      <c r="E11" s="7">
        <f t="shared" si="0"/>
        <v>10.353571428571428</v>
      </c>
      <c r="F11">
        <f ca="1">VLOOKUP(A11,PlantInfo!B:E,4,FALSE)</f>
        <v>15</v>
      </c>
      <c r="G11">
        <f ca="1">VLOOKUP(A11,PlantInfo!B:D,3,FALSE)</f>
        <v>56</v>
      </c>
      <c r="H11" s="5">
        <f t="shared" ca="1" si="1"/>
        <v>0.69023809523809521</v>
      </c>
    </row>
    <row r="12" spans="1:8" ht="15.75" customHeight="1" x14ac:dyDescent="0.2">
      <c r="A12" t="s">
        <v>19</v>
      </c>
      <c r="B12" s="42">
        <v>388.4</v>
      </c>
      <c r="C12" s="42">
        <v>13.87142857142857</v>
      </c>
      <c r="D12" t="str">
        <f ca="1">VLOOKUP(A12,PlantInfo!$B:$C,2,FALSE)</f>
        <v>Meat Breath</v>
      </c>
      <c r="E12" s="7">
        <f t="shared" si="0"/>
        <v>13.87142857142857</v>
      </c>
      <c r="F12">
        <f ca="1">VLOOKUP(A12,PlantInfo!B:E,4,FALSE)</f>
        <v>15</v>
      </c>
      <c r="G12">
        <f ca="1">VLOOKUP(A12,PlantInfo!B:D,3,FALSE)</f>
        <v>56</v>
      </c>
      <c r="H12" s="5">
        <f t="shared" ca="1" si="1"/>
        <v>0.92476190476190467</v>
      </c>
    </row>
    <row r="13" spans="1:8" ht="15.75" customHeight="1" x14ac:dyDescent="0.2">
      <c r="A13" t="s">
        <v>21</v>
      </c>
      <c r="B13" s="42">
        <v>347.9</v>
      </c>
      <c r="C13" s="42">
        <v>12.424999999999999</v>
      </c>
      <c r="D13" t="str">
        <f ca="1">VLOOKUP(A13,PlantInfo!$B:$C,2,FALSE)</f>
        <v>Lemon Puff</v>
      </c>
      <c r="E13" s="7">
        <f t="shared" si="0"/>
        <v>12.424999999999999</v>
      </c>
      <c r="F13">
        <f ca="1">VLOOKUP(A13,PlantInfo!B:E,4,FALSE)</f>
        <v>15</v>
      </c>
      <c r="G13">
        <f ca="1">VLOOKUP(A13,PlantInfo!B:D,3,FALSE)</f>
        <v>56</v>
      </c>
      <c r="H13" s="5">
        <f t="shared" ca="1" si="1"/>
        <v>0.82833333333333325</v>
      </c>
    </row>
    <row r="14" spans="1:8" ht="15.75" customHeight="1" x14ac:dyDescent="0.2">
      <c r="A14" t="s">
        <v>22</v>
      </c>
      <c r="B14" s="42">
        <v>266.2</v>
      </c>
      <c r="C14" s="42">
        <v>9.5071428571428562</v>
      </c>
      <c r="D14" t="str">
        <f ca="1">VLOOKUP(A14,PlantInfo!$B:$C,2,FALSE)</f>
        <v>Lemon Butter</v>
      </c>
      <c r="E14" s="7">
        <f t="shared" si="0"/>
        <v>9.5071428571428562</v>
      </c>
      <c r="F14">
        <f ca="1">VLOOKUP(A14,PlantInfo!B:E,4,FALSE)</f>
        <v>15</v>
      </c>
      <c r="G14">
        <f ca="1">VLOOKUP(A14,PlantInfo!B:D,3,FALSE)</f>
        <v>56</v>
      </c>
      <c r="H14" s="5">
        <f t="shared" ca="1" si="1"/>
        <v>0.63380952380952371</v>
      </c>
    </row>
    <row r="15" spans="1:8" ht="15.75" customHeight="1" x14ac:dyDescent="0.2">
      <c r="A15" t="s">
        <v>23</v>
      </c>
      <c r="B15" s="42">
        <v>125.9</v>
      </c>
      <c r="C15" s="42">
        <v>4.4964285714285719</v>
      </c>
      <c r="D15" t="str">
        <f ca="1">VLOOKUP(A15,PlantInfo!$B:$C,2,FALSE)</f>
        <v>Big Apple Butter</v>
      </c>
      <c r="E15" s="7">
        <f t="shared" si="0"/>
        <v>4.4964285714285719</v>
      </c>
      <c r="F15">
        <f ca="1">VLOOKUP(A15,PlantInfo!B:E,4,FALSE)</f>
        <v>15</v>
      </c>
      <c r="G15">
        <f ca="1">VLOOKUP(A15,PlantInfo!B:D,3,FALSE)</f>
        <v>56</v>
      </c>
      <c r="H15" s="5">
        <f t="shared" ca="1" si="1"/>
        <v>0.29976190476190478</v>
      </c>
    </row>
    <row r="16" spans="1:8" ht="15.75" customHeight="1" x14ac:dyDescent="0.2">
      <c r="A16" t="s">
        <v>24</v>
      </c>
      <c r="B16" s="42">
        <v>175.9</v>
      </c>
      <c r="C16" s="42">
        <v>6.2821428571428575</v>
      </c>
      <c r="D16" t="str">
        <f ca="1">VLOOKUP(A16,PlantInfo!$B:$C,2,FALSE)</f>
        <v>Electric Lemon G</v>
      </c>
      <c r="E16" s="7">
        <f t="shared" si="0"/>
        <v>6.2821428571428575</v>
      </c>
      <c r="F16">
        <f ca="1">VLOOKUP(A16,PlantInfo!B:E,4,FALSE)</f>
        <v>15</v>
      </c>
      <c r="G16">
        <f ca="1">VLOOKUP(A16,PlantInfo!B:D,3,FALSE)</f>
        <v>56</v>
      </c>
      <c r="H16" s="5">
        <f t="shared" ca="1" si="1"/>
        <v>0.41880952380952385</v>
      </c>
    </row>
    <row r="17" spans="1:8" ht="15.75" customHeight="1" x14ac:dyDescent="0.2">
      <c r="A17" t="s">
        <v>25</v>
      </c>
      <c r="B17" s="42">
        <v>264.2</v>
      </c>
      <c r="C17" s="42">
        <v>9.4357142857142851</v>
      </c>
      <c r="D17" t="str">
        <f ca="1">VLOOKUP(A17,PlantInfo!$B:$C,2,FALSE)</f>
        <v>Peanut Butter Breath #1</v>
      </c>
      <c r="E17" s="7">
        <f t="shared" si="0"/>
        <v>9.4357142857142851</v>
      </c>
      <c r="F17">
        <f ca="1">VLOOKUP(A17,PlantInfo!B:E,4,FALSE)</f>
        <v>15</v>
      </c>
      <c r="G17">
        <f ca="1">VLOOKUP(A17,PlantInfo!B:D,3,FALSE)</f>
        <v>56</v>
      </c>
      <c r="H17" s="5">
        <f t="shared" ca="1" si="1"/>
        <v>0.62904761904761897</v>
      </c>
    </row>
    <row r="18" spans="1:8" ht="15.75" customHeight="1" x14ac:dyDescent="0.2">
      <c r="A18" t="s">
        <v>27</v>
      </c>
      <c r="B18" s="42">
        <v>359.3</v>
      </c>
      <c r="C18" s="42">
        <v>12.832142857142857</v>
      </c>
      <c r="D18" t="str">
        <f ca="1">VLOOKUP(A18,PlantInfo!$B:$C,2,FALSE)</f>
        <v>Ancient Whisper</v>
      </c>
      <c r="E18" s="7">
        <f t="shared" si="0"/>
        <v>12.832142857142857</v>
      </c>
      <c r="F18">
        <f ca="1">VLOOKUP(A18,PlantInfo!B:E,4,FALSE)</f>
        <v>15</v>
      </c>
      <c r="G18">
        <f ca="1">VLOOKUP(A18,PlantInfo!B:D,3,FALSE)</f>
        <v>56</v>
      </c>
      <c r="H18" s="5">
        <f t="shared" ca="1" si="1"/>
        <v>0.8554761904761905</v>
      </c>
    </row>
    <row r="19" spans="1:8" ht="15.75" customHeight="1" x14ac:dyDescent="0.2">
      <c r="A19" t="s">
        <v>26</v>
      </c>
      <c r="B19" s="42">
        <v>316.39999999999998</v>
      </c>
      <c r="C19" s="42">
        <v>11.299999999999999</v>
      </c>
      <c r="D19" t="str">
        <f ca="1">VLOOKUP(A19,PlantInfo!$B:$C,2,FALSE)</f>
        <v>ButterFace</v>
      </c>
      <c r="E19" s="7">
        <f t="shared" si="0"/>
        <v>11.299999999999999</v>
      </c>
      <c r="F19">
        <f ca="1">VLOOKUP(A19,PlantInfo!B:E,4,FALSE)</f>
        <v>15</v>
      </c>
      <c r="G19">
        <f ca="1">VLOOKUP(A19,PlantInfo!B:D,3,FALSE)</f>
        <v>56</v>
      </c>
      <c r="H19" s="5">
        <f t="shared" ca="1" si="1"/>
        <v>0.7533333333333333</v>
      </c>
    </row>
    <row r="20" spans="1:8" ht="15.75" customHeight="1" x14ac:dyDescent="0.2">
      <c r="A20" t="s">
        <v>28</v>
      </c>
      <c r="B20" s="42">
        <v>444.09999999999997</v>
      </c>
      <c r="C20" s="42">
        <v>15.860714285714284</v>
      </c>
      <c r="D20" t="str">
        <f ca="1">VLOOKUP(A20,PlantInfo!$B:$C,2,FALSE)</f>
        <v>Gorilla Butter #2</v>
      </c>
      <c r="E20" s="7">
        <f t="shared" si="0"/>
        <v>15.860714285714284</v>
      </c>
      <c r="F20">
        <f ca="1">VLOOKUP(A20,PlantInfo!B:E,4,FALSE)</f>
        <v>15</v>
      </c>
      <c r="G20">
        <f ca="1">VLOOKUP(A20,PlantInfo!B:D,3,FALSE)</f>
        <v>56</v>
      </c>
      <c r="H20" s="5">
        <f t="shared" ca="1" si="1"/>
        <v>1.0573809523809523</v>
      </c>
    </row>
    <row r="21" spans="1:8" ht="15.75" customHeight="1" x14ac:dyDescent="0.2">
      <c r="A21" t="s">
        <v>30</v>
      </c>
      <c r="B21" s="42">
        <v>248.5</v>
      </c>
      <c r="C21" s="42">
        <v>8.875</v>
      </c>
      <c r="D21" t="str">
        <f ca="1">VLOOKUP(A21,PlantInfo!$B:$C,2,FALSE)</f>
        <v>Meat the Cookies #2</v>
      </c>
      <c r="E21" s="7">
        <f t="shared" si="0"/>
        <v>8.875</v>
      </c>
      <c r="F21">
        <f ca="1">VLOOKUP(A21,PlantInfo!B:E,4,FALSE)</f>
        <v>15</v>
      </c>
      <c r="G21">
        <f ca="1">VLOOKUP(A21,PlantInfo!B:D,3,FALSE)</f>
        <v>56</v>
      </c>
      <c r="H21" s="5">
        <f t="shared" ca="1" si="1"/>
        <v>0.59166666666666667</v>
      </c>
    </row>
    <row r="22" spans="1:8" ht="15.75" customHeight="1" x14ac:dyDescent="0.2">
      <c r="A22" t="s">
        <v>31</v>
      </c>
      <c r="B22" s="42">
        <v>279.3</v>
      </c>
      <c r="C22" s="42">
        <v>9.9749999999999996</v>
      </c>
      <c r="D22" t="str">
        <f ca="1">VLOOKUP(A22,PlantInfo!$B:$C,2,FALSE)</f>
        <v>GMO #2</v>
      </c>
      <c r="E22" s="7">
        <f t="shared" si="0"/>
        <v>9.9749999999999996</v>
      </c>
      <c r="F22">
        <f ca="1">VLOOKUP(A22,PlantInfo!B:E,4,FALSE)</f>
        <v>15</v>
      </c>
      <c r="G22">
        <f ca="1">VLOOKUP(A22,PlantInfo!B:D,3,FALSE)</f>
        <v>56</v>
      </c>
      <c r="H22" s="5">
        <f t="shared" ca="1" si="1"/>
        <v>0.66499999999999992</v>
      </c>
    </row>
    <row r="23" spans="1:8" ht="12.75" x14ac:dyDescent="0.2">
      <c r="A23" t="s">
        <v>37</v>
      </c>
      <c r="B23" s="42">
        <v>383.4</v>
      </c>
      <c r="C23" s="42">
        <v>13.692857142857141</v>
      </c>
      <c r="D23" t="str">
        <f ca="1">VLOOKUP(A23,PlantInfo!$B:$C,2,FALSE)</f>
        <v>GMO #3</v>
      </c>
      <c r="E23" s="7">
        <f t="shared" si="0"/>
        <v>13.692857142857141</v>
      </c>
      <c r="F23">
        <f ca="1">VLOOKUP(A23,PlantInfo!B:E,4,FALSE)</f>
        <v>15</v>
      </c>
      <c r="G23">
        <f ca="1">VLOOKUP(A23,PlantInfo!B:D,3,FALSE)</f>
        <v>56</v>
      </c>
      <c r="H23" s="5">
        <f t="shared" ca="1" si="1"/>
        <v>0.9128571428571427</v>
      </c>
    </row>
    <row r="24" spans="1:8" ht="12.75" x14ac:dyDescent="0.2">
      <c r="A24" t="s">
        <v>38</v>
      </c>
      <c r="B24" s="42">
        <v>574.6</v>
      </c>
      <c r="C24" s="42">
        <v>20.521428571428572</v>
      </c>
      <c r="D24" t="str">
        <f ca="1">VLOOKUP(A24,PlantInfo!$B:$C,2,FALSE)</f>
        <v>GMO #4</v>
      </c>
      <c r="E24" s="7">
        <f t="shared" si="0"/>
        <v>20.521428571428572</v>
      </c>
      <c r="F24">
        <f ca="1">VLOOKUP(A24,PlantInfo!B:E,4,FALSE)</f>
        <v>15</v>
      </c>
      <c r="G24">
        <f ca="1">VLOOKUP(A24,PlantInfo!B:D,3,FALSE)</f>
        <v>56</v>
      </c>
      <c r="H24" s="5">
        <f t="shared" ca="1" si="1"/>
        <v>1.3680952380952383</v>
      </c>
    </row>
    <row r="25" spans="1:8" ht="12.75" x14ac:dyDescent="0.2">
      <c r="A25" t="s">
        <v>39</v>
      </c>
      <c r="B25" s="42">
        <v>384.20000000000005</v>
      </c>
      <c r="C25" s="42">
        <v>13.721428571428573</v>
      </c>
      <c r="D25" t="str">
        <f ca="1">VLOOKUP(A25,PlantInfo!$B:$C,2,FALSE)</f>
        <v>Electric Lemon G #2</v>
      </c>
      <c r="E25" s="7">
        <f t="shared" si="0"/>
        <v>13.721428571428573</v>
      </c>
      <c r="F25">
        <f ca="1">VLOOKUP(A25,PlantInfo!B:E,4,FALSE)</f>
        <v>15</v>
      </c>
      <c r="G25">
        <f ca="1">VLOOKUP(A25,PlantInfo!B:D,3,FALSE)</f>
        <v>56</v>
      </c>
      <c r="H25" s="5">
        <f t="shared" ca="1" si="1"/>
        <v>0.91476190476190489</v>
      </c>
    </row>
    <row r="26" spans="1:8" ht="12.75" x14ac:dyDescent="0.2">
      <c r="A26" t="s">
        <v>40</v>
      </c>
      <c r="B26" s="42">
        <v>688.7</v>
      </c>
      <c r="C26" s="42">
        <v>24.596428571428572</v>
      </c>
      <c r="D26" t="str">
        <f ca="1">VLOOKUP(A26,PlantInfo!$B:$C,2,FALSE)</f>
        <v>GMO #5</v>
      </c>
      <c r="E26" s="7">
        <f t="shared" si="0"/>
        <v>24.596428571428572</v>
      </c>
      <c r="F26">
        <f ca="1">VLOOKUP(A26,PlantInfo!B:E,4,FALSE)</f>
        <v>15</v>
      </c>
      <c r="G26">
        <f ca="1">VLOOKUP(A26,PlantInfo!B:D,3,FALSE)</f>
        <v>56</v>
      </c>
      <c r="H26" s="5">
        <f t="shared" ca="1" si="1"/>
        <v>1.6397619047619048</v>
      </c>
    </row>
    <row r="27" spans="1:8" ht="12.75" x14ac:dyDescent="0.2">
      <c r="A27" t="s">
        <v>41</v>
      </c>
      <c r="B27" s="42">
        <v>387.2</v>
      </c>
      <c r="C27" s="42">
        <v>13.828571428571427</v>
      </c>
      <c r="D27" t="str">
        <f ca="1">VLOOKUP(A27,PlantInfo!$B:$C,2,FALSE)</f>
        <v>Lemon Pie #3</v>
      </c>
      <c r="E27" s="7">
        <f t="shared" si="0"/>
        <v>13.828571428571427</v>
      </c>
      <c r="F27">
        <f ca="1">VLOOKUP(A27,PlantInfo!B:E,4,FALSE)</f>
        <v>15</v>
      </c>
      <c r="G27">
        <f ca="1">VLOOKUP(A27,PlantInfo!B:D,3,FALSE)</f>
        <v>56</v>
      </c>
      <c r="H27" s="5">
        <f t="shared" ca="1" si="1"/>
        <v>0.92190476190476178</v>
      </c>
    </row>
    <row r="28" spans="1:8" ht="12.75" x14ac:dyDescent="0.2">
      <c r="A28" t="s">
        <v>32</v>
      </c>
      <c r="B28" s="42">
        <v>300.10000000000002</v>
      </c>
      <c r="C28" s="42">
        <v>10.717857142857143</v>
      </c>
      <c r="D28" t="str">
        <f ca="1">VLOOKUP(A28,PlantInfo!$B:$C,2,FALSE)</f>
        <v>Meat The Cookies #3</v>
      </c>
      <c r="E28" s="7">
        <f t="shared" si="0"/>
        <v>10.717857142857143</v>
      </c>
      <c r="F28">
        <f ca="1">VLOOKUP(A28,PlantInfo!B:E,4,FALSE)</f>
        <v>15</v>
      </c>
      <c r="G28">
        <f ca="1">VLOOKUP(A28,PlantInfo!B:D,3,FALSE)</f>
        <v>56</v>
      </c>
      <c r="H28" s="5">
        <f t="shared" ca="1" si="1"/>
        <v>0.71452380952380956</v>
      </c>
    </row>
    <row r="29" spans="1:8" ht="12.75" x14ac:dyDescent="0.2">
      <c r="A29" t="s">
        <v>33</v>
      </c>
      <c r="B29" s="42">
        <v>287.3</v>
      </c>
      <c r="C29" s="42">
        <v>10.260714285714286</v>
      </c>
      <c r="D29" t="str">
        <f ca="1">VLOOKUP(A29,PlantInfo!$B:$C,2,FALSE)</f>
        <v>Peanut Butter Breath #2</v>
      </c>
      <c r="E29" s="7">
        <f t="shared" si="0"/>
        <v>10.260714285714286</v>
      </c>
      <c r="F29">
        <f ca="1">VLOOKUP(A29,PlantInfo!B:E,4,FALSE)</f>
        <v>15</v>
      </c>
      <c r="G29">
        <f ca="1">VLOOKUP(A29,PlantInfo!B:D,3,FALSE)</f>
        <v>56</v>
      </c>
      <c r="H29" s="5">
        <f t="shared" ca="1" si="1"/>
        <v>0.68404761904761913</v>
      </c>
    </row>
    <row r="30" spans="1:8" ht="12.75" x14ac:dyDescent="0.2">
      <c r="A30" t="s">
        <v>34</v>
      </c>
      <c r="B30" s="42">
        <v>362.20000000000005</v>
      </c>
      <c r="C30" s="42">
        <v>12.935714285714287</v>
      </c>
      <c r="D30" t="str">
        <f ca="1">VLOOKUP(A30,PlantInfo!$B:$C,2,FALSE)</f>
        <v>Watermellon ZDP</v>
      </c>
      <c r="E30" s="7">
        <f t="shared" si="0"/>
        <v>12.935714285714287</v>
      </c>
      <c r="F30">
        <f ca="1">VLOOKUP(A30,PlantInfo!B:E,4,FALSE)</f>
        <v>15</v>
      </c>
      <c r="G30">
        <f ca="1">VLOOKUP(A30,PlantInfo!B:D,3,FALSE)</f>
        <v>56</v>
      </c>
      <c r="H30" s="5">
        <f t="shared" ca="1" si="1"/>
        <v>0.86238095238095247</v>
      </c>
    </row>
    <row r="31" spans="1:8" ht="12.75" x14ac:dyDescent="0.2">
      <c r="A31" t="s">
        <v>36</v>
      </c>
      <c r="B31" s="42">
        <v>417.5</v>
      </c>
      <c r="C31" s="42">
        <v>14.910714285714286</v>
      </c>
      <c r="D31" t="str">
        <f ca="1">VLOOKUP(A31,PlantInfo!$B:$C,2,FALSE)</f>
        <v>Gorilla Butter #3</v>
      </c>
      <c r="E31" s="7">
        <f t="shared" si="0"/>
        <v>14.910714285714286</v>
      </c>
      <c r="F31">
        <f ca="1">VLOOKUP(A31,PlantInfo!B:E,4,FALSE)</f>
        <v>15</v>
      </c>
      <c r="G31">
        <f ca="1">VLOOKUP(A31,PlantInfo!B:D,3,FALSE)</f>
        <v>56</v>
      </c>
      <c r="H31" s="5">
        <f t="shared" ca="1" si="1"/>
        <v>0.99404761904761907</v>
      </c>
    </row>
    <row r="32" spans="1:8" ht="12.75" x14ac:dyDescent="0.2">
      <c r="A32" t="s">
        <v>35</v>
      </c>
      <c r="B32" s="42">
        <v>483.8</v>
      </c>
      <c r="C32" s="42">
        <v>17.278571428571428</v>
      </c>
      <c r="D32" t="str">
        <f ca="1">VLOOKUP(A32,PlantInfo!$B:$C,2,FALSE)</f>
        <v>Lemon Pie #2</v>
      </c>
      <c r="E32" s="7">
        <f t="shared" si="0"/>
        <v>17.278571428571428</v>
      </c>
      <c r="F32">
        <f ca="1">VLOOKUP(A32,PlantInfo!B:E,4,FALSE)</f>
        <v>15</v>
      </c>
      <c r="G32">
        <f ca="1">VLOOKUP(A32,PlantInfo!B:D,3,FALSE)</f>
        <v>56</v>
      </c>
      <c r="H32" s="5">
        <f t="shared" ca="1" si="1"/>
        <v>1.151904761904762</v>
      </c>
    </row>
    <row r="33" spans="1:8" ht="12.75" x14ac:dyDescent="0.2">
      <c r="A33" t="s">
        <v>83</v>
      </c>
      <c r="B33" s="42"/>
      <c r="C33" s="42">
        <v>0</v>
      </c>
      <c r="D33" t="e">
        <f ca="1">VLOOKUP(A33,PlantInfo!$B:$C,2,FALSE)</f>
        <v>#N/A</v>
      </c>
      <c r="H33" s="5"/>
    </row>
    <row r="34" spans="1:8" ht="12.75" x14ac:dyDescent="0.2">
      <c r="A34" t="s">
        <v>42</v>
      </c>
      <c r="B34" s="42">
        <v>10513.300000000001</v>
      </c>
      <c r="C34" s="42">
        <v>375.47500000000002</v>
      </c>
      <c r="H34" s="5"/>
    </row>
    <row r="35" spans="1:8" ht="12.75" x14ac:dyDescent="0.2">
      <c r="C35" s="7"/>
      <c r="H35" s="5"/>
    </row>
    <row r="36" spans="1:8" ht="12.75" x14ac:dyDescent="0.2">
      <c r="C36" s="7"/>
      <c r="H36" s="5"/>
    </row>
    <row r="37" spans="1:8" ht="12.75" x14ac:dyDescent="0.2">
      <c r="C37" s="7"/>
      <c r="H37" s="5"/>
    </row>
    <row r="38" spans="1:8" ht="12.75" x14ac:dyDescent="0.2">
      <c r="C38" s="7"/>
      <c r="H38" s="5"/>
    </row>
    <row r="39" spans="1:8" ht="12.75" x14ac:dyDescent="0.2">
      <c r="C39" s="7"/>
      <c r="H39" s="5"/>
    </row>
    <row r="40" spans="1:8" ht="12.75" x14ac:dyDescent="0.2">
      <c r="C40" s="7"/>
      <c r="H40" s="5"/>
    </row>
    <row r="41" spans="1:8" ht="12.75" x14ac:dyDescent="0.2">
      <c r="C41" s="7"/>
      <c r="H41" s="5"/>
    </row>
    <row r="42" spans="1:8" ht="12.75" x14ac:dyDescent="0.2">
      <c r="C42" s="7"/>
      <c r="H42" s="5"/>
    </row>
    <row r="43" spans="1:8" ht="12.75" x14ac:dyDescent="0.2">
      <c r="C43" s="7"/>
      <c r="H43" s="5"/>
    </row>
    <row r="44" spans="1:8" ht="12.75" x14ac:dyDescent="0.2">
      <c r="C44" s="7"/>
      <c r="H44" s="5"/>
    </row>
    <row r="45" spans="1:8" ht="12.75" x14ac:dyDescent="0.2">
      <c r="C45" s="7"/>
      <c r="H45" s="5"/>
    </row>
    <row r="46" spans="1:8" ht="12.75" x14ac:dyDescent="0.2">
      <c r="C46" s="7"/>
      <c r="H46" s="5"/>
    </row>
    <row r="47" spans="1:8" ht="12.75" x14ac:dyDescent="0.2">
      <c r="C47" s="7"/>
      <c r="H47" s="5"/>
    </row>
    <row r="48" spans="1:8" ht="12.75" x14ac:dyDescent="0.2">
      <c r="C48" s="7"/>
      <c r="H48" s="5"/>
    </row>
    <row r="49" spans="3:8" ht="12.75" x14ac:dyDescent="0.2">
      <c r="C49" s="7"/>
      <c r="H49" s="5"/>
    </row>
    <row r="50" spans="3:8" ht="12.75" x14ac:dyDescent="0.2">
      <c r="C50" s="7"/>
      <c r="H50" s="5"/>
    </row>
    <row r="51" spans="3:8" ht="12.75" x14ac:dyDescent="0.2">
      <c r="C51" s="7"/>
      <c r="H51" s="5"/>
    </row>
    <row r="52" spans="3:8" ht="12.75" x14ac:dyDescent="0.2">
      <c r="C52" s="7"/>
      <c r="H52" s="5"/>
    </row>
    <row r="53" spans="3:8" ht="12.75" x14ac:dyDescent="0.2">
      <c r="C53" s="7"/>
      <c r="H53" s="5"/>
    </row>
    <row r="54" spans="3:8" ht="12.75" x14ac:dyDescent="0.2">
      <c r="C54" s="7"/>
      <c r="H54" s="5"/>
    </row>
    <row r="55" spans="3:8" ht="12.75" x14ac:dyDescent="0.2">
      <c r="C55" s="7"/>
      <c r="H55" s="5"/>
    </row>
    <row r="56" spans="3:8" ht="12.75" x14ac:dyDescent="0.2">
      <c r="C56" s="7"/>
      <c r="H56" s="5"/>
    </row>
    <row r="57" spans="3:8" ht="12.75" x14ac:dyDescent="0.2">
      <c r="C57" s="7"/>
      <c r="H57" s="5"/>
    </row>
    <row r="58" spans="3:8" ht="12.75" x14ac:dyDescent="0.2">
      <c r="C58" s="7"/>
      <c r="H58" s="5"/>
    </row>
    <row r="59" spans="3:8" ht="12.75" x14ac:dyDescent="0.2">
      <c r="C59" s="7"/>
      <c r="H59" s="5"/>
    </row>
    <row r="60" spans="3:8" ht="12.75" x14ac:dyDescent="0.2">
      <c r="C60" s="7"/>
      <c r="H60" s="5"/>
    </row>
    <row r="61" spans="3:8" ht="12.75" x14ac:dyDescent="0.2">
      <c r="C61" s="7"/>
      <c r="H61" s="5"/>
    </row>
    <row r="62" spans="3:8" ht="12.75" x14ac:dyDescent="0.2">
      <c r="C62" s="7"/>
      <c r="H62" s="5"/>
    </row>
    <row r="63" spans="3:8" ht="12.75" x14ac:dyDescent="0.2">
      <c r="C63" s="7"/>
      <c r="H63" s="5"/>
    </row>
    <row r="64" spans="3:8" ht="12.75" x14ac:dyDescent="0.2">
      <c r="C64" s="7"/>
      <c r="H64" s="5"/>
    </row>
    <row r="65" spans="3:8" ht="12.75" x14ac:dyDescent="0.2">
      <c r="C65" s="7"/>
      <c r="H65" s="5"/>
    </row>
    <row r="66" spans="3:8" ht="12.75" x14ac:dyDescent="0.2">
      <c r="C66" s="7"/>
      <c r="H66" s="5"/>
    </row>
    <row r="67" spans="3:8" ht="12.75" x14ac:dyDescent="0.2">
      <c r="C67" s="7"/>
      <c r="H67" s="5"/>
    </row>
    <row r="68" spans="3:8" ht="12.75" x14ac:dyDescent="0.2">
      <c r="C68" s="7"/>
      <c r="H68" s="5"/>
    </row>
    <row r="69" spans="3:8" ht="12.75" x14ac:dyDescent="0.2">
      <c r="C69" s="7"/>
      <c r="H69" s="5"/>
    </row>
    <row r="70" spans="3:8" ht="12.75" x14ac:dyDescent="0.2">
      <c r="C70" s="7"/>
      <c r="H70" s="5"/>
    </row>
    <row r="71" spans="3:8" ht="12.75" x14ac:dyDescent="0.2">
      <c r="C71" s="7"/>
      <c r="H71" s="5"/>
    </row>
    <row r="72" spans="3:8" ht="12.75" x14ac:dyDescent="0.2">
      <c r="C72" s="7"/>
      <c r="H72" s="5"/>
    </row>
    <row r="73" spans="3:8" ht="12.75" x14ac:dyDescent="0.2">
      <c r="C73" s="7"/>
      <c r="H73" s="5"/>
    </row>
    <row r="74" spans="3:8" ht="12.75" x14ac:dyDescent="0.2">
      <c r="C74" s="7"/>
      <c r="H74" s="5"/>
    </row>
    <row r="75" spans="3:8" ht="12.75" x14ac:dyDescent="0.2">
      <c r="C75" s="7"/>
      <c r="H75" s="5"/>
    </row>
    <row r="76" spans="3:8" ht="12.75" x14ac:dyDescent="0.2">
      <c r="C76" s="7"/>
      <c r="H76" s="5"/>
    </row>
    <row r="77" spans="3:8" ht="12.75" x14ac:dyDescent="0.2">
      <c r="C77" s="7"/>
      <c r="H77" s="5"/>
    </row>
    <row r="78" spans="3:8" ht="12.75" x14ac:dyDescent="0.2">
      <c r="C78" s="7"/>
      <c r="H78" s="5"/>
    </row>
    <row r="79" spans="3:8" ht="12.75" x14ac:dyDescent="0.2">
      <c r="C79" s="7"/>
      <c r="H79" s="5"/>
    </row>
    <row r="80" spans="3:8" ht="12.75" x14ac:dyDescent="0.2">
      <c r="C80" s="7"/>
      <c r="H80" s="5"/>
    </row>
    <row r="81" spans="3:8" ht="12.75" x14ac:dyDescent="0.2">
      <c r="C81" s="7"/>
      <c r="H81" s="5"/>
    </row>
    <row r="82" spans="3:8" ht="12.75" x14ac:dyDescent="0.2">
      <c r="C82" s="7"/>
      <c r="H82" s="5"/>
    </row>
    <row r="83" spans="3:8" ht="12.75" x14ac:dyDescent="0.2">
      <c r="C83" s="7"/>
      <c r="H83" s="5"/>
    </row>
    <row r="84" spans="3:8" ht="12.75" x14ac:dyDescent="0.2">
      <c r="C84" s="7"/>
      <c r="H84" s="5"/>
    </row>
    <row r="85" spans="3:8" ht="12.75" x14ac:dyDescent="0.2">
      <c r="C85" s="7"/>
      <c r="H85" s="5"/>
    </row>
    <row r="86" spans="3:8" ht="12.75" x14ac:dyDescent="0.2">
      <c r="C86" s="7"/>
      <c r="H86" s="5"/>
    </row>
    <row r="87" spans="3:8" ht="12.75" x14ac:dyDescent="0.2">
      <c r="C87" s="7"/>
      <c r="H87" s="5"/>
    </row>
    <row r="88" spans="3:8" ht="12.75" x14ac:dyDescent="0.2">
      <c r="C88" s="7"/>
      <c r="H88" s="5"/>
    </row>
    <row r="89" spans="3:8" ht="12.75" x14ac:dyDescent="0.2">
      <c r="C89" s="7"/>
      <c r="H89" s="5"/>
    </row>
    <row r="90" spans="3:8" ht="12.75" x14ac:dyDescent="0.2">
      <c r="C90" s="7"/>
      <c r="H90" s="5"/>
    </row>
    <row r="91" spans="3:8" ht="12.75" x14ac:dyDescent="0.2">
      <c r="C91" s="7"/>
      <c r="H91" s="5"/>
    </row>
    <row r="92" spans="3:8" ht="12.75" x14ac:dyDescent="0.2">
      <c r="C92" s="7"/>
      <c r="H92" s="5"/>
    </row>
    <row r="93" spans="3:8" ht="12.75" x14ac:dyDescent="0.2">
      <c r="C93" s="7"/>
      <c r="H93" s="5"/>
    </row>
    <row r="94" spans="3:8" ht="12.75" x14ac:dyDescent="0.2">
      <c r="C94" s="7"/>
      <c r="H94" s="5"/>
    </row>
    <row r="95" spans="3:8" ht="12.75" x14ac:dyDescent="0.2">
      <c r="C95" s="7"/>
      <c r="H95" s="5"/>
    </row>
    <row r="96" spans="3:8" ht="12.75" x14ac:dyDescent="0.2">
      <c r="C96" s="7"/>
      <c r="H96" s="5"/>
    </row>
    <row r="97" spans="3:8" ht="12.75" x14ac:dyDescent="0.2">
      <c r="C97" s="7"/>
      <c r="H97" s="5"/>
    </row>
    <row r="98" spans="3:8" ht="12.75" x14ac:dyDescent="0.2">
      <c r="C98" s="7"/>
      <c r="H98" s="5"/>
    </row>
    <row r="99" spans="3:8" ht="12.75" x14ac:dyDescent="0.2">
      <c r="C99" s="7"/>
      <c r="H99" s="5"/>
    </row>
    <row r="100" spans="3:8" ht="12.75" x14ac:dyDescent="0.2">
      <c r="C100" s="7"/>
      <c r="H100" s="5"/>
    </row>
    <row r="101" spans="3:8" ht="12.75" x14ac:dyDescent="0.2">
      <c r="C101" s="7"/>
      <c r="H101" s="5"/>
    </row>
    <row r="102" spans="3:8" ht="12.75" x14ac:dyDescent="0.2">
      <c r="C102" s="7"/>
      <c r="H102" s="5"/>
    </row>
    <row r="103" spans="3:8" ht="12.75" x14ac:dyDescent="0.2">
      <c r="C103" s="7"/>
      <c r="H103" s="5"/>
    </row>
    <row r="104" spans="3:8" ht="12.75" x14ac:dyDescent="0.2">
      <c r="C104" s="7"/>
      <c r="H104" s="5"/>
    </row>
    <row r="105" spans="3:8" ht="12.75" x14ac:dyDescent="0.2">
      <c r="C105" s="7"/>
      <c r="H105" s="5"/>
    </row>
    <row r="106" spans="3:8" ht="12.75" x14ac:dyDescent="0.2">
      <c r="C106" s="7"/>
      <c r="H106" s="5"/>
    </row>
    <row r="107" spans="3:8" ht="12.75" x14ac:dyDescent="0.2">
      <c r="C107" s="7"/>
      <c r="H107" s="5"/>
    </row>
    <row r="108" spans="3:8" ht="12.75" x14ac:dyDescent="0.2">
      <c r="C108" s="7"/>
      <c r="H108" s="5"/>
    </row>
    <row r="109" spans="3:8" ht="12.75" x14ac:dyDescent="0.2">
      <c r="C109" s="7"/>
      <c r="H109" s="5"/>
    </row>
    <row r="110" spans="3:8" ht="12.75" x14ac:dyDescent="0.2">
      <c r="C110" s="7"/>
      <c r="H110" s="5"/>
    </row>
    <row r="111" spans="3:8" ht="12.75" x14ac:dyDescent="0.2">
      <c r="C111" s="7"/>
      <c r="H111" s="5"/>
    </row>
    <row r="112" spans="3:8" ht="12.75" x14ac:dyDescent="0.2">
      <c r="C112" s="7"/>
      <c r="H112" s="5"/>
    </row>
    <row r="113" spans="3:8" ht="12.75" x14ac:dyDescent="0.2">
      <c r="C113" s="7"/>
      <c r="H113" s="5"/>
    </row>
    <row r="114" spans="3:8" ht="12.75" x14ac:dyDescent="0.2">
      <c r="C114" s="7"/>
      <c r="H114" s="5"/>
    </row>
    <row r="115" spans="3:8" ht="12.75" x14ac:dyDescent="0.2">
      <c r="C115" s="7"/>
      <c r="H115" s="5"/>
    </row>
    <row r="116" spans="3:8" ht="12.75" x14ac:dyDescent="0.2">
      <c r="C116" s="7"/>
      <c r="H116" s="5"/>
    </row>
    <row r="117" spans="3:8" ht="12.75" x14ac:dyDescent="0.2">
      <c r="C117" s="7"/>
      <c r="H117" s="5"/>
    </row>
    <row r="118" spans="3:8" ht="12.75" x14ac:dyDescent="0.2">
      <c r="C118" s="7"/>
      <c r="H118" s="5"/>
    </row>
    <row r="119" spans="3:8" ht="12.75" x14ac:dyDescent="0.2">
      <c r="C119" s="7"/>
      <c r="H119" s="5"/>
    </row>
    <row r="120" spans="3:8" ht="12.75" x14ac:dyDescent="0.2">
      <c r="C120" s="7"/>
      <c r="H120" s="5"/>
    </row>
    <row r="121" spans="3:8" ht="12.75" x14ac:dyDescent="0.2">
      <c r="C121" s="7"/>
      <c r="H121" s="5"/>
    </row>
    <row r="122" spans="3:8" ht="12.75" x14ac:dyDescent="0.2">
      <c r="C122" s="7"/>
      <c r="H122" s="5"/>
    </row>
    <row r="123" spans="3:8" ht="12.75" x14ac:dyDescent="0.2">
      <c r="C123" s="7"/>
      <c r="H123" s="5"/>
    </row>
    <row r="124" spans="3:8" ht="12.75" x14ac:dyDescent="0.2">
      <c r="C124" s="7"/>
      <c r="H124" s="5"/>
    </row>
    <row r="125" spans="3:8" ht="12.75" x14ac:dyDescent="0.2">
      <c r="C125" s="7"/>
      <c r="H125" s="5"/>
    </row>
    <row r="126" spans="3:8" ht="12.75" x14ac:dyDescent="0.2">
      <c r="C126" s="7"/>
      <c r="H126" s="5"/>
    </row>
    <row r="127" spans="3:8" ht="12.75" x14ac:dyDescent="0.2">
      <c r="C127" s="7"/>
      <c r="H127" s="5"/>
    </row>
    <row r="128" spans="3:8" ht="12.75" x14ac:dyDescent="0.2">
      <c r="C128" s="7"/>
      <c r="H128" s="5"/>
    </row>
    <row r="129" spans="3:8" ht="12.75" x14ac:dyDescent="0.2">
      <c r="C129" s="7"/>
      <c r="H129" s="5"/>
    </row>
    <row r="130" spans="3:8" ht="12.75" x14ac:dyDescent="0.2">
      <c r="C130" s="7"/>
      <c r="H130" s="5"/>
    </row>
    <row r="131" spans="3:8" ht="12.75" x14ac:dyDescent="0.2">
      <c r="C131" s="7"/>
      <c r="H131" s="5"/>
    </row>
    <row r="132" spans="3:8" ht="12.75" x14ac:dyDescent="0.2">
      <c r="C132" s="7"/>
      <c r="H132" s="5"/>
    </row>
    <row r="133" spans="3:8" ht="12.75" x14ac:dyDescent="0.2">
      <c r="C133" s="7"/>
      <c r="H133" s="5"/>
    </row>
    <row r="134" spans="3:8" ht="12.75" x14ac:dyDescent="0.2">
      <c r="C134" s="7"/>
      <c r="H134" s="5"/>
    </row>
    <row r="135" spans="3:8" ht="12.75" x14ac:dyDescent="0.2">
      <c r="C135" s="7"/>
      <c r="H135" s="5"/>
    </row>
    <row r="136" spans="3:8" ht="12.75" x14ac:dyDescent="0.2">
      <c r="C136" s="7"/>
      <c r="H136" s="5"/>
    </row>
    <row r="137" spans="3:8" ht="12.75" x14ac:dyDescent="0.2">
      <c r="C137" s="7"/>
      <c r="H137" s="5"/>
    </row>
    <row r="138" spans="3:8" ht="12.75" x14ac:dyDescent="0.2">
      <c r="C138" s="7"/>
      <c r="H138" s="5"/>
    </row>
    <row r="139" spans="3:8" ht="12.75" x14ac:dyDescent="0.2">
      <c r="C139" s="7"/>
      <c r="H139" s="5"/>
    </row>
    <row r="140" spans="3:8" ht="12.75" x14ac:dyDescent="0.2">
      <c r="C140" s="7"/>
      <c r="H140" s="5"/>
    </row>
    <row r="141" spans="3:8" ht="12.75" x14ac:dyDescent="0.2">
      <c r="C141" s="7"/>
      <c r="H141" s="5"/>
    </row>
    <row r="142" spans="3:8" ht="12.75" x14ac:dyDescent="0.2">
      <c r="C142" s="7"/>
      <c r="H142" s="5"/>
    </row>
    <row r="143" spans="3:8" ht="12.75" x14ac:dyDescent="0.2">
      <c r="C143" s="7"/>
      <c r="H143" s="5"/>
    </row>
    <row r="144" spans="3:8" ht="12.75" x14ac:dyDescent="0.2">
      <c r="C144" s="7"/>
      <c r="H144" s="5"/>
    </row>
    <row r="145" spans="3:8" ht="12.75" x14ac:dyDescent="0.2">
      <c r="C145" s="7"/>
      <c r="H145" s="5"/>
    </row>
    <row r="146" spans="3:8" ht="12.75" x14ac:dyDescent="0.2">
      <c r="C146" s="7"/>
      <c r="H146" s="5"/>
    </row>
    <row r="147" spans="3:8" ht="12.75" x14ac:dyDescent="0.2">
      <c r="C147" s="7"/>
      <c r="H147" s="5"/>
    </row>
    <row r="148" spans="3:8" ht="12.75" x14ac:dyDescent="0.2">
      <c r="C148" s="7"/>
      <c r="H148" s="5"/>
    </row>
    <row r="149" spans="3:8" ht="12.75" x14ac:dyDescent="0.2">
      <c r="C149" s="7"/>
      <c r="H149" s="5"/>
    </row>
    <row r="150" spans="3:8" ht="12.75" x14ac:dyDescent="0.2">
      <c r="C150" s="7"/>
      <c r="H150" s="5"/>
    </row>
    <row r="151" spans="3:8" ht="12.75" x14ac:dyDescent="0.2">
      <c r="C151" s="7"/>
      <c r="H151" s="5"/>
    </row>
    <row r="152" spans="3:8" ht="12.75" x14ac:dyDescent="0.2">
      <c r="C152" s="7"/>
      <c r="H152" s="5"/>
    </row>
    <row r="153" spans="3:8" ht="12.75" x14ac:dyDescent="0.2">
      <c r="C153" s="7"/>
      <c r="H153" s="5"/>
    </row>
    <row r="154" spans="3:8" ht="12.75" x14ac:dyDescent="0.2">
      <c r="C154" s="7"/>
      <c r="H154" s="5"/>
    </row>
    <row r="155" spans="3:8" ht="12.75" x14ac:dyDescent="0.2">
      <c r="C155" s="7"/>
      <c r="H155" s="5"/>
    </row>
    <row r="156" spans="3:8" ht="12.75" x14ac:dyDescent="0.2">
      <c r="C156" s="7"/>
      <c r="H156" s="5"/>
    </row>
    <row r="157" spans="3:8" ht="12.75" x14ac:dyDescent="0.2">
      <c r="C157" s="7"/>
      <c r="H157" s="5"/>
    </row>
    <row r="158" spans="3:8" ht="12.75" x14ac:dyDescent="0.2">
      <c r="C158" s="7"/>
      <c r="H158" s="5"/>
    </row>
    <row r="159" spans="3:8" ht="12.75" x14ac:dyDescent="0.2">
      <c r="C159" s="7"/>
      <c r="H159" s="5"/>
    </row>
    <row r="160" spans="3:8" ht="12.75" x14ac:dyDescent="0.2">
      <c r="C160" s="7"/>
      <c r="H160" s="5"/>
    </row>
    <row r="161" spans="3:8" ht="12.75" x14ac:dyDescent="0.2">
      <c r="C161" s="7"/>
      <c r="H161" s="5"/>
    </row>
    <row r="162" spans="3:8" ht="12.75" x14ac:dyDescent="0.2">
      <c r="C162" s="7"/>
      <c r="H162" s="5"/>
    </row>
    <row r="163" spans="3:8" ht="12.75" x14ac:dyDescent="0.2">
      <c r="C163" s="7"/>
      <c r="H163" s="5"/>
    </row>
    <row r="164" spans="3:8" ht="12.75" x14ac:dyDescent="0.2">
      <c r="C164" s="7"/>
      <c r="H164" s="5"/>
    </row>
    <row r="165" spans="3:8" ht="12.75" x14ac:dyDescent="0.2">
      <c r="C165" s="7"/>
      <c r="H165" s="5"/>
    </row>
    <row r="166" spans="3:8" ht="12.75" x14ac:dyDescent="0.2">
      <c r="C166" s="7"/>
      <c r="H166" s="5"/>
    </row>
    <row r="167" spans="3:8" ht="12.75" x14ac:dyDescent="0.2">
      <c r="C167" s="7"/>
      <c r="H167" s="5"/>
    </row>
    <row r="168" spans="3:8" ht="12.75" x14ac:dyDescent="0.2">
      <c r="C168" s="7"/>
      <c r="H168" s="5"/>
    </row>
    <row r="169" spans="3:8" ht="12.75" x14ac:dyDescent="0.2">
      <c r="C169" s="7"/>
      <c r="H169" s="5"/>
    </row>
    <row r="170" spans="3:8" ht="12.75" x14ac:dyDescent="0.2">
      <c r="C170" s="7"/>
      <c r="H170" s="5"/>
    </row>
    <row r="171" spans="3:8" ht="12.75" x14ac:dyDescent="0.2">
      <c r="C171" s="7"/>
      <c r="H171" s="5"/>
    </row>
    <row r="172" spans="3:8" ht="12.75" x14ac:dyDescent="0.2">
      <c r="C172" s="7"/>
      <c r="H172" s="5"/>
    </row>
    <row r="173" spans="3:8" ht="12.75" x14ac:dyDescent="0.2">
      <c r="C173" s="7"/>
      <c r="H173" s="5"/>
    </row>
    <row r="174" spans="3:8" ht="12.75" x14ac:dyDescent="0.2">
      <c r="C174" s="7"/>
      <c r="H174" s="5"/>
    </row>
    <row r="175" spans="3:8" ht="12.75" x14ac:dyDescent="0.2">
      <c r="C175" s="7"/>
      <c r="H175" s="5"/>
    </row>
    <row r="176" spans="3:8" ht="12.75" x14ac:dyDescent="0.2">
      <c r="C176" s="7"/>
      <c r="H176" s="5"/>
    </row>
    <row r="177" spans="3:8" ht="12.75" x14ac:dyDescent="0.2">
      <c r="C177" s="7"/>
      <c r="H177" s="5"/>
    </row>
    <row r="178" spans="3:8" ht="12.75" x14ac:dyDescent="0.2">
      <c r="C178" s="7"/>
      <c r="H178" s="5"/>
    </row>
    <row r="179" spans="3:8" ht="12.75" x14ac:dyDescent="0.2">
      <c r="C179" s="7"/>
      <c r="H179" s="5"/>
    </row>
    <row r="180" spans="3:8" ht="12.75" x14ac:dyDescent="0.2">
      <c r="C180" s="7"/>
      <c r="H180" s="5"/>
    </row>
    <row r="181" spans="3:8" ht="12.75" x14ac:dyDescent="0.2">
      <c r="C181" s="7"/>
      <c r="H181" s="5"/>
    </row>
    <row r="182" spans="3:8" ht="12.75" x14ac:dyDescent="0.2">
      <c r="C182" s="7"/>
      <c r="H182" s="5"/>
    </row>
    <row r="183" spans="3:8" ht="12.75" x14ac:dyDescent="0.2">
      <c r="C183" s="7"/>
      <c r="H183" s="5"/>
    </row>
    <row r="184" spans="3:8" ht="12.75" x14ac:dyDescent="0.2">
      <c r="C184" s="7"/>
      <c r="H184" s="5"/>
    </row>
    <row r="185" spans="3:8" ht="12.75" x14ac:dyDescent="0.2">
      <c r="C185" s="7"/>
      <c r="H185" s="5"/>
    </row>
    <row r="186" spans="3:8" ht="12.75" x14ac:dyDescent="0.2">
      <c r="C186" s="7"/>
      <c r="H186" s="5"/>
    </row>
    <row r="187" spans="3:8" ht="12.75" x14ac:dyDescent="0.2">
      <c r="C187" s="7"/>
      <c r="H187" s="5"/>
    </row>
    <row r="188" spans="3:8" ht="12.75" x14ac:dyDescent="0.2">
      <c r="C188" s="7"/>
      <c r="H188" s="5"/>
    </row>
    <row r="189" spans="3:8" ht="12.75" x14ac:dyDescent="0.2">
      <c r="C189" s="7"/>
      <c r="H189" s="5"/>
    </row>
    <row r="190" spans="3:8" ht="12.75" x14ac:dyDescent="0.2">
      <c r="C190" s="7"/>
      <c r="H190" s="5"/>
    </row>
    <row r="191" spans="3:8" ht="12.75" x14ac:dyDescent="0.2">
      <c r="C191" s="7"/>
      <c r="H191" s="5"/>
    </row>
    <row r="192" spans="3:8" ht="12.75" x14ac:dyDescent="0.2">
      <c r="C192" s="7"/>
      <c r="H192" s="5"/>
    </row>
    <row r="193" spans="3:8" ht="12.75" x14ac:dyDescent="0.2">
      <c r="C193" s="7"/>
      <c r="H193" s="5"/>
    </row>
    <row r="194" spans="3:8" ht="12.75" x14ac:dyDescent="0.2">
      <c r="C194" s="7"/>
      <c r="H194" s="5"/>
    </row>
    <row r="195" spans="3:8" ht="12.75" x14ac:dyDescent="0.2">
      <c r="C195" s="7"/>
      <c r="H195" s="5"/>
    </row>
    <row r="196" spans="3:8" ht="12.75" x14ac:dyDescent="0.2">
      <c r="C196" s="7"/>
      <c r="H196" s="5"/>
    </row>
    <row r="197" spans="3:8" ht="12.75" x14ac:dyDescent="0.2">
      <c r="C197" s="7"/>
      <c r="H197" s="5"/>
    </row>
    <row r="198" spans="3:8" ht="12.75" x14ac:dyDescent="0.2">
      <c r="C198" s="7"/>
      <c r="H198" s="5"/>
    </row>
    <row r="199" spans="3:8" ht="12.75" x14ac:dyDescent="0.2">
      <c r="C199" s="7"/>
      <c r="H199" s="5"/>
    </row>
    <row r="200" spans="3:8" ht="12.75" x14ac:dyDescent="0.2">
      <c r="C200" s="7"/>
      <c r="H200" s="5"/>
    </row>
    <row r="201" spans="3:8" ht="12.75" x14ac:dyDescent="0.2">
      <c r="C201" s="7"/>
      <c r="H201" s="5"/>
    </row>
    <row r="202" spans="3:8" ht="12.75" x14ac:dyDescent="0.2">
      <c r="C202" s="7"/>
      <c r="H202" s="5"/>
    </row>
    <row r="203" spans="3:8" ht="12.75" x14ac:dyDescent="0.2">
      <c r="C203" s="7"/>
      <c r="H203" s="5"/>
    </row>
    <row r="204" spans="3:8" ht="12.75" x14ac:dyDescent="0.2">
      <c r="C204" s="7"/>
      <c r="H204" s="5"/>
    </row>
    <row r="205" spans="3:8" ht="12.75" x14ac:dyDescent="0.2">
      <c r="C205" s="7"/>
      <c r="H205" s="5"/>
    </row>
    <row r="206" spans="3:8" ht="12.75" x14ac:dyDescent="0.2">
      <c r="C206" s="7"/>
      <c r="H206" s="5"/>
    </row>
    <row r="207" spans="3:8" ht="12.75" x14ac:dyDescent="0.2">
      <c r="C207" s="7"/>
      <c r="H207" s="5"/>
    </row>
    <row r="208" spans="3:8" ht="12.75" x14ac:dyDescent="0.2">
      <c r="C208" s="7"/>
      <c r="H208" s="5"/>
    </row>
    <row r="209" spans="3:8" ht="12.75" x14ac:dyDescent="0.2">
      <c r="C209" s="7"/>
      <c r="H209" s="5"/>
    </row>
    <row r="210" spans="3:8" ht="12.75" x14ac:dyDescent="0.2">
      <c r="C210" s="7"/>
      <c r="H210" s="5"/>
    </row>
    <row r="211" spans="3:8" ht="12.75" x14ac:dyDescent="0.2">
      <c r="C211" s="7"/>
      <c r="H211" s="5"/>
    </row>
    <row r="212" spans="3:8" ht="12.75" x14ac:dyDescent="0.2">
      <c r="C212" s="7"/>
      <c r="H212" s="5"/>
    </row>
    <row r="213" spans="3:8" ht="12.75" x14ac:dyDescent="0.2">
      <c r="C213" s="7"/>
      <c r="H213" s="5"/>
    </row>
    <row r="214" spans="3:8" ht="12.75" x14ac:dyDescent="0.2">
      <c r="C214" s="7"/>
      <c r="H214" s="5"/>
    </row>
    <row r="215" spans="3:8" ht="12.75" x14ac:dyDescent="0.2">
      <c r="C215" s="7"/>
      <c r="H215" s="5"/>
    </row>
    <row r="216" spans="3:8" ht="12.75" x14ac:dyDescent="0.2">
      <c r="C216" s="7"/>
      <c r="H216" s="5"/>
    </row>
    <row r="217" spans="3:8" ht="12.75" x14ac:dyDescent="0.2">
      <c r="C217" s="7"/>
      <c r="H217" s="5"/>
    </row>
    <row r="218" spans="3:8" ht="12.75" x14ac:dyDescent="0.2">
      <c r="C218" s="7"/>
      <c r="H218" s="5"/>
    </row>
    <row r="219" spans="3:8" ht="12.75" x14ac:dyDescent="0.2">
      <c r="C219" s="7"/>
      <c r="H219" s="5"/>
    </row>
    <row r="220" spans="3:8" ht="12.75" x14ac:dyDescent="0.2">
      <c r="C220" s="7"/>
      <c r="H220" s="5"/>
    </row>
    <row r="221" spans="3:8" ht="12.75" x14ac:dyDescent="0.2">
      <c r="C221" s="7"/>
      <c r="H221" s="5"/>
    </row>
    <row r="222" spans="3:8" ht="12.75" x14ac:dyDescent="0.2">
      <c r="C222" s="7"/>
      <c r="H222" s="5"/>
    </row>
    <row r="223" spans="3:8" ht="12.75" x14ac:dyDescent="0.2">
      <c r="C223" s="7"/>
      <c r="H223" s="5"/>
    </row>
    <row r="224" spans="3:8" ht="12.75" x14ac:dyDescent="0.2">
      <c r="C224" s="7"/>
      <c r="H224" s="5"/>
    </row>
    <row r="225" spans="3:8" ht="12.75" x14ac:dyDescent="0.2">
      <c r="C225" s="7"/>
      <c r="H225" s="5"/>
    </row>
    <row r="226" spans="3:8" ht="12.75" x14ac:dyDescent="0.2">
      <c r="C226" s="7"/>
      <c r="H226" s="5"/>
    </row>
    <row r="227" spans="3:8" ht="12.75" x14ac:dyDescent="0.2">
      <c r="C227" s="7"/>
      <c r="H227" s="5"/>
    </row>
    <row r="228" spans="3:8" ht="12.75" x14ac:dyDescent="0.2">
      <c r="C228" s="7"/>
      <c r="H228" s="5"/>
    </row>
    <row r="229" spans="3:8" ht="12.75" x14ac:dyDescent="0.2">
      <c r="C229" s="7"/>
      <c r="H229" s="5"/>
    </row>
    <row r="230" spans="3:8" ht="12.75" x14ac:dyDescent="0.2">
      <c r="C230" s="7"/>
      <c r="H230" s="5"/>
    </row>
    <row r="231" spans="3:8" ht="12.75" x14ac:dyDescent="0.2">
      <c r="C231" s="7"/>
      <c r="H231" s="5"/>
    </row>
    <row r="232" spans="3:8" ht="12.75" x14ac:dyDescent="0.2">
      <c r="C232" s="7"/>
      <c r="H232" s="5"/>
    </row>
    <row r="233" spans="3:8" ht="12.75" x14ac:dyDescent="0.2">
      <c r="C233" s="7"/>
      <c r="H233" s="5"/>
    </row>
    <row r="234" spans="3:8" ht="12.75" x14ac:dyDescent="0.2">
      <c r="C234" s="7"/>
      <c r="H234" s="5"/>
    </row>
    <row r="235" spans="3:8" ht="12.75" x14ac:dyDescent="0.2">
      <c r="C235" s="7"/>
      <c r="H235" s="5"/>
    </row>
    <row r="236" spans="3:8" ht="12.75" x14ac:dyDescent="0.2">
      <c r="C236" s="7"/>
      <c r="H236" s="5"/>
    </row>
    <row r="237" spans="3:8" ht="12.75" x14ac:dyDescent="0.2">
      <c r="C237" s="7"/>
      <c r="H237" s="5"/>
    </row>
    <row r="238" spans="3:8" ht="12.75" x14ac:dyDescent="0.2">
      <c r="C238" s="7"/>
      <c r="H238" s="5"/>
    </row>
    <row r="239" spans="3:8" ht="12.75" x14ac:dyDescent="0.2">
      <c r="C239" s="7"/>
      <c r="H239" s="5"/>
    </row>
    <row r="240" spans="3:8" ht="12.75" x14ac:dyDescent="0.2">
      <c r="C240" s="7"/>
      <c r="H240" s="5"/>
    </row>
    <row r="241" spans="3:8" ht="12.75" x14ac:dyDescent="0.2">
      <c r="C241" s="7"/>
      <c r="H241" s="5"/>
    </row>
    <row r="242" spans="3:8" ht="12.75" x14ac:dyDescent="0.2">
      <c r="C242" s="7"/>
      <c r="H242" s="5"/>
    </row>
    <row r="243" spans="3:8" ht="12.75" x14ac:dyDescent="0.2">
      <c r="C243" s="7"/>
      <c r="H243" s="5"/>
    </row>
    <row r="244" spans="3:8" ht="12.75" x14ac:dyDescent="0.2">
      <c r="C244" s="7"/>
      <c r="H244" s="5"/>
    </row>
    <row r="245" spans="3:8" ht="12.75" x14ac:dyDescent="0.2">
      <c r="C245" s="7"/>
      <c r="H245" s="5"/>
    </row>
    <row r="246" spans="3:8" ht="12.75" x14ac:dyDescent="0.2">
      <c r="C246" s="7"/>
      <c r="H246" s="5"/>
    </row>
    <row r="247" spans="3:8" ht="12.75" x14ac:dyDescent="0.2">
      <c r="C247" s="7"/>
      <c r="H247" s="5"/>
    </row>
    <row r="248" spans="3:8" ht="12.75" x14ac:dyDescent="0.2">
      <c r="C248" s="7"/>
      <c r="H248" s="5"/>
    </row>
    <row r="249" spans="3:8" ht="12.75" x14ac:dyDescent="0.2">
      <c r="C249" s="7"/>
      <c r="H249" s="5"/>
    </row>
    <row r="250" spans="3:8" ht="12.75" x14ac:dyDescent="0.2">
      <c r="C250" s="7"/>
      <c r="H250" s="5"/>
    </row>
    <row r="251" spans="3:8" ht="12.75" x14ac:dyDescent="0.2">
      <c r="C251" s="7"/>
      <c r="H251" s="5"/>
    </row>
    <row r="252" spans="3:8" ht="12.75" x14ac:dyDescent="0.2">
      <c r="C252" s="7"/>
      <c r="H252" s="5"/>
    </row>
    <row r="253" spans="3:8" ht="12.75" x14ac:dyDescent="0.2">
      <c r="C253" s="7"/>
      <c r="H253" s="5"/>
    </row>
    <row r="254" spans="3:8" ht="12.75" x14ac:dyDescent="0.2">
      <c r="C254" s="7"/>
      <c r="H254" s="5"/>
    </row>
    <row r="255" spans="3:8" ht="12.75" x14ac:dyDescent="0.2">
      <c r="C255" s="7"/>
      <c r="H255" s="5"/>
    </row>
    <row r="256" spans="3:8" ht="12.75" x14ac:dyDescent="0.2">
      <c r="C256" s="7"/>
      <c r="H256" s="5"/>
    </row>
    <row r="257" spans="3:8" ht="12.75" x14ac:dyDescent="0.2">
      <c r="C257" s="7"/>
      <c r="H257" s="5"/>
    </row>
    <row r="258" spans="3:8" ht="12.75" x14ac:dyDescent="0.2">
      <c r="C258" s="7"/>
      <c r="H258" s="5"/>
    </row>
    <row r="259" spans="3:8" ht="12.75" x14ac:dyDescent="0.2">
      <c r="C259" s="7"/>
      <c r="H259" s="5"/>
    </row>
    <row r="260" spans="3:8" ht="12.75" x14ac:dyDescent="0.2">
      <c r="C260" s="7"/>
      <c r="H260" s="5"/>
    </row>
    <row r="261" spans="3:8" ht="12.75" x14ac:dyDescent="0.2">
      <c r="C261" s="7"/>
      <c r="H261" s="5"/>
    </row>
    <row r="262" spans="3:8" ht="12.75" x14ac:dyDescent="0.2">
      <c r="C262" s="7"/>
      <c r="H262" s="5"/>
    </row>
    <row r="263" spans="3:8" ht="12.75" x14ac:dyDescent="0.2">
      <c r="C263" s="7"/>
      <c r="H263" s="5"/>
    </row>
    <row r="264" spans="3:8" ht="12.75" x14ac:dyDescent="0.2">
      <c r="C264" s="7"/>
      <c r="H264" s="5"/>
    </row>
    <row r="265" spans="3:8" ht="12.75" x14ac:dyDescent="0.2">
      <c r="C265" s="7"/>
      <c r="H265" s="5"/>
    </row>
    <row r="266" spans="3:8" ht="12.75" x14ac:dyDescent="0.2">
      <c r="C266" s="7"/>
      <c r="H266" s="5"/>
    </row>
    <row r="267" spans="3:8" ht="12.75" x14ac:dyDescent="0.2">
      <c r="C267" s="7"/>
      <c r="H267" s="5"/>
    </row>
    <row r="268" spans="3:8" ht="12.75" x14ac:dyDescent="0.2">
      <c r="C268" s="7"/>
      <c r="H268" s="5"/>
    </row>
    <row r="269" spans="3:8" ht="12.75" x14ac:dyDescent="0.2">
      <c r="C269" s="7"/>
      <c r="H269" s="5"/>
    </row>
    <row r="270" spans="3:8" ht="12.75" x14ac:dyDescent="0.2">
      <c r="C270" s="7"/>
      <c r="H270" s="5"/>
    </row>
    <row r="271" spans="3:8" ht="12.75" x14ac:dyDescent="0.2">
      <c r="C271" s="7"/>
      <c r="H271" s="5"/>
    </row>
    <row r="272" spans="3:8" ht="12.75" x14ac:dyDescent="0.2">
      <c r="C272" s="7"/>
      <c r="H272" s="5"/>
    </row>
    <row r="273" spans="3:8" ht="12.75" x14ac:dyDescent="0.2">
      <c r="C273" s="7"/>
      <c r="H273" s="5"/>
    </row>
    <row r="274" spans="3:8" ht="12.75" x14ac:dyDescent="0.2">
      <c r="C274" s="7"/>
      <c r="H274" s="5"/>
    </row>
    <row r="275" spans="3:8" ht="12.75" x14ac:dyDescent="0.2">
      <c r="C275" s="7"/>
      <c r="H275" s="5"/>
    </row>
    <row r="276" spans="3:8" ht="12.75" x14ac:dyDescent="0.2">
      <c r="C276" s="7"/>
      <c r="H276" s="5"/>
    </row>
    <row r="277" spans="3:8" ht="12.75" x14ac:dyDescent="0.2">
      <c r="C277" s="7"/>
      <c r="H277" s="5"/>
    </row>
    <row r="278" spans="3:8" ht="12.75" x14ac:dyDescent="0.2">
      <c r="C278" s="7"/>
      <c r="H278" s="5"/>
    </row>
    <row r="279" spans="3:8" ht="12.75" x14ac:dyDescent="0.2">
      <c r="C279" s="7"/>
      <c r="H279" s="5"/>
    </row>
    <row r="280" spans="3:8" ht="12.75" x14ac:dyDescent="0.2">
      <c r="C280" s="7"/>
      <c r="H280" s="5"/>
    </row>
    <row r="281" spans="3:8" ht="12.75" x14ac:dyDescent="0.2">
      <c r="C281" s="7"/>
      <c r="H281" s="5"/>
    </row>
    <row r="282" spans="3:8" ht="12.75" x14ac:dyDescent="0.2">
      <c r="C282" s="7"/>
      <c r="H282" s="5"/>
    </row>
    <row r="283" spans="3:8" ht="12.75" x14ac:dyDescent="0.2">
      <c r="C283" s="7"/>
      <c r="H283" s="5"/>
    </row>
    <row r="284" spans="3:8" ht="12.75" x14ac:dyDescent="0.2">
      <c r="C284" s="7"/>
      <c r="H284" s="5"/>
    </row>
    <row r="285" spans="3:8" ht="12.75" x14ac:dyDescent="0.2">
      <c r="C285" s="7"/>
      <c r="H285" s="5"/>
    </row>
    <row r="286" spans="3:8" ht="12.75" x14ac:dyDescent="0.2">
      <c r="C286" s="7"/>
      <c r="H286" s="5"/>
    </row>
    <row r="287" spans="3:8" ht="12.75" x14ac:dyDescent="0.2">
      <c r="C287" s="7"/>
      <c r="H287" s="5"/>
    </row>
    <row r="288" spans="3:8" ht="12.75" x14ac:dyDescent="0.2">
      <c r="C288" s="7"/>
      <c r="H288" s="5"/>
    </row>
    <row r="289" spans="3:8" ht="12.75" x14ac:dyDescent="0.2">
      <c r="C289" s="7"/>
      <c r="H289" s="5"/>
    </row>
    <row r="290" spans="3:8" ht="12.75" x14ac:dyDescent="0.2">
      <c r="C290" s="7"/>
      <c r="H290" s="5"/>
    </row>
    <row r="291" spans="3:8" ht="12.75" x14ac:dyDescent="0.2">
      <c r="C291" s="7"/>
      <c r="H291" s="5"/>
    </row>
    <row r="292" spans="3:8" ht="12.75" x14ac:dyDescent="0.2">
      <c r="C292" s="7"/>
      <c r="H292" s="5"/>
    </row>
    <row r="293" spans="3:8" ht="12.75" x14ac:dyDescent="0.2">
      <c r="C293" s="7"/>
      <c r="H293" s="5"/>
    </row>
    <row r="294" spans="3:8" ht="12.75" x14ac:dyDescent="0.2">
      <c r="C294" s="7"/>
      <c r="H294" s="5"/>
    </row>
    <row r="295" spans="3:8" ht="12.75" x14ac:dyDescent="0.2">
      <c r="C295" s="7"/>
      <c r="H295" s="5"/>
    </row>
    <row r="296" spans="3:8" ht="12.75" x14ac:dyDescent="0.2">
      <c r="C296" s="7"/>
      <c r="H296" s="5"/>
    </row>
    <row r="297" spans="3:8" ht="12.75" x14ac:dyDescent="0.2">
      <c r="C297" s="7"/>
      <c r="H297" s="5"/>
    </row>
    <row r="298" spans="3:8" ht="12.75" x14ac:dyDescent="0.2">
      <c r="C298" s="7"/>
      <c r="H298" s="5"/>
    </row>
    <row r="299" spans="3:8" ht="12.75" x14ac:dyDescent="0.2">
      <c r="C299" s="7"/>
      <c r="H299" s="5"/>
    </row>
    <row r="300" spans="3:8" ht="12.75" x14ac:dyDescent="0.2">
      <c r="C300" s="7"/>
      <c r="H300" s="5"/>
    </row>
    <row r="301" spans="3:8" ht="12.75" x14ac:dyDescent="0.2">
      <c r="C301" s="7"/>
      <c r="H301" s="5"/>
    </row>
    <row r="302" spans="3:8" ht="12.75" x14ac:dyDescent="0.2">
      <c r="C302" s="7"/>
      <c r="H302" s="5"/>
    </row>
    <row r="303" spans="3:8" ht="12.75" x14ac:dyDescent="0.2">
      <c r="C303" s="7"/>
      <c r="H303" s="5"/>
    </row>
    <row r="304" spans="3:8" ht="12.75" x14ac:dyDescent="0.2">
      <c r="C304" s="7"/>
      <c r="H304" s="5"/>
    </row>
    <row r="305" spans="3:8" ht="12.75" x14ac:dyDescent="0.2">
      <c r="C305" s="7"/>
      <c r="H305" s="5"/>
    </row>
    <row r="306" spans="3:8" ht="12.75" x14ac:dyDescent="0.2">
      <c r="C306" s="7"/>
      <c r="H306" s="5"/>
    </row>
    <row r="307" spans="3:8" ht="12.75" x14ac:dyDescent="0.2">
      <c r="C307" s="7"/>
      <c r="H307" s="5"/>
    </row>
    <row r="308" spans="3:8" ht="12.75" x14ac:dyDescent="0.2">
      <c r="C308" s="7"/>
      <c r="H308" s="5"/>
    </row>
    <row r="309" spans="3:8" ht="12.75" x14ac:dyDescent="0.2">
      <c r="C309" s="7"/>
      <c r="H309" s="5"/>
    </row>
    <row r="310" spans="3:8" ht="12.75" x14ac:dyDescent="0.2">
      <c r="C310" s="7"/>
      <c r="H310" s="5"/>
    </row>
    <row r="311" spans="3:8" ht="12.75" x14ac:dyDescent="0.2">
      <c r="C311" s="7"/>
      <c r="H311" s="5"/>
    </row>
    <row r="312" spans="3:8" ht="12.75" x14ac:dyDescent="0.2">
      <c r="C312" s="7"/>
      <c r="H312" s="5"/>
    </row>
    <row r="313" spans="3:8" ht="12.75" x14ac:dyDescent="0.2">
      <c r="C313" s="7"/>
      <c r="H313" s="5"/>
    </row>
    <row r="314" spans="3:8" ht="12.75" x14ac:dyDescent="0.2">
      <c r="C314" s="7"/>
      <c r="H314" s="5"/>
    </row>
    <row r="315" spans="3:8" ht="12.75" x14ac:dyDescent="0.2">
      <c r="C315" s="7"/>
      <c r="H315" s="5"/>
    </row>
    <row r="316" spans="3:8" ht="12.75" x14ac:dyDescent="0.2">
      <c r="C316" s="7"/>
      <c r="H316" s="5"/>
    </row>
    <row r="317" spans="3:8" ht="12.75" x14ac:dyDescent="0.2">
      <c r="C317" s="7"/>
      <c r="H317" s="5"/>
    </row>
    <row r="318" spans="3:8" ht="12.75" x14ac:dyDescent="0.2">
      <c r="C318" s="7"/>
      <c r="H318" s="5"/>
    </row>
    <row r="319" spans="3:8" ht="12.75" x14ac:dyDescent="0.2">
      <c r="C319" s="7"/>
      <c r="H319" s="5"/>
    </row>
    <row r="320" spans="3:8" ht="12.75" x14ac:dyDescent="0.2">
      <c r="C320" s="7"/>
      <c r="H320" s="5"/>
    </row>
    <row r="321" spans="3:8" ht="12.75" x14ac:dyDescent="0.2">
      <c r="C321" s="7"/>
      <c r="H321" s="5"/>
    </row>
    <row r="322" spans="3:8" ht="12.75" x14ac:dyDescent="0.2">
      <c r="C322" s="7"/>
      <c r="H322" s="5"/>
    </row>
    <row r="323" spans="3:8" ht="12.75" x14ac:dyDescent="0.2">
      <c r="C323" s="7"/>
      <c r="H323" s="5"/>
    </row>
    <row r="324" spans="3:8" ht="12.75" x14ac:dyDescent="0.2">
      <c r="C324" s="7"/>
      <c r="H324" s="5"/>
    </row>
    <row r="325" spans="3:8" ht="12.75" x14ac:dyDescent="0.2">
      <c r="C325" s="7"/>
      <c r="H325" s="5"/>
    </row>
    <row r="326" spans="3:8" ht="12.75" x14ac:dyDescent="0.2">
      <c r="C326" s="7"/>
      <c r="H326" s="5"/>
    </row>
    <row r="327" spans="3:8" ht="12.75" x14ac:dyDescent="0.2">
      <c r="C327" s="7"/>
      <c r="H327" s="5"/>
    </row>
    <row r="328" spans="3:8" ht="12.75" x14ac:dyDescent="0.2">
      <c r="C328" s="7"/>
      <c r="H328" s="5"/>
    </row>
    <row r="329" spans="3:8" ht="12.75" x14ac:dyDescent="0.2">
      <c r="C329" s="7"/>
      <c r="H329" s="5"/>
    </row>
    <row r="330" spans="3:8" ht="12.75" x14ac:dyDescent="0.2">
      <c r="C330" s="7"/>
      <c r="H330" s="5"/>
    </row>
    <row r="331" spans="3:8" ht="12.75" x14ac:dyDescent="0.2">
      <c r="C331" s="7"/>
      <c r="H331" s="5"/>
    </row>
    <row r="332" spans="3:8" ht="12.75" x14ac:dyDescent="0.2">
      <c r="C332" s="7"/>
      <c r="H332" s="5"/>
    </row>
    <row r="333" spans="3:8" ht="12.75" x14ac:dyDescent="0.2">
      <c r="C333" s="7"/>
      <c r="H333" s="5"/>
    </row>
    <row r="334" spans="3:8" ht="12.75" x14ac:dyDescent="0.2">
      <c r="C334" s="7"/>
      <c r="H334" s="5"/>
    </row>
    <row r="335" spans="3:8" ht="12.75" x14ac:dyDescent="0.2">
      <c r="C335" s="7"/>
      <c r="H335" s="5"/>
    </row>
    <row r="336" spans="3:8" ht="12.75" x14ac:dyDescent="0.2">
      <c r="C336" s="7"/>
      <c r="H336" s="5"/>
    </row>
    <row r="337" spans="3:8" ht="12.75" x14ac:dyDescent="0.2">
      <c r="C337" s="7"/>
      <c r="H337" s="5"/>
    </row>
    <row r="338" spans="3:8" ht="12.75" x14ac:dyDescent="0.2">
      <c r="C338" s="7"/>
      <c r="H338" s="5"/>
    </row>
    <row r="339" spans="3:8" ht="12.75" x14ac:dyDescent="0.2">
      <c r="C339" s="7"/>
      <c r="H339" s="5"/>
    </row>
    <row r="340" spans="3:8" ht="12.75" x14ac:dyDescent="0.2">
      <c r="C340" s="7"/>
      <c r="H340" s="5"/>
    </row>
    <row r="341" spans="3:8" ht="12.75" x14ac:dyDescent="0.2">
      <c r="C341" s="7"/>
      <c r="H341" s="5"/>
    </row>
    <row r="342" spans="3:8" ht="12.75" x14ac:dyDescent="0.2">
      <c r="C342" s="7"/>
      <c r="H342" s="5"/>
    </row>
    <row r="343" spans="3:8" ht="12.75" x14ac:dyDescent="0.2">
      <c r="C343" s="7"/>
      <c r="H343" s="5"/>
    </row>
    <row r="344" spans="3:8" ht="12.75" x14ac:dyDescent="0.2">
      <c r="C344" s="7"/>
      <c r="H344" s="5"/>
    </row>
    <row r="345" spans="3:8" ht="12.75" x14ac:dyDescent="0.2">
      <c r="C345" s="7"/>
      <c r="H345" s="5"/>
    </row>
    <row r="346" spans="3:8" ht="12.75" x14ac:dyDescent="0.2">
      <c r="C346" s="7"/>
      <c r="H346" s="5"/>
    </row>
    <row r="347" spans="3:8" ht="12.75" x14ac:dyDescent="0.2">
      <c r="C347" s="7"/>
      <c r="H347" s="5"/>
    </row>
    <row r="348" spans="3:8" ht="12.75" x14ac:dyDescent="0.2">
      <c r="C348" s="7"/>
      <c r="H348" s="5"/>
    </row>
    <row r="349" spans="3:8" ht="12.75" x14ac:dyDescent="0.2">
      <c r="C349" s="7"/>
      <c r="H349" s="5"/>
    </row>
    <row r="350" spans="3:8" ht="12.75" x14ac:dyDescent="0.2">
      <c r="C350" s="7"/>
      <c r="H350" s="5"/>
    </row>
    <row r="351" spans="3:8" ht="12.75" x14ac:dyDescent="0.2">
      <c r="C351" s="7"/>
      <c r="H351" s="5"/>
    </row>
    <row r="352" spans="3:8" ht="12.75" x14ac:dyDescent="0.2">
      <c r="C352" s="7"/>
      <c r="H352" s="5"/>
    </row>
    <row r="353" spans="3:8" ht="12.75" x14ac:dyDescent="0.2">
      <c r="C353" s="7"/>
      <c r="H353" s="5"/>
    </row>
    <row r="354" spans="3:8" ht="12.75" x14ac:dyDescent="0.2">
      <c r="C354" s="7"/>
      <c r="H354" s="5"/>
    </row>
    <row r="355" spans="3:8" ht="12.75" x14ac:dyDescent="0.2">
      <c r="C355" s="7"/>
      <c r="H355" s="5"/>
    </row>
    <row r="356" spans="3:8" ht="12.75" x14ac:dyDescent="0.2">
      <c r="C356" s="7"/>
      <c r="H356" s="5"/>
    </row>
    <row r="357" spans="3:8" ht="12.75" x14ac:dyDescent="0.2">
      <c r="C357" s="7"/>
      <c r="H357" s="5"/>
    </row>
    <row r="358" spans="3:8" ht="12.75" x14ac:dyDescent="0.2">
      <c r="C358" s="7"/>
      <c r="H358" s="5"/>
    </row>
    <row r="359" spans="3:8" ht="12.75" x14ac:dyDescent="0.2">
      <c r="C359" s="7"/>
      <c r="H359" s="5"/>
    </row>
    <row r="360" spans="3:8" ht="12.75" x14ac:dyDescent="0.2">
      <c r="C360" s="7"/>
      <c r="H360" s="5"/>
    </row>
    <row r="361" spans="3:8" ht="12.75" x14ac:dyDescent="0.2">
      <c r="C361" s="7"/>
      <c r="H361" s="5"/>
    </row>
    <row r="362" spans="3:8" ht="12.75" x14ac:dyDescent="0.2">
      <c r="C362" s="7"/>
      <c r="H362" s="5"/>
    </row>
    <row r="363" spans="3:8" ht="12.75" x14ac:dyDescent="0.2">
      <c r="C363" s="7"/>
      <c r="H363" s="5"/>
    </row>
    <row r="364" spans="3:8" ht="12.75" x14ac:dyDescent="0.2">
      <c r="C364" s="7"/>
      <c r="H364" s="5"/>
    </row>
    <row r="365" spans="3:8" ht="12.75" x14ac:dyDescent="0.2">
      <c r="C365" s="7"/>
      <c r="H365" s="5"/>
    </row>
    <row r="366" spans="3:8" ht="12.75" x14ac:dyDescent="0.2">
      <c r="C366" s="7"/>
      <c r="H366" s="5"/>
    </row>
    <row r="367" spans="3:8" ht="12.75" x14ac:dyDescent="0.2">
      <c r="C367" s="7"/>
      <c r="H367" s="5"/>
    </row>
    <row r="368" spans="3:8" ht="12.75" x14ac:dyDescent="0.2">
      <c r="C368" s="7"/>
      <c r="H368" s="5"/>
    </row>
    <row r="369" spans="3:8" ht="12.75" x14ac:dyDescent="0.2">
      <c r="C369" s="7"/>
      <c r="H369" s="5"/>
    </row>
    <row r="370" spans="3:8" ht="12.75" x14ac:dyDescent="0.2">
      <c r="C370" s="7"/>
      <c r="H370" s="5"/>
    </row>
    <row r="371" spans="3:8" ht="12.75" x14ac:dyDescent="0.2">
      <c r="C371" s="7"/>
      <c r="H371" s="5"/>
    </row>
    <row r="372" spans="3:8" ht="12.75" x14ac:dyDescent="0.2">
      <c r="C372" s="7"/>
      <c r="H372" s="5"/>
    </row>
    <row r="373" spans="3:8" ht="12.75" x14ac:dyDescent="0.2">
      <c r="C373" s="7"/>
      <c r="H373" s="5"/>
    </row>
    <row r="374" spans="3:8" ht="12.75" x14ac:dyDescent="0.2">
      <c r="C374" s="7"/>
      <c r="H374" s="5"/>
    </row>
    <row r="375" spans="3:8" ht="12.75" x14ac:dyDescent="0.2">
      <c r="C375" s="7"/>
      <c r="H375" s="5"/>
    </row>
    <row r="376" spans="3:8" ht="12.75" x14ac:dyDescent="0.2">
      <c r="C376" s="7"/>
      <c r="H376" s="5"/>
    </row>
    <row r="377" spans="3:8" ht="12.75" x14ac:dyDescent="0.2">
      <c r="C377" s="7"/>
      <c r="H377" s="5"/>
    </row>
    <row r="378" spans="3:8" ht="12.75" x14ac:dyDescent="0.2">
      <c r="C378" s="7"/>
      <c r="H378" s="5"/>
    </row>
    <row r="379" spans="3:8" ht="12.75" x14ac:dyDescent="0.2">
      <c r="C379" s="7"/>
      <c r="H379" s="5"/>
    </row>
    <row r="380" spans="3:8" ht="12.75" x14ac:dyDescent="0.2">
      <c r="C380" s="7"/>
      <c r="H380" s="5"/>
    </row>
    <row r="381" spans="3:8" ht="12.75" x14ac:dyDescent="0.2">
      <c r="C381" s="7"/>
      <c r="H381" s="5"/>
    </row>
    <row r="382" spans="3:8" ht="12.75" x14ac:dyDescent="0.2">
      <c r="C382" s="7"/>
      <c r="H382" s="5"/>
    </row>
    <row r="383" spans="3:8" ht="12.75" x14ac:dyDescent="0.2">
      <c r="C383" s="7"/>
      <c r="H383" s="5"/>
    </row>
    <row r="384" spans="3:8" ht="12.75" x14ac:dyDescent="0.2">
      <c r="C384" s="7"/>
      <c r="H384" s="5"/>
    </row>
    <row r="385" spans="3:8" ht="12.75" x14ac:dyDescent="0.2">
      <c r="C385" s="7"/>
      <c r="H385" s="5"/>
    </row>
    <row r="386" spans="3:8" ht="12.75" x14ac:dyDescent="0.2">
      <c r="C386" s="7"/>
      <c r="H386" s="5"/>
    </row>
    <row r="387" spans="3:8" ht="12.75" x14ac:dyDescent="0.2">
      <c r="C387" s="7"/>
      <c r="H387" s="5"/>
    </row>
    <row r="388" spans="3:8" ht="12.75" x14ac:dyDescent="0.2">
      <c r="C388" s="7"/>
      <c r="H388" s="5"/>
    </row>
    <row r="389" spans="3:8" ht="12.75" x14ac:dyDescent="0.2">
      <c r="C389" s="7"/>
      <c r="H389" s="5"/>
    </row>
    <row r="390" spans="3:8" ht="12.75" x14ac:dyDescent="0.2">
      <c r="C390" s="7"/>
      <c r="H390" s="5"/>
    </row>
    <row r="391" spans="3:8" ht="12.75" x14ac:dyDescent="0.2">
      <c r="C391" s="7"/>
      <c r="H391" s="5"/>
    </row>
    <row r="392" spans="3:8" ht="12.75" x14ac:dyDescent="0.2">
      <c r="C392" s="7"/>
      <c r="H392" s="5"/>
    </row>
    <row r="393" spans="3:8" ht="12.75" x14ac:dyDescent="0.2">
      <c r="C393" s="7"/>
      <c r="H393" s="5"/>
    </row>
    <row r="394" spans="3:8" ht="12.75" x14ac:dyDescent="0.2">
      <c r="C394" s="7"/>
      <c r="H394" s="5"/>
    </row>
    <row r="395" spans="3:8" ht="12.75" x14ac:dyDescent="0.2">
      <c r="C395" s="7"/>
      <c r="H395" s="5"/>
    </row>
    <row r="396" spans="3:8" ht="12.75" x14ac:dyDescent="0.2">
      <c r="C396" s="7"/>
      <c r="H396" s="5"/>
    </row>
    <row r="397" spans="3:8" ht="12.75" x14ac:dyDescent="0.2">
      <c r="C397" s="7"/>
      <c r="H397" s="5"/>
    </row>
    <row r="398" spans="3:8" ht="12.75" x14ac:dyDescent="0.2">
      <c r="C398" s="7"/>
      <c r="H398" s="5"/>
    </row>
    <row r="399" spans="3:8" ht="12.75" x14ac:dyDescent="0.2">
      <c r="C399" s="7"/>
      <c r="H399" s="5"/>
    </row>
    <row r="400" spans="3:8" ht="12.75" x14ac:dyDescent="0.2">
      <c r="C400" s="7"/>
      <c r="H400" s="5"/>
    </row>
    <row r="401" spans="3:8" ht="12.75" x14ac:dyDescent="0.2">
      <c r="C401" s="7"/>
      <c r="H401" s="5"/>
    </row>
    <row r="402" spans="3:8" ht="12.75" x14ac:dyDescent="0.2">
      <c r="C402" s="7"/>
      <c r="H402" s="5"/>
    </row>
    <row r="403" spans="3:8" ht="12.75" x14ac:dyDescent="0.2">
      <c r="C403" s="7"/>
      <c r="H403" s="5"/>
    </row>
    <row r="404" spans="3:8" ht="12.75" x14ac:dyDescent="0.2">
      <c r="C404" s="7"/>
      <c r="H404" s="5"/>
    </row>
    <row r="405" spans="3:8" ht="12.75" x14ac:dyDescent="0.2">
      <c r="C405" s="7"/>
      <c r="H405" s="5"/>
    </row>
    <row r="406" spans="3:8" ht="12.75" x14ac:dyDescent="0.2">
      <c r="C406" s="7"/>
      <c r="H406" s="5"/>
    </row>
    <row r="407" spans="3:8" ht="12.75" x14ac:dyDescent="0.2">
      <c r="C407" s="7"/>
      <c r="H407" s="5"/>
    </row>
    <row r="408" spans="3:8" ht="12.75" x14ac:dyDescent="0.2">
      <c r="C408" s="7"/>
      <c r="H408" s="5"/>
    </row>
    <row r="409" spans="3:8" ht="12.75" x14ac:dyDescent="0.2">
      <c r="C409" s="7"/>
      <c r="H409" s="5"/>
    </row>
    <row r="410" spans="3:8" ht="12.75" x14ac:dyDescent="0.2">
      <c r="C410" s="7"/>
      <c r="H410" s="5"/>
    </row>
    <row r="411" spans="3:8" ht="12.75" x14ac:dyDescent="0.2">
      <c r="C411" s="7"/>
      <c r="H411" s="5"/>
    </row>
    <row r="412" spans="3:8" ht="12.75" x14ac:dyDescent="0.2">
      <c r="C412" s="7"/>
      <c r="H412" s="5"/>
    </row>
    <row r="413" spans="3:8" ht="12.75" x14ac:dyDescent="0.2">
      <c r="C413" s="7"/>
      <c r="H413" s="5"/>
    </row>
    <row r="414" spans="3:8" ht="12.75" x14ac:dyDescent="0.2">
      <c r="C414" s="7"/>
      <c r="H414" s="5"/>
    </row>
    <row r="415" spans="3:8" ht="12.75" x14ac:dyDescent="0.2">
      <c r="C415" s="7"/>
      <c r="H415" s="5"/>
    </row>
    <row r="416" spans="3:8" ht="12.75" x14ac:dyDescent="0.2">
      <c r="C416" s="7"/>
      <c r="H416" s="5"/>
    </row>
    <row r="417" spans="3:8" ht="12.75" x14ac:dyDescent="0.2">
      <c r="C417" s="7"/>
      <c r="H417" s="5"/>
    </row>
    <row r="418" spans="3:8" ht="12.75" x14ac:dyDescent="0.2">
      <c r="C418" s="7"/>
      <c r="H418" s="5"/>
    </row>
    <row r="419" spans="3:8" ht="12.75" x14ac:dyDescent="0.2">
      <c r="C419" s="7"/>
      <c r="H419" s="5"/>
    </row>
    <row r="420" spans="3:8" ht="12.75" x14ac:dyDescent="0.2">
      <c r="C420" s="7"/>
      <c r="H420" s="5"/>
    </row>
    <row r="421" spans="3:8" ht="12.75" x14ac:dyDescent="0.2">
      <c r="C421" s="7"/>
      <c r="H421" s="5"/>
    </row>
    <row r="422" spans="3:8" ht="12.75" x14ac:dyDescent="0.2">
      <c r="C422" s="7"/>
      <c r="H422" s="5"/>
    </row>
    <row r="423" spans="3:8" ht="12.75" x14ac:dyDescent="0.2">
      <c r="C423" s="7"/>
      <c r="H423" s="5"/>
    </row>
    <row r="424" spans="3:8" ht="12.75" x14ac:dyDescent="0.2">
      <c r="C424" s="7"/>
      <c r="H424" s="5"/>
    </row>
    <row r="425" spans="3:8" ht="12.75" x14ac:dyDescent="0.2">
      <c r="C425" s="7"/>
      <c r="H425" s="5"/>
    </row>
    <row r="426" spans="3:8" ht="12.75" x14ac:dyDescent="0.2">
      <c r="C426" s="7"/>
      <c r="H426" s="5"/>
    </row>
    <row r="427" spans="3:8" ht="12.75" x14ac:dyDescent="0.2">
      <c r="C427" s="7"/>
      <c r="H427" s="5"/>
    </row>
    <row r="428" spans="3:8" ht="12.75" x14ac:dyDescent="0.2">
      <c r="C428" s="7"/>
      <c r="H428" s="5"/>
    </row>
    <row r="429" spans="3:8" ht="12.75" x14ac:dyDescent="0.2">
      <c r="C429" s="7"/>
      <c r="H429" s="5"/>
    </row>
    <row r="430" spans="3:8" ht="12.75" x14ac:dyDescent="0.2">
      <c r="C430" s="7"/>
      <c r="H430" s="5"/>
    </row>
    <row r="431" spans="3:8" ht="12.75" x14ac:dyDescent="0.2">
      <c r="C431" s="7"/>
      <c r="H431" s="5"/>
    </row>
    <row r="432" spans="3:8" ht="12.75" x14ac:dyDescent="0.2">
      <c r="C432" s="7"/>
      <c r="H432" s="5"/>
    </row>
    <row r="433" spans="3:8" ht="12.75" x14ac:dyDescent="0.2">
      <c r="C433" s="7"/>
      <c r="H433" s="5"/>
    </row>
    <row r="434" spans="3:8" ht="12.75" x14ac:dyDescent="0.2">
      <c r="C434" s="7"/>
      <c r="H434" s="5"/>
    </row>
    <row r="435" spans="3:8" ht="12.75" x14ac:dyDescent="0.2">
      <c r="C435" s="7"/>
      <c r="H435" s="5"/>
    </row>
    <row r="436" spans="3:8" ht="12.75" x14ac:dyDescent="0.2">
      <c r="C436" s="7"/>
      <c r="H436" s="5"/>
    </row>
    <row r="437" spans="3:8" ht="12.75" x14ac:dyDescent="0.2">
      <c r="C437" s="7"/>
      <c r="H437" s="5"/>
    </row>
    <row r="438" spans="3:8" ht="12.75" x14ac:dyDescent="0.2">
      <c r="C438" s="7"/>
      <c r="H438" s="5"/>
    </row>
    <row r="439" spans="3:8" ht="12.75" x14ac:dyDescent="0.2">
      <c r="C439" s="7"/>
      <c r="H439" s="5"/>
    </row>
    <row r="440" spans="3:8" ht="12.75" x14ac:dyDescent="0.2">
      <c r="C440" s="7"/>
      <c r="H440" s="5"/>
    </row>
    <row r="441" spans="3:8" ht="12.75" x14ac:dyDescent="0.2">
      <c r="C441" s="7"/>
      <c r="H441" s="5"/>
    </row>
    <row r="442" spans="3:8" ht="12.75" x14ac:dyDescent="0.2">
      <c r="C442" s="7"/>
      <c r="H442" s="5"/>
    </row>
    <row r="443" spans="3:8" ht="12.75" x14ac:dyDescent="0.2">
      <c r="C443" s="7"/>
      <c r="H443" s="5"/>
    </row>
    <row r="444" spans="3:8" ht="12.75" x14ac:dyDescent="0.2">
      <c r="C444" s="7"/>
      <c r="H444" s="5"/>
    </row>
    <row r="445" spans="3:8" ht="12.75" x14ac:dyDescent="0.2">
      <c r="C445" s="7"/>
      <c r="H445" s="5"/>
    </row>
    <row r="446" spans="3:8" ht="12.75" x14ac:dyDescent="0.2">
      <c r="C446" s="7"/>
      <c r="H446" s="5"/>
    </row>
    <row r="447" spans="3:8" ht="12.75" x14ac:dyDescent="0.2">
      <c r="C447" s="7"/>
      <c r="H447" s="5"/>
    </row>
    <row r="448" spans="3:8" ht="12.75" x14ac:dyDescent="0.2">
      <c r="C448" s="7"/>
      <c r="H448" s="5"/>
    </row>
    <row r="449" spans="3:8" ht="12.75" x14ac:dyDescent="0.2">
      <c r="C449" s="7"/>
      <c r="H449" s="5"/>
    </row>
    <row r="450" spans="3:8" ht="12.75" x14ac:dyDescent="0.2">
      <c r="C450" s="7"/>
      <c r="H450" s="5"/>
    </row>
    <row r="451" spans="3:8" ht="12.75" x14ac:dyDescent="0.2">
      <c r="C451" s="7"/>
      <c r="H451" s="5"/>
    </row>
    <row r="452" spans="3:8" ht="12.75" x14ac:dyDescent="0.2">
      <c r="C452" s="7"/>
      <c r="H452" s="5"/>
    </row>
    <row r="453" spans="3:8" ht="12.75" x14ac:dyDescent="0.2">
      <c r="C453" s="7"/>
      <c r="H453" s="5"/>
    </row>
    <row r="454" spans="3:8" ht="12.75" x14ac:dyDescent="0.2">
      <c r="C454" s="7"/>
      <c r="H454" s="5"/>
    </row>
    <row r="455" spans="3:8" ht="12.75" x14ac:dyDescent="0.2">
      <c r="C455" s="7"/>
      <c r="H455" s="5"/>
    </row>
    <row r="456" spans="3:8" ht="12.75" x14ac:dyDescent="0.2">
      <c r="C456" s="7"/>
      <c r="H456" s="5"/>
    </row>
    <row r="457" spans="3:8" ht="12.75" x14ac:dyDescent="0.2">
      <c r="C457" s="7"/>
      <c r="H457" s="5"/>
    </row>
    <row r="458" spans="3:8" ht="12.75" x14ac:dyDescent="0.2">
      <c r="C458" s="7"/>
      <c r="H458" s="5"/>
    </row>
    <row r="459" spans="3:8" ht="12.75" x14ac:dyDescent="0.2">
      <c r="C459" s="7"/>
      <c r="H459" s="5"/>
    </row>
    <row r="460" spans="3:8" ht="12.75" x14ac:dyDescent="0.2">
      <c r="C460" s="7"/>
      <c r="H460" s="5"/>
    </row>
    <row r="461" spans="3:8" ht="12.75" x14ac:dyDescent="0.2">
      <c r="C461" s="7"/>
      <c r="H461" s="5"/>
    </row>
    <row r="462" spans="3:8" ht="12.75" x14ac:dyDescent="0.2">
      <c r="C462" s="7"/>
      <c r="H462" s="5"/>
    </row>
    <row r="463" spans="3:8" ht="12.75" x14ac:dyDescent="0.2">
      <c r="C463" s="7"/>
      <c r="H463" s="5"/>
    </row>
    <row r="464" spans="3:8" ht="12.75" x14ac:dyDescent="0.2">
      <c r="C464" s="7"/>
      <c r="H464" s="5"/>
    </row>
    <row r="465" spans="3:8" ht="12.75" x14ac:dyDescent="0.2">
      <c r="C465" s="7"/>
      <c r="H465" s="5"/>
    </row>
    <row r="466" spans="3:8" ht="12.75" x14ac:dyDescent="0.2">
      <c r="C466" s="7"/>
      <c r="H466" s="5"/>
    </row>
    <row r="467" spans="3:8" ht="12.75" x14ac:dyDescent="0.2">
      <c r="C467" s="7"/>
      <c r="H467" s="5"/>
    </row>
    <row r="468" spans="3:8" ht="12.75" x14ac:dyDescent="0.2">
      <c r="C468" s="7"/>
      <c r="H468" s="5"/>
    </row>
    <row r="469" spans="3:8" ht="12.75" x14ac:dyDescent="0.2">
      <c r="C469" s="7"/>
      <c r="H469" s="5"/>
    </row>
    <row r="470" spans="3:8" ht="12.75" x14ac:dyDescent="0.2">
      <c r="C470" s="7"/>
      <c r="H470" s="5"/>
    </row>
    <row r="471" spans="3:8" ht="12.75" x14ac:dyDescent="0.2">
      <c r="C471" s="7"/>
      <c r="H471" s="5"/>
    </row>
    <row r="472" spans="3:8" ht="12.75" x14ac:dyDescent="0.2">
      <c r="C472" s="7"/>
      <c r="H472" s="5"/>
    </row>
    <row r="473" spans="3:8" ht="12.75" x14ac:dyDescent="0.2">
      <c r="C473" s="7"/>
      <c r="H473" s="5"/>
    </row>
    <row r="474" spans="3:8" ht="12.75" x14ac:dyDescent="0.2">
      <c r="C474" s="7"/>
      <c r="H474" s="5"/>
    </row>
    <row r="475" spans="3:8" ht="12.75" x14ac:dyDescent="0.2">
      <c r="C475" s="7"/>
      <c r="H475" s="5"/>
    </row>
    <row r="476" spans="3:8" ht="12.75" x14ac:dyDescent="0.2">
      <c r="C476" s="7"/>
      <c r="H476" s="5"/>
    </row>
    <row r="477" spans="3:8" ht="12.75" x14ac:dyDescent="0.2">
      <c r="C477" s="7"/>
      <c r="H477" s="5"/>
    </row>
    <row r="478" spans="3:8" ht="12.75" x14ac:dyDescent="0.2">
      <c r="C478" s="7"/>
      <c r="H478" s="5"/>
    </row>
    <row r="479" spans="3:8" ht="12.75" x14ac:dyDescent="0.2">
      <c r="C479" s="7"/>
      <c r="H479" s="5"/>
    </row>
    <row r="480" spans="3:8" ht="12.75" x14ac:dyDescent="0.2">
      <c r="C480" s="7"/>
      <c r="H480" s="5"/>
    </row>
    <row r="481" spans="3:8" ht="12.75" x14ac:dyDescent="0.2">
      <c r="C481" s="7"/>
      <c r="H481" s="5"/>
    </row>
    <row r="482" spans="3:8" ht="12.75" x14ac:dyDescent="0.2">
      <c r="C482" s="7"/>
      <c r="H482" s="5"/>
    </row>
    <row r="483" spans="3:8" ht="12.75" x14ac:dyDescent="0.2">
      <c r="C483" s="7"/>
      <c r="H483" s="5"/>
    </row>
    <row r="484" spans="3:8" ht="12.75" x14ac:dyDescent="0.2">
      <c r="C484" s="7"/>
      <c r="H484" s="5"/>
    </row>
    <row r="485" spans="3:8" ht="12.75" x14ac:dyDescent="0.2">
      <c r="C485" s="7"/>
      <c r="H485" s="5"/>
    </row>
    <row r="486" spans="3:8" ht="12.75" x14ac:dyDescent="0.2">
      <c r="C486" s="7"/>
      <c r="H486" s="5"/>
    </row>
    <row r="487" spans="3:8" ht="12.75" x14ac:dyDescent="0.2">
      <c r="C487" s="7"/>
      <c r="H487" s="5"/>
    </row>
    <row r="488" spans="3:8" ht="12.75" x14ac:dyDescent="0.2">
      <c r="C488" s="7"/>
      <c r="H488" s="5"/>
    </row>
    <row r="489" spans="3:8" ht="12.75" x14ac:dyDescent="0.2">
      <c r="C489" s="7"/>
      <c r="H489" s="5"/>
    </row>
    <row r="490" spans="3:8" ht="12.75" x14ac:dyDescent="0.2">
      <c r="C490" s="7"/>
      <c r="H490" s="5"/>
    </row>
    <row r="491" spans="3:8" ht="12.75" x14ac:dyDescent="0.2">
      <c r="C491" s="7"/>
      <c r="H491" s="5"/>
    </row>
    <row r="492" spans="3:8" ht="12.75" x14ac:dyDescent="0.2">
      <c r="C492" s="7"/>
      <c r="H492" s="5"/>
    </row>
    <row r="493" spans="3:8" ht="12.75" x14ac:dyDescent="0.2">
      <c r="C493" s="7"/>
      <c r="H493" s="5"/>
    </row>
    <row r="494" spans="3:8" ht="12.75" x14ac:dyDescent="0.2">
      <c r="C494" s="7"/>
      <c r="H494" s="5"/>
    </row>
    <row r="495" spans="3:8" ht="12.75" x14ac:dyDescent="0.2">
      <c r="C495" s="7"/>
      <c r="H495" s="5"/>
    </row>
    <row r="496" spans="3:8" ht="12.75" x14ac:dyDescent="0.2">
      <c r="C496" s="7"/>
      <c r="H496" s="5"/>
    </row>
    <row r="497" spans="3:8" ht="12.75" x14ac:dyDescent="0.2">
      <c r="C497" s="7"/>
      <c r="H497" s="5"/>
    </row>
    <row r="498" spans="3:8" ht="12.75" x14ac:dyDescent="0.2">
      <c r="C498" s="7"/>
      <c r="H498" s="5"/>
    </row>
    <row r="499" spans="3:8" ht="12.75" x14ac:dyDescent="0.2">
      <c r="C499" s="7"/>
      <c r="H499" s="5"/>
    </row>
    <row r="500" spans="3:8" ht="12.75" x14ac:dyDescent="0.2">
      <c r="C500" s="7"/>
      <c r="H500" s="5"/>
    </row>
    <row r="501" spans="3:8" ht="12.75" x14ac:dyDescent="0.2">
      <c r="C501" s="7"/>
      <c r="H501" s="5"/>
    </row>
    <row r="502" spans="3:8" ht="12.75" x14ac:dyDescent="0.2">
      <c r="C502" s="7"/>
      <c r="H502" s="5"/>
    </row>
    <row r="503" spans="3:8" ht="12.75" x14ac:dyDescent="0.2">
      <c r="C503" s="7"/>
      <c r="H503" s="5"/>
    </row>
    <row r="504" spans="3:8" ht="12.75" x14ac:dyDescent="0.2">
      <c r="C504" s="7"/>
      <c r="H504" s="5"/>
    </row>
    <row r="505" spans="3:8" ht="12.75" x14ac:dyDescent="0.2">
      <c r="C505" s="7"/>
      <c r="H505" s="5"/>
    </row>
    <row r="506" spans="3:8" ht="12.75" x14ac:dyDescent="0.2">
      <c r="C506" s="7"/>
      <c r="H506" s="5"/>
    </row>
    <row r="507" spans="3:8" ht="12.75" x14ac:dyDescent="0.2">
      <c r="C507" s="7"/>
      <c r="H507" s="5"/>
    </row>
    <row r="508" spans="3:8" ht="12.75" x14ac:dyDescent="0.2">
      <c r="C508" s="7"/>
      <c r="H508" s="5"/>
    </row>
    <row r="509" spans="3:8" ht="12.75" x14ac:dyDescent="0.2">
      <c r="C509" s="7"/>
      <c r="H509" s="5"/>
    </row>
    <row r="510" spans="3:8" ht="12.75" x14ac:dyDescent="0.2">
      <c r="C510" s="7"/>
      <c r="H510" s="5"/>
    </row>
    <row r="511" spans="3:8" ht="12.75" x14ac:dyDescent="0.2">
      <c r="C511" s="7"/>
      <c r="H511" s="5"/>
    </row>
    <row r="512" spans="3:8" ht="12.75" x14ac:dyDescent="0.2">
      <c r="C512" s="7"/>
      <c r="H512" s="5"/>
    </row>
    <row r="513" spans="3:8" ht="12.75" x14ac:dyDescent="0.2">
      <c r="C513" s="7"/>
      <c r="H513" s="5"/>
    </row>
    <row r="514" spans="3:8" ht="12.75" x14ac:dyDescent="0.2">
      <c r="C514" s="7"/>
      <c r="H514" s="5"/>
    </row>
    <row r="515" spans="3:8" ht="12.75" x14ac:dyDescent="0.2">
      <c r="C515" s="7"/>
      <c r="H515" s="5"/>
    </row>
    <row r="516" spans="3:8" ht="12.75" x14ac:dyDescent="0.2">
      <c r="C516" s="7"/>
      <c r="H516" s="5"/>
    </row>
    <row r="517" spans="3:8" ht="12.75" x14ac:dyDescent="0.2">
      <c r="C517" s="7"/>
      <c r="H517" s="5"/>
    </row>
    <row r="518" spans="3:8" ht="12.75" x14ac:dyDescent="0.2">
      <c r="C518" s="7"/>
      <c r="H518" s="5"/>
    </row>
    <row r="519" spans="3:8" ht="12.75" x14ac:dyDescent="0.2">
      <c r="C519" s="7"/>
      <c r="H519" s="5"/>
    </row>
    <row r="520" spans="3:8" ht="12.75" x14ac:dyDescent="0.2">
      <c r="C520" s="7"/>
      <c r="H520" s="5"/>
    </row>
    <row r="521" spans="3:8" ht="12.75" x14ac:dyDescent="0.2">
      <c r="C521" s="7"/>
      <c r="H521" s="5"/>
    </row>
    <row r="522" spans="3:8" ht="12.75" x14ac:dyDescent="0.2">
      <c r="C522" s="7"/>
      <c r="H522" s="5"/>
    </row>
    <row r="523" spans="3:8" ht="12.75" x14ac:dyDescent="0.2">
      <c r="C523" s="7"/>
      <c r="H523" s="5"/>
    </row>
    <row r="524" spans="3:8" ht="12.75" x14ac:dyDescent="0.2">
      <c r="C524" s="7"/>
      <c r="H524" s="5"/>
    </row>
    <row r="525" spans="3:8" ht="12.75" x14ac:dyDescent="0.2">
      <c r="C525" s="7"/>
      <c r="H525" s="5"/>
    </row>
    <row r="526" spans="3:8" ht="12.75" x14ac:dyDescent="0.2">
      <c r="C526" s="7"/>
      <c r="H526" s="5"/>
    </row>
    <row r="527" spans="3:8" ht="12.75" x14ac:dyDescent="0.2">
      <c r="C527" s="7"/>
      <c r="H527" s="5"/>
    </row>
    <row r="528" spans="3:8" ht="12.75" x14ac:dyDescent="0.2">
      <c r="C528" s="7"/>
      <c r="H528" s="5"/>
    </row>
    <row r="529" spans="3:8" ht="12.75" x14ac:dyDescent="0.2">
      <c r="C529" s="7"/>
      <c r="H529" s="5"/>
    </row>
    <row r="530" spans="3:8" ht="12.75" x14ac:dyDescent="0.2">
      <c r="C530" s="7"/>
      <c r="H530" s="5"/>
    </row>
    <row r="531" spans="3:8" ht="12.75" x14ac:dyDescent="0.2">
      <c r="C531" s="7"/>
      <c r="H531" s="5"/>
    </row>
    <row r="532" spans="3:8" ht="12.75" x14ac:dyDescent="0.2">
      <c r="C532" s="7"/>
      <c r="H532" s="5"/>
    </row>
    <row r="533" spans="3:8" ht="12.75" x14ac:dyDescent="0.2">
      <c r="C533" s="7"/>
      <c r="H533" s="5"/>
    </row>
    <row r="534" spans="3:8" ht="12.75" x14ac:dyDescent="0.2">
      <c r="C534" s="7"/>
      <c r="H534" s="5"/>
    </row>
    <row r="535" spans="3:8" ht="12.75" x14ac:dyDescent="0.2">
      <c r="C535" s="7"/>
      <c r="H535" s="5"/>
    </row>
    <row r="536" spans="3:8" ht="12.75" x14ac:dyDescent="0.2">
      <c r="C536" s="7"/>
      <c r="H536" s="5"/>
    </row>
    <row r="537" spans="3:8" ht="12.75" x14ac:dyDescent="0.2">
      <c r="C537" s="7"/>
      <c r="H537" s="5"/>
    </row>
    <row r="538" spans="3:8" ht="12.75" x14ac:dyDescent="0.2">
      <c r="C538" s="7"/>
      <c r="H538" s="5"/>
    </row>
    <row r="539" spans="3:8" ht="12.75" x14ac:dyDescent="0.2">
      <c r="C539" s="7"/>
      <c r="H539" s="5"/>
    </row>
    <row r="540" spans="3:8" ht="12.75" x14ac:dyDescent="0.2">
      <c r="C540" s="7"/>
      <c r="H540" s="5"/>
    </row>
    <row r="541" spans="3:8" ht="12.75" x14ac:dyDescent="0.2">
      <c r="C541" s="7"/>
      <c r="H541" s="5"/>
    </row>
    <row r="542" spans="3:8" ht="12.75" x14ac:dyDescent="0.2">
      <c r="C542" s="7"/>
      <c r="H542" s="5"/>
    </row>
    <row r="543" spans="3:8" ht="12.75" x14ac:dyDescent="0.2">
      <c r="C543" s="7"/>
      <c r="H543" s="5"/>
    </row>
    <row r="544" spans="3:8" ht="12.75" x14ac:dyDescent="0.2">
      <c r="C544" s="7"/>
      <c r="H544" s="5"/>
    </row>
    <row r="545" spans="3:8" ht="12.75" x14ac:dyDescent="0.2">
      <c r="C545" s="7"/>
      <c r="H545" s="5"/>
    </row>
    <row r="546" spans="3:8" ht="12.75" x14ac:dyDescent="0.2">
      <c r="C546" s="7"/>
      <c r="H546" s="5"/>
    </row>
    <row r="547" spans="3:8" ht="12.75" x14ac:dyDescent="0.2">
      <c r="C547" s="7"/>
      <c r="H547" s="5"/>
    </row>
    <row r="548" spans="3:8" ht="12.75" x14ac:dyDescent="0.2">
      <c r="C548" s="7"/>
      <c r="H548" s="5"/>
    </row>
    <row r="549" spans="3:8" ht="12.75" x14ac:dyDescent="0.2">
      <c r="C549" s="7"/>
      <c r="H549" s="5"/>
    </row>
    <row r="550" spans="3:8" ht="12.75" x14ac:dyDescent="0.2">
      <c r="C550" s="7"/>
      <c r="H550" s="5"/>
    </row>
    <row r="551" spans="3:8" ht="12.75" x14ac:dyDescent="0.2">
      <c r="C551" s="7"/>
      <c r="H551" s="5"/>
    </row>
    <row r="552" spans="3:8" ht="12.75" x14ac:dyDescent="0.2">
      <c r="C552" s="7"/>
      <c r="H552" s="5"/>
    </row>
    <row r="553" spans="3:8" ht="12.75" x14ac:dyDescent="0.2">
      <c r="C553" s="7"/>
      <c r="H553" s="5"/>
    </row>
    <row r="554" spans="3:8" ht="12.75" x14ac:dyDescent="0.2">
      <c r="C554" s="7"/>
      <c r="H554" s="5"/>
    </row>
    <row r="555" spans="3:8" ht="12.75" x14ac:dyDescent="0.2">
      <c r="C555" s="7"/>
      <c r="H555" s="5"/>
    </row>
    <row r="556" spans="3:8" ht="12.75" x14ac:dyDescent="0.2">
      <c r="C556" s="7"/>
      <c r="H556" s="5"/>
    </row>
    <row r="557" spans="3:8" ht="12.75" x14ac:dyDescent="0.2">
      <c r="C557" s="7"/>
      <c r="H557" s="5"/>
    </row>
    <row r="558" spans="3:8" ht="12.75" x14ac:dyDescent="0.2">
      <c r="C558" s="7"/>
      <c r="H558" s="5"/>
    </row>
    <row r="559" spans="3:8" ht="12.75" x14ac:dyDescent="0.2">
      <c r="C559" s="7"/>
      <c r="H559" s="5"/>
    </row>
    <row r="560" spans="3:8" ht="12.75" x14ac:dyDescent="0.2">
      <c r="C560" s="7"/>
      <c r="H560" s="5"/>
    </row>
    <row r="561" spans="3:8" ht="12.75" x14ac:dyDescent="0.2">
      <c r="C561" s="7"/>
      <c r="H561" s="5"/>
    </row>
    <row r="562" spans="3:8" ht="12.75" x14ac:dyDescent="0.2">
      <c r="C562" s="7"/>
      <c r="H562" s="5"/>
    </row>
    <row r="563" spans="3:8" ht="12.75" x14ac:dyDescent="0.2">
      <c r="C563" s="7"/>
      <c r="H563" s="5"/>
    </row>
    <row r="564" spans="3:8" ht="12.75" x14ac:dyDescent="0.2">
      <c r="C564" s="7"/>
      <c r="H564" s="5"/>
    </row>
    <row r="565" spans="3:8" ht="12.75" x14ac:dyDescent="0.2">
      <c r="C565" s="7"/>
      <c r="H565" s="5"/>
    </row>
    <row r="566" spans="3:8" ht="12.75" x14ac:dyDescent="0.2">
      <c r="C566" s="7"/>
      <c r="H566" s="5"/>
    </row>
    <row r="567" spans="3:8" ht="12.75" x14ac:dyDescent="0.2">
      <c r="C567" s="7"/>
      <c r="H567" s="5"/>
    </row>
    <row r="568" spans="3:8" ht="12.75" x14ac:dyDescent="0.2">
      <c r="C568" s="7"/>
      <c r="H568" s="5"/>
    </row>
    <row r="569" spans="3:8" ht="12.75" x14ac:dyDescent="0.2">
      <c r="C569" s="7"/>
      <c r="H569" s="5"/>
    </row>
    <row r="570" spans="3:8" ht="12.75" x14ac:dyDescent="0.2">
      <c r="C570" s="7"/>
      <c r="H570" s="5"/>
    </row>
    <row r="571" spans="3:8" ht="12.75" x14ac:dyDescent="0.2">
      <c r="C571" s="7"/>
      <c r="H571" s="5"/>
    </row>
    <row r="572" spans="3:8" ht="12.75" x14ac:dyDescent="0.2">
      <c r="C572" s="7"/>
      <c r="H572" s="5"/>
    </row>
    <row r="573" spans="3:8" ht="12.75" x14ac:dyDescent="0.2">
      <c r="C573" s="7"/>
      <c r="H573" s="5"/>
    </row>
    <row r="574" spans="3:8" ht="12.75" x14ac:dyDescent="0.2">
      <c r="C574" s="7"/>
      <c r="H574" s="5"/>
    </row>
    <row r="575" spans="3:8" ht="12.75" x14ac:dyDescent="0.2">
      <c r="C575" s="7"/>
      <c r="H575" s="5"/>
    </row>
    <row r="576" spans="3:8" ht="12.75" x14ac:dyDescent="0.2">
      <c r="C576" s="7"/>
      <c r="H576" s="5"/>
    </row>
    <row r="577" spans="3:8" ht="12.75" x14ac:dyDescent="0.2">
      <c r="C577" s="7"/>
      <c r="H577" s="5"/>
    </row>
    <row r="578" spans="3:8" ht="12.75" x14ac:dyDescent="0.2">
      <c r="C578" s="7"/>
      <c r="H578" s="5"/>
    </row>
    <row r="579" spans="3:8" ht="12.75" x14ac:dyDescent="0.2">
      <c r="C579" s="7"/>
      <c r="H579" s="5"/>
    </row>
    <row r="580" spans="3:8" ht="12.75" x14ac:dyDescent="0.2">
      <c r="C580" s="7"/>
      <c r="H580" s="5"/>
    </row>
    <row r="581" spans="3:8" ht="12.75" x14ac:dyDescent="0.2">
      <c r="C581" s="7"/>
      <c r="H581" s="5"/>
    </row>
    <row r="582" spans="3:8" ht="12.75" x14ac:dyDescent="0.2">
      <c r="C582" s="7"/>
      <c r="H582" s="5"/>
    </row>
    <row r="583" spans="3:8" ht="12.75" x14ac:dyDescent="0.2">
      <c r="C583" s="7"/>
      <c r="H583" s="5"/>
    </row>
    <row r="584" spans="3:8" ht="12.75" x14ac:dyDescent="0.2">
      <c r="C584" s="7"/>
      <c r="H584" s="5"/>
    </row>
    <row r="585" spans="3:8" ht="12.75" x14ac:dyDescent="0.2">
      <c r="C585" s="7"/>
      <c r="H585" s="5"/>
    </row>
    <row r="586" spans="3:8" ht="12.75" x14ac:dyDescent="0.2">
      <c r="C586" s="7"/>
      <c r="H586" s="5"/>
    </row>
    <row r="587" spans="3:8" ht="12.75" x14ac:dyDescent="0.2">
      <c r="C587" s="7"/>
      <c r="H587" s="5"/>
    </row>
    <row r="588" spans="3:8" ht="12.75" x14ac:dyDescent="0.2">
      <c r="C588" s="7"/>
      <c r="H588" s="5"/>
    </row>
    <row r="589" spans="3:8" ht="12.75" x14ac:dyDescent="0.2">
      <c r="C589" s="7"/>
      <c r="H589" s="5"/>
    </row>
    <row r="590" spans="3:8" ht="12.75" x14ac:dyDescent="0.2">
      <c r="C590" s="7"/>
      <c r="H590" s="5"/>
    </row>
    <row r="591" spans="3:8" ht="12.75" x14ac:dyDescent="0.2">
      <c r="C591" s="7"/>
      <c r="H591" s="5"/>
    </row>
    <row r="592" spans="3:8" ht="12.75" x14ac:dyDescent="0.2">
      <c r="C592" s="7"/>
      <c r="H592" s="5"/>
    </row>
    <row r="593" spans="3:8" ht="12.75" x14ac:dyDescent="0.2">
      <c r="C593" s="7"/>
      <c r="H593" s="5"/>
    </row>
    <row r="594" spans="3:8" ht="12.75" x14ac:dyDescent="0.2">
      <c r="C594" s="7"/>
      <c r="H594" s="5"/>
    </row>
    <row r="595" spans="3:8" ht="12.75" x14ac:dyDescent="0.2">
      <c r="C595" s="7"/>
      <c r="H595" s="5"/>
    </row>
    <row r="596" spans="3:8" ht="12.75" x14ac:dyDescent="0.2">
      <c r="C596" s="7"/>
      <c r="H596" s="5"/>
    </row>
    <row r="597" spans="3:8" ht="12.75" x14ac:dyDescent="0.2">
      <c r="C597" s="7"/>
      <c r="H597" s="5"/>
    </row>
    <row r="598" spans="3:8" ht="12.75" x14ac:dyDescent="0.2">
      <c r="C598" s="7"/>
      <c r="H598" s="5"/>
    </row>
    <row r="599" spans="3:8" ht="12.75" x14ac:dyDescent="0.2">
      <c r="C599" s="7"/>
      <c r="H599" s="5"/>
    </row>
    <row r="600" spans="3:8" ht="12.75" x14ac:dyDescent="0.2">
      <c r="C600" s="7"/>
      <c r="H600" s="5"/>
    </row>
    <row r="601" spans="3:8" ht="12.75" x14ac:dyDescent="0.2">
      <c r="C601" s="7"/>
      <c r="H601" s="5"/>
    </row>
    <row r="602" spans="3:8" ht="12.75" x14ac:dyDescent="0.2">
      <c r="C602" s="7"/>
      <c r="H602" s="5"/>
    </row>
    <row r="603" spans="3:8" ht="12.75" x14ac:dyDescent="0.2">
      <c r="C603" s="7"/>
      <c r="H603" s="5"/>
    </row>
    <row r="604" spans="3:8" ht="12.75" x14ac:dyDescent="0.2">
      <c r="C604" s="7"/>
      <c r="H604" s="5"/>
    </row>
    <row r="605" spans="3:8" ht="12.75" x14ac:dyDescent="0.2">
      <c r="C605" s="7"/>
      <c r="H605" s="5"/>
    </row>
    <row r="606" spans="3:8" ht="12.75" x14ac:dyDescent="0.2">
      <c r="C606" s="7"/>
      <c r="H606" s="5"/>
    </row>
    <row r="607" spans="3:8" ht="12.75" x14ac:dyDescent="0.2">
      <c r="C607" s="7"/>
      <c r="H607" s="5"/>
    </row>
    <row r="608" spans="3:8" ht="12.75" x14ac:dyDescent="0.2">
      <c r="C608" s="7"/>
      <c r="H608" s="5"/>
    </row>
    <row r="609" spans="3:8" ht="12.75" x14ac:dyDescent="0.2">
      <c r="C609" s="7"/>
      <c r="H609" s="5"/>
    </row>
    <row r="610" spans="3:8" ht="12.75" x14ac:dyDescent="0.2">
      <c r="C610" s="7"/>
      <c r="H610" s="5"/>
    </row>
    <row r="611" spans="3:8" ht="12.75" x14ac:dyDescent="0.2">
      <c r="C611" s="7"/>
      <c r="H611" s="5"/>
    </row>
    <row r="612" spans="3:8" ht="12.75" x14ac:dyDescent="0.2">
      <c r="C612" s="7"/>
      <c r="H612" s="5"/>
    </row>
    <row r="613" spans="3:8" ht="12.75" x14ac:dyDescent="0.2">
      <c r="C613" s="7"/>
      <c r="H613" s="5"/>
    </row>
    <row r="614" spans="3:8" ht="12.75" x14ac:dyDescent="0.2">
      <c r="C614" s="7"/>
      <c r="H614" s="5"/>
    </row>
    <row r="615" spans="3:8" ht="12.75" x14ac:dyDescent="0.2">
      <c r="C615" s="7"/>
      <c r="H615" s="5"/>
    </row>
    <row r="616" spans="3:8" ht="12.75" x14ac:dyDescent="0.2">
      <c r="C616" s="7"/>
      <c r="H616" s="5"/>
    </row>
    <row r="617" spans="3:8" ht="12.75" x14ac:dyDescent="0.2">
      <c r="C617" s="7"/>
      <c r="H617" s="5"/>
    </row>
    <row r="618" spans="3:8" ht="12.75" x14ac:dyDescent="0.2">
      <c r="C618" s="7"/>
      <c r="H618" s="5"/>
    </row>
    <row r="619" spans="3:8" ht="12.75" x14ac:dyDescent="0.2">
      <c r="C619" s="7"/>
      <c r="H619" s="5"/>
    </row>
    <row r="620" spans="3:8" ht="12.75" x14ac:dyDescent="0.2">
      <c r="C620" s="7"/>
      <c r="H620" s="5"/>
    </row>
    <row r="621" spans="3:8" ht="12.75" x14ac:dyDescent="0.2">
      <c r="C621" s="7"/>
      <c r="H621" s="5"/>
    </row>
    <row r="622" spans="3:8" ht="12.75" x14ac:dyDescent="0.2">
      <c r="C622" s="7"/>
      <c r="H622" s="5"/>
    </row>
    <row r="623" spans="3:8" ht="12.75" x14ac:dyDescent="0.2">
      <c r="C623" s="7"/>
      <c r="H623" s="5"/>
    </row>
    <row r="624" spans="3:8" ht="12.75" x14ac:dyDescent="0.2">
      <c r="C624" s="7"/>
      <c r="H624" s="5"/>
    </row>
    <row r="625" spans="3:8" ht="12.75" x14ac:dyDescent="0.2">
      <c r="C625" s="7"/>
      <c r="H625" s="5"/>
    </row>
    <row r="626" spans="3:8" ht="12.75" x14ac:dyDescent="0.2">
      <c r="C626" s="7"/>
      <c r="H626" s="5"/>
    </row>
    <row r="627" spans="3:8" ht="12.75" x14ac:dyDescent="0.2">
      <c r="C627" s="7"/>
      <c r="H627" s="5"/>
    </row>
    <row r="628" spans="3:8" ht="12.75" x14ac:dyDescent="0.2">
      <c r="C628" s="7"/>
      <c r="H628" s="5"/>
    </row>
    <row r="629" spans="3:8" ht="12.75" x14ac:dyDescent="0.2">
      <c r="C629" s="7"/>
      <c r="H629" s="5"/>
    </row>
    <row r="630" spans="3:8" ht="12.75" x14ac:dyDescent="0.2">
      <c r="C630" s="7"/>
      <c r="H630" s="5"/>
    </row>
    <row r="631" spans="3:8" ht="12.75" x14ac:dyDescent="0.2">
      <c r="C631" s="7"/>
      <c r="H631" s="5"/>
    </row>
    <row r="632" spans="3:8" ht="12.75" x14ac:dyDescent="0.2">
      <c r="C632" s="7"/>
      <c r="H632" s="5"/>
    </row>
    <row r="633" spans="3:8" ht="12.75" x14ac:dyDescent="0.2">
      <c r="C633" s="7"/>
      <c r="H633" s="5"/>
    </row>
    <row r="634" spans="3:8" ht="12.75" x14ac:dyDescent="0.2">
      <c r="C634" s="7"/>
      <c r="H634" s="5"/>
    </row>
    <row r="635" spans="3:8" ht="12.75" x14ac:dyDescent="0.2">
      <c r="C635" s="7"/>
      <c r="H635" s="5"/>
    </row>
    <row r="636" spans="3:8" ht="12.75" x14ac:dyDescent="0.2">
      <c r="C636" s="7"/>
      <c r="H636" s="5"/>
    </row>
    <row r="637" spans="3:8" ht="12.75" x14ac:dyDescent="0.2">
      <c r="C637" s="7"/>
      <c r="H637" s="5"/>
    </row>
    <row r="638" spans="3:8" ht="12.75" x14ac:dyDescent="0.2">
      <c r="C638" s="7"/>
      <c r="H638" s="5"/>
    </row>
    <row r="639" spans="3:8" ht="12.75" x14ac:dyDescent="0.2">
      <c r="C639" s="7"/>
      <c r="H639" s="5"/>
    </row>
    <row r="640" spans="3:8" ht="12.75" x14ac:dyDescent="0.2">
      <c r="C640" s="7"/>
      <c r="H640" s="5"/>
    </row>
    <row r="641" spans="3:8" ht="12.75" x14ac:dyDescent="0.2">
      <c r="C641" s="7"/>
      <c r="H641" s="5"/>
    </row>
    <row r="642" spans="3:8" ht="12.75" x14ac:dyDescent="0.2">
      <c r="C642" s="7"/>
      <c r="H642" s="5"/>
    </row>
    <row r="643" spans="3:8" ht="12.75" x14ac:dyDescent="0.2">
      <c r="C643" s="7"/>
      <c r="H643" s="5"/>
    </row>
    <row r="644" spans="3:8" ht="12.75" x14ac:dyDescent="0.2">
      <c r="C644" s="7"/>
      <c r="H644" s="5"/>
    </row>
    <row r="645" spans="3:8" ht="12.75" x14ac:dyDescent="0.2">
      <c r="C645" s="7"/>
      <c r="H645" s="5"/>
    </row>
    <row r="646" spans="3:8" ht="12.75" x14ac:dyDescent="0.2">
      <c r="C646" s="7"/>
      <c r="H646" s="5"/>
    </row>
    <row r="647" spans="3:8" ht="12.75" x14ac:dyDescent="0.2">
      <c r="C647" s="7"/>
      <c r="H647" s="5"/>
    </row>
    <row r="648" spans="3:8" ht="12.75" x14ac:dyDescent="0.2">
      <c r="C648" s="7"/>
      <c r="H648" s="5"/>
    </row>
    <row r="649" spans="3:8" ht="12.75" x14ac:dyDescent="0.2">
      <c r="C649" s="7"/>
      <c r="H649" s="5"/>
    </row>
    <row r="650" spans="3:8" ht="12.75" x14ac:dyDescent="0.2">
      <c r="C650" s="7"/>
      <c r="H650" s="5"/>
    </row>
    <row r="651" spans="3:8" ht="12.75" x14ac:dyDescent="0.2">
      <c r="C651" s="7"/>
      <c r="H651" s="5"/>
    </row>
    <row r="652" spans="3:8" ht="12.75" x14ac:dyDescent="0.2">
      <c r="C652" s="7"/>
      <c r="H652" s="5"/>
    </row>
    <row r="653" spans="3:8" ht="12.75" x14ac:dyDescent="0.2">
      <c r="C653" s="7"/>
      <c r="H653" s="5"/>
    </row>
    <row r="654" spans="3:8" ht="12.75" x14ac:dyDescent="0.2">
      <c r="C654" s="7"/>
      <c r="H654" s="5"/>
    </row>
    <row r="655" spans="3:8" ht="12.75" x14ac:dyDescent="0.2">
      <c r="C655" s="7"/>
      <c r="H655" s="5"/>
    </row>
    <row r="656" spans="3:8" ht="12.75" x14ac:dyDescent="0.2">
      <c r="C656" s="7"/>
      <c r="H656" s="5"/>
    </row>
    <row r="657" spans="3:8" ht="12.75" x14ac:dyDescent="0.2">
      <c r="C657" s="7"/>
      <c r="H657" s="5"/>
    </row>
    <row r="658" spans="3:8" ht="12.75" x14ac:dyDescent="0.2">
      <c r="C658" s="7"/>
      <c r="H658" s="5"/>
    </row>
    <row r="659" spans="3:8" ht="12.75" x14ac:dyDescent="0.2">
      <c r="C659" s="7"/>
      <c r="H659" s="5"/>
    </row>
    <row r="660" spans="3:8" ht="12.75" x14ac:dyDescent="0.2">
      <c r="C660" s="7"/>
      <c r="H660" s="5"/>
    </row>
    <row r="661" spans="3:8" ht="12.75" x14ac:dyDescent="0.2">
      <c r="C661" s="7"/>
      <c r="H661" s="5"/>
    </row>
    <row r="662" spans="3:8" ht="12.75" x14ac:dyDescent="0.2">
      <c r="C662" s="7"/>
      <c r="H662" s="5"/>
    </row>
    <row r="663" spans="3:8" ht="12.75" x14ac:dyDescent="0.2">
      <c r="C663" s="7"/>
      <c r="H663" s="5"/>
    </row>
    <row r="664" spans="3:8" ht="12.75" x14ac:dyDescent="0.2">
      <c r="C664" s="7"/>
      <c r="H664" s="5"/>
    </row>
    <row r="665" spans="3:8" ht="12.75" x14ac:dyDescent="0.2">
      <c r="C665" s="7"/>
      <c r="H665" s="5"/>
    </row>
    <row r="666" spans="3:8" ht="12.75" x14ac:dyDescent="0.2">
      <c r="C666" s="7"/>
      <c r="H666" s="5"/>
    </row>
    <row r="667" spans="3:8" ht="12.75" x14ac:dyDescent="0.2">
      <c r="C667" s="7"/>
      <c r="H667" s="5"/>
    </row>
    <row r="668" spans="3:8" ht="12.75" x14ac:dyDescent="0.2">
      <c r="C668" s="7"/>
      <c r="H668" s="5"/>
    </row>
    <row r="669" spans="3:8" ht="12.75" x14ac:dyDescent="0.2">
      <c r="C669" s="7"/>
      <c r="H669" s="5"/>
    </row>
    <row r="670" spans="3:8" ht="12.75" x14ac:dyDescent="0.2">
      <c r="C670" s="7"/>
      <c r="H670" s="5"/>
    </row>
    <row r="671" spans="3:8" ht="12.75" x14ac:dyDescent="0.2">
      <c r="C671" s="7"/>
      <c r="H671" s="5"/>
    </row>
    <row r="672" spans="3:8" ht="12.75" x14ac:dyDescent="0.2">
      <c r="C672" s="7"/>
      <c r="H672" s="5"/>
    </row>
    <row r="673" spans="3:8" ht="12.75" x14ac:dyDescent="0.2">
      <c r="C673" s="7"/>
      <c r="H673" s="5"/>
    </row>
    <row r="674" spans="3:8" ht="12.75" x14ac:dyDescent="0.2">
      <c r="C674" s="7"/>
      <c r="H674" s="5"/>
    </row>
    <row r="675" spans="3:8" ht="12.75" x14ac:dyDescent="0.2">
      <c r="C675" s="7"/>
      <c r="H675" s="5"/>
    </row>
    <row r="676" spans="3:8" ht="12.75" x14ac:dyDescent="0.2">
      <c r="C676" s="7"/>
      <c r="H676" s="5"/>
    </row>
    <row r="677" spans="3:8" ht="12.75" x14ac:dyDescent="0.2">
      <c r="C677" s="7"/>
      <c r="H677" s="5"/>
    </row>
    <row r="678" spans="3:8" ht="12.75" x14ac:dyDescent="0.2">
      <c r="C678" s="7"/>
      <c r="H678" s="5"/>
    </row>
    <row r="679" spans="3:8" ht="12.75" x14ac:dyDescent="0.2">
      <c r="C679" s="7"/>
      <c r="H679" s="5"/>
    </row>
    <row r="680" spans="3:8" ht="12.75" x14ac:dyDescent="0.2">
      <c r="C680" s="7"/>
      <c r="H680" s="5"/>
    </row>
    <row r="681" spans="3:8" ht="12.75" x14ac:dyDescent="0.2">
      <c r="C681" s="7"/>
      <c r="H681" s="5"/>
    </row>
    <row r="682" spans="3:8" ht="12.75" x14ac:dyDescent="0.2">
      <c r="C682" s="7"/>
      <c r="H682" s="5"/>
    </row>
    <row r="683" spans="3:8" ht="12.75" x14ac:dyDescent="0.2">
      <c r="C683" s="7"/>
      <c r="H683" s="5"/>
    </row>
    <row r="684" spans="3:8" ht="12.75" x14ac:dyDescent="0.2">
      <c r="C684" s="7"/>
      <c r="H684" s="5"/>
    </row>
    <row r="685" spans="3:8" ht="12.75" x14ac:dyDescent="0.2">
      <c r="C685" s="7"/>
      <c r="H685" s="5"/>
    </row>
    <row r="686" spans="3:8" ht="12.75" x14ac:dyDescent="0.2">
      <c r="C686" s="7"/>
      <c r="H686" s="5"/>
    </row>
    <row r="687" spans="3:8" ht="12.75" x14ac:dyDescent="0.2">
      <c r="C687" s="7"/>
      <c r="H687" s="5"/>
    </row>
    <row r="688" spans="3:8" ht="12.75" x14ac:dyDescent="0.2">
      <c r="C688" s="7"/>
      <c r="H688" s="5"/>
    </row>
    <row r="689" spans="3:8" ht="12.75" x14ac:dyDescent="0.2">
      <c r="C689" s="7"/>
      <c r="H689" s="5"/>
    </row>
    <row r="690" spans="3:8" ht="12.75" x14ac:dyDescent="0.2">
      <c r="C690" s="7"/>
      <c r="H690" s="5"/>
    </row>
    <row r="691" spans="3:8" ht="12.75" x14ac:dyDescent="0.2">
      <c r="C691" s="7"/>
      <c r="H691" s="5"/>
    </row>
    <row r="692" spans="3:8" ht="12.75" x14ac:dyDescent="0.2">
      <c r="C692" s="7"/>
      <c r="H692" s="5"/>
    </row>
    <row r="693" spans="3:8" ht="12.75" x14ac:dyDescent="0.2">
      <c r="C693" s="7"/>
      <c r="H693" s="5"/>
    </row>
    <row r="694" spans="3:8" ht="12.75" x14ac:dyDescent="0.2">
      <c r="C694" s="7"/>
      <c r="H694" s="5"/>
    </row>
    <row r="695" spans="3:8" ht="12.75" x14ac:dyDescent="0.2">
      <c r="C695" s="7"/>
      <c r="H695" s="5"/>
    </row>
    <row r="696" spans="3:8" ht="12.75" x14ac:dyDescent="0.2">
      <c r="C696" s="7"/>
      <c r="H696" s="5"/>
    </row>
    <row r="697" spans="3:8" ht="12.75" x14ac:dyDescent="0.2">
      <c r="C697" s="7"/>
      <c r="H697" s="5"/>
    </row>
    <row r="698" spans="3:8" ht="12.75" x14ac:dyDescent="0.2">
      <c r="C698" s="7"/>
      <c r="H698" s="5"/>
    </row>
    <row r="699" spans="3:8" ht="12.75" x14ac:dyDescent="0.2">
      <c r="C699" s="7"/>
      <c r="H699" s="5"/>
    </row>
    <row r="700" spans="3:8" ht="12.75" x14ac:dyDescent="0.2">
      <c r="C700" s="7"/>
      <c r="H700" s="5"/>
    </row>
    <row r="701" spans="3:8" ht="12.75" x14ac:dyDescent="0.2">
      <c r="C701" s="7"/>
      <c r="H701" s="5"/>
    </row>
    <row r="702" spans="3:8" ht="12.75" x14ac:dyDescent="0.2">
      <c r="C702" s="7"/>
      <c r="H702" s="5"/>
    </row>
    <row r="703" spans="3:8" ht="12.75" x14ac:dyDescent="0.2">
      <c r="C703" s="7"/>
      <c r="H703" s="5"/>
    </row>
    <row r="704" spans="3:8" ht="12.75" x14ac:dyDescent="0.2">
      <c r="C704" s="7"/>
      <c r="H704" s="5"/>
    </row>
    <row r="705" spans="3:8" ht="12.75" x14ac:dyDescent="0.2">
      <c r="C705" s="7"/>
      <c r="H705" s="5"/>
    </row>
    <row r="706" spans="3:8" ht="12.75" x14ac:dyDescent="0.2">
      <c r="C706" s="7"/>
      <c r="H706" s="5"/>
    </row>
    <row r="707" spans="3:8" ht="12.75" x14ac:dyDescent="0.2">
      <c r="C707" s="7"/>
      <c r="H707" s="5"/>
    </row>
    <row r="708" spans="3:8" ht="12.75" x14ac:dyDescent="0.2">
      <c r="C708" s="7"/>
      <c r="H708" s="5"/>
    </row>
    <row r="709" spans="3:8" ht="12.75" x14ac:dyDescent="0.2">
      <c r="C709" s="7"/>
      <c r="H709" s="5"/>
    </row>
    <row r="710" spans="3:8" ht="12.75" x14ac:dyDescent="0.2">
      <c r="C710" s="7"/>
      <c r="H710" s="5"/>
    </row>
    <row r="711" spans="3:8" ht="12.75" x14ac:dyDescent="0.2">
      <c r="C711" s="7"/>
      <c r="H711" s="5"/>
    </row>
    <row r="712" spans="3:8" ht="12.75" x14ac:dyDescent="0.2">
      <c r="C712" s="7"/>
      <c r="H712" s="5"/>
    </row>
    <row r="713" spans="3:8" ht="12.75" x14ac:dyDescent="0.2">
      <c r="C713" s="7"/>
      <c r="H713" s="5"/>
    </row>
    <row r="714" spans="3:8" ht="12.75" x14ac:dyDescent="0.2">
      <c r="C714" s="7"/>
      <c r="H714" s="5"/>
    </row>
    <row r="715" spans="3:8" ht="12.75" x14ac:dyDescent="0.2">
      <c r="C715" s="7"/>
      <c r="H715" s="5"/>
    </row>
    <row r="716" spans="3:8" ht="12.75" x14ac:dyDescent="0.2">
      <c r="C716" s="7"/>
      <c r="H716" s="5"/>
    </row>
    <row r="717" spans="3:8" ht="12.75" x14ac:dyDescent="0.2">
      <c r="C717" s="7"/>
      <c r="H717" s="5"/>
    </row>
    <row r="718" spans="3:8" ht="12.75" x14ac:dyDescent="0.2">
      <c r="C718" s="7"/>
      <c r="H718" s="5"/>
    </row>
    <row r="719" spans="3:8" ht="12.75" x14ac:dyDescent="0.2">
      <c r="C719" s="7"/>
      <c r="H719" s="5"/>
    </row>
    <row r="720" spans="3:8" ht="12.75" x14ac:dyDescent="0.2">
      <c r="C720" s="7"/>
      <c r="H720" s="5"/>
    </row>
    <row r="721" spans="3:8" ht="12.75" x14ac:dyDescent="0.2">
      <c r="C721" s="7"/>
      <c r="H721" s="5"/>
    </row>
    <row r="722" spans="3:8" ht="12.75" x14ac:dyDescent="0.2">
      <c r="C722" s="7"/>
      <c r="H722" s="5"/>
    </row>
    <row r="723" spans="3:8" ht="12.75" x14ac:dyDescent="0.2">
      <c r="C723" s="7"/>
      <c r="H723" s="5"/>
    </row>
    <row r="724" spans="3:8" ht="12.75" x14ac:dyDescent="0.2">
      <c r="C724" s="7"/>
      <c r="H724" s="5"/>
    </row>
    <row r="725" spans="3:8" ht="12.75" x14ac:dyDescent="0.2">
      <c r="C725" s="7"/>
      <c r="H725" s="5"/>
    </row>
    <row r="726" spans="3:8" ht="12.75" x14ac:dyDescent="0.2">
      <c r="C726" s="7"/>
      <c r="H726" s="5"/>
    </row>
    <row r="727" spans="3:8" ht="12.75" x14ac:dyDescent="0.2">
      <c r="C727" s="7"/>
      <c r="H727" s="5"/>
    </row>
    <row r="728" spans="3:8" ht="12.75" x14ac:dyDescent="0.2">
      <c r="C728" s="7"/>
      <c r="H728" s="5"/>
    </row>
    <row r="729" spans="3:8" ht="12.75" x14ac:dyDescent="0.2">
      <c r="C729" s="7"/>
      <c r="H729" s="5"/>
    </row>
    <row r="730" spans="3:8" ht="12.75" x14ac:dyDescent="0.2">
      <c r="C730" s="7"/>
      <c r="H730" s="5"/>
    </row>
    <row r="731" spans="3:8" ht="12.75" x14ac:dyDescent="0.2">
      <c r="C731" s="7"/>
      <c r="H731" s="5"/>
    </row>
    <row r="732" spans="3:8" ht="12.75" x14ac:dyDescent="0.2">
      <c r="C732" s="7"/>
      <c r="H732" s="5"/>
    </row>
    <row r="733" spans="3:8" ht="12.75" x14ac:dyDescent="0.2">
      <c r="C733" s="7"/>
      <c r="H733" s="5"/>
    </row>
    <row r="734" spans="3:8" ht="12.75" x14ac:dyDescent="0.2">
      <c r="C734" s="7"/>
      <c r="H734" s="5"/>
    </row>
    <row r="735" spans="3:8" ht="12.75" x14ac:dyDescent="0.2">
      <c r="C735" s="7"/>
      <c r="H735" s="5"/>
    </row>
    <row r="736" spans="3:8" ht="12.75" x14ac:dyDescent="0.2">
      <c r="C736" s="7"/>
      <c r="H736" s="5"/>
    </row>
    <row r="737" spans="3:8" ht="12.75" x14ac:dyDescent="0.2">
      <c r="C737" s="7"/>
      <c r="H737" s="5"/>
    </row>
    <row r="738" spans="3:8" ht="12.75" x14ac:dyDescent="0.2">
      <c r="C738" s="7"/>
      <c r="H738" s="5"/>
    </row>
    <row r="739" spans="3:8" ht="12.75" x14ac:dyDescent="0.2">
      <c r="C739" s="7"/>
      <c r="H739" s="5"/>
    </row>
    <row r="740" spans="3:8" ht="12.75" x14ac:dyDescent="0.2">
      <c r="C740" s="7"/>
      <c r="H740" s="5"/>
    </row>
    <row r="741" spans="3:8" ht="12.75" x14ac:dyDescent="0.2">
      <c r="C741" s="7"/>
      <c r="H741" s="5"/>
    </row>
    <row r="742" spans="3:8" ht="12.75" x14ac:dyDescent="0.2">
      <c r="C742" s="7"/>
      <c r="H742" s="5"/>
    </row>
    <row r="743" spans="3:8" ht="12.75" x14ac:dyDescent="0.2">
      <c r="C743" s="7"/>
      <c r="H743" s="5"/>
    </row>
    <row r="744" spans="3:8" ht="12.75" x14ac:dyDescent="0.2">
      <c r="C744" s="7"/>
      <c r="H744" s="5"/>
    </row>
    <row r="745" spans="3:8" ht="12.75" x14ac:dyDescent="0.2">
      <c r="C745" s="7"/>
      <c r="H745" s="5"/>
    </row>
    <row r="746" spans="3:8" ht="12.75" x14ac:dyDescent="0.2">
      <c r="C746" s="7"/>
      <c r="H746" s="5"/>
    </row>
    <row r="747" spans="3:8" ht="12.75" x14ac:dyDescent="0.2">
      <c r="C747" s="7"/>
      <c r="H747" s="5"/>
    </row>
    <row r="748" spans="3:8" ht="12.75" x14ac:dyDescent="0.2">
      <c r="C748" s="7"/>
      <c r="H748" s="5"/>
    </row>
    <row r="749" spans="3:8" ht="12.75" x14ac:dyDescent="0.2">
      <c r="C749" s="7"/>
      <c r="H749" s="5"/>
    </row>
    <row r="750" spans="3:8" ht="12.75" x14ac:dyDescent="0.2">
      <c r="C750" s="7"/>
      <c r="H750" s="5"/>
    </row>
    <row r="751" spans="3:8" ht="12.75" x14ac:dyDescent="0.2">
      <c r="C751" s="7"/>
      <c r="H751" s="5"/>
    </row>
    <row r="752" spans="3:8" ht="12.75" x14ac:dyDescent="0.2">
      <c r="C752" s="7"/>
      <c r="H752" s="5"/>
    </row>
    <row r="753" spans="3:8" ht="12.75" x14ac:dyDescent="0.2">
      <c r="C753" s="7"/>
      <c r="H753" s="5"/>
    </row>
    <row r="754" spans="3:8" ht="12.75" x14ac:dyDescent="0.2">
      <c r="C754" s="7"/>
      <c r="H754" s="5"/>
    </row>
    <row r="755" spans="3:8" ht="12.75" x14ac:dyDescent="0.2">
      <c r="C755" s="7"/>
      <c r="H755" s="5"/>
    </row>
    <row r="756" spans="3:8" ht="12.75" x14ac:dyDescent="0.2">
      <c r="C756" s="7"/>
      <c r="H756" s="5"/>
    </row>
    <row r="757" spans="3:8" ht="12.75" x14ac:dyDescent="0.2">
      <c r="C757" s="7"/>
      <c r="H757" s="5"/>
    </row>
    <row r="758" spans="3:8" ht="12.75" x14ac:dyDescent="0.2">
      <c r="C758" s="7"/>
      <c r="H758" s="5"/>
    </row>
    <row r="759" spans="3:8" ht="12.75" x14ac:dyDescent="0.2">
      <c r="C759" s="7"/>
      <c r="H759" s="5"/>
    </row>
    <row r="760" spans="3:8" ht="12.75" x14ac:dyDescent="0.2">
      <c r="C760" s="7"/>
      <c r="H760" s="5"/>
    </row>
    <row r="761" spans="3:8" ht="12.75" x14ac:dyDescent="0.2">
      <c r="C761" s="7"/>
      <c r="H761" s="5"/>
    </row>
    <row r="762" spans="3:8" ht="12.75" x14ac:dyDescent="0.2">
      <c r="C762" s="7"/>
      <c r="H762" s="5"/>
    </row>
    <row r="763" spans="3:8" ht="12.75" x14ac:dyDescent="0.2">
      <c r="C763" s="7"/>
      <c r="H763" s="5"/>
    </row>
    <row r="764" spans="3:8" ht="12.75" x14ac:dyDescent="0.2">
      <c r="C764" s="7"/>
      <c r="H764" s="5"/>
    </row>
    <row r="765" spans="3:8" ht="12.75" x14ac:dyDescent="0.2">
      <c r="C765" s="7"/>
      <c r="H765" s="5"/>
    </row>
    <row r="766" spans="3:8" ht="12.75" x14ac:dyDescent="0.2">
      <c r="C766" s="7"/>
      <c r="H766" s="5"/>
    </row>
    <row r="767" spans="3:8" ht="12.75" x14ac:dyDescent="0.2">
      <c r="C767" s="7"/>
      <c r="H767" s="5"/>
    </row>
    <row r="768" spans="3:8" ht="12.75" x14ac:dyDescent="0.2">
      <c r="C768" s="7"/>
      <c r="H768" s="5"/>
    </row>
    <row r="769" spans="3:8" ht="12.75" x14ac:dyDescent="0.2">
      <c r="C769" s="7"/>
      <c r="H769" s="5"/>
    </row>
    <row r="770" spans="3:8" ht="12.75" x14ac:dyDescent="0.2">
      <c r="C770" s="7"/>
      <c r="H770" s="5"/>
    </row>
    <row r="771" spans="3:8" ht="12.75" x14ac:dyDescent="0.2">
      <c r="C771" s="7"/>
      <c r="H771" s="5"/>
    </row>
    <row r="772" spans="3:8" ht="12.75" x14ac:dyDescent="0.2">
      <c r="C772" s="7"/>
      <c r="H772" s="5"/>
    </row>
    <row r="773" spans="3:8" ht="12.75" x14ac:dyDescent="0.2">
      <c r="C773" s="7"/>
      <c r="H773" s="5"/>
    </row>
    <row r="774" spans="3:8" ht="12.75" x14ac:dyDescent="0.2">
      <c r="C774" s="7"/>
      <c r="H774" s="5"/>
    </row>
    <row r="775" spans="3:8" ht="12.75" x14ac:dyDescent="0.2">
      <c r="C775" s="7"/>
      <c r="H775" s="5"/>
    </row>
    <row r="776" spans="3:8" ht="12.75" x14ac:dyDescent="0.2">
      <c r="C776" s="7"/>
      <c r="H776" s="5"/>
    </row>
    <row r="777" spans="3:8" ht="12.75" x14ac:dyDescent="0.2">
      <c r="C777" s="7"/>
      <c r="H777" s="5"/>
    </row>
    <row r="778" spans="3:8" ht="12.75" x14ac:dyDescent="0.2">
      <c r="C778" s="7"/>
      <c r="H778" s="5"/>
    </row>
    <row r="779" spans="3:8" ht="12.75" x14ac:dyDescent="0.2">
      <c r="C779" s="7"/>
      <c r="H779" s="5"/>
    </row>
    <row r="780" spans="3:8" ht="12.75" x14ac:dyDescent="0.2">
      <c r="C780" s="7"/>
      <c r="H780" s="5"/>
    </row>
    <row r="781" spans="3:8" ht="12.75" x14ac:dyDescent="0.2">
      <c r="C781" s="7"/>
      <c r="H781" s="5"/>
    </row>
    <row r="782" spans="3:8" ht="12.75" x14ac:dyDescent="0.2">
      <c r="C782" s="7"/>
      <c r="H782" s="5"/>
    </row>
    <row r="783" spans="3:8" ht="12.75" x14ac:dyDescent="0.2">
      <c r="C783" s="7"/>
      <c r="H783" s="5"/>
    </row>
    <row r="784" spans="3:8" ht="12.75" x14ac:dyDescent="0.2">
      <c r="C784" s="7"/>
      <c r="H784" s="5"/>
    </row>
    <row r="785" spans="3:8" ht="12.75" x14ac:dyDescent="0.2">
      <c r="C785" s="7"/>
      <c r="H785" s="5"/>
    </row>
    <row r="786" spans="3:8" ht="12.75" x14ac:dyDescent="0.2">
      <c r="C786" s="7"/>
      <c r="H786" s="5"/>
    </row>
    <row r="787" spans="3:8" ht="12.75" x14ac:dyDescent="0.2">
      <c r="C787" s="7"/>
      <c r="H787" s="5"/>
    </row>
    <row r="788" spans="3:8" ht="12.75" x14ac:dyDescent="0.2">
      <c r="C788" s="7"/>
      <c r="H788" s="5"/>
    </row>
    <row r="789" spans="3:8" ht="12.75" x14ac:dyDescent="0.2">
      <c r="C789" s="7"/>
      <c r="H789" s="5"/>
    </row>
    <row r="790" spans="3:8" ht="12.75" x14ac:dyDescent="0.2">
      <c r="C790" s="7"/>
      <c r="H790" s="5"/>
    </row>
    <row r="791" spans="3:8" ht="12.75" x14ac:dyDescent="0.2">
      <c r="C791" s="7"/>
      <c r="H791" s="5"/>
    </row>
    <row r="792" spans="3:8" ht="12.75" x14ac:dyDescent="0.2">
      <c r="C792" s="7"/>
      <c r="H792" s="5"/>
    </row>
    <row r="793" spans="3:8" ht="12.75" x14ac:dyDescent="0.2">
      <c r="C793" s="7"/>
      <c r="H793" s="5"/>
    </row>
    <row r="794" spans="3:8" ht="12.75" x14ac:dyDescent="0.2">
      <c r="C794" s="7"/>
      <c r="H794" s="5"/>
    </row>
    <row r="795" spans="3:8" ht="12.75" x14ac:dyDescent="0.2">
      <c r="C795" s="7"/>
      <c r="H795" s="5"/>
    </row>
    <row r="796" spans="3:8" ht="12.75" x14ac:dyDescent="0.2">
      <c r="C796" s="7"/>
      <c r="H796" s="5"/>
    </row>
    <row r="797" spans="3:8" ht="12.75" x14ac:dyDescent="0.2">
      <c r="C797" s="7"/>
      <c r="H797" s="5"/>
    </row>
    <row r="798" spans="3:8" ht="12.75" x14ac:dyDescent="0.2">
      <c r="C798" s="7"/>
      <c r="H798" s="5"/>
    </row>
    <row r="799" spans="3:8" ht="12.75" x14ac:dyDescent="0.2">
      <c r="C799" s="7"/>
      <c r="H799" s="5"/>
    </row>
    <row r="800" spans="3:8" ht="12.75" x14ac:dyDescent="0.2">
      <c r="C800" s="7"/>
      <c r="H800" s="5"/>
    </row>
    <row r="801" spans="3:8" ht="12.75" x14ac:dyDescent="0.2">
      <c r="C801" s="7"/>
      <c r="H801" s="5"/>
    </row>
    <row r="802" spans="3:8" ht="12.75" x14ac:dyDescent="0.2">
      <c r="C802" s="7"/>
      <c r="H802" s="5"/>
    </row>
    <row r="803" spans="3:8" ht="12.75" x14ac:dyDescent="0.2">
      <c r="C803" s="7"/>
      <c r="H803" s="5"/>
    </row>
    <row r="804" spans="3:8" ht="12.75" x14ac:dyDescent="0.2">
      <c r="C804" s="7"/>
      <c r="H804" s="5"/>
    </row>
    <row r="805" spans="3:8" ht="12.75" x14ac:dyDescent="0.2">
      <c r="C805" s="7"/>
      <c r="H805" s="5"/>
    </row>
    <row r="806" spans="3:8" ht="12.75" x14ac:dyDescent="0.2">
      <c r="C806" s="7"/>
      <c r="H806" s="5"/>
    </row>
    <row r="807" spans="3:8" ht="12.75" x14ac:dyDescent="0.2">
      <c r="C807" s="7"/>
      <c r="H807" s="5"/>
    </row>
    <row r="808" spans="3:8" ht="12.75" x14ac:dyDescent="0.2">
      <c r="C808" s="7"/>
      <c r="H808" s="5"/>
    </row>
    <row r="809" spans="3:8" ht="12.75" x14ac:dyDescent="0.2">
      <c r="C809" s="7"/>
      <c r="H809" s="5"/>
    </row>
    <row r="810" spans="3:8" ht="12.75" x14ac:dyDescent="0.2">
      <c r="C810" s="7"/>
      <c r="H810" s="5"/>
    </row>
    <row r="811" spans="3:8" ht="12.75" x14ac:dyDescent="0.2">
      <c r="C811" s="7"/>
      <c r="H811" s="5"/>
    </row>
    <row r="812" spans="3:8" ht="12.75" x14ac:dyDescent="0.2">
      <c r="C812" s="7"/>
      <c r="H812" s="5"/>
    </row>
    <row r="813" spans="3:8" ht="12.75" x14ac:dyDescent="0.2">
      <c r="C813" s="7"/>
      <c r="H813" s="5"/>
    </row>
    <row r="814" spans="3:8" ht="12.75" x14ac:dyDescent="0.2">
      <c r="C814" s="7"/>
      <c r="H814" s="5"/>
    </row>
    <row r="815" spans="3:8" ht="12.75" x14ac:dyDescent="0.2">
      <c r="C815" s="7"/>
      <c r="H815" s="5"/>
    </row>
    <row r="816" spans="3:8" ht="12.75" x14ac:dyDescent="0.2">
      <c r="C816" s="7"/>
      <c r="H816" s="5"/>
    </row>
    <row r="817" spans="3:8" ht="12.75" x14ac:dyDescent="0.2">
      <c r="C817" s="7"/>
      <c r="H817" s="5"/>
    </row>
    <row r="818" spans="3:8" ht="12.75" x14ac:dyDescent="0.2">
      <c r="C818" s="7"/>
      <c r="H818" s="5"/>
    </row>
    <row r="819" spans="3:8" ht="12.75" x14ac:dyDescent="0.2">
      <c r="C819" s="7"/>
      <c r="H819" s="5"/>
    </row>
    <row r="820" spans="3:8" ht="12.75" x14ac:dyDescent="0.2">
      <c r="C820" s="7"/>
      <c r="H820" s="5"/>
    </row>
    <row r="821" spans="3:8" ht="12.75" x14ac:dyDescent="0.2">
      <c r="C821" s="7"/>
      <c r="H821" s="5"/>
    </row>
    <row r="822" spans="3:8" ht="12.75" x14ac:dyDescent="0.2">
      <c r="C822" s="7"/>
      <c r="H822" s="5"/>
    </row>
    <row r="823" spans="3:8" ht="12.75" x14ac:dyDescent="0.2">
      <c r="C823" s="7"/>
      <c r="H823" s="5"/>
    </row>
    <row r="824" spans="3:8" ht="12.75" x14ac:dyDescent="0.2">
      <c r="C824" s="7"/>
      <c r="H824" s="5"/>
    </row>
    <row r="825" spans="3:8" ht="12.75" x14ac:dyDescent="0.2">
      <c r="C825" s="7"/>
      <c r="H825" s="5"/>
    </row>
    <row r="826" spans="3:8" ht="12.75" x14ac:dyDescent="0.2">
      <c r="C826" s="7"/>
      <c r="H826" s="5"/>
    </row>
    <row r="827" spans="3:8" ht="12.75" x14ac:dyDescent="0.2">
      <c r="C827" s="7"/>
      <c r="H827" s="5"/>
    </row>
    <row r="828" spans="3:8" ht="12.75" x14ac:dyDescent="0.2">
      <c r="C828" s="7"/>
      <c r="H828" s="5"/>
    </row>
    <row r="829" spans="3:8" ht="12.75" x14ac:dyDescent="0.2">
      <c r="C829" s="7"/>
      <c r="H829" s="5"/>
    </row>
    <row r="830" spans="3:8" ht="12.75" x14ac:dyDescent="0.2">
      <c r="C830" s="7"/>
      <c r="H830" s="5"/>
    </row>
    <row r="831" spans="3:8" ht="12.75" x14ac:dyDescent="0.2">
      <c r="C831" s="7"/>
      <c r="H831" s="5"/>
    </row>
    <row r="832" spans="3:8" ht="12.75" x14ac:dyDescent="0.2">
      <c r="C832" s="7"/>
      <c r="H832" s="5"/>
    </row>
    <row r="833" spans="3:8" ht="12.75" x14ac:dyDescent="0.2">
      <c r="C833" s="7"/>
      <c r="H833" s="5"/>
    </row>
    <row r="834" spans="3:8" ht="12.75" x14ac:dyDescent="0.2">
      <c r="C834" s="7"/>
      <c r="H834" s="5"/>
    </row>
    <row r="835" spans="3:8" ht="12.75" x14ac:dyDescent="0.2">
      <c r="C835" s="7"/>
      <c r="H835" s="5"/>
    </row>
    <row r="836" spans="3:8" ht="12.75" x14ac:dyDescent="0.2">
      <c r="C836" s="7"/>
      <c r="H836" s="5"/>
    </row>
    <row r="837" spans="3:8" ht="12.75" x14ac:dyDescent="0.2">
      <c r="C837" s="7"/>
      <c r="H837" s="5"/>
    </row>
    <row r="838" spans="3:8" ht="12.75" x14ac:dyDescent="0.2">
      <c r="C838" s="7"/>
      <c r="H838" s="5"/>
    </row>
    <row r="839" spans="3:8" ht="12.75" x14ac:dyDescent="0.2">
      <c r="C839" s="7"/>
      <c r="H839" s="5"/>
    </row>
    <row r="840" spans="3:8" ht="12.75" x14ac:dyDescent="0.2">
      <c r="C840" s="7"/>
      <c r="H840" s="5"/>
    </row>
    <row r="841" spans="3:8" ht="12.75" x14ac:dyDescent="0.2">
      <c r="C841" s="7"/>
      <c r="H841" s="5"/>
    </row>
    <row r="842" spans="3:8" ht="12.75" x14ac:dyDescent="0.2">
      <c r="C842" s="7"/>
      <c r="H842" s="5"/>
    </row>
    <row r="843" spans="3:8" ht="12.75" x14ac:dyDescent="0.2">
      <c r="C843" s="7"/>
      <c r="H843" s="5"/>
    </row>
    <row r="844" spans="3:8" ht="12.75" x14ac:dyDescent="0.2">
      <c r="C844" s="7"/>
      <c r="H844" s="5"/>
    </row>
    <row r="845" spans="3:8" ht="12.75" x14ac:dyDescent="0.2">
      <c r="C845" s="7"/>
      <c r="H845" s="5"/>
    </row>
    <row r="846" spans="3:8" ht="12.75" x14ac:dyDescent="0.2">
      <c r="C846" s="7"/>
      <c r="H846" s="5"/>
    </row>
    <row r="847" spans="3:8" ht="12.75" x14ac:dyDescent="0.2">
      <c r="C847" s="7"/>
      <c r="H847" s="5"/>
    </row>
    <row r="848" spans="3:8" ht="12.75" x14ac:dyDescent="0.2">
      <c r="C848" s="7"/>
      <c r="H848" s="5"/>
    </row>
    <row r="849" spans="3:8" ht="12.75" x14ac:dyDescent="0.2">
      <c r="C849" s="7"/>
      <c r="H849" s="5"/>
    </row>
    <row r="850" spans="3:8" ht="12.75" x14ac:dyDescent="0.2">
      <c r="C850" s="7"/>
      <c r="H850" s="5"/>
    </row>
    <row r="851" spans="3:8" ht="12.75" x14ac:dyDescent="0.2">
      <c r="C851" s="7"/>
      <c r="H851" s="5"/>
    </row>
    <row r="852" spans="3:8" ht="12.75" x14ac:dyDescent="0.2">
      <c r="C852" s="7"/>
      <c r="H852" s="5"/>
    </row>
    <row r="853" spans="3:8" ht="12.75" x14ac:dyDescent="0.2">
      <c r="C853" s="7"/>
      <c r="H853" s="5"/>
    </row>
    <row r="854" spans="3:8" ht="12.75" x14ac:dyDescent="0.2">
      <c r="C854" s="7"/>
      <c r="H854" s="5"/>
    </row>
    <row r="855" spans="3:8" ht="12.75" x14ac:dyDescent="0.2">
      <c r="C855" s="7"/>
      <c r="H855" s="5"/>
    </row>
    <row r="856" spans="3:8" ht="12.75" x14ac:dyDescent="0.2">
      <c r="C856" s="7"/>
      <c r="H856" s="5"/>
    </row>
    <row r="857" spans="3:8" ht="12.75" x14ac:dyDescent="0.2">
      <c r="C857" s="7"/>
      <c r="H857" s="5"/>
    </row>
    <row r="858" spans="3:8" ht="12.75" x14ac:dyDescent="0.2">
      <c r="C858" s="7"/>
      <c r="H858" s="5"/>
    </row>
    <row r="859" spans="3:8" ht="12.75" x14ac:dyDescent="0.2">
      <c r="C859" s="7"/>
      <c r="H859" s="5"/>
    </row>
    <row r="860" spans="3:8" ht="12.75" x14ac:dyDescent="0.2">
      <c r="C860" s="7"/>
      <c r="H860" s="5"/>
    </row>
    <row r="861" spans="3:8" ht="12.75" x14ac:dyDescent="0.2">
      <c r="C861" s="7"/>
      <c r="H861" s="5"/>
    </row>
    <row r="862" spans="3:8" ht="12.75" x14ac:dyDescent="0.2">
      <c r="C862" s="7"/>
      <c r="H862" s="5"/>
    </row>
    <row r="863" spans="3:8" ht="12.75" x14ac:dyDescent="0.2">
      <c r="C863" s="7"/>
      <c r="H863" s="5"/>
    </row>
    <row r="864" spans="3:8" ht="12.75" x14ac:dyDescent="0.2">
      <c r="C864" s="7"/>
      <c r="H864" s="5"/>
    </row>
    <row r="865" spans="3:8" ht="12.75" x14ac:dyDescent="0.2">
      <c r="C865" s="7"/>
      <c r="H865" s="5"/>
    </row>
    <row r="866" spans="3:8" ht="12.75" x14ac:dyDescent="0.2">
      <c r="C866" s="7"/>
      <c r="H866" s="5"/>
    </row>
    <row r="867" spans="3:8" ht="12.75" x14ac:dyDescent="0.2">
      <c r="C867" s="7"/>
      <c r="H867" s="5"/>
    </row>
    <row r="868" spans="3:8" ht="12.75" x14ac:dyDescent="0.2">
      <c r="C868" s="7"/>
      <c r="H868" s="5"/>
    </row>
    <row r="869" spans="3:8" ht="12.75" x14ac:dyDescent="0.2">
      <c r="C869" s="7"/>
      <c r="H869" s="5"/>
    </row>
    <row r="870" spans="3:8" ht="12.75" x14ac:dyDescent="0.2">
      <c r="C870" s="7"/>
      <c r="H870" s="5"/>
    </row>
    <row r="871" spans="3:8" ht="12.75" x14ac:dyDescent="0.2">
      <c r="C871" s="7"/>
      <c r="H871" s="5"/>
    </row>
    <row r="872" spans="3:8" ht="12.75" x14ac:dyDescent="0.2">
      <c r="C872" s="7"/>
      <c r="H872" s="5"/>
    </row>
    <row r="873" spans="3:8" ht="12.75" x14ac:dyDescent="0.2">
      <c r="C873" s="7"/>
      <c r="H873" s="5"/>
    </row>
    <row r="874" spans="3:8" ht="12.75" x14ac:dyDescent="0.2">
      <c r="C874" s="7"/>
      <c r="H874" s="5"/>
    </row>
    <row r="875" spans="3:8" ht="12.75" x14ac:dyDescent="0.2">
      <c r="C875" s="7"/>
      <c r="H875" s="5"/>
    </row>
    <row r="876" spans="3:8" ht="12.75" x14ac:dyDescent="0.2">
      <c r="C876" s="7"/>
      <c r="H876" s="5"/>
    </row>
    <row r="877" spans="3:8" ht="12.75" x14ac:dyDescent="0.2">
      <c r="C877" s="7"/>
      <c r="H877" s="5"/>
    </row>
    <row r="878" spans="3:8" ht="12.75" x14ac:dyDescent="0.2">
      <c r="C878" s="7"/>
      <c r="H878" s="5"/>
    </row>
    <row r="879" spans="3:8" ht="12.75" x14ac:dyDescent="0.2">
      <c r="C879" s="7"/>
      <c r="H879" s="5"/>
    </row>
    <row r="880" spans="3:8" ht="12.75" x14ac:dyDescent="0.2">
      <c r="C880" s="7"/>
      <c r="H880" s="5"/>
    </row>
    <row r="881" spans="3:8" ht="12.75" x14ac:dyDescent="0.2">
      <c r="C881" s="7"/>
      <c r="H881" s="5"/>
    </row>
    <row r="882" spans="3:8" ht="12.75" x14ac:dyDescent="0.2">
      <c r="C882" s="7"/>
      <c r="H882" s="5"/>
    </row>
    <row r="883" spans="3:8" ht="12.75" x14ac:dyDescent="0.2">
      <c r="C883" s="7"/>
      <c r="H883" s="5"/>
    </row>
    <row r="884" spans="3:8" ht="12.75" x14ac:dyDescent="0.2">
      <c r="C884" s="7"/>
      <c r="H884" s="5"/>
    </row>
    <row r="885" spans="3:8" ht="12.75" x14ac:dyDescent="0.2">
      <c r="C885" s="7"/>
      <c r="H885" s="5"/>
    </row>
    <row r="886" spans="3:8" ht="12.75" x14ac:dyDescent="0.2">
      <c r="C886" s="7"/>
      <c r="H886" s="5"/>
    </row>
    <row r="887" spans="3:8" ht="12.75" x14ac:dyDescent="0.2">
      <c r="C887" s="7"/>
      <c r="H887" s="5"/>
    </row>
    <row r="888" spans="3:8" ht="12.75" x14ac:dyDescent="0.2">
      <c r="C888" s="7"/>
      <c r="H888" s="5"/>
    </row>
    <row r="889" spans="3:8" ht="12.75" x14ac:dyDescent="0.2">
      <c r="C889" s="7"/>
      <c r="H889" s="5"/>
    </row>
    <row r="890" spans="3:8" ht="12.75" x14ac:dyDescent="0.2">
      <c r="C890" s="7"/>
      <c r="H890" s="5"/>
    </row>
    <row r="891" spans="3:8" ht="12.75" x14ac:dyDescent="0.2">
      <c r="C891" s="7"/>
      <c r="H891" s="5"/>
    </row>
    <row r="892" spans="3:8" ht="12.75" x14ac:dyDescent="0.2">
      <c r="C892" s="7"/>
      <c r="H892" s="5"/>
    </row>
    <row r="893" spans="3:8" ht="12.75" x14ac:dyDescent="0.2">
      <c r="C893" s="7"/>
      <c r="H893" s="5"/>
    </row>
    <row r="894" spans="3:8" ht="12.75" x14ac:dyDescent="0.2">
      <c r="C894" s="7"/>
      <c r="H894" s="5"/>
    </row>
    <row r="895" spans="3:8" ht="12.75" x14ac:dyDescent="0.2">
      <c r="C895" s="7"/>
      <c r="H895" s="5"/>
    </row>
    <row r="896" spans="3:8" ht="12.75" x14ac:dyDescent="0.2">
      <c r="C896" s="7"/>
      <c r="H896" s="5"/>
    </row>
    <row r="897" spans="3:8" ht="12.75" x14ac:dyDescent="0.2">
      <c r="C897" s="7"/>
      <c r="H897" s="5"/>
    </row>
    <row r="898" spans="3:8" ht="12.75" x14ac:dyDescent="0.2">
      <c r="C898" s="7"/>
      <c r="H898" s="5"/>
    </row>
    <row r="899" spans="3:8" ht="12.75" x14ac:dyDescent="0.2">
      <c r="C899" s="7"/>
      <c r="H899" s="5"/>
    </row>
    <row r="900" spans="3:8" ht="12.75" x14ac:dyDescent="0.2">
      <c r="C900" s="7"/>
      <c r="H900" s="5"/>
    </row>
    <row r="901" spans="3:8" ht="12.75" x14ac:dyDescent="0.2">
      <c r="C901" s="7"/>
      <c r="H901" s="5"/>
    </row>
    <row r="902" spans="3:8" ht="12.75" x14ac:dyDescent="0.2">
      <c r="C902" s="7"/>
      <c r="H902" s="5"/>
    </row>
    <row r="903" spans="3:8" ht="12.75" x14ac:dyDescent="0.2">
      <c r="C903" s="7"/>
      <c r="H903" s="5"/>
    </row>
    <row r="904" spans="3:8" ht="12.75" x14ac:dyDescent="0.2">
      <c r="C904" s="7"/>
      <c r="H904" s="5"/>
    </row>
    <row r="905" spans="3:8" ht="12.75" x14ac:dyDescent="0.2">
      <c r="C905" s="7"/>
      <c r="H905" s="5"/>
    </row>
    <row r="906" spans="3:8" ht="12.75" x14ac:dyDescent="0.2">
      <c r="C906" s="7"/>
      <c r="H906" s="5"/>
    </row>
    <row r="907" spans="3:8" ht="12.75" x14ac:dyDescent="0.2">
      <c r="C907" s="7"/>
      <c r="H907" s="5"/>
    </row>
    <row r="908" spans="3:8" ht="12.75" x14ac:dyDescent="0.2">
      <c r="C908" s="7"/>
      <c r="H908" s="5"/>
    </row>
    <row r="909" spans="3:8" ht="12.75" x14ac:dyDescent="0.2">
      <c r="C909" s="7"/>
      <c r="H909" s="5"/>
    </row>
    <row r="910" spans="3:8" ht="12.75" x14ac:dyDescent="0.2">
      <c r="C910" s="7"/>
      <c r="H910" s="5"/>
    </row>
    <row r="911" spans="3:8" ht="12.75" x14ac:dyDescent="0.2">
      <c r="C911" s="7"/>
      <c r="H911" s="5"/>
    </row>
    <row r="912" spans="3:8" ht="12.75" x14ac:dyDescent="0.2">
      <c r="C912" s="7"/>
      <c r="H912" s="5"/>
    </row>
    <row r="913" spans="3:8" ht="12.75" x14ac:dyDescent="0.2">
      <c r="C913" s="7"/>
      <c r="H913" s="5"/>
    </row>
    <row r="914" spans="3:8" ht="12.75" x14ac:dyDescent="0.2">
      <c r="C914" s="7"/>
      <c r="H914" s="5"/>
    </row>
    <row r="915" spans="3:8" ht="12.75" x14ac:dyDescent="0.2">
      <c r="C915" s="7"/>
      <c r="H915" s="5"/>
    </row>
    <row r="916" spans="3:8" ht="12.75" x14ac:dyDescent="0.2">
      <c r="C916" s="7"/>
      <c r="H916" s="5"/>
    </row>
    <row r="917" spans="3:8" ht="12.75" x14ac:dyDescent="0.2">
      <c r="C917" s="7"/>
      <c r="H917" s="5"/>
    </row>
    <row r="918" spans="3:8" ht="12.75" x14ac:dyDescent="0.2">
      <c r="C918" s="7"/>
      <c r="H918" s="5"/>
    </row>
    <row r="919" spans="3:8" ht="12.75" x14ac:dyDescent="0.2">
      <c r="C919" s="7"/>
      <c r="H919" s="5"/>
    </row>
    <row r="920" spans="3:8" ht="12.75" x14ac:dyDescent="0.2">
      <c r="C920" s="7"/>
      <c r="H920" s="5"/>
    </row>
    <row r="921" spans="3:8" ht="12.75" x14ac:dyDescent="0.2">
      <c r="C921" s="7"/>
      <c r="H921" s="5"/>
    </row>
    <row r="922" spans="3:8" ht="12.75" x14ac:dyDescent="0.2">
      <c r="C922" s="7"/>
      <c r="H922" s="5"/>
    </row>
    <row r="923" spans="3:8" ht="12.75" x14ac:dyDescent="0.2">
      <c r="C923" s="7"/>
      <c r="H923" s="5"/>
    </row>
    <row r="924" spans="3:8" ht="12.75" x14ac:dyDescent="0.2">
      <c r="C924" s="7"/>
      <c r="H924" s="5"/>
    </row>
    <row r="925" spans="3:8" ht="12.75" x14ac:dyDescent="0.2">
      <c r="C925" s="7"/>
      <c r="H925" s="5"/>
    </row>
    <row r="926" spans="3:8" ht="12.75" x14ac:dyDescent="0.2">
      <c r="C926" s="7"/>
      <c r="H926" s="5"/>
    </row>
    <row r="927" spans="3:8" ht="12.75" x14ac:dyDescent="0.2">
      <c r="C927" s="7"/>
      <c r="H927" s="5"/>
    </row>
    <row r="928" spans="3:8" ht="12.75" x14ac:dyDescent="0.2">
      <c r="C928" s="7"/>
      <c r="H928" s="5"/>
    </row>
    <row r="929" spans="3:8" ht="12.75" x14ac:dyDescent="0.2">
      <c r="C929" s="7"/>
      <c r="H929" s="5"/>
    </row>
    <row r="930" spans="3:8" ht="12.75" x14ac:dyDescent="0.2">
      <c r="C930" s="7"/>
      <c r="H930" s="5"/>
    </row>
    <row r="931" spans="3:8" ht="12.75" x14ac:dyDescent="0.2">
      <c r="C931" s="7"/>
      <c r="H931" s="5"/>
    </row>
    <row r="932" spans="3:8" ht="12.75" x14ac:dyDescent="0.2">
      <c r="C932" s="7"/>
      <c r="H932" s="5"/>
    </row>
    <row r="933" spans="3:8" ht="12.75" x14ac:dyDescent="0.2">
      <c r="C933" s="7"/>
      <c r="H933" s="5"/>
    </row>
    <row r="934" spans="3:8" ht="12.75" x14ac:dyDescent="0.2">
      <c r="C934" s="7"/>
      <c r="H934" s="5"/>
    </row>
    <row r="935" spans="3:8" ht="12.75" x14ac:dyDescent="0.2">
      <c r="C935" s="7"/>
      <c r="H935" s="5"/>
    </row>
    <row r="936" spans="3:8" ht="12.75" x14ac:dyDescent="0.2">
      <c r="C936" s="7"/>
      <c r="H936" s="5"/>
    </row>
    <row r="937" spans="3:8" ht="12.75" x14ac:dyDescent="0.2">
      <c r="C937" s="7"/>
      <c r="H937" s="5"/>
    </row>
    <row r="938" spans="3:8" ht="12.75" x14ac:dyDescent="0.2">
      <c r="C938" s="7"/>
      <c r="H938" s="5"/>
    </row>
    <row r="939" spans="3:8" ht="12.75" x14ac:dyDescent="0.2">
      <c r="C939" s="7"/>
      <c r="H939" s="5"/>
    </row>
    <row r="940" spans="3:8" ht="12.75" x14ac:dyDescent="0.2">
      <c r="C940" s="7"/>
      <c r="H940" s="5"/>
    </row>
    <row r="941" spans="3:8" ht="12.75" x14ac:dyDescent="0.2">
      <c r="C941" s="7"/>
      <c r="H941" s="5"/>
    </row>
    <row r="942" spans="3:8" ht="12.75" x14ac:dyDescent="0.2">
      <c r="C942" s="7"/>
      <c r="H942" s="5"/>
    </row>
    <row r="943" spans="3:8" ht="12.75" x14ac:dyDescent="0.2">
      <c r="C943" s="7"/>
      <c r="H943" s="5"/>
    </row>
    <row r="944" spans="3:8" ht="12.75" x14ac:dyDescent="0.2">
      <c r="C944" s="7"/>
      <c r="H944" s="5"/>
    </row>
    <row r="945" spans="3:8" ht="12.75" x14ac:dyDescent="0.2">
      <c r="C945" s="7"/>
      <c r="H945" s="5"/>
    </row>
    <row r="946" spans="3:8" ht="12.75" x14ac:dyDescent="0.2">
      <c r="C946" s="7"/>
      <c r="H946" s="5"/>
    </row>
    <row r="947" spans="3:8" ht="12.75" x14ac:dyDescent="0.2">
      <c r="C947" s="7"/>
      <c r="H947" s="5"/>
    </row>
    <row r="948" spans="3:8" ht="12.75" x14ac:dyDescent="0.2">
      <c r="C948" s="7"/>
      <c r="H948" s="5"/>
    </row>
    <row r="949" spans="3:8" ht="12.75" x14ac:dyDescent="0.2">
      <c r="C949" s="7"/>
      <c r="H949" s="5"/>
    </row>
    <row r="950" spans="3:8" ht="12.75" x14ac:dyDescent="0.2">
      <c r="C950" s="7"/>
      <c r="H950" s="5"/>
    </row>
    <row r="951" spans="3:8" ht="12.75" x14ac:dyDescent="0.2">
      <c r="C951" s="7"/>
      <c r="H951" s="5"/>
    </row>
    <row r="952" spans="3:8" ht="12.75" x14ac:dyDescent="0.2">
      <c r="C952" s="7"/>
      <c r="H952" s="5"/>
    </row>
    <row r="953" spans="3:8" ht="12.75" x14ac:dyDescent="0.2">
      <c r="C953" s="7"/>
      <c r="H953" s="5"/>
    </row>
    <row r="954" spans="3:8" ht="12.75" x14ac:dyDescent="0.2">
      <c r="C954" s="7"/>
      <c r="H954" s="5"/>
    </row>
    <row r="955" spans="3:8" ht="12.75" x14ac:dyDescent="0.2">
      <c r="C955" s="7"/>
      <c r="H955" s="5"/>
    </row>
    <row r="956" spans="3:8" ht="12.75" x14ac:dyDescent="0.2">
      <c r="C956" s="7"/>
      <c r="H956" s="5"/>
    </row>
    <row r="957" spans="3:8" ht="12.75" x14ac:dyDescent="0.2">
      <c r="C957" s="7"/>
      <c r="H957" s="5"/>
    </row>
    <row r="958" spans="3:8" ht="12.75" x14ac:dyDescent="0.2">
      <c r="C958" s="7"/>
      <c r="H958" s="5"/>
    </row>
    <row r="959" spans="3:8" ht="12.75" x14ac:dyDescent="0.2">
      <c r="C959" s="7"/>
      <c r="H959" s="5"/>
    </row>
    <row r="960" spans="3:8" ht="12.75" x14ac:dyDescent="0.2">
      <c r="C960" s="7"/>
      <c r="H960" s="5"/>
    </row>
    <row r="961" spans="3:8" ht="12.75" x14ac:dyDescent="0.2">
      <c r="C961" s="7"/>
      <c r="H961" s="5"/>
    </row>
    <row r="962" spans="3:8" ht="12.75" x14ac:dyDescent="0.2">
      <c r="C962" s="7"/>
      <c r="H962" s="5"/>
    </row>
    <row r="963" spans="3:8" ht="12.75" x14ac:dyDescent="0.2">
      <c r="C963" s="7"/>
      <c r="H963" s="5"/>
    </row>
    <row r="964" spans="3:8" ht="12.75" x14ac:dyDescent="0.2">
      <c r="C964" s="7"/>
      <c r="H964" s="5"/>
    </row>
    <row r="965" spans="3:8" ht="12.75" x14ac:dyDescent="0.2">
      <c r="C965" s="7"/>
      <c r="H965" s="5"/>
    </row>
    <row r="966" spans="3:8" ht="12.75" x14ac:dyDescent="0.2">
      <c r="C966" s="7"/>
      <c r="H966" s="5"/>
    </row>
    <row r="967" spans="3:8" ht="12.75" x14ac:dyDescent="0.2">
      <c r="C967" s="7"/>
      <c r="H967" s="5"/>
    </row>
    <row r="968" spans="3:8" ht="12.75" x14ac:dyDescent="0.2">
      <c r="C968" s="7"/>
      <c r="H968" s="5"/>
    </row>
    <row r="969" spans="3:8" ht="12.75" x14ac:dyDescent="0.2">
      <c r="C969" s="7"/>
      <c r="H969" s="5"/>
    </row>
    <row r="970" spans="3:8" ht="12.75" x14ac:dyDescent="0.2">
      <c r="C970" s="7"/>
      <c r="H970" s="5"/>
    </row>
    <row r="971" spans="3:8" ht="12.75" x14ac:dyDescent="0.2">
      <c r="C971" s="7"/>
      <c r="H971" s="5"/>
    </row>
    <row r="972" spans="3:8" ht="12.75" x14ac:dyDescent="0.2">
      <c r="C972" s="7"/>
      <c r="H972" s="5"/>
    </row>
    <row r="973" spans="3:8" ht="12.75" x14ac:dyDescent="0.2">
      <c r="C973" s="7"/>
      <c r="H973" s="5"/>
    </row>
    <row r="974" spans="3:8" ht="12.75" x14ac:dyDescent="0.2">
      <c r="C974" s="7"/>
      <c r="H974" s="5"/>
    </row>
    <row r="975" spans="3:8" ht="12.75" x14ac:dyDescent="0.2">
      <c r="C975" s="7"/>
      <c r="H975" s="5"/>
    </row>
    <row r="976" spans="3:8" ht="12.75" x14ac:dyDescent="0.2">
      <c r="C976" s="7"/>
      <c r="H976" s="5"/>
    </row>
    <row r="977" spans="3:8" ht="12.75" x14ac:dyDescent="0.2">
      <c r="C977" s="7"/>
      <c r="H977" s="5"/>
    </row>
    <row r="978" spans="3:8" ht="12.75" x14ac:dyDescent="0.2">
      <c r="C978" s="7"/>
      <c r="H978" s="5"/>
    </row>
    <row r="979" spans="3:8" ht="12.75" x14ac:dyDescent="0.2">
      <c r="C979" s="7"/>
      <c r="H979" s="5"/>
    </row>
    <row r="980" spans="3:8" ht="12.75" x14ac:dyDescent="0.2">
      <c r="C980" s="7"/>
      <c r="H980" s="5"/>
    </row>
    <row r="981" spans="3:8" ht="12.75" x14ac:dyDescent="0.2">
      <c r="C981" s="7"/>
      <c r="H981" s="5"/>
    </row>
    <row r="982" spans="3:8" ht="12.75" x14ac:dyDescent="0.2">
      <c r="C982" s="7"/>
      <c r="H982" s="5"/>
    </row>
    <row r="983" spans="3:8" ht="12.75" x14ac:dyDescent="0.2">
      <c r="C983" s="7"/>
      <c r="H983" s="5"/>
    </row>
    <row r="984" spans="3:8" ht="12.75" x14ac:dyDescent="0.2">
      <c r="C984" s="7"/>
      <c r="H984" s="5"/>
    </row>
    <row r="985" spans="3:8" ht="12.75" x14ac:dyDescent="0.2">
      <c r="C985" s="7"/>
      <c r="H985" s="5"/>
    </row>
    <row r="986" spans="3:8" ht="12.75" x14ac:dyDescent="0.2">
      <c r="C986" s="7"/>
      <c r="H986" s="5"/>
    </row>
    <row r="987" spans="3:8" ht="12.75" x14ac:dyDescent="0.2">
      <c r="C987" s="7"/>
      <c r="H987" s="5"/>
    </row>
    <row r="988" spans="3:8" ht="12.75" x14ac:dyDescent="0.2">
      <c r="C988" s="7"/>
      <c r="H988" s="5"/>
    </row>
    <row r="989" spans="3:8" ht="12.75" x14ac:dyDescent="0.2">
      <c r="C989" s="7"/>
      <c r="H989" s="5"/>
    </row>
    <row r="990" spans="3:8" ht="12.75" x14ac:dyDescent="0.2">
      <c r="C990" s="7"/>
      <c r="H990" s="5"/>
    </row>
    <row r="991" spans="3:8" ht="12.75" x14ac:dyDescent="0.2">
      <c r="C991" s="7"/>
      <c r="H991" s="5"/>
    </row>
    <row r="992" spans="3:8" ht="12.75" x14ac:dyDescent="0.2">
      <c r="C992" s="7"/>
      <c r="H992" s="5"/>
    </row>
    <row r="993" spans="3:8" ht="12.75" x14ac:dyDescent="0.2">
      <c r="C993" s="7"/>
      <c r="H993" s="5"/>
    </row>
    <row r="994" spans="3:8" ht="12.75" x14ac:dyDescent="0.2">
      <c r="C994" s="7"/>
      <c r="H994" s="5"/>
    </row>
    <row r="995" spans="3:8" ht="12.75" x14ac:dyDescent="0.2">
      <c r="C995" s="7"/>
      <c r="H995" s="5"/>
    </row>
    <row r="996" spans="3:8" ht="12.75" x14ac:dyDescent="0.2">
      <c r="C996" s="7"/>
      <c r="H996" s="5"/>
    </row>
    <row r="997" spans="3:8" ht="12.75" x14ac:dyDescent="0.2">
      <c r="C997" s="7"/>
      <c r="H997" s="5"/>
    </row>
    <row r="998" spans="3:8" ht="12.75" x14ac:dyDescent="0.2">
      <c r="C998" s="7"/>
      <c r="H998" s="5"/>
    </row>
    <row r="999" spans="3:8" ht="12.75" x14ac:dyDescent="0.2">
      <c r="C999" s="7"/>
      <c r="H999" s="5"/>
    </row>
    <row r="1000" spans="3:8" ht="12.75" x14ac:dyDescent="0.2">
      <c r="C1000" s="7"/>
      <c r="H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94"/>
  <sheetViews>
    <sheetView workbookViewId="0"/>
  </sheetViews>
  <sheetFormatPr defaultColWidth="12.5703125" defaultRowHeight="15.75" customHeight="1" x14ac:dyDescent="0.2"/>
  <cols>
    <col min="1" max="1" width="18.42578125" customWidth="1"/>
    <col min="2" max="2" width="5.5703125" customWidth="1"/>
    <col min="4" max="4" width="12.42578125" customWidth="1"/>
    <col min="5" max="5" width="13.28515625" customWidth="1"/>
  </cols>
  <sheetData>
    <row r="1" spans="1:26" ht="15.75" customHeight="1" x14ac:dyDescent="0.2">
      <c r="A1" s="8" t="s">
        <v>49</v>
      </c>
      <c r="B1" s="9" t="s">
        <v>50</v>
      </c>
      <c r="C1" s="9" t="s">
        <v>51</v>
      </c>
      <c r="D1" s="10" t="s">
        <v>52</v>
      </c>
      <c r="E1" s="10" t="s">
        <v>53</v>
      </c>
      <c r="F1" s="11" t="s">
        <v>54</v>
      </c>
      <c r="G1" s="11" t="s">
        <v>55</v>
      </c>
      <c r="H1" s="12" t="s">
        <v>56</v>
      </c>
      <c r="I1" s="13" t="s">
        <v>57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5" t="s">
        <v>58</v>
      </c>
      <c r="B2" s="16">
        <v>1</v>
      </c>
      <c r="C2" s="17">
        <f ca="1">SUM(VLOOKUP(A2,'By Plant'!D:E,2,FALSE))</f>
        <v>6.3</v>
      </c>
      <c r="D2" s="17">
        <f t="shared" ref="D2:D18" ca="1" si="0">C2/B2</f>
        <v>6.3</v>
      </c>
      <c r="E2" s="17">
        <f t="shared" ref="E2:E18" ca="1" si="1">C2/(15*B2)</f>
        <v>0.42</v>
      </c>
      <c r="F2">
        <f>'Trim Bag Wt'!B12</f>
        <v>165.6</v>
      </c>
      <c r="G2" s="3" t="s">
        <v>59</v>
      </c>
      <c r="H2" s="7">
        <f t="shared" ref="H2:H17" ca="1" si="2">IF(G2="N",C2/(F2/28))</f>
        <v>1.0652173913043479</v>
      </c>
      <c r="I2" s="18">
        <f t="shared" ref="I2:I4" ca="1" si="3">1/H2</f>
        <v>0.93877551020408156</v>
      </c>
    </row>
    <row r="3" spans="1:26" ht="15.75" customHeight="1" x14ac:dyDescent="0.2">
      <c r="A3" s="19" t="s">
        <v>60</v>
      </c>
      <c r="B3" s="20">
        <v>1</v>
      </c>
      <c r="C3" s="21">
        <f ca="1">SUM(VLOOKUP(A3,'By Plant'!D:E,2,FALSE))</f>
        <v>12.832142857142857</v>
      </c>
      <c r="D3" s="21">
        <f t="shared" ca="1" si="0"/>
        <v>12.832142857142857</v>
      </c>
      <c r="E3" s="21">
        <f t="shared" ca="1" si="1"/>
        <v>0.8554761904761905</v>
      </c>
      <c r="F3">
        <f>'Trim Bag Wt'!B13</f>
        <v>220</v>
      </c>
      <c r="G3" s="3" t="s">
        <v>59</v>
      </c>
      <c r="H3" s="7">
        <f t="shared" ca="1" si="2"/>
        <v>1.6331818181818183</v>
      </c>
      <c r="I3" s="18">
        <f t="shared" ca="1" si="3"/>
        <v>0.61230169774561649</v>
      </c>
    </row>
    <row r="4" spans="1:26" ht="15.75" customHeight="1" x14ac:dyDescent="0.2">
      <c r="A4" s="22" t="s">
        <v>61</v>
      </c>
      <c r="B4" s="23">
        <v>1</v>
      </c>
      <c r="C4" s="24">
        <f ca="1">SUM(VLOOKUP(A4,'By Plant'!D:E,2,FALSE))</f>
        <v>4.4964285714285719</v>
      </c>
      <c r="D4" s="24">
        <f t="shared" ca="1" si="0"/>
        <v>4.4964285714285719</v>
      </c>
      <c r="E4" s="24">
        <f t="shared" ca="1" si="1"/>
        <v>0.29976190476190478</v>
      </c>
      <c r="F4" s="25">
        <f>'Trim Bag Wt'!B9</f>
        <v>85.7</v>
      </c>
      <c r="G4" s="26" t="s">
        <v>59</v>
      </c>
      <c r="H4" s="27">
        <f t="shared" ca="1" si="2"/>
        <v>1.4690781796966161</v>
      </c>
      <c r="I4" s="28">
        <f t="shared" ca="1" si="3"/>
        <v>0.68069896743447178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19" t="s">
        <v>62</v>
      </c>
      <c r="B5" s="20">
        <v>1</v>
      </c>
      <c r="C5" s="21">
        <f ca="1">SUM(VLOOKUP(A5,'By Plant'!D:E,2,FALSE))</f>
        <v>12.107142857142858</v>
      </c>
      <c r="D5" s="21">
        <f t="shared" ca="1" si="0"/>
        <v>12.107142857142858</v>
      </c>
      <c r="E5" s="21">
        <f t="shared" ca="1" si="1"/>
        <v>0.80714285714285716</v>
      </c>
      <c r="G5" s="3" t="s">
        <v>63</v>
      </c>
      <c r="H5" s="7" t="b">
        <f t="shared" si="2"/>
        <v>0</v>
      </c>
      <c r="I5" s="18"/>
    </row>
    <row r="6" spans="1:26" ht="15.75" customHeight="1" x14ac:dyDescent="0.2">
      <c r="A6" s="22" t="s">
        <v>64</v>
      </c>
      <c r="B6" s="23">
        <v>1</v>
      </c>
      <c r="C6" s="24">
        <f ca="1">SUM(VLOOKUP(A6,'By Plant'!D:E,2,FALSE))</f>
        <v>11.299999999999999</v>
      </c>
      <c r="D6" s="24">
        <f t="shared" ca="1" si="0"/>
        <v>11.299999999999999</v>
      </c>
      <c r="E6" s="24">
        <f t="shared" ca="1" si="1"/>
        <v>0.7533333333333333</v>
      </c>
      <c r="F6" s="25">
        <f>'Trim Bag Wt'!B11</f>
        <v>123</v>
      </c>
      <c r="G6" s="26" t="s">
        <v>59</v>
      </c>
      <c r="H6" s="27">
        <f t="shared" ca="1" si="2"/>
        <v>2.5723577235772352</v>
      </c>
      <c r="I6" s="28">
        <f ca="1">1/H6</f>
        <v>0.38874841972187113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19" t="s">
        <v>65</v>
      </c>
      <c r="B7" s="20">
        <v>2</v>
      </c>
      <c r="C7" s="21">
        <f>'By Plant'!C16+'By Plant'!C25</f>
        <v>20.00357142857143</v>
      </c>
      <c r="D7" s="21">
        <f t="shared" si="0"/>
        <v>10.001785714285715</v>
      </c>
      <c r="E7" s="21">
        <f t="shared" si="1"/>
        <v>0.66678571428571431</v>
      </c>
      <c r="F7">
        <f>'Trim Bag Wt'!B8</f>
        <v>87.6</v>
      </c>
      <c r="G7" s="3" t="s">
        <v>63</v>
      </c>
      <c r="H7" s="7" t="b">
        <f t="shared" si="2"/>
        <v>0</v>
      </c>
      <c r="I7" s="18"/>
    </row>
    <row r="8" spans="1:26" ht="15.75" customHeight="1" x14ac:dyDescent="0.2">
      <c r="A8" s="29" t="s">
        <v>66</v>
      </c>
      <c r="B8" s="20">
        <v>1</v>
      </c>
      <c r="C8" s="21">
        <f ca="1">SUM(VLOOKUP(A8,'By Plant'!D:E,2,FALSE))</f>
        <v>10.157142857142857</v>
      </c>
      <c r="D8" s="21">
        <f t="shared" ca="1" si="0"/>
        <v>10.157142857142857</v>
      </c>
      <c r="E8" s="21">
        <f t="shared" ca="1" si="1"/>
        <v>0.67714285714285716</v>
      </c>
      <c r="G8" s="3" t="s">
        <v>63</v>
      </c>
      <c r="H8" s="7" t="b">
        <f t="shared" si="2"/>
        <v>0</v>
      </c>
      <c r="I8" s="18"/>
    </row>
    <row r="9" spans="1:26" ht="15.75" customHeight="1" x14ac:dyDescent="0.2">
      <c r="A9" s="19" t="s">
        <v>67</v>
      </c>
      <c r="B9" s="20">
        <v>5</v>
      </c>
      <c r="C9" s="21">
        <f>'By Plant'!C6+'By Plant'!C22+'By Plant'!C23+'By Plant'!C24+'By Plant'!C26</f>
        <v>84.371428571428567</v>
      </c>
      <c r="D9" s="21">
        <f t="shared" si="0"/>
        <v>16.874285714285712</v>
      </c>
      <c r="E9" s="21">
        <f t="shared" si="1"/>
        <v>1.1249523809523809</v>
      </c>
      <c r="F9">
        <f>'Trim Bag Wt'!B5+'Trim Bag Wt'!B18+'Trim Bag Wt'!B19</f>
        <v>464.5</v>
      </c>
      <c r="G9" s="3" t="s">
        <v>59</v>
      </c>
      <c r="H9" s="7">
        <f t="shared" si="2"/>
        <v>5.0858988159311078</v>
      </c>
      <c r="I9" s="18">
        <f t="shared" ref="I9:I11" si="4">1/H9</f>
        <v>0.19662207924144942</v>
      </c>
    </row>
    <row r="10" spans="1:26" ht="15.75" customHeight="1" x14ac:dyDescent="0.2">
      <c r="A10" s="22" t="s">
        <v>68</v>
      </c>
      <c r="B10" s="23">
        <v>3</v>
      </c>
      <c r="C10" s="24">
        <f>'By Plant'!C7+'By Plant'!C20+'By Plant'!C31</f>
        <v>44.478571428571428</v>
      </c>
      <c r="D10" s="24">
        <f t="shared" si="0"/>
        <v>14.826190476190476</v>
      </c>
      <c r="E10" s="24">
        <f t="shared" si="1"/>
        <v>0.98841269841269841</v>
      </c>
      <c r="F10" s="25">
        <f>'Trim Bag Wt'!B2+'Trim Bag Wt'!B14+'Trim Bag Wt'!B16</f>
        <v>567.70000000000005</v>
      </c>
      <c r="G10" s="26" t="s">
        <v>59</v>
      </c>
      <c r="H10" s="27">
        <f t="shared" si="2"/>
        <v>2.1937643121366914</v>
      </c>
      <c r="I10" s="28">
        <f t="shared" si="4"/>
        <v>0.45583748193351542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22" t="s">
        <v>69</v>
      </c>
      <c r="B11" s="23">
        <v>1</v>
      </c>
      <c r="C11" s="24">
        <f ca="1">SUM(VLOOKUP(A11,'By Plant'!D:E,2,FALSE))</f>
        <v>9.5071428571428562</v>
      </c>
      <c r="D11" s="24">
        <f t="shared" ca="1" si="0"/>
        <v>9.5071428571428562</v>
      </c>
      <c r="E11" s="24">
        <f t="shared" ca="1" si="1"/>
        <v>0.63380952380952371</v>
      </c>
      <c r="F11" s="25">
        <f>'Trim Bag Wt'!B7</f>
        <v>111.4</v>
      </c>
      <c r="G11" s="26" t="s">
        <v>59</v>
      </c>
      <c r="H11" s="27">
        <f t="shared" ca="1" si="2"/>
        <v>2.3895870736086171</v>
      </c>
      <c r="I11" s="28">
        <f t="shared" ca="1" si="4"/>
        <v>0.41848234410217888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29" t="s">
        <v>70</v>
      </c>
      <c r="B12" s="20">
        <v>3</v>
      </c>
      <c r="C12" s="21">
        <f>'By Plant'!C3+'By Plant'!C27+'By Plant'!C32</f>
        <v>43.632142857142853</v>
      </c>
      <c r="D12" s="21">
        <f t="shared" si="0"/>
        <v>14.544047619047618</v>
      </c>
      <c r="E12" s="21">
        <f t="shared" si="1"/>
        <v>0.96960317460317447</v>
      </c>
      <c r="F12">
        <f>'Trim Bag Wt'!B20</f>
        <v>115.2</v>
      </c>
      <c r="G12" s="3" t="s">
        <v>63</v>
      </c>
      <c r="H12" s="7" t="b">
        <f t="shared" si="2"/>
        <v>0</v>
      </c>
      <c r="I12" s="18"/>
    </row>
    <row r="13" spans="1:26" ht="15.75" customHeight="1" x14ac:dyDescent="0.2">
      <c r="A13" s="19" t="s">
        <v>71</v>
      </c>
      <c r="B13" s="20">
        <v>3</v>
      </c>
      <c r="C13" s="21">
        <f>'By Plant'!C5+'By Plant'!C13+'By Plant'!C9</f>
        <v>39.839285714285715</v>
      </c>
      <c r="D13" s="21">
        <f t="shared" si="0"/>
        <v>13.279761904761905</v>
      </c>
      <c r="E13" s="21">
        <f t="shared" si="1"/>
        <v>0.88531746031746039</v>
      </c>
      <c r="F13">
        <f>'Trim Bag Wt'!B17</f>
        <v>155</v>
      </c>
      <c r="G13" s="3" t="s">
        <v>59</v>
      </c>
      <c r="H13" s="7">
        <f t="shared" si="2"/>
        <v>7.1967741935483875</v>
      </c>
      <c r="I13" s="18">
        <f t="shared" ref="I13:I17" si="5">1/H13</f>
        <v>0.13895114298520841</v>
      </c>
    </row>
    <row r="14" spans="1:26" ht="15.75" customHeight="1" x14ac:dyDescent="0.2">
      <c r="A14" s="19" t="s">
        <v>72</v>
      </c>
      <c r="B14" s="20">
        <v>1</v>
      </c>
      <c r="C14" s="21">
        <f ca="1">SUM(VLOOKUP(A14,'By Plant'!D:E,2,FALSE))</f>
        <v>13.87142857142857</v>
      </c>
      <c r="D14" s="21">
        <f t="shared" ca="1" si="0"/>
        <v>13.87142857142857</v>
      </c>
      <c r="E14" s="21">
        <f t="shared" ca="1" si="1"/>
        <v>0.92476190476190467</v>
      </c>
      <c r="F14">
        <f>'Trim Bag Wt'!B10</f>
        <v>126</v>
      </c>
      <c r="G14" s="3" t="s">
        <v>59</v>
      </c>
      <c r="H14" s="7">
        <f t="shared" ca="1" si="2"/>
        <v>3.0825396825396822</v>
      </c>
      <c r="I14" s="18">
        <f t="shared" ca="1" si="5"/>
        <v>0.32440782698249232</v>
      </c>
    </row>
    <row r="15" spans="1:26" ht="15.75" customHeight="1" x14ac:dyDescent="0.2">
      <c r="A15" s="22" t="s">
        <v>73</v>
      </c>
      <c r="B15" s="23">
        <v>3</v>
      </c>
      <c r="C15" s="24">
        <f>'By Plant'!C11+'By Plant'!C21+'By Plant'!C28</f>
        <v>29.946428571428569</v>
      </c>
      <c r="D15" s="24">
        <f t="shared" si="0"/>
        <v>9.9821428571428559</v>
      </c>
      <c r="E15" s="24">
        <f t="shared" si="1"/>
        <v>0.66547619047619044</v>
      </c>
      <c r="F15" s="25">
        <f>'Trim Bag Wt'!B4</f>
        <v>289.89999999999998</v>
      </c>
      <c r="G15" s="26" t="s">
        <v>59</v>
      </c>
      <c r="H15" s="27">
        <f t="shared" si="2"/>
        <v>2.8923766816143499</v>
      </c>
      <c r="I15" s="28">
        <f t="shared" si="5"/>
        <v>0.34573643410852711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9" t="s">
        <v>74</v>
      </c>
      <c r="B16" s="20">
        <v>2</v>
      </c>
      <c r="C16" s="21">
        <f>'By Plant'!C17+'By Plant'!C29</f>
        <v>19.696428571428569</v>
      </c>
      <c r="D16" s="21">
        <f t="shared" si="0"/>
        <v>9.8482142857142847</v>
      </c>
      <c r="E16" s="21">
        <f t="shared" si="1"/>
        <v>0.65654761904761894</v>
      </c>
      <c r="F16">
        <f>'Trim Bag Wt'!B15+'Trim Bag Wt'!B6</f>
        <v>298.7</v>
      </c>
      <c r="G16" s="3" t="s">
        <v>59</v>
      </c>
      <c r="H16" s="7">
        <f t="shared" si="2"/>
        <v>1.8463341144961498</v>
      </c>
      <c r="I16" s="18">
        <f t="shared" si="5"/>
        <v>0.54161378059836818</v>
      </c>
    </row>
    <row r="17" spans="1:26" ht="15.75" customHeight="1" x14ac:dyDescent="0.2">
      <c r="A17" s="30" t="s">
        <v>75</v>
      </c>
      <c r="B17" s="31">
        <v>1</v>
      </c>
      <c r="C17" s="32">
        <f ca="1">SUM(VLOOKUP(A17,'By Plant'!D:E,2,FALSE))</f>
        <v>12.935714285714287</v>
      </c>
      <c r="D17" s="32">
        <f t="shared" ca="1" si="0"/>
        <v>12.935714285714287</v>
      </c>
      <c r="E17" s="32">
        <f t="shared" ca="1" si="1"/>
        <v>0.86238095238095247</v>
      </c>
      <c r="F17">
        <f>'Trim Bag Wt'!B3</f>
        <v>124.4</v>
      </c>
      <c r="G17" s="3" t="s">
        <v>59</v>
      </c>
      <c r="H17" s="7">
        <f t="shared" ca="1" si="2"/>
        <v>2.911575562700965</v>
      </c>
      <c r="I17" s="18">
        <f t="shared" ca="1" si="5"/>
        <v>0.34345665378244061</v>
      </c>
    </row>
    <row r="18" spans="1:26" ht="15.75" customHeight="1" x14ac:dyDescent="0.2">
      <c r="A18" s="8" t="s">
        <v>76</v>
      </c>
      <c r="B18" s="33">
        <f t="shared" ref="B18:C18" si="6">SUM(B2:B17)</f>
        <v>30</v>
      </c>
      <c r="C18" s="34">
        <f t="shared" ca="1" si="6"/>
        <v>375.47499999999997</v>
      </c>
      <c r="D18" s="34">
        <f t="shared" ca="1" si="0"/>
        <v>12.515833333333331</v>
      </c>
      <c r="E18" s="34">
        <f t="shared" ca="1" si="1"/>
        <v>0.83438888888888885</v>
      </c>
      <c r="F18" s="14"/>
      <c r="G18" s="14"/>
      <c r="H18" s="35"/>
      <c r="I18" s="3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B19" s="37"/>
      <c r="C19" s="37"/>
      <c r="D19" s="38"/>
      <c r="E19" s="38"/>
      <c r="H19" s="7"/>
      <c r="I19" s="18"/>
    </row>
    <row r="20" spans="1:26" ht="15.75" customHeight="1" x14ac:dyDescent="0.2">
      <c r="B20" s="37"/>
      <c r="C20" s="37"/>
      <c r="D20" s="38"/>
      <c r="E20" s="38"/>
      <c r="H20" s="7"/>
      <c r="I20" s="18"/>
    </row>
    <row r="21" spans="1:26" ht="15.75" customHeight="1" x14ac:dyDescent="0.2">
      <c r="B21" s="37"/>
      <c r="C21" s="37"/>
      <c r="D21" s="38"/>
      <c r="E21" s="38"/>
      <c r="H21" s="7"/>
      <c r="I21" s="18"/>
    </row>
    <row r="22" spans="1:26" ht="15.75" customHeight="1" x14ac:dyDescent="0.2">
      <c r="B22" s="37"/>
      <c r="C22" s="37"/>
      <c r="D22" s="38"/>
      <c r="E22" s="38"/>
      <c r="H22" s="7"/>
      <c r="I22" s="18"/>
    </row>
    <row r="23" spans="1:26" ht="12.75" x14ac:dyDescent="0.2">
      <c r="B23" s="37"/>
      <c r="C23" s="37"/>
      <c r="D23" s="38"/>
      <c r="E23" s="38"/>
      <c r="H23" s="7"/>
      <c r="I23" s="18"/>
    </row>
    <row r="24" spans="1:26" ht="12.75" x14ac:dyDescent="0.2">
      <c r="B24" s="37"/>
      <c r="C24" s="37"/>
      <c r="D24" s="38"/>
      <c r="E24" s="38"/>
      <c r="H24" s="7"/>
      <c r="I24" s="18"/>
    </row>
    <row r="25" spans="1:26" ht="12.75" x14ac:dyDescent="0.2">
      <c r="B25" s="37"/>
      <c r="C25" s="37"/>
      <c r="D25" s="38"/>
      <c r="E25" s="38"/>
      <c r="H25" s="7"/>
      <c r="I25" s="18"/>
    </row>
    <row r="26" spans="1:26" ht="12.75" x14ac:dyDescent="0.2">
      <c r="B26" s="37"/>
      <c r="C26" s="37"/>
      <c r="D26" s="38"/>
      <c r="E26" s="38"/>
      <c r="H26" s="7"/>
      <c r="I26" s="18"/>
    </row>
    <row r="27" spans="1:26" ht="12.75" x14ac:dyDescent="0.2">
      <c r="B27" s="37"/>
      <c r="C27" s="37"/>
      <c r="D27" s="38"/>
      <c r="E27" s="38"/>
      <c r="H27" s="7"/>
      <c r="I27" s="18"/>
    </row>
    <row r="28" spans="1:26" ht="12.75" x14ac:dyDescent="0.2">
      <c r="B28" s="37"/>
      <c r="C28" s="37"/>
      <c r="D28" s="38"/>
      <c r="E28" s="38"/>
      <c r="H28" s="7"/>
      <c r="I28" s="18"/>
    </row>
    <row r="29" spans="1:26" ht="12.75" x14ac:dyDescent="0.2">
      <c r="B29" s="37"/>
      <c r="C29" s="37"/>
      <c r="D29" s="38"/>
      <c r="E29" s="38"/>
      <c r="H29" s="7"/>
      <c r="I29" s="18"/>
    </row>
    <row r="30" spans="1:26" ht="12.75" x14ac:dyDescent="0.2">
      <c r="B30" s="37"/>
      <c r="C30" s="37"/>
      <c r="D30" s="38"/>
      <c r="E30" s="38"/>
      <c r="H30" s="7"/>
      <c r="I30" s="18"/>
    </row>
    <row r="31" spans="1:26" ht="12.75" x14ac:dyDescent="0.2">
      <c r="B31" s="37"/>
      <c r="C31" s="37"/>
      <c r="D31" s="38"/>
      <c r="E31" s="38"/>
      <c r="H31" s="7"/>
      <c r="I31" s="18"/>
    </row>
    <row r="32" spans="1:26" ht="12.75" x14ac:dyDescent="0.2">
      <c r="B32" s="37"/>
      <c r="C32" s="37"/>
      <c r="D32" s="38"/>
      <c r="E32" s="38"/>
      <c r="H32" s="7"/>
      <c r="I32" s="18"/>
    </row>
    <row r="33" spans="2:9" ht="12.75" x14ac:dyDescent="0.2">
      <c r="B33" s="37"/>
      <c r="C33" s="37"/>
      <c r="D33" s="38"/>
      <c r="E33" s="38"/>
      <c r="H33" s="7"/>
      <c r="I33" s="18"/>
    </row>
    <row r="34" spans="2:9" ht="12.75" x14ac:dyDescent="0.2">
      <c r="B34" s="37"/>
      <c r="C34" s="37"/>
      <c r="D34" s="38"/>
      <c r="E34" s="38"/>
      <c r="H34" s="7"/>
      <c r="I34" s="18"/>
    </row>
    <row r="35" spans="2:9" ht="12.75" x14ac:dyDescent="0.2">
      <c r="B35" s="37"/>
      <c r="C35" s="37"/>
      <c r="D35" s="38"/>
      <c r="E35" s="38"/>
      <c r="H35" s="7"/>
      <c r="I35" s="18"/>
    </row>
    <row r="36" spans="2:9" ht="12.75" x14ac:dyDescent="0.2">
      <c r="B36" s="37"/>
      <c r="C36" s="37"/>
      <c r="D36" s="38"/>
      <c r="E36" s="38"/>
      <c r="H36" s="7"/>
      <c r="I36" s="18"/>
    </row>
    <row r="37" spans="2:9" ht="12.75" x14ac:dyDescent="0.2">
      <c r="B37" s="37"/>
      <c r="C37" s="37"/>
      <c r="D37" s="38"/>
      <c r="E37" s="38"/>
      <c r="H37" s="7"/>
      <c r="I37" s="18"/>
    </row>
    <row r="38" spans="2:9" ht="12.75" x14ac:dyDescent="0.2">
      <c r="B38" s="37"/>
      <c r="C38" s="37"/>
      <c r="D38" s="38"/>
      <c r="E38" s="38"/>
      <c r="H38" s="7"/>
      <c r="I38" s="18"/>
    </row>
    <row r="39" spans="2:9" ht="12.75" x14ac:dyDescent="0.2">
      <c r="B39" s="37"/>
      <c r="C39" s="37"/>
      <c r="D39" s="38"/>
      <c r="E39" s="38"/>
      <c r="H39" s="7"/>
      <c r="I39" s="18"/>
    </row>
    <row r="40" spans="2:9" ht="12.75" x14ac:dyDescent="0.2">
      <c r="B40" s="37"/>
      <c r="C40" s="37"/>
      <c r="D40" s="38"/>
      <c r="E40" s="38"/>
      <c r="H40" s="7"/>
      <c r="I40" s="18"/>
    </row>
    <row r="41" spans="2:9" ht="12.75" x14ac:dyDescent="0.2">
      <c r="B41" s="37"/>
      <c r="C41" s="37"/>
      <c r="D41" s="38"/>
      <c r="E41" s="38"/>
      <c r="H41" s="7"/>
      <c r="I41" s="18"/>
    </row>
    <row r="42" spans="2:9" ht="12.75" x14ac:dyDescent="0.2">
      <c r="B42" s="37"/>
      <c r="C42" s="37"/>
      <c r="D42" s="38"/>
      <c r="E42" s="38"/>
      <c r="H42" s="7"/>
      <c r="I42" s="18"/>
    </row>
    <row r="43" spans="2:9" ht="12.75" x14ac:dyDescent="0.2">
      <c r="B43" s="37"/>
      <c r="C43" s="37"/>
      <c r="D43" s="38"/>
      <c r="E43" s="38"/>
      <c r="H43" s="7"/>
      <c r="I43" s="18"/>
    </row>
    <row r="44" spans="2:9" ht="12.75" x14ac:dyDescent="0.2">
      <c r="B44" s="37"/>
      <c r="C44" s="37"/>
      <c r="D44" s="38"/>
      <c r="E44" s="38"/>
      <c r="H44" s="7"/>
      <c r="I44" s="18"/>
    </row>
    <row r="45" spans="2:9" ht="12.75" x14ac:dyDescent="0.2">
      <c r="B45" s="37"/>
      <c r="C45" s="37"/>
      <c r="D45" s="38"/>
      <c r="E45" s="38"/>
      <c r="H45" s="7"/>
      <c r="I45" s="18"/>
    </row>
    <row r="46" spans="2:9" ht="12.75" x14ac:dyDescent="0.2">
      <c r="B46" s="37"/>
      <c r="C46" s="37"/>
      <c r="D46" s="38"/>
      <c r="E46" s="38"/>
      <c r="H46" s="7"/>
      <c r="I46" s="18"/>
    </row>
    <row r="47" spans="2:9" ht="12.75" x14ac:dyDescent="0.2">
      <c r="B47" s="37"/>
      <c r="C47" s="37"/>
      <c r="D47" s="38"/>
      <c r="E47" s="38"/>
      <c r="H47" s="7"/>
      <c r="I47" s="18"/>
    </row>
    <row r="48" spans="2:9" ht="12.75" x14ac:dyDescent="0.2">
      <c r="B48" s="37"/>
      <c r="C48" s="37"/>
      <c r="D48" s="38"/>
      <c r="E48" s="38"/>
      <c r="H48" s="7"/>
      <c r="I48" s="18"/>
    </row>
    <row r="49" spans="2:9" ht="12.75" x14ac:dyDescent="0.2">
      <c r="B49" s="37"/>
      <c r="C49" s="37"/>
      <c r="D49" s="38"/>
      <c r="E49" s="38"/>
      <c r="H49" s="7"/>
      <c r="I49" s="18"/>
    </row>
    <row r="50" spans="2:9" ht="12.75" x14ac:dyDescent="0.2">
      <c r="B50" s="37"/>
      <c r="C50" s="37"/>
      <c r="D50" s="38"/>
      <c r="E50" s="38"/>
      <c r="H50" s="7"/>
      <c r="I50" s="18"/>
    </row>
    <row r="51" spans="2:9" ht="12.75" x14ac:dyDescent="0.2">
      <c r="B51" s="37"/>
      <c r="C51" s="37"/>
      <c r="D51" s="38"/>
      <c r="E51" s="38"/>
      <c r="H51" s="7"/>
      <c r="I51" s="18"/>
    </row>
    <row r="52" spans="2:9" ht="12.75" x14ac:dyDescent="0.2">
      <c r="B52" s="37"/>
      <c r="C52" s="37"/>
      <c r="D52" s="38"/>
      <c r="E52" s="38"/>
      <c r="H52" s="7"/>
      <c r="I52" s="18"/>
    </row>
    <row r="53" spans="2:9" ht="12.75" x14ac:dyDescent="0.2">
      <c r="B53" s="37"/>
      <c r="C53" s="37"/>
      <c r="D53" s="38"/>
      <c r="E53" s="38"/>
      <c r="H53" s="7"/>
      <c r="I53" s="18"/>
    </row>
    <row r="54" spans="2:9" ht="12.75" x14ac:dyDescent="0.2">
      <c r="B54" s="37"/>
      <c r="C54" s="37"/>
      <c r="D54" s="38"/>
      <c r="E54" s="38"/>
      <c r="H54" s="7"/>
      <c r="I54" s="18"/>
    </row>
    <row r="55" spans="2:9" ht="12.75" x14ac:dyDescent="0.2">
      <c r="B55" s="37"/>
      <c r="C55" s="37"/>
      <c r="D55" s="38"/>
      <c r="E55" s="38"/>
      <c r="H55" s="7"/>
      <c r="I55" s="18"/>
    </row>
    <row r="56" spans="2:9" ht="12.75" x14ac:dyDescent="0.2">
      <c r="B56" s="37"/>
      <c r="C56" s="37"/>
      <c r="D56" s="38"/>
      <c r="E56" s="38"/>
      <c r="H56" s="7"/>
      <c r="I56" s="18"/>
    </row>
    <row r="57" spans="2:9" ht="12.75" x14ac:dyDescent="0.2">
      <c r="B57" s="37"/>
      <c r="C57" s="37"/>
      <c r="D57" s="38"/>
      <c r="E57" s="38"/>
      <c r="H57" s="7"/>
      <c r="I57" s="18"/>
    </row>
    <row r="58" spans="2:9" ht="12.75" x14ac:dyDescent="0.2">
      <c r="B58" s="37"/>
      <c r="C58" s="37"/>
      <c r="D58" s="38"/>
      <c r="E58" s="38"/>
      <c r="H58" s="7"/>
      <c r="I58" s="18"/>
    </row>
    <row r="59" spans="2:9" ht="12.75" x14ac:dyDescent="0.2">
      <c r="B59" s="37"/>
      <c r="C59" s="37"/>
      <c r="D59" s="38"/>
      <c r="E59" s="38"/>
      <c r="H59" s="7"/>
      <c r="I59" s="18"/>
    </row>
    <row r="60" spans="2:9" ht="12.75" x14ac:dyDescent="0.2">
      <c r="B60" s="37"/>
      <c r="C60" s="37"/>
      <c r="D60" s="38"/>
      <c r="E60" s="38"/>
      <c r="H60" s="7"/>
      <c r="I60" s="18"/>
    </row>
    <row r="61" spans="2:9" ht="12.75" x14ac:dyDescent="0.2">
      <c r="B61" s="37"/>
      <c r="C61" s="37"/>
      <c r="D61" s="38"/>
      <c r="E61" s="38"/>
      <c r="H61" s="7"/>
      <c r="I61" s="18"/>
    </row>
    <row r="62" spans="2:9" ht="12.75" x14ac:dyDescent="0.2">
      <c r="B62" s="37"/>
      <c r="C62" s="37"/>
      <c r="D62" s="38"/>
      <c r="E62" s="38"/>
      <c r="H62" s="7"/>
      <c r="I62" s="18"/>
    </row>
    <row r="63" spans="2:9" ht="12.75" x14ac:dyDescent="0.2">
      <c r="B63" s="37"/>
      <c r="C63" s="37"/>
      <c r="D63" s="38"/>
      <c r="E63" s="38"/>
      <c r="H63" s="7"/>
      <c r="I63" s="18"/>
    </row>
    <row r="64" spans="2:9" ht="12.75" x14ac:dyDescent="0.2">
      <c r="B64" s="37"/>
      <c r="C64" s="37"/>
      <c r="D64" s="38"/>
      <c r="E64" s="38"/>
      <c r="H64" s="7"/>
      <c r="I64" s="18"/>
    </row>
    <row r="65" spans="2:9" ht="12.75" x14ac:dyDescent="0.2">
      <c r="B65" s="37"/>
      <c r="C65" s="37"/>
      <c r="D65" s="38"/>
      <c r="E65" s="38"/>
      <c r="H65" s="7"/>
      <c r="I65" s="18"/>
    </row>
    <row r="66" spans="2:9" ht="12.75" x14ac:dyDescent="0.2">
      <c r="B66" s="37"/>
      <c r="C66" s="37"/>
      <c r="D66" s="38"/>
      <c r="E66" s="38"/>
      <c r="H66" s="7"/>
      <c r="I66" s="18"/>
    </row>
    <row r="67" spans="2:9" ht="12.75" x14ac:dyDescent="0.2">
      <c r="B67" s="37"/>
      <c r="C67" s="37"/>
      <c r="D67" s="38"/>
      <c r="E67" s="38"/>
      <c r="H67" s="7"/>
      <c r="I67" s="18"/>
    </row>
    <row r="68" spans="2:9" ht="12.75" x14ac:dyDescent="0.2">
      <c r="B68" s="37"/>
      <c r="C68" s="37"/>
      <c r="D68" s="38"/>
      <c r="E68" s="38"/>
      <c r="H68" s="7"/>
      <c r="I68" s="18"/>
    </row>
    <row r="69" spans="2:9" ht="12.75" x14ac:dyDescent="0.2">
      <c r="B69" s="37"/>
      <c r="C69" s="37"/>
      <c r="D69" s="38"/>
      <c r="E69" s="38"/>
      <c r="H69" s="7"/>
      <c r="I69" s="18"/>
    </row>
    <row r="70" spans="2:9" ht="12.75" x14ac:dyDescent="0.2">
      <c r="B70" s="37"/>
      <c r="C70" s="37"/>
      <c r="D70" s="38"/>
      <c r="E70" s="38"/>
      <c r="H70" s="7"/>
      <c r="I70" s="18"/>
    </row>
    <row r="71" spans="2:9" ht="12.75" x14ac:dyDescent="0.2">
      <c r="B71" s="37"/>
      <c r="C71" s="37"/>
      <c r="D71" s="38"/>
      <c r="E71" s="38"/>
      <c r="H71" s="7"/>
      <c r="I71" s="18"/>
    </row>
    <row r="72" spans="2:9" ht="12.75" x14ac:dyDescent="0.2">
      <c r="B72" s="37"/>
      <c r="C72" s="37"/>
      <c r="D72" s="38"/>
      <c r="E72" s="38"/>
      <c r="H72" s="7"/>
      <c r="I72" s="18"/>
    </row>
    <row r="73" spans="2:9" ht="12.75" x14ac:dyDescent="0.2">
      <c r="B73" s="37"/>
      <c r="C73" s="37"/>
      <c r="D73" s="38"/>
      <c r="E73" s="38"/>
      <c r="H73" s="7"/>
      <c r="I73" s="18"/>
    </row>
    <row r="74" spans="2:9" ht="12.75" x14ac:dyDescent="0.2">
      <c r="B74" s="37"/>
      <c r="C74" s="37"/>
      <c r="D74" s="38"/>
      <c r="E74" s="38"/>
      <c r="H74" s="7"/>
      <c r="I74" s="18"/>
    </row>
    <row r="75" spans="2:9" ht="12.75" x14ac:dyDescent="0.2">
      <c r="B75" s="37"/>
      <c r="C75" s="37"/>
      <c r="D75" s="38"/>
      <c r="E75" s="38"/>
      <c r="H75" s="7"/>
      <c r="I75" s="18"/>
    </row>
    <row r="76" spans="2:9" ht="12.75" x14ac:dyDescent="0.2">
      <c r="B76" s="37"/>
      <c r="C76" s="37"/>
      <c r="D76" s="38"/>
      <c r="E76" s="38"/>
      <c r="H76" s="7"/>
      <c r="I76" s="18"/>
    </row>
    <row r="77" spans="2:9" ht="12.75" x14ac:dyDescent="0.2">
      <c r="B77" s="37"/>
      <c r="C77" s="37"/>
      <c r="D77" s="38"/>
      <c r="E77" s="38"/>
      <c r="H77" s="7"/>
      <c r="I77" s="18"/>
    </row>
    <row r="78" spans="2:9" ht="12.75" x14ac:dyDescent="0.2">
      <c r="B78" s="37"/>
      <c r="C78" s="37"/>
      <c r="D78" s="38"/>
      <c r="E78" s="38"/>
      <c r="H78" s="7"/>
      <c r="I78" s="18"/>
    </row>
    <row r="79" spans="2:9" ht="12.75" x14ac:dyDescent="0.2">
      <c r="B79" s="37"/>
      <c r="C79" s="37"/>
      <c r="D79" s="38"/>
      <c r="E79" s="38"/>
      <c r="H79" s="7"/>
      <c r="I79" s="18"/>
    </row>
    <row r="80" spans="2:9" ht="12.75" x14ac:dyDescent="0.2">
      <c r="B80" s="37"/>
      <c r="C80" s="37"/>
      <c r="D80" s="38"/>
      <c r="E80" s="38"/>
      <c r="H80" s="7"/>
      <c r="I80" s="18"/>
    </row>
    <row r="81" spans="2:9" ht="12.75" x14ac:dyDescent="0.2">
      <c r="B81" s="37"/>
      <c r="C81" s="37"/>
      <c r="D81" s="38"/>
      <c r="E81" s="38"/>
      <c r="H81" s="7"/>
      <c r="I81" s="18"/>
    </row>
    <row r="82" spans="2:9" ht="12.75" x14ac:dyDescent="0.2">
      <c r="B82" s="37"/>
      <c r="C82" s="37"/>
      <c r="D82" s="38"/>
      <c r="E82" s="38"/>
      <c r="H82" s="7"/>
      <c r="I82" s="18"/>
    </row>
    <row r="83" spans="2:9" ht="12.75" x14ac:dyDescent="0.2">
      <c r="B83" s="37"/>
      <c r="C83" s="37"/>
      <c r="D83" s="38"/>
      <c r="E83" s="38"/>
      <c r="H83" s="7"/>
      <c r="I83" s="18"/>
    </row>
    <row r="84" spans="2:9" ht="12.75" x14ac:dyDescent="0.2">
      <c r="B84" s="37"/>
      <c r="C84" s="37"/>
      <c r="D84" s="38"/>
      <c r="E84" s="38"/>
      <c r="H84" s="7"/>
      <c r="I84" s="18"/>
    </row>
    <row r="85" spans="2:9" ht="12.75" x14ac:dyDescent="0.2">
      <c r="B85" s="37"/>
      <c r="C85" s="37"/>
      <c r="D85" s="38"/>
      <c r="E85" s="38"/>
      <c r="H85" s="7"/>
      <c r="I85" s="18"/>
    </row>
    <row r="86" spans="2:9" ht="12.75" x14ac:dyDescent="0.2">
      <c r="B86" s="37"/>
      <c r="C86" s="37"/>
      <c r="D86" s="38"/>
      <c r="E86" s="38"/>
      <c r="H86" s="7"/>
      <c r="I86" s="18"/>
    </row>
    <row r="87" spans="2:9" ht="12.75" x14ac:dyDescent="0.2">
      <c r="B87" s="37"/>
      <c r="C87" s="37"/>
      <c r="D87" s="38"/>
      <c r="E87" s="38"/>
      <c r="H87" s="7"/>
      <c r="I87" s="18"/>
    </row>
    <row r="88" spans="2:9" ht="12.75" x14ac:dyDescent="0.2">
      <c r="B88" s="37"/>
      <c r="C88" s="37"/>
      <c r="D88" s="38"/>
      <c r="E88" s="38"/>
      <c r="H88" s="7"/>
      <c r="I88" s="18"/>
    </row>
    <row r="89" spans="2:9" ht="12.75" x14ac:dyDescent="0.2">
      <c r="B89" s="37"/>
      <c r="C89" s="37"/>
      <c r="D89" s="38"/>
      <c r="E89" s="38"/>
      <c r="H89" s="7"/>
      <c r="I89" s="18"/>
    </row>
    <row r="90" spans="2:9" ht="12.75" x14ac:dyDescent="0.2">
      <c r="B90" s="37"/>
      <c r="C90" s="37"/>
      <c r="D90" s="38"/>
      <c r="E90" s="38"/>
      <c r="H90" s="7"/>
      <c r="I90" s="18"/>
    </row>
    <row r="91" spans="2:9" ht="12.75" x14ac:dyDescent="0.2">
      <c r="B91" s="37"/>
      <c r="C91" s="37"/>
      <c r="D91" s="38"/>
      <c r="E91" s="38"/>
      <c r="H91" s="7"/>
      <c r="I91" s="18"/>
    </row>
    <row r="92" spans="2:9" ht="12.75" x14ac:dyDescent="0.2">
      <c r="B92" s="37"/>
      <c r="C92" s="37"/>
      <c r="D92" s="38"/>
      <c r="E92" s="38"/>
      <c r="H92" s="7"/>
      <c r="I92" s="18"/>
    </row>
    <row r="93" spans="2:9" ht="12.75" x14ac:dyDescent="0.2">
      <c r="B93" s="37"/>
      <c r="C93" s="37"/>
      <c r="D93" s="38"/>
      <c r="E93" s="38"/>
      <c r="H93" s="7"/>
      <c r="I93" s="18"/>
    </row>
    <row r="94" spans="2:9" ht="12.75" x14ac:dyDescent="0.2">
      <c r="B94" s="37"/>
      <c r="C94" s="37"/>
      <c r="D94" s="38"/>
      <c r="E94" s="38"/>
      <c r="H94" s="7"/>
      <c r="I94" s="18"/>
    </row>
    <row r="95" spans="2:9" ht="12.75" x14ac:dyDescent="0.2">
      <c r="B95" s="37"/>
      <c r="C95" s="37"/>
      <c r="D95" s="38"/>
      <c r="E95" s="38"/>
      <c r="H95" s="7"/>
      <c r="I95" s="18"/>
    </row>
    <row r="96" spans="2:9" ht="12.75" x14ac:dyDescent="0.2">
      <c r="B96" s="37"/>
      <c r="C96" s="37"/>
      <c r="D96" s="38"/>
      <c r="E96" s="38"/>
      <c r="H96" s="7"/>
      <c r="I96" s="18"/>
    </row>
    <row r="97" spans="2:9" ht="12.75" x14ac:dyDescent="0.2">
      <c r="B97" s="37"/>
      <c r="C97" s="37"/>
      <c r="D97" s="38"/>
      <c r="E97" s="38"/>
      <c r="H97" s="7"/>
      <c r="I97" s="18"/>
    </row>
    <row r="98" spans="2:9" ht="12.75" x14ac:dyDescent="0.2">
      <c r="B98" s="37"/>
      <c r="C98" s="37"/>
      <c r="D98" s="38"/>
      <c r="E98" s="38"/>
      <c r="H98" s="7"/>
      <c r="I98" s="18"/>
    </row>
    <row r="99" spans="2:9" ht="12.75" x14ac:dyDescent="0.2">
      <c r="B99" s="37"/>
      <c r="C99" s="37"/>
      <c r="D99" s="38"/>
      <c r="E99" s="38"/>
      <c r="H99" s="7"/>
      <c r="I99" s="18"/>
    </row>
    <row r="100" spans="2:9" ht="12.75" x14ac:dyDescent="0.2">
      <c r="B100" s="37"/>
      <c r="C100" s="37"/>
      <c r="D100" s="38"/>
      <c r="E100" s="38"/>
      <c r="H100" s="7"/>
      <c r="I100" s="18"/>
    </row>
    <row r="101" spans="2:9" ht="12.75" x14ac:dyDescent="0.2">
      <c r="B101" s="37"/>
      <c r="C101" s="37"/>
      <c r="D101" s="38"/>
      <c r="E101" s="38"/>
      <c r="H101" s="7"/>
      <c r="I101" s="18"/>
    </row>
    <row r="102" spans="2:9" ht="12.75" x14ac:dyDescent="0.2">
      <c r="B102" s="37"/>
      <c r="C102" s="37"/>
      <c r="D102" s="38"/>
      <c r="E102" s="38"/>
      <c r="H102" s="7"/>
      <c r="I102" s="18"/>
    </row>
    <row r="103" spans="2:9" ht="12.75" x14ac:dyDescent="0.2">
      <c r="B103" s="37"/>
      <c r="C103" s="37"/>
      <c r="D103" s="38"/>
      <c r="E103" s="38"/>
      <c r="H103" s="7"/>
      <c r="I103" s="18"/>
    </row>
    <row r="104" spans="2:9" ht="12.75" x14ac:dyDescent="0.2">
      <c r="B104" s="37"/>
      <c r="C104" s="37"/>
      <c r="D104" s="38"/>
      <c r="E104" s="38"/>
      <c r="H104" s="7"/>
      <c r="I104" s="18"/>
    </row>
    <row r="105" spans="2:9" ht="12.75" x14ac:dyDescent="0.2">
      <c r="B105" s="37"/>
      <c r="C105" s="37"/>
      <c r="D105" s="38"/>
      <c r="E105" s="38"/>
      <c r="H105" s="7"/>
      <c r="I105" s="18"/>
    </row>
    <row r="106" spans="2:9" ht="12.75" x14ac:dyDescent="0.2">
      <c r="B106" s="37"/>
      <c r="C106" s="37"/>
      <c r="D106" s="38"/>
      <c r="E106" s="38"/>
      <c r="H106" s="7"/>
      <c r="I106" s="18"/>
    </row>
    <row r="107" spans="2:9" ht="12.75" x14ac:dyDescent="0.2">
      <c r="B107" s="37"/>
      <c r="C107" s="37"/>
      <c r="D107" s="38"/>
      <c r="E107" s="38"/>
      <c r="H107" s="7"/>
      <c r="I107" s="18"/>
    </row>
    <row r="108" spans="2:9" ht="12.75" x14ac:dyDescent="0.2">
      <c r="B108" s="37"/>
      <c r="C108" s="37"/>
      <c r="D108" s="38"/>
      <c r="E108" s="38"/>
      <c r="H108" s="7"/>
      <c r="I108" s="18"/>
    </row>
    <row r="109" spans="2:9" ht="12.75" x14ac:dyDescent="0.2">
      <c r="B109" s="37"/>
      <c r="C109" s="37"/>
      <c r="D109" s="38"/>
      <c r="E109" s="38"/>
      <c r="H109" s="7"/>
      <c r="I109" s="18"/>
    </row>
    <row r="110" spans="2:9" ht="12.75" x14ac:dyDescent="0.2">
      <c r="B110" s="37"/>
      <c r="C110" s="37"/>
      <c r="D110" s="38"/>
      <c r="E110" s="38"/>
      <c r="H110" s="7"/>
      <c r="I110" s="18"/>
    </row>
    <row r="111" spans="2:9" ht="12.75" x14ac:dyDescent="0.2">
      <c r="B111" s="37"/>
      <c r="C111" s="37"/>
      <c r="D111" s="38"/>
      <c r="E111" s="38"/>
      <c r="H111" s="7"/>
      <c r="I111" s="18"/>
    </row>
    <row r="112" spans="2:9" ht="12.75" x14ac:dyDescent="0.2">
      <c r="B112" s="37"/>
      <c r="C112" s="37"/>
      <c r="D112" s="38"/>
      <c r="E112" s="38"/>
      <c r="H112" s="7"/>
      <c r="I112" s="18"/>
    </row>
    <row r="113" spans="2:9" ht="12.75" x14ac:dyDescent="0.2">
      <c r="B113" s="37"/>
      <c r="C113" s="37"/>
      <c r="D113" s="38"/>
      <c r="E113" s="38"/>
      <c r="H113" s="7"/>
      <c r="I113" s="18"/>
    </row>
    <row r="114" spans="2:9" ht="12.75" x14ac:dyDescent="0.2">
      <c r="B114" s="37"/>
      <c r="C114" s="37"/>
      <c r="D114" s="38"/>
      <c r="E114" s="38"/>
      <c r="H114" s="7"/>
      <c r="I114" s="18"/>
    </row>
    <row r="115" spans="2:9" ht="12.75" x14ac:dyDescent="0.2">
      <c r="B115" s="37"/>
      <c r="C115" s="37"/>
      <c r="D115" s="38"/>
      <c r="E115" s="38"/>
      <c r="H115" s="7"/>
      <c r="I115" s="18"/>
    </row>
    <row r="116" spans="2:9" ht="12.75" x14ac:dyDescent="0.2">
      <c r="B116" s="37"/>
      <c r="C116" s="37"/>
      <c r="D116" s="38"/>
      <c r="E116" s="38"/>
      <c r="H116" s="7"/>
      <c r="I116" s="18"/>
    </row>
    <row r="117" spans="2:9" ht="12.75" x14ac:dyDescent="0.2">
      <c r="B117" s="37"/>
      <c r="C117" s="37"/>
      <c r="D117" s="38"/>
      <c r="E117" s="38"/>
      <c r="H117" s="7"/>
      <c r="I117" s="18"/>
    </row>
    <row r="118" spans="2:9" ht="12.75" x14ac:dyDescent="0.2">
      <c r="B118" s="37"/>
      <c r="C118" s="37"/>
      <c r="D118" s="38"/>
      <c r="E118" s="38"/>
      <c r="H118" s="7"/>
      <c r="I118" s="18"/>
    </row>
    <row r="119" spans="2:9" ht="12.75" x14ac:dyDescent="0.2">
      <c r="B119" s="37"/>
      <c r="C119" s="37"/>
      <c r="D119" s="38"/>
      <c r="E119" s="38"/>
      <c r="H119" s="7"/>
      <c r="I119" s="18"/>
    </row>
    <row r="120" spans="2:9" ht="12.75" x14ac:dyDescent="0.2">
      <c r="B120" s="37"/>
      <c r="C120" s="37"/>
      <c r="D120" s="38"/>
      <c r="E120" s="38"/>
      <c r="H120" s="7"/>
      <c r="I120" s="18"/>
    </row>
    <row r="121" spans="2:9" ht="12.75" x14ac:dyDescent="0.2">
      <c r="B121" s="37"/>
      <c r="C121" s="37"/>
      <c r="D121" s="38"/>
      <c r="E121" s="38"/>
      <c r="H121" s="7"/>
      <c r="I121" s="18"/>
    </row>
    <row r="122" spans="2:9" ht="12.75" x14ac:dyDescent="0.2">
      <c r="B122" s="37"/>
      <c r="C122" s="37"/>
      <c r="D122" s="38"/>
      <c r="E122" s="38"/>
      <c r="H122" s="7"/>
      <c r="I122" s="18"/>
    </row>
    <row r="123" spans="2:9" ht="12.75" x14ac:dyDescent="0.2">
      <c r="B123" s="37"/>
      <c r="C123" s="37"/>
      <c r="D123" s="38"/>
      <c r="E123" s="38"/>
      <c r="H123" s="7"/>
      <c r="I123" s="18"/>
    </row>
    <row r="124" spans="2:9" ht="12.75" x14ac:dyDescent="0.2">
      <c r="B124" s="37"/>
      <c r="C124" s="37"/>
      <c r="D124" s="38"/>
      <c r="E124" s="38"/>
      <c r="H124" s="7"/>
      <c r="I124" s="18"/>
    </row>
    <row r="125" spans="2:9" ht="12.75" x14ac:dyDescent="0.2">
      <c r="B125" s="37"/>
      <c r="C125" s="37"/>
      <c r="D125" s="38"/>
      <c r="E125" s="38"/>
      <c r="H125" s="7"/>
      <c r="I125" s="18"/>
    </row>
    <row r="126" spans="2:9" ht="12.75" x14ac:dyDescent="0.2">
      <c r="B126" s="37"/>
      <c r="C126" s="37"/>
      <c r="D126" s="38"/>
      <c r="E126" s="38"/>
      <c r="H126" s="7"/>
      <c r="I126" s="18"/>
    </row>
    <row r="127" spans="2:9" ht="12.75" x14ac:dyDescent="0.2">
      <c r="B127" s="37"/>
      <c r="C127" s="37"/>
      <c r="D127" s="38"/>
      <c r="E127" s="38"/>
      <c r="H127" s="7"/>
      <c r="I127" s="18"/>
    </row>
    <row r="128" spans="2:9" ht="12.75" x14ac:dyDescent="0.2">
      <c r="B128" s="37"/>
      <c r="C128" s="37"/>
      <c r="D128" s="38"/>
      <c r="E128" s="38"/>
      <c r="H128" s="7"/>
      <c r="I128" s="18"/>
    </row>
    <row r="129" spans="2:9" ht="12.75" x14ac:dyDescent="0.2">
      <c r="B129" s="37"/>
      <c r="C129" s="37"/>
      <c r="D129" s="38"/>
      <c r="E129" s="38"/>
      <c r="H129" s="7"/>
      <c r="I129" s="18"/>
    </row>
    <row r="130" spans="2:9" ht="12.75" x14ac:dyDescent="0.2">
      <c r="B130" s="37"/>
      <c r="C130" s="37"/>
      <c r="D130" s="38"/>
      <c r="E130" s="38"/>
      <c r="H130" s="7"/>
      <c r="I130" s="18"/>
    </row>
    <row r="131" spans="2:9" ht="12.75" x14ac:dyDescent="0.2">
      <c r="B131" s="37"/>
      <c r="C131" s="37"/>
      <c r="D131" s="38"/>
      <c r="E131" s="38"/>
      <c r="H131" s="7"/>
      <c r="I131" s="18"/>
    </row>
    <row r="132" spans="2:9" ht="12.75" x14ac:dyDescent="0.2">
      <c r="B132" s="37"/>
      <c r="C132" s="37"/>
      <c r="D132" s="38"/>
      <c r="E132" s="38"/>
      <c r="H132" s="7"/>
      <c r="I132" s="18"/>
    </row>
    <row r="133" spans="2:9" ht="12.75" x14ac:dyDescent="0.2">
      <c r="B133" s="37"/>
      <c r="C133" s="37"/>
      <c r="D133" s="38"/>
      <c r="E133" s="38"/>
      <c r="H133" s="7"/>
      <c r="I133" s="18"/>
    </row>
    <row r="134" spans="2:9" ht="12.75" x14ac:dyDescent="0.2">
      <c r="B134" s="37"/>
      <c r="C134" s="37"/>
      <c r="D134" s="38"/>
      <c r="E134" s="38"/>
      <c r="H134" s="7"/>
      <c r="I134" s="18"/>
    </row>
    <row r="135" spans="2:9" ht="12.75" x14ac:dyDescent="0.2">
      <c r="B135" s="37"/>
      <c r="C135" s="37"/>
      <c r="D135" s="38"/>
      <c r="E135" s="38"/>
      <c r="H135" s="7"/>
      <c r="I135" s="18"/>
    </row>
    <row r="136" spans="2:9" ht="12.75" x14ac:dyDescent="0.2">
      <c r="B136" s="37"/>
      <c r="C136" s="37"/>
      <c r="D136" s="38"/>
      <c r="E136" s="38"/>
      <c r="H136" s="7"/>
      <c r="I136" s="18"/>
    </row>
    <row r="137" spans="2:9" ht="12.75" x14ac:dyDescent="0.2">
      <c r="B137" s="37"/>
      <c r="C137" s="37"/>
      <c r="D137" s="38"/>
      <c r="E137" s="38"/>
      <c r="H137" s="7"/>
      <c r="I137" s="18"/>
    </row>
    <row r="138" spans="2:9" ht="12.75" x14ac:dyDescent="0.2">
      <c r="B138" s="37"/>
      <c r="C138" s="37"/>
      <c r="D138" s="38"/>
      <c r="E138" s="38"/>
      <c r="H138" s="7"/>
      <c r="I138" s="18"/>
    </row>
    <row r="139" spans="2:9" ht="12.75" x14ac:dyDescent="0.2">
      <c r="B139" s="37"/>
      <c r="C139" s="37"/>
      <c r="D139" s="38"/>
      <c r="E139" s="38"/>
      <c r="H139" s="7"/>
      <c r="I139" s="18"/>
    </row>
    <row r="140" spans="2:9" ht="12.75" x14ac:dyDescent="0.2">
      <c r="B140" s="37"/>
      <c r="C140" s="37"/>
      <c r="D140" s="38"/>
      <c r="E140" s="38"/>
      <c r="H140" s="7"/>
      <c r="I140" s="18"/>
    </row>
    <row r="141" spans="2:9" ht="12.75" x14ac:dyDescent="0.2">
      <c r="B141" s="37"/>
      <c r="C141" s="37"/>
      <c r="D141" s="38"/>
      <c r="E141" s="38"/>
      <c r="H141" s="7"/>
      <c r="I141" s="18"/>
    </row>
    <row r="142" spans="2:9" ht="12.75" x14ac:dyDescent="0.2">
      <c r="B142" s="37"/>
      <c r="C142" s="37"/>
      <c r="D142" s="38"/>
      <c r="E142" s="38"/>
      <c r="H142" s="7"/>
      <c r="I142" s="18"/>
    </row>
    <row r="143" spans="2:9" ht="12.75" x14ac:dyDescent="0.2">
      <c r="B143" s="37"/>
      <c r="C143" s="37"/>
      <c r="D143" s="38"/>
      <c r="E143" s="38"/>
      <c r="H143" s="7"/>
      <c r="I143" s="18"/>
    </row>
    <row r="144" spans="2:9" ht="12.75" x14ac:dyDescent="0.2">
      <c r="B144" s="37"/>
      <c r="C144" s="37"/>
      <c r="D144" s="38"/>
      <c r="E144" s="38"/>
      <c r="H144" s="7"/>
      <c r="I144" s="18"/>
    </row>
    <row r="145" spans="2:9" ht="12.75" x14ac:dyDescent="0.2">
      <c r="B145" s="37"/>
      <c r="C145" s="37"/>
      <c r="D145" s="38"/>
      <c r="E145" s="38"/>
      <c r="H145" s="7"/>
      <c r="I145" s="18"/>
    </row>
    <row r="146" spans="2:9" ht="12.75" x14ac:dyDescent="0.2">
      <c r="B146" s="37"/>
      <c r="C146" s="37"/>
      <c r="D146" s="38"/>
      <c r="E146" s="38"/>
      <c r="H146" s="7"/>
      <c r="I146" s="18"/>
    </row>
    <row r="147" spans="2:9" ht="12.75" x14ac:dyDescent="0.2">
      <c r="B147" s="37"/>
      <c r="C147" s="37"/>
      <c r="D147" s="38"/>
      <c r="E147" s="38"/>
      <c r="H147" s="7"/>
      <c r="I147" s="18"/>
    </row>
    <row r="148" spans="2:9" ht="12.75" x14ac:dyDescent="0.2">
      <c r="B148" s="37"/>
      <c r="C148" s="37"/>
      <c r="D148" s="38"/>
      <c r="E148" s="38"/>
      <c r="H148" s="7"/>
      <c r="I148" s="18"/>
    </row>
    <row r="149" spans="2:9" ht="12.75" x14ac:dyDescent="0.2">
      <c r="B149" s="37"/>
      <c r="C149" s="37"/>
      <c r="D149" s="38"/>
      <c r="E149" s="38"/>
      <c r="H149" s="7"/>
      <c r="I149" s="18"/>
    </row>
    <row r="150" spans="2:9" ht="12.75" x14ac:dyDescent="0.2">
      <c r="B150" s="37"/>
      <c r="C150" s="37"/>
      <c r="D150" s="38"/>
      <c r="E150" s="38"/>
      <c r="H150" s="7"/>
      <c r="I150" s="18"/>
    </row>
    <row r="151" spans="2:9" ht="12.75" x14ac:dyDescent="0.2">
      <c r="B151" s="37"/>
      <c r="C151" s="37"/>
      <c r="D151" s="38"/>
      <c r="E151" s="38"/>
      <c r="H151" s="7"/>
      <c r="I151" s="18"/>
    </row>
    <row r="152" spans="2:9" ht="12.75" x14ac:dyDescent="0.2">
      <c r="B152" s="37"/>
      <c r="C152" s="37"/>
      <c r="D152" s="38"/>
      <c r="E152" s="38"/>
      <c r="H152" s="7"/>
      <c r="I152" s="18"/>
    </row>
    <row r="153" spans="2:9" ht="12.75" x14ac:dyDescent="0.2">
      <c r="B153" s="37"/>
      <c r="C153" s="37"/>
      <c r="D153" s="38"/>
      <c r="E153" s="38"/>
      <c r="H153" s="7"/>
      <c r="I153" s="18"/>
    </row>
    <row r="154" spans="2:9" ht="12.75" x14ac:dyDescent="0.2">
      <c r="B154" s="37"/>
      <c r="C154" s="37"/>
      <c r="D154" s="38"/>
      <c r="E154" s="38"/>
      <c r="H154" s="7"/>
      <c r="I154" s="18"/>
    </row>
    <row r="155" spans="2:9" ht="12.75" x14ac:dyDescent="0.2">
      <c r="B155" s="37"/>
      <c r="C155" s="37"/>
      <c r="D155" s="38"/>
      <c r="E155" s="38"/>
      <c r="H155" s="7"/>
      <c r="I155" s="18"/>
    </row>
    <row r="156" spans="2:9" ht="12.75" x14ac:dyDescent="0.2">
      <c r="B156" s="37"/>
      <c r="C156" s="37"/>
      <c r="D156" s="38"/>
      <c r="E156" s="38"/>
      <c r="H156" s="7"/>
      <c r="I156" s="18"/>
    </row>
    <row r="157" spans="2:9" ht="12.75" x14ac:dyDescent="0.2">
      <c r="B157" s="37"/>
      <c r="C157" s="37"/>
      <c r="D157" s="38"/>
      <c r="E157" s="38"/>
      <c r="H157" s="7"/>
      <c r="I157" s="18"/>
    </row>
    <row r="158" spans="2:9" ht="12.75" x14ac:dyDescent="0.2">
      <c r="B158" s="37"/>
      <c r="C158" s="37"/>
      <c r="D158" s="38"/>
      <c r="E158" s="38"/>
      <c r="H158" s="7"/>
      <c r="I158" s="18"/>
    </row>
    <row r="159" spans="2:9" ht="12.75" x14ac:dyDescent="0.2">
      <c r="B159" s="37"/>
      <c r="C159" s="37"/>
      <c r="D159" s="38"/>
      <c r="E159" s="38"/>
      <c r="H159" s="7"/>
      <c r="I159" s="18"/>
    </row>
    <row r="160" spans="2:9" ht="12.75" x14ac:dyDescent="0.2">
      <c r="B160" s="37"/>
      <c r="C160" s="37"/>
      <c r="D160" s="38"/>
      <c r="E160" s="38"/>
      <c r="H160" s="7"/>
      <c r="I160" s="18"/>
    </row>
    <row r="161" spans="2:9" ht="12.75" x14ac:dyDescent="0.2">
      <c r="B161" s="37"/>
      <c r="C161" s="37"/>
      <c r="D161" s="38"/>
      <c r="E161" s="38"/>
      <c r="H161" s="7"/>
      <c r="I161" s="18"/>
    </row>
    <row r="162" spans="2:9" ht="12.75" x14ac:dyDescent="0.2">
      <c r="B162" s="37"/>
      <c r="C162" s="37"/>
      <c r="D162" s="38"/>
      <c r="E162" s="38"/>
      <c r="H162" s="7"/>
      <c r="I162" s="18"/>
    </row>
    <row r="163" spans="2:9" ht="12.75" x14ac:dyDescent="0.2">
      <c r="B163" s="37"/>
      <c r="C163" s="37"/>
      <c r="D163" s="38"/>
      <c r="E163" s="38"/>
      <c r="H163" s="7"/>
      <c r="I163" s="18"/>
    </row>
    <row r="164" spans="2:9" ht="12.75" x14ac:dyDescent="0.2">
      <c r="B164" s="37"/>
      <c r="C164" s="37"/>
      <c r="D164" s="38"/>
      <c r="E164" s="38"/>
      <c r="H164" s="7"/>
      <c r="I164" s="18"/>
    </row>
    <row r="165" spans="2:9" ht="12.75" x14ac:dyDescent="0.2">
      <c r="B165" s="37"/>
      <c r="C165" s="37"/>
      <c r="D165" s="38"/>
      <c r="E165" s="38"/>
      <c r="H165" s="7"/>
      <c r="I165" s="18"/>
    </row>
    <row r="166" spans="2:9" ht="12.75" x14ac:dyDescent="0.2">
      <c r="B166" s="37"/>
      <c r="C166" s="37"/>
      <c r="D166" s="38"/>
      <c r="E166" s="38"/>
      <c r="H166" s="7"/>
      <c r="I166" s="18"/>
    </row>
    <row r="167" spans="2:9" ht="12.75" x14ac:dyDescent="0.2">
      <c r="B167" s="37"/>
      <c r="C167" s="37"/>
      <c r="D167" s="38"/>
      <c r="E167" s="38"/>
      <c r="H167" s="7"/>
      <c r="I167" s="18"/>
    </row>
    <row r="168" spans="2:9" ht="12.75" x14ac:dyDescent="0.2">
      <c r="B168" s="37"/>
      <c r="C168" s="37"/>
      <c r="D168" s="38"/>
      <c r="E168" s="38"/>
      <c r="H168" s="7"/>
      <c r="I168" s="18"/>
    </row>
    <row r="169" spans="2:9" ht="12.75" x14ac:dyDescent="0.2">
      <c r="B169" s="37"/>
      <c r="C169" s="37"/>
      <c r="D169" s="38"/>
      <c r="E169" s="38"/>
      <c r="H169" s="7"/>
      <c r="I169" s="18"/>
    </row>
    <row r="170" spans="2:9" ht="12.75" x14ac:dyDescent="0.2">
      <c r="B170" s="37"/>
      <c r="C170" s="37"/>
      <c r="D170" s="38"/>
      <c r="E170" s="38"/>
      <c r="H170" s="7"/>
      <c r="I170" s="18"/>
    </row>
    <row r="171" spans="2:9" ht="12.75" x14ac:dyDescent="0.2">
      <c r="B171" s="37"/>
      <c r="C171" s="37"/>
      <c r="D171" s="38"/>
      <c r="E171" s="38"/>
      <c r="H171" s="7"/>
      <c r="I171" s="18"/>
    </row>
    <row r="172" spans="2:9" ht="12.75" x14ac:dyDescent="0.2">
      <c r="B172" s="37"/>
      <c r="C172" s="37"/>
      <c r="D172" s="38"/>
      <c r="E172" s="38"/>
      <c r="H172" s="7"/>
      <c r="I172" s="18"/>
    </row>
    <row r="173" spans="2:9" ht="12.75" x14ac:dyDescent="0.2">
      <c r="B173" s="37"/>
      <c r="C173" s="37"/>
      <c r="D173" s="38"/>
      <c r="E173" s="38"/>
      <c r="H173" s="7"/>
      <c r="I173" s="18"/>
    </row>
    <row r="174" spans="2:9" ht="12.75" x14ac:dyDescent="0.2">
      <c r="B174" s="37"/>
      <c r="C174" s="37"/>
      <c r="D174" s="38"/>
      <c r="E174" s="38"/>
      <c r="H174" s="7"/>
      <c r="I174" s="18"/>
    </row>
    <row r="175" spans="2:9" ht="12.75" x14ac:dyDescent="0.2">
      <c r="B175" s="37"/>
      <c r="C175" s="37"/>
      <c r="D175" s="38"/>
      <c r="E175" s="38"/>
      <c r="H175" s="7"/>
      <c r="I175" s="18"/>
    </row>
    <row r="176" spans="2:9" ht="12.75" x14ac:dyDescent="0.2">
      <c r="B176" s="37"/>
      <c r="C176" s="37"/>
      <c r="D176" s="38"/>
      <c r="E176" s="38"/>
      <c r="H176" s="7"/>
      <c r="I176" s="18"/>
    </row>
    <row r="177" spans="2:9" ht="12.75" x14ac:dyDescent="0.2">
      <c r="B177" s="37"/>
      <c r="C177" s="37"/>
      <c r="D177" s="38"/>
      <c r="E177" s="38"/>
      <c r="H177" s="7"/>
      <c r="I177" s="18"/>
    </row>
    <row r="178" spans="2:9" ht="12.75" x14ac:dyDescent="0.2">
      <c r="B178" s="37"/>
      <c r="C178" s="37"/>
      <c r="D178" s="38"/>
      <c r="E178" s="38"/>
      <c r="H178" s="7"/>
      <c r="I178" s="18"/>
    </row>
    <row r="179" spans="2:9" ht="12.75" x14ac:dyDescent="0.2">
      <c r="B179" s="37"/>
      <c r="C179" s="37"/>
      <c r="D179" s="38"/>
      <c r="E179" s="38"/>
      <c r="H179" s="7"/>
      <c r="I179" s="18"/>
    </row>
    <row r="180" spans="2:9" ht="12.75" x14ac:dyDescent="0.2">
      <c r="B180" s="37"/>
      <c r="C180" s="37"/>
      <c r="D180" s="38"/>
      <c r="E180" s="38"/>
      <c r="H180" s="7"/>
      <c r="I180" s="18"/>
    </row>
    <row r="181" spans="2:9" ht="12.75" x14ac:dyDescent="0.2">
      <c r="B181" s="37"/>
      <c r="C181" s="37"/>
      <c r="D181" s="38"/>
      <c r="E181" s="38"/>
      <c r="H181" s="7"/>
      <c r="I181" s="18"/>
    </row>
    <row r="182" spans="2:9" ht="12.75" x14ac:dyDescent="0.2">
      <c r="B182" s="37"/>
      <c r="C182" s="37"/>
      <c r="D182" s="38"/>
      <c r="E182" s="38"/>
      <c r="H182" s="7"/>
      <c r="I182" s="18"/>
    </row>
    <row r="183" spans="2:9" ht="12.75" x14ac:dyDescent="0.2">
      <c r="B183" s="37"/>
      <c r="C183" s="37"/>
      <c r="D183" s="38"/>
      <c r="E183" s="38"/>
      <c r="H183" s="7"/>
      <c r="I183" s="18"/>
    </row>
    <row r="184" spans="2:9" ht="12.75" x14ac:dyDescent="0.2">
      <c r="B184" s="37"/>
      <c r="C184" s="37"/>
      <c r="D184" s="38"/>
      <c r="E184" s="38"/>
      <c r="H184" s="7"/>
      <c r="I184" s="18"/>
    </row>
    <row r="185" spans="2:9" ht="12.75" x14ac:dyDescent="0.2">
      <c r="B185" s="37"/>
      <c r="C185" s="37"/>
      <c r="D185" s="38"/>
      <c r="E185" s="38"/>
      <c r="H185" s="7"/>
      <c r="I185" s="18"/>
    </row>
    <row r="186" spans="2:9" ht="12.75" x14ac:dyDescent="0.2">
      <c r="B186" s="37"/>
      <c r="C186" s="37"/>
      <c r="D186" s="38"/>
      <c r="E186" s="38"/>
      <c r="H186" s="7"/>
      <c r="I186" s="18"/>
    </row>
    <row r="187" spans="2:9" ht="12.75" x14ac:dyDescent="0.2">
      <c r="B187" s="37"/>
      <c r="C187" s="37"/>
      <c r="D187" s="38"/>
      <c r="E187" s="38"/>
      <c r="H187" s="7"/>
      <c r="I187" s="18"/>
    </row>
    <row r="188" spans="2:9" ht="12.75" x14ac:dyDescent="0.2">
      <c r="B188" s="37"/>
      <c r="C188" s="37"/>
      <c r="D188" s="38"/>
      <c r="E188" s="38"/>
      <c r="H188" s="7"/>
      <c r="I188" s="18"/>
    </row>
    <row r="189" spans="2:9" ht="12.75" x14ac:dyDescent="0.2">
      <c r="B189" s="37"/>
      <c r="C189" s="37"/>
      <c r="D189" s="38"/>
      <c r="E189" s="38"/>
      <c r="H189" s="7"/>
      <c r="I189" s="18"/>
    </row>
    <row r="190" spans="2:9" ht="12.75" x14ac:dyDescent="0.2">
      <c r="B190" s="37"/>
      <c r="C190" s="37"/>
      <c r="D190" s="38"/>
      <c r="E190" s="38"/>
      <c r="H190" s="7"/>
      <c r="I190" s="18"/>
    </row>
    <row r="191" spans="2:9" ht="12.75" x14ac:dyDescent="0.2">
      <c r="B191" s="37"/>
      <c r="C191" s="37"/>
      <c r="D191" s="38"/>
      <c r="E191" s="38"/>
      <c r="H191" s="7"/>
      <c r="I191" s="18"/>
    </row>
    <row r="192" spans="2:9" ht="12.75" x14ac:dyDescent="0.2">
      <c r="B192" s="37"/>
      <c r="C192" s="37"/>
      <c r="D192" s="38"/>
      <c r="E192" s="38"/>
      <c r="H192" s="7"/>
      <c r="I192" s="18"/>
    </row>
    <row r="193" spans="2:9" ht="12.75" x14ac:dyDescent="0.2">
      <c r="B193" s="37"/>
      <c r="C193" s="37"/>
      <c r="D193" s="38"/>
      <c r="E193" s="38"/>
      <c r="H193" s="7"/>
      <c r="I193" s="18"/>
    </row>
    <row r="194" spans="2:9" ht="12.75" x14ac:dyDescent="0.2">
      <c r="B194" s="37"/>
      <c r="C194" s="37"/>
      <c r="D194" s="38"/>
      <c r="E194" s="38"/>
      <c r="H194" s="7"/>
      <c r="I194" s="18"/>
    </row>
    <row r="195" spans="2:9" ht="12.75" x14ac:dyDescent="0.2">
      <c r="B195" s="37"/>
      <c r="C195" s="37"/>
      <c r="D195" s="38"/>
      <c r="E195" s="38"/>
      <c r="H195" s="7"/>
      <c r="I195" s="18"/>
    </row>
    <row r="196" spans="2:9" ht="12.75" x14ac:dyDescent="0.2">
      <c r="B196" s="37"/>
      <c r="C196" s="37"/>
      <c r="D196" s="38"/>
      <c r="E196" s="38"/>
      <c r="H196" s="7"/>
      <c r="I196" s="18"/>
    </row>
    <row r="197" spans="2:9" ht="12.75" x14ac:dyDescent="0.2">
      <c r="B197" s="37"/>
      <c r="C197" s="37"/>
      <c r="D197" s="38"/>
      <c r="E197" s="38"/>
      <c r="H197" s="7"/>
      <c r="I197" s="18"/>
    </row>
    <row r="198" spans="2:9" ht="12.75" x14ac:dyDescent="0.2">
      <c r="B198" s="37"/>
      <c r="C198" s="37"/>
      <c r="D198" s="38"/>
      <c r="E198" s="38"/>
      <c r="H198" s="7"/>
      <c r="I198" s="18"/>
    </row>
    <row r="199" spans="2:9" ht="12.75" x14ac:dyDescent="0.2">
      <c r="B199" s="37"/>
      <c r="C199" s="37"/>
      <c r="D199" s="38"/>
      <c r="E199" s="38"/>
      <c r="H199" s="7"/>
      <c r="I199" s="18"/>
    </row>
    <row r="200" spans="2:9" ht="12.75" x14ac:dyDescent="0.2">
      <c r="B200" s="37"/>
      <c r="C200" s="37"/>
      <c r="D200" s="38"/>
      <c r="E200" s="38"/>
      <c r="H200" s="7"/>
      <c r="I200" s="18"/>
    </row>
    <row r="201" spans="2:9" ht="12.75" x14ac:dyDescent="0.2">
      <c r="B201" s="37"/>
      <c r="C201" s="37"/>
      <c r="D201" s="38"/>
      <c r="E201" s="38"/>
      <c r="H201" s="7"/>
      <c r="I201" s="18"/>
    </row>
    <row r="202" spans="2:9" ht="12.75" x14ac:dyDescent="0.2">
      <c r="B202" s="37"/>
      <c r="C202" s="37"/>
      <c r="D202" s="38"/>
      <c r="E202" s="38"/>
      <c r="H202" s="7"/>
      <c r="I202" s="18"/>
    </row>
    <row r="203" spans="2:9" ht="12.75" x14ac:dyDescent="0.2">
      <c r="B203" s="37"/>
      <c r="C203" s="37"/>
      <c r="D203" s="38"/>
      <c r="E203" s="38"/>
      <c r="H203" s="7"/>
      <c r="I203" s="18"/>
    </row>
    <row r="204" spans="2:9" ht="12.75" x14ac:dyDescent="0.2">
      <c r="B204" s="37"/>
      <c r="C204" s="37"/>
      <c r="D204" s="38"/>
      <c r="E204" s="38"/>
      <c r="H204" s="7"/>
      <c r="I204" s="18"/>
    </row>
    <row r="205" spans="2:9" ht="12.75" x14ac:dyDescent="0.2">
      <c r="B205" s="37"/>
      <c r="C205" s="37"/>
      <c r="D205" s="38"/>
      <c r="E205" s="38"/>
      <c r="H205" s="7"/>
      <c r="I205" s="18"/>
    </row>
    <row r="206" spans="2:9" ht="12.75" x14ac:dyDescent="0.2">
      <c r="B206" s="37"/>
      <c r="C206" s="37"/>
      <c r="D206" s="38"/>
      <c r="E206" s="38"/>
      <c r="H206" s="7"/>
      <c r="I206" s="18"/>
    </row>
    <row r="207" spans="2:9" ht="12.75" x14ac:dyDescent="0.2">
      <c r="B207" s="37"/>
      <c r="C207" s="37"/>
      <c r="D207" s="38"/>
      <c r="E207" s="38"/>
      <c r="H207" s="7"/>
      <c r="I207" s="18"/>
    </row>
    <row r="208" spans="2:9" ht="12.75" x14ac:dyDescent="0.2">
      <c r="B208" s="37"/>
      <c r="C208" s="37"/>
      <c r="D208" s="38"/>
      <c r="E208" s="38"/>
      <c r="H208" s="7"/>
      <c r="I208" s="18"/>
    </row>
    <row r="209" spans="2:9" ht="12.75" x14ac:dyDescent="0.2">
      <c r="B209" s="37"/>
      <c r="C209" s="37"/>
      <c r="D209" s="38"/>
      <c r="E209" s="38"/>
      <c r="H209" s="7"/>
      <c r="I209" s="18"/>
    </row>
    <row r="210" spans="2:9" ht="12.75" x14ac:dyDescent="0.2">
      <c r="B210" s="37"/>
      <c r="C210" s="37"/>
      <c r="D210" s="38"/>
      <c r="E210" s="38"/>
      <c r="H210" s="7"/>
      <c r="I210" s="18"/>
    </row>
    <row r="211" spans="2:9" ht="12.75" x14ac:dyDescent="0.2">
      <c r="B211" s="37"/>
      <c r="C211" s="37"/>
      <c r="D211" s="38"/>
      <c r="E211" s="38"/>
      <c r="H211" s="7"/>
      <c r="I211" s="18"/>
    </row>
    <row r="212" spans="2:9" ht="12.75" x14ac:dyDescent="0.2">
      <c r="B212" s="37"/>
      <c r="C212" s="37"/>
      <c r="D212" s="38"/>
      <c r="E212" s="38"/>
      <c r="H212" s="7"/>
      <c r="I212" s="18"/>
    </row>
    <row r="213" spans="2:9" ht="12.75" x14ac:dyDescent="0.2">
      <c r="B213" s="37"/>
      <c r="C213" s="37"/>
      <c r="D213" s="38"/>
      <c r="E213" s="38"/>
      <c r="H213" s="7"/>
      <c r="I213" s="18"/>
    </row>
    <row r="214" spans="2:9" ht="12.75" x14ac:dyDescent="0.2">
      <c r="B214" s="37"/>
      <c r="C214" s="37"/>
      <c r="D214" s="38"/>
      <c r="E214" s="38"/>
      <c r="H214" s="7"/>
      <c r="I214" s="18"/>
    </row>
    <row r="215" spans="2:9" ht="12.75" x14ac:dyDescent="0.2">
      <c r="B215" s="37"/>
      <c r="C215" s="37"/>
      <c r="D215" s="38"/>
      <c r="E215" s="38"/>
      <c r="H215" s="7"/>
      <c r="I215" s="18"/>
    </row>
    <row r="216" spans="2:9" ht="12.75" x14ac:dyDescent="0.2">
      <c r="B216" s="37"/>
      <c r="C216" s="37"/>
      <c r="D216" s="38"/>
      <c r="E216" s="38"/>
      <c r="H216" s="7"/>
      <c r="I216" s="18"/>
    </row>
    <row r="217" spans="2:9" ht="12.75" x14ac:dyDescent="0.2">
      <c r="B217" s="37"/>
      <c r="C217" s="37"/>
      <c r="D217" s="38"/>
      <c r="E217" s="38"/>
      <c r="H217" s="7"/>
      <c r="I217" s="18"/>
    </row>
    <row r="218" spans="2:9" ht="12.75" x14ac:dyDescent="0.2">
      <c r="B218" s="37"/>
      <c r="C218" s="37"/>
      <c r="D218" s="38"/>
      <c r="E218" s="38"/>
      <c r="H218" s="7"/>
      <c r="I218" s="18"/>
    </row>
    <row r="219" spans="2:9" ht="12.75" x14ac:dyDescent="0.2">
      <c r="B219" s="37"/>
      <c r="C219" s="37"/>
      <c r="D219" s="38"/>
      <c r="E219" s="38"/>
      <c r="H219" s="7"/>
      <c r="I219" s="18"/>
    </row>
    <row r="220" spans="2:9" ht="12.75" x14ac:dyDescent="0.2">
      <c r="B220" s="37"/>
      <c r="C220" s="37"/>
      <c r="D220" s="38"/>
      <c r="E220" s="38"/>
      <c r="H220" s="7"/>
      <c r="I220" s="18"/>
    </row>
    <row r="221" spans="2:9" ht="12.75" x14ac:dyDescent="0.2">
      <c r="B221" s="37"/>
      <c r="C221" s="37"/>
      <c r="D221" s="38"/>
      <c r="E221" s="38"/>
      <c r="H221" s="7"/>
      <c r="I221" s="18"/>
    </row>
    <row r="222" spans="2:9" ht="12.75" x14ac:dyDescent="0.2">
      <c r="B222" s="37"/>
      <c r="C222" s="37"/>
      <c r="D222" s="38"/>
      <c r="E222" s="38"/>
      <c r="H222" s="7"/>
      <c r="I222" s="18"/>
    </row>
    <row r="223" spans="2:9" ht="12.75" x14ac:dyDescent="0.2">
      <c r="B223" s="37"/>
      <c r="C223" s="37"/>
      <c r="D223" s="38"/>
      <c r="E223" s="38"/>
      <c r="H223" s="7"/>
      <c r="I223" s="18"/>
    </row>
    <row r="224" spans="2:9" ht="12.75" x14ac:dyDescent="0.2">
      <c r="B224" s="37"/>
      <c r="C224" s="37"/>
      <c r="D224" s="38"/>
      <c r="E224" s="38"/>
      <c r="H224" s="7"/>
      <c r="I224" s="18"/>
    </row>
    <row r="225" spans="2:9" ht="12.75" x14ac:dyDescent="0.2">
      <c r="B225" s="37"/>
      <c r="C225" s="37"/>
      <c r="D225" s="38"/>
      <c r="E225" s="38"/>
      <c r="H225" s="7"/>
      <c r="I225" s="18"/>
    </row>
    <row r="226" spans="2:9" ht="12.75" x14ac:dyDescent="0.2">
      <c r="B226" s="37"/>
      <c r="C226" s="37"/>
      <c r="D226" s="38"/>
      <c r="E226" s="38"/>
      <c r="H226" s="7"/>
      <c r="I226" s="18"/>
    </row>
    <row r="227" spans="2:9" ht="12.75" x14ac:dyDescent="0.2">
      <c r="B227" s="37"/>
      <c r="C227" s="37"/>
      <c r="D227" s="38"/>
      <c r="E227" s="38"/>
      <c r="H227" s="7"/>
      <c r="I227" s="18"/>
    </row>
    <row r="228" spans="2:9" ht="12.75" x14ac:dyDescent="0.2">
      <c r="B228" s="37"/>
      <c r="C228" s="37"/>
      <c r="D228" s="38"/>
      <c r="E228" s="38"/>
      <c r="H228" s="7"/>
      <c r="I228" s="18"/>
    </row>
    <row r="229" spans="2:9" ht="12.75" x14ac:dyDescent="0.2">
      <c r="B229" s="37"/>
      <c r="C229" s="37"/>
      <c r="D229" s="38"/>
      <c r="E229" s="38"/>
      <c r="H229" s="7"/>
      <c r="I229" s="18"/>
    </row>
    <row r="230" spans="2:9" ht="12.75" x14ac:dyDescent="0.2">
      <c r="B230" s="37"/>
      <c r="C230" s="37"/>
      <c r="D230" s="38"/>
      <c r="E230" s="38"/>
      <c r="H230" s="7"/>
      <c r="I230" s="18"/>
    </row>
    <row r="231" spans="2:9" ht="12.75" x14ac:dyDescent="0.2">
      <c r="B231" s="37"/>
      <c r="C231" s="37"/>
      <c r="D231" s="38"/>
      <c r="E231" s="38"/>
      <c r="H231" s="7"/>
      <c r="I231" s="18"/>
    </row>
    <row r="232" spans="2:9" ht="12.75" x14ac:dyDescent="0.2">
      <c r="B232" s="37"/>
      <c r="C232" s="37"/>
      <c r="D232" s="38"/>
      <c r="E232" s="38"/>
      <c r="H232" s="7"/>
      <c r="I232" s="18"/>
    </row>
    <row r="233" spans="2:9" ht="12.75" x14ac:dyDescent="0.2">
      <c r="B233" s="37"/>
      <c r="C233" s="37"/>
      <c r="D233" s="38"/>
      <c r="E233" s="38"/>
      <c r="H233" s="7"/>
      <c r="I233" s="18"/>
    </row>
    <row r="234" spans="2:9" ht="12.75" x14ac:dyDescent="0.2">
      <c r="B234" s="37"/>
      <c r="C234" s="37"/>
      <c r="D234" s="38"/>
      <c r="E234" s="38"/>
      <c r="H234" s="7"/>
      <c r="I234" s="18"/>
    </row>
    <row r="235" spans="2:9" ht="12.75" x14ac:dyDescent="0.2">
      <c r="B235" s="37"/>
      <c r="C235" s="37"/>
      <c r="D235" s="38"/>
      <c r="E235" s="38"/>
      <c r="H235" s="7"/>
      <c r="I235" s="18"/>
    </row>
    <row r="236" spans="2:9" ht="12.75" x14ac:dyDescent="0.2">
      <c r="B236" s="37"/>
      <c r="C236" s="37"/>
      <c r="D236" s="38"/>
      <c r="E236" s="38"/>
      <c r="H236" s="7"/>
      <c r="I236" s="18"/>
    </row>
    <row r="237" spans="2:9" ht="12.75" x14ac:dyDescent="0.2">
      <c r="B237" s="37"/>
      <c r="C237" s="37"/>
      <c r="D237" s="38"/>
      <c r="E237" s="38"/>
      <c r="H237" s="7"/>
      <c r="I237" s="18"/>
    </row>
    <row r="238" spans="2:9" ht="12.75" x14ac:dyDescent="0.2">
      <c r="B238" s="37"/>
      <c r="C238" s="37"/>
      <c r="D238" s="38"/>
      <c r="E238" s="38"/>
      <c r="H238" s="7"/>
      <c r="I238" s="18"/>
    </row>
    <row r="239" spans="2:9" ht="12.75" x14ac:dyDescent="0.2">
      <c r="B239" s="37"/>
      <c r="C239" s="37"/>
      <c r="D239" s="38"/>
      <c r="E239" s="38"/>
      <c r="H239" s="7"/>
      <c r="I239" s="18"/>
    </row>
    <row r="240" spans="2:9" ht="12.75" x14ac:dyDescent="0.2">
      <c r="B240" s="37"/>
      <c r="C240" s="37"/>
      <c r="D240" s="38"/>
      <c r="E240" s="38"/>
      <c r="H240" s="7"/>
      <c r="I240" s="18"/>
    </row>
    <row r="241" spans="2:9" ht="12.75" x14ac:dyDescent="0.2">
      <c r="B241" s="37"/>
      <c r="C241" s="37"/>
      <c r="D241" s="38"/>
      <c r="E241" s="38"/>
      <c r="H241" s="7"/>
      <c r="I241" s="18"/>
    </row>
    <row r="242" spans="2:9" ht="12.75" x14ac:dyDescent="0.2">
      <c r="B242" s="37"/>
      <c r="C242" s="37"/>
      <c r="D242" s="38"/>
      <c r="E242" s="38"/>
      <c r="H242" s="7"/>
      <c r="I242" s="18"/>
    </row>
    <row r="243" spans="2:9" ht="12.75" x14ac:dyDescent="0.2">
      <c r="B243" s="37"/>
      <c r="C243" s="37"/>
      <c r="D243" s="38"/>
      <c r="E243" s="38"/>
      <c r="H243" s="7"/>
      <c r="I243" s="18"/>
    </row>
    <row r="244" spans="2:9" ht="12.75" x14ac:dyDescent="0.2">
      <c r="B244" s="37"/>
      <c r="C244" s="37"/>
      <c r="D244" s="38"/>
      <c r="E244" s="38"/>
      <c r="H244" s="7"/>
      <c r="I244" s="18"/>
    </row>
    <row r="245" spans="2:9" ht="12.75" x14ac:dyDescent="0.2">
      <c r="B245" s="37"/>
      <c r="C245" s="37"/>
      <c r="D245" s="38"/>
      <c r="E245" s="38"/>
      <c r="H245" s="7"/>
      <c r="I245" s="18"/>
    </row>
    <row r="246" spans="2:9" ht="12.75" x14ac:dyDescent="0.2">
      <c r="B246" s="37"/>
      <c r="C246" s="37"/>
      <c r="D246" s="38"/>
      <c r="E246" s="38"/>
      <c r="H246" s="7"/>
      <c r="I246" s="18"/>
    </row>
    <row r="247" spans="2:9" ht="12.75" x14ac:dyDescent="0.2">
      <c r="B247" s="37"/>
      <c r="C247" s="37"/>
      <c r="D247" s="38"/>
      <c r="E247" s="38"/>
      <c r="H247" s="7"/>
      <c r="I247" s="18"/>
    </row>
    <row r="248" spans="2:9" ht="12.75" x14ac:dyDescent="0.2">
      <c r="B248" s="37"/>
      <c r="C248" s="37"/>
      <c r="D248" s="38"/>
      <c r="E248" s="38"/>
      <c r="H248" s="7"/>
      <c r="I248" s="18"/>
    </row>
    <row r="249" spans="2:9" ht="12.75" x14ac:dyDescent="0.2">
      <c r="B249" s="37"/>
      <c r="C249" s="37"/>
      <c r="D249" s="38"/>
      <c r="E249" s="38"/>
      <c r="H249" s="7"/>
      <c r="I249" s="18"/>
    </row>
    <row r="250" spans="2:9" ht="12.75" x14ac:dyDescent="0.2">
      <c r="B250" s="37"/>
      <c r="C250" s="37"/>
      <c r="D250" s="38"/>
      <c r="E250" s="38"/>
      <c r="H250" s="7"/>
      <c r="I250" s="18"/>
    </row>
    <row r="251" spans="2:9" ht="12.75" x14ac:dyDescent="0.2">
      <c r="B251" s="37"/>
      <c r="C251" s="37"/>
      <c r="D251" s="38"/>
      <c r="E251" s="38"/>
      <c r="H251" s="7"/>
      <c r="I251" s="18"/>
    </row>
    <row r="252" spans="2:9" ht="12.75" x14ac:dyDescent="0.2">
      <c r="B252" s="37"/>
      <c r="C252" s="37"/>
      <c r="D252" s="38"/>
      <c r="E252" s="38"/>
      <c r="H252" s="7"/>
      <c r="I252" s="18"/>
    </row>
    <row r="253" spans="2:9" ht="12.75" x14ac:dyDescent="0.2">
      <c r="B253" s="37"/>
      <c r="C253" s="37"/>
      <c r="D253" s="38"/>
      <c r="E253" s="38"/>
      <c r="H253" s="7"/>
      <c r="I253" s="18"/>
    </row>
    <row r="254" spans="2:9" ht="12.75" x14ac:dyDescent="0.2">
      <c r="B254" s="37"/>
      <c r="C254" s="37"/>
      <c r="D254" s="38"/>
      <c r="E254" s="38"/>
      <c r="H254" s="7"/>
      <c r="I254" s="18"/>
    </row>
    <row r="255" spans="2:9" ht="12.75" x14ac:dyDescent="0.2">
      <c r="B255" s="37"/>
      <c r="C255" s="37"/>
      <c r="D255" s="38"/>
      <c r="E255" s="38"/>
      <c r="H255" s="7"/>
      <c r="I255" s="18"/>
    </row>
    <row r="256" spans="2:9" ht="12.75" x14ac:dyDescent="0.2">
      <c r="B256" s="37"/>
      <c r="C256" s="37"/>
      <c r="D256" s="38"/>
      <c r="E256" s="38"/>
      <c r="H256" s="7"/>
      <c r="I256" s="18"/>
    </row>
    <row r="257" spans="2:9" ht="12.75" x14ac:dyDescent="0.2">
      <c r="B257" s="37"/>
      <c r="C257" s="37"/>
      <c r="D257" s="38"/>
      <c r="E257" s="38"/>
      <c r="H257" s="7"/>
      <c r="I257" s="18"/>
    </row>
    <row r="258" spans="2:9" ht="12.75" x14ac:dyDescent="0.2">
      <c r="B258" s="37"/>
      <c r="C258" s="37"/>
      <c r="D258" s="38"/>
      <c r="E258" s="38"/>
      <c r="H258" s="7"/>
      <c r="I258" s="18"/>
    </row>
    <row r="259" spans="2:9" ht="12.75" x14ac:dyDescent="0.2">
      <c r="B259" s="37"/>
      <c r="C259" s="37"/>
      <c r="D259" s="38"/>
      <c r="E259" s="38"/>
      <c r="H259" s="7"/>
      <c r="I259" s="18"/>
    </row>
    <row r="260" spans="2:9" ht="12.75" x14ac:dyDescent="0.2">
      <c r="B260" s="37"/>
      <c r="C260" s="37"/>
      <c r="D260" s="38"/>
      <c r="E260" s="38"/>
      <c r="H260" s="7"/>
      <c r="I260" s="18"/>
    </row>
    <row r="261" spans="2:9" ht="12.75" x14ac:dyDescent="0.2">
      <c r="B261" s="37"/>
      <c r="C261" s="37"/>
      <c r="D261" s="38"/>
      <c r="E261" s="38"/>
      <c r="H261" s="7"/>
      <c r="I261" s="18"/>
    </row>
    <row r="262" spans="2:9" ht="12.75" x14ac:dyDescent="0.2">
      <c r="B262" s="37"/>
      <c r="C262" s="37"/>
      <c r="D262" s="38"/>
      <c r="E262" s="38"/>
      <c r="H262" s="7"/>
      <c r="I262" s="18"/>
    </row>
    <row r="263" spans="2:9" ht="12.75" x14ac:dyDescent="0.2">
      <c r="B263" s="37"/>
      <c r="C263" s="37"/>
      <c r="D263" s="38"/>
      <c r="E263" s="38"/>
      <c r="H263" s="7"/>
      <c r="I263" s="18"/>
    </row>
    <row r="264" spans="2:9" ht="12.75" x14ac:dyDescent="0.2">
      <c r="B264" s="37"/>
      <c r="C264" s="37"/>
      <c r="D264" s="38"/>
      <c r="E264" s="38"/>
      <c r="H264" s="7"/>
      <c r="I264" s="18"/>
    </row>
    <row r="265" spans="2:9" ht="12.75" x14ac:dyDescent="0.2">
      <c r="B265" s="37"/>
      <c r="C265" s="37"/>
      <c r="D265" s="38"/>
      <c r="E265" s="38"/>
      <c r="H265" s="7"/>
      <c r="I265" s="18"/>
    </row>
    <row r="266" spans="2:9" ht="12.75" x14ac:dyDescent="0.2">
      <c r="B266" s="37"/>
      <c r="C266" s="37"/>
      <c r="D266" s="38"/>
      <c r="E266" s="38"/>
      <c r="H266" s="7"/>
      <c r="I266" s="18"/>
    </row>
    <row r="267" spans="2:9" ht="12.75" x14ac:dyDescent="0.2">
      <c r="B267" s="37"/>
      <c r="C267" s="37"/>
      <c r="D267" s="38"/>
      <c r="E267" s="38"/>
      <c r="H267" s="7"/>
      <c r="I267" s="18"/>
    </row>
    <row r="268" spans="2:9" ht="12.75" x14ac:dyDescent="0.2">
      <c r="B268" s="37"/>
      <c r="C268" s="37"/>
      <c r="D268" s="38"/>
      <c r="E268" s="38"/>
      <c r="H268" s="7"/>
      <c r="I268" s="18"/>
    </row>
    <row r="269" spans="2:9" ht="12.75" x14ac:dyDescent="0.2">
      <c r="B269" s="37"/>
      <c r="C269" s="37"/>
      <c r="D269" s="38"/>
      <c r="E269" s="38"/>
      <c r="H269" s="7"/>
      <c r="I269" s="18"/>
    </row>
    <row r="270" spans="2:9" ht="12.75" x14ac:dyDescent="0.2">
      <c r="B270" s="37"/>
      <c r="C270" s="37"/>
      <c r="D270" s="38"/>
      <c r="E270" s="38"/>
      <c r="H270" s="7"/>
      <c r="I270" s="18"/>
    </row>
    <row r="271" spans="2:9" ht="12.75" x14ac:dyDescent="0.2">
      <c r="B271" s="37"/>
      <c r="C271" s="37"/>
      <c r="D271" s="38"/>
      <c r="E271" s="38"/>
      <c r="H271" s="7"/>
      <c r="I271" s="18"/>
    </row>
    <row r="272" spans="2:9" ht="12.75" x14ac:dyDescent="0.2">
      <c r="B272" s="37"/>
      <c r="C272" s="37"/>
      <c r="D272" s="38"/>
      <c r="E272" s="38"/>
      <c r="H272" s="7"/>
      <c r="I272" s="18"/>
    </row>
    <row r="273" spans="2:9" ht="12.75" x14ac:dyDescent="0.2">
      <c r="B273" s="37"/>
      <c r="C273" s="37"/>
      <c r="D273" s="38"/>
      <c r="E273" s="38"/>
      <c r="H273" s="7"/>
      <c r="I273" s="18"/>
    </row>
    <row r="274" spans="2:9" ht="12.75" x14ac:dyDescent="0.2">
      <c r="B274" s="37"/>
      <c r="C274" s="37"/>
      <c r="D274" s="38"/>
      <c r="E274" s="38"/>
      <c r="H274" s="7"/>
      <c r="I274" s="18"/>
    </row>
    <row r="275" spans="2:9" ht="12.75" x14ac:dyDescent="0.2">
      <c r="B275" s="37"/>
      <c r="C275" s="37"/>
      <c r="D275" s="38"/>
      <c r="E275" s="38"/>
      <c r="H275" s="7"/>
      <c r="I275" s="18"/>
    </row>
    <row r="276" spans="2:9" ht="12.75" x14ac:dyDescent="0.2">
      <c r="B276" s="37"/>
      <c r="C276" s="37"/>
      <c r="D276" s="38"/>
      <c r="E276" s="38"/>
      <c r="H276" s="7"/>
      <c r="I276" s="18"/>
    </row>
    <row r="277" spans="2:9" ht="12.75" x14ac:dyDescent="0.2">
      <c r="B277" s="37"/>
      <c r="C277" s="37"/>
      <c r="D277" s="38"/>
      <c r="E277" s="38"/>
      <c r="H277" s="7"/>
      <c r="I277" s="18"/>
    </row>
    <row r="278" spans="2:9" ht="12.75" x14ac:dyDescent="0.2">
      <c r="B278" s="37"/>
      <c r="C278" s="37"/>
      <c r="D278" s="38"/>
      <c r="E278" s="38"/>
      <c r="H278" s="7"/>
      <c r="I278" s="18"/>
    </row>
    <row r="279" spans="2:9" ht="12.75" x14ac:dyDescent="0.2">
      <c r="B279" s="37"/>
      <c r="C279" s="37"/>
      <c r="D279" s="38"/>
      <c r="E279" s="38"/>
      <c r="H279" s="7"/>
      <c r="I279" s="18"/>
    </row>
    <row r="280" spans="2:9" ht="12.75" x14ac:dyDescent="0.2">
      <c r="B280" s="37"/>
      <c r="C280" s="37"/>
      <c r="D280" s="38"/>
      <c r="E280" s="38"/>
      <c r="H280" s="7"/>
      <c r="I280" s="18"/>
    </row>
    <row r="281" spans="2:9" ht="12.75" x14ac:dyDescent="0.2">
      <c r="B281" s="37"/>
      <c r="C281" s="37"/>
      <c r="D281" s="38"/>
      <c r="E281" s="38"/>
      <c r="H281" s="7"/>
      <c r="I281" s="18"/>
    </row>
    <row r="282" spans="2:9" ht="12.75" x14ac:dyDescent="0.2">
      <c r="B282" s="37"/>
      <c r="C282" s="37"/>
      <c r="D282" s="38"/>
      <c r="E282" s="38"/>
      <c r="H282" s="7"/>
      <c r="I282" s="18"/>
    </row>
    <row r="283" spans="2:9" ht="12.75" x14ac:dyDescent="0.2">
      <c r="B283" s="37"/>
      <c r="C283" s="37"/>
      <c r="D283" s="38"/>
      <c r="E283" s="38"/>
      <c r="H283" s="7"/>
      <c r="I283" s="18"/>
    </row>
    <row r="284" spans="2:9" ht="12.75" x14ac:dyDescent="0.2">
      <c r="B284" s="37"/>
      <c r="C284" s="37"/>
      <c r="D284" s="38"/>
      <c r="E284" s="38"/>
      <c r="H284" s="7"/>
      <c r="I284" s="18"/>
    </row>
    <row r="285" spans="2:9" ht="12.75" x14ac:dyDescent="0.2">
      <c r="B285" s="37"/>
      <c r="C285" s="37"/>
      <c r="D285" s="38"/>
      <c r="E285" s="38"/>
      <c r="H285" s="7"/>
      <c r="I285" s="18"/>
    </row>
    <row r="286" spans="2:9" ht="12.75" x14ac:dyDescent="0.2">
      <c r="B286" s="37"/>
      <c r="C286" s="37"/>
      <c r="D286" s="38"/>
      <c r="E286" s="38"/>
      <c r="H286" s="7"/>
      <c r="I286" s="18"/>
    </row>
    <row r="287" spans="2:9" ht="12.75" x14ac:dyDescent="0.2">
      <c r="B287" s="37"/>
      <c r="C287" s="37"/>
      <c r="D287" s="38"/>
      <c r="E287" s="38"/>
      <c r="H287" s="7"/>
      <c r="I287" s="18"/>
    </row>
    <row r="288" spans="2:9" ht="12.75" x14ac:dyDescent="0.2">
      <c r="B288" s="37"/>
      <c r="C288" s="37"/>
      <c r="D288" s="38"/>
      <c r="E288" s="38"/>
      <c r="H288" s="7"/>
      <c r="I288" s="18"/>
    </row>
    <row r="289" spans="2:9" ht="12.75" x14ac:dyDescent="0.2">
      <c r="B289" s="37"/>
      <c r="C289" s="37"/>
      <c r="D289" s="38"/>
      <c r="E289" s="38"/>
      <c r="H289" s="7"/>
      <c r="I289" s="18"/>
    </row>
    <row r="290" spans="2:9" ht="12.75" x14ac:dyDescent="0.2">
      <c r="B290" s="37"/>
      <c r="C290" s="37"/>
      <c r="D290" s="38"/>
      <c r="E290" s="38"/>
      <c r="H290" s="7"/>
      <c r="I290" s="18"/>
    </row>
    <row r="291" spans="2:9" ht="12.75" x14ac:dyDescent="0.2">
      <c r="B291" s="37"/>
      <c r="C291" s="37"/>
      <c r="D291" s="38"/>
      <c r="E291" s="38"/>
      <c r="H291" s="7"/>
      <c r="I291" s="18"/>
    </row>
    <row r="292" spans="2:9" ht="12.75" x14ac:dyDescent="0.2">
      <c r="B292" s="37"/>
      <c r="C292" s="37"/>
      <c r="D292" s="38"/>
      <c r="E292" s="38"/>
      <c r="H292" s="7"/>
      <c r="I292" s="18"/>
    </row>
    <row r="293" spans="2:9" ht="12.75" x14ac:dyDescent="0.2">
      <c r="B293" s="37"/>
      <c r="C293" s="37"/>
      <c r="D293" s="38"/>
      <c r="E293" s="38"/>
      <c r="H293" s="7"/>
      <c r="I293" s="18"/>
    </row>
    <row r="294" spans="2:9" ht="12.75" x14ac:dyDescent="0.2">
      <c r="B294" s="37"/>
      <c r="C294" s="37"/>
      <c r="D294" s="38"/>
      <c r="E294" s="38"/>
      <c r="H294" s="7"/>
      <c r="I294" s="18"/>
    </row>
    <row r="295" spans="2:9" ht="12.75" x14ac:dyDescent="0.2">
      <c r="B295" s="37"/>
      <c r="C295" s="37"/>
      <c r="D295" s="38"/>
      <c r="E295" s="38"/>
      <c r="H295" s="7"/>
      <c r="I295" s="18"/>
    </row>
    <row r="296" spans="2:9" ht="12.75" x14ac:dyDescent="0.2">
      <c r="B296" s="37"/>
      <c r="C296" s="37"/>
      <c r="D296" s="38"/>
      <c r="E296" s="38"/>
      <c r="H296" s="7"/>
      <c r="I296" s="18"/>
    </row>
    <row r="297" spans="2:9" ht="12.75" x14ac:dyDescent="0.2">
      <c r="B297" s="37"/>
      <c r="C297" s="37"/>
      <c r="D297" s="38"/>
      <c r="E297" s="38"/>
      <c r="H297" s="7"/>
      <c r="I297" s="18"/>
    </row>
    <row r="298" spans="2:9" ht="12.75" x14ac:dyDescent="0.2">
      <c r="B298" s="37"/>
      <c r="C298" s="37"/>
      <c r="D298" s="38"/>
      <c r="E298" s="38"/>
      <c r="H298" s="7"/>
      <c r="I298" s="18"/>
    </row>
    <row r="299" spans="2:9" ht="12.75" x14ac:dyDescent="0.2">
      <c r="B299" s="37"/>
      <c r="C299" s="37"/>
      <c r="D299" s="38"/>
      <c r="E299" s="38"/>
      <c r="H299" s="7"/>
      <c r="I299" s="18"/>
    </row>
    <row r="300" spans="2:9" ht="12.75" x14ac:dyDescent="0.2">
      <c r="B300" s="37"/>
      <c r="C300" s="37"/>
      <c r="D300" s="38"/>
      <c r="E300" s="38"/>
      <c r="H300" s="7"/>
      <c r="I300" s="18"/>
    </row>
    <row r="301" spans="2:9" ht="12.75" x14ac:dyDescent="0.2">
      <c r="B301" s="37"/>
      <c r="C301" s="37"/>
      <c r="D301" s="38"/>
      <c r="E301" s="38"/>
      <c r="H301" s="7"/>
      <c r="I301" s="18"/>
    </row>
    <row r="302" spans="2:9" ht="12.75" x14ac:dyDescent="0.2">
      <c r="B302" s="37"/>
      <c r="C302" s="37"/>
      <c r="D302" s="38"/>
      <c r="E302" s="38"/>
      <c r="H302" s="7"/>
      <c r="I302" s="18"/>
    </row>
    <row r="303" spans="2:9" ht="12.75" x14ac:dyDescent="0.2">
      <c r="B303" s="37"/>
      <c r="C303" s="37"/>
      <c r="D303" s="38"/>
      <c r="E303" s="38"/>
      <c r="H303" s="7"/>
      <c r="I303" s="18"/>
    </row>
    <row r="304" spans="2:9" ht="12.75" x14ac:dyDescent="0.2">
      <c r="B304" s="37"/>
      <c r="C304" s="37"/>
      <c r="D304" s="38"/>
      <c r="E304" s="38"/>
      <c r="H304" s="7"/>
      <c r="I304" s="18"/>
    </row>
    <row r="305" spans="2:9" ht="12.75" x14ac:dyDescent="0.2">
      <c r="B305" s="37"/>
      <c r="C305" s="37"/>
      <c r="D305" s="38"/>
      <c r="E305" s="38"/>
      <c r="H305" s="7"/>
      <c r="I305" s="18"/>
    </row>
    <row r="306" spans="2:9" ht="12.75" x14ac:dyDescent="0.2">
      <c r="B306" s="37"/>
      <c r="C306" s="37"/>
      <c r="D306" s="38"/>
      <c r="E306" s="38"/>
      <c r="H306" s="7"/>
      <c r="I306" s="18"/>
    </row>
    <row r="307" spans="2:9" ht="12.75" x14ac:dyDescent="0.2">
      <c r="B307" s="37"/>
      <c r="C307" s="37"/>
      <c r="D307" s="38"/>
      <c r="E307" s="38"/>
      <c r="H307" s="7"/>
      <c r="I307" s="18"/>
    </row>
    <row r="308" spans="2:9" ht="12.75" x14ac:dyDescent="0.2">
      <c r="B308" s="37"/>
      <c r="C308" s="37"/>
      <c r="D308" s="38"/>
      <c r="E308" s="38"/>
      <c r="H308" s="7"/>
      <c r="I308" s="18"/>
    </row>
    <row r="309" spans="2:9" ht="12.75" x14ac:dyDescent="0.2">
      <c r="B309" s="37"/>
      <c r="C309" s="37"/>
      <c r="D309" s="38"/>
      <c r="E309" s="38"/>
      <c r="H309" s="7"/>
      <c r="I309" s="18"/>
    </row>
    <row r="310" spans="2:9" ht="12.75" x14ac:dyDescent="0.2">
      <c r="B310" s="37"/>
      <c r="C310" s="37"/>
      <c r="D310" s="38"/>
      <c r="E310" s="38"/>
      <c r="H310" s="7"/>
      <c r="I310" s="18"/>
    </row>
    <row r="311" spans="2:9" ht="12.75" x14ac:dyDescent="0.2">
      <c r="B311" s="37"/>
      <c r="C311" s="37"/>
      <c r="D311" s="38"/>
      <c r="E311" s="38"/>
      <c r="H311" s="7"/>
      <c r="I311" s="18"/>
    </row>
    <row r="312" spans="2:9" ht="12.75" x14ac:dyDescent="0.2">
      <c r="B312" s="37"/>
      <c r="C312" s="37"/>
      <c r="D312" s="38"/>
      <c r="E312" s="38"/>
      <c r="H312" s="7"/>
      <c r="I312" s="18"/>
    </row>
    <row r="313" spans="2:9" ht="12.75" x14ac:dyDescent="0.2">
      <c r="B313" s="37"/>
      <c r="C313" s="37"/>
      <c r="D313" s="38"/>
      <c r="E313" s="38"/>
      <c r="H313" s="7"/>
      <c r="I313" s="18"/>
    </row>
    <row r="314" spans="2:9" ht="12.75" x14ac:dyDescent="0.2">
      <c r="B314" s="37"/>
      <c r="C314" s="37"/>
      <c r="D314" s="38"/>
      <c r="E314" s="38"/>
      <c r="H314" s="7"/>
      <c r="I314" s="18"/>
    </row>
    <row r="315" spans="2:9" ht="12.75" x14ac:dyDescent="0.2">
      <c r="B315" s="37"/>
      <c r="C315" s="37"/>
      <c r="D315" s="38"/>
      <c r="E315" s="38"/>
      <c r="H315" s="7"/>
      <c r="I315" s="18"/>
    </row>
    <row r="316" spans="2:9" ht="12.75" x14ac:dyDescent="0.2">
      <c r="B316" s="37"/>
      <c r="C316" s="37"/>
      <c r="D316" s="38"/>
      <c r="E316" s="38"/>
      <c r="H316" s="7"/>
      <c r="I316" s="18"/>
    </row>
    <row r="317" spans="2:9" ht="12.75" x14ac:dyDescent="0.2">
      <c r="B317" s="37"/>
      <c r="C317" s="37"/>
      <c r="D317" s="38"/>
      <c r="E317" s="38"/>
      <c r="H317" s="7"/>
      <c r="I317" s="18"/>
    </row>
    <row r="318" spans="2:9" ht="12.75" x14ac:dyDescent="0.2">
      <c r="B318" s="37"/>
      <c r="C318" s="37"/>
      <c r="D318" s="38"/>
      <c r="E318" s="38"/>
      <c r="H318" s="7"/>
      <c r="I318" s="18"/>
    </row>
    <row r="319" spans="2:9" ht="12.75" x14ac:dyDescent="0.2">
      <c r="B319" s="37"/>
      <c r="C319" s="37"/>
      <c r="D319" s="38"/>
      <c r="E319" s="38"/>
      <c r="H319" s="7"/>
      <c r="I319" s="18"/>
    </row>
    <row r="320" spans="2:9" ht="12.75" x14ac:dyDescent="0.2">
      <c r="B320" s="37"/>
      <c r="C320" s="37"/>
      <c r="D320" s="38"/>
      <c r="E320" s="38"/>
      <c r="H320" s="7"/>
      <c r="I320" s="18"/>
    </row>
    <row r="321" spans="2:9" ht="12.75" x14ac:dyDescent="0.2">
      <c r="B321" s="37"/>
      <c r="C321" s="37"/>
      <c r="D321" s="38"/>
      <c r="E321" s="38"/>
      <c r="H321" s="7"/>
      <c r="I321" s="18"/>
    </row>
    <row r="322" spans="2:9" ht="12.75" x14ac:dyDescent="0.2">
      <c r="B322" s="37"/>
      <c r="C322" s="37"/>
      <c r="D322" s="38"/>
      <c r="E322" s="38"/>
      <c r="H322" s="7"/>
      <c r="I322" s="18"/>
    </row>
    <row r="323" spans="2:9" ht="12.75" x14ac:dyDescent="0.2">
      <c r="B323" s="37"/>
      <c r="C323" s="37"/>
      <c r="D323" s="38"/>
      <c r="E323" s="38"/>
      <c r="H323" s="7"/>
      <c r="I323" s="18"/>
    </row>
    <row r="324" spans="2:9" ht="12.75" x14ac:dyDescent="0.2">
      <c r="B324" s="37"/>
      <c r="C324" s="37"/>
      <c r="D324" s="38"/>
      <c r="E324" s="38"/>
      <c r="H324" s="7"/>
      <c r="I324" s="18"/>
    </row>
    <row r="325" spans="2:9" ht="12.75" x14ac:dyDescent="0.2">
      <c r="B325" s="37"/>
      <c r="C325" s="37"/>
      <c r="D325" s="38"/>
      <c r="E325" s="38"/>
      <c r="H325" s="7"/>
      <c r="I325" s="18"/>
    </row>
    <row r="326" spans="2:9" ht="12.75" x14ac:dyDescent="0.2">
      <c r="B326" s="37"/>
      <c r="C326" s="37"/>
      <c r="D326" s="38"/>
      <c r="E326" s="38"/>
      <c r="H326" s="7"/>
      <c r="I326" s="18"/>
    </row>
    <row r="327" spans="2:9" ht="12.75" x14ac:dyDescent="0.2">
      <c r="B327" s="37"/>
      <c r="C327" s="37"/>
      <c r="D327" s="38"/>
      <c r="E327" s="38"/>
      <c r="H327" s="7"/>
      <c r="I327" s="18"/>
    </row>
    <row r="328" spans="2:9" ht="12.75" x14ac:dyDescent="0.2">
      <c r="B328" s="37"/>
      <c r="C328" s="37"/>
      <c r="D328" s="38"/>
      <c r="E328" s="38"/>
      <c r="H328" s="7"/>
      <c r="I328" s="18"/>
    </row>
    <row r="329" spans="2:9" ht="12.75" x14ac:dyDescent="0.2">
      <c r="B329" s="37"/>
      <c r="C329" s="37"/>
      <c r="D329" s="38"/>
      <c r="E329" s="38"/>
      <c r="H329" s="7"/>
      <c r="I329" s="18"/>
    </row>
    <row r="330" spans="2:9" ht="12.75" x14ac:dyDescent="0.2">
      <c r="B330" s="37"/>
      <c r="C330" s="37"/>
      <c r="D330" s="38"/>
      <c r="E330" s="38"/>
      <c r="H330" s="7"/>
      <c r="I330" s="18"/>
    </row>
    <row r="331" spans="2:9" ht="12.75" x14ac:dyDescent="0.2">
      <c r="B331" s="37"/>
      <c r="C331" s="37"/>
      <c r="D331" s="38"/>
      <c r="E331" s="38"/>
      <c r="H331" s="7"/>
      <c r="I331" s="18"/>
    </row>
    <row r="332" spans="2:9" ht="12.75" x14ac:dyDescent="0.2">
      <c r="B332" s="37"/>
      <c r="C332" s="37"/>
      <c r="D332" s="38"/>
      <c r="E332" s="38"/>
      <c r="H332" s="7"/>
      <c r="I332" s="18"/>
    </row>
    <row r="333" spans="2:9" ht="12.75" x14ac:dyDescent="0.2">
      <c r="B333" s="37"/>
      <c r="C333" s="37"/>
      <c r="D333" s="38"/>
      <c r="E333" s="38"/>
      <c r="H333" s="7"/>
      <c r="I333" s="18"/>
    </row>
    <row r="334" spans="2:9" ht="12.75" x14ac:dyDescent="0.2">
      <c r="B334" s="37"/>
      <c r="C334" s="37"/>
      <c r="D334" s="38"/>
      <c r="E334" s="38"/>
      <c r="H334" s="7"/>
      <c r="I334" s="18"/>
    </row>
    <row r="335" spans="2:9" ht="12.75" x14ac:dyDescent="0.2">
      <c r="B335" s="37"/>
      <c r="C335" s="37"/>
      <c r="D335" s="38"/>
      <c r="E335" s="38"/>
      <c r="H335" s="7"/>
      <c r="I335" s="18"/>
    </row>
    <row r="336" spans="2:9" ht="12.75" x14ac:dyDescent="0.2">
      <c r="B336" s="37"/>
      <c r="C336" s="37"/>
      <c r="D336" s="38"/>
      <c r="E336" s="38"/>
      <c r="H336" s="7"/>
      <c r="I336" s="18"/>
    </row>
    <row r="337" spans="2:9" ht="12.75" x14ac:dyDescent="0.2">
      <c r="B337" s="37"/>
      <c r="C337" s="37"/>
      <c r="D337" s="38"/>
      <c r="E337" s="38"/>
      <c r="H337" s="7"/>
      <c r="I337" s="18"/>
    </row>
    <row r="338" spans="2:9" ht="12.75" x14ac:dyDescent="0.2">
      <c r="B338" s="37"/>
      <c r="C338" s="37"/>
      <c r="D338" s="38"/>
      <c r="E338" s="38"/>
      <c r="H338" s="7"/>
      <c r="I338" s="18"/>
    </row>
    <row r="339" spans="2:9" ht="12.75" x14ac:dyDescent="0.2">
      <c r="B339" s="37"/>
      <c r="C339" s="37"/>
      <c r="D339" s="38"/>
      <c r="E339" s="38"/>
      <c r="H339" s="7"/>
      <c r="I339" s="18"/>
    </row>
    <row r="340" spans="2:9" ht="12.75" x14ac:dyDescent="0.2">
      <c r="B340" s="37"/>
      <c r="C340" s="37"/>
      <c r="D340" s="38"/>
      <c r="E340" s="38"/>
      <c r="H340" s="7"/>
      <c r="I340" s="18"/>
    </row>
    <row r="341" spans="2:9" ht="12.75" x14ac:dyDescent="0.2">
      <c r="B341" s="37"/>
      <c r="C341" s="37"/>
      <c r="D341" s="38"/>
      <c r="E341" s="38"/>
      <c r="H341" s="7"/>
      <c r="I341" s="18"/>
    </row>
    <row r="342" spans="2:9" ht="12.75" x14ac:dyDescent="0.2">
      <c r="B342" s="37"/>
      <c r="C342" s="37"/>
      <c r="D342" s="38"/>
      <c r="E342" s="38"/>
      <c r="H342" s="7"/>
      <c r="I342" s="18"/>
    </row>
    <row r="343" spans="2:9" ht="12.75" x14ac:dyDescent="0.2">
      <c r="B343" s="37"/>
      <c r="C343" s="37"/>
      <c r="D343" s="38"/>
      <c r="E343" s="38"/>
      <c r="H343" s="7"/>
      <c r="I343" s="18"/>
    </row>
    <row r="344" spans="2:9" ht="12.75" x14ac:dyDescent="0.2">
      <c r="B344" s="37"/>
      <c r="C344" s="37"/>
      <c r="D344" s="38"/>
      <c r="E344" s="38"/>
      <c r="H344" s="7"/>
      <c r="I344" s="18"/>
    </row>
    <row r="345" spans="2:9" ht="12.75" x14ac:dyDescent="0.2">
      <c r="B345" s="37"/>
      <c r="C345" s="37"/>
      <c r="D345" s="38"/>
      <c r="E345" s="38"/>
      <c r="H345" s="7"/>
      <c r="I345" s="18"/>
    </row>
    <row r="346" spans="2:9" ht="12.75" x14ac:dyDescent="0.2">
      <c r="B346" s="37"/>
      <c r="C346" s="37"/>
      <c r="D346" s="38"/>
      <c r="E346" s="38"/>
      <c r="H346" s="7"/>
      <c r="I346" s="18"/>
    </row>
    <row r="347" spans="2:9" ht="12.75" x14ac:dyDescent="0.2">
      <c r="B347" s="37"/>
      <c r="C347" s="37"/>
      <c r="D347" s="38"/>
      <c r="E347" s="38"/>
      <c r="H347" s="7"/>
      <c r="I347" s="18"/>
    </row>
    <row r="348" spans="2:9" ht="12.75" x14ac:dyDescent="0.2">
      <c r="B348" s="37"/>
      <c r="C348" s="37"/>
      <c r="D348" s="38"/>
      <c r="E348" s="38"/>
      <c r="H348" s="7"/>
      <c r="I348" s="18"/>
    </row>
    <row r="349" spans="2:9" ht="12.75" x14ac:dyDescent="0.2">
      <c r="B349" s="37"/>
      <c r="C349" s="37"/>
      <c r="D349" s="38"/>
      <c r="E349" s="38"/>
      <c r="H349" s="7"/>
      <c r="I349" s="18"/>
    </row>
    <row r="350" spans="2:9" ht="12.75" x14ac:dyDescent="0.2">
      <c r="B350" s="37"/>
      <c r="C350" s="37"/>
      <c r="D350" s="38"/>
      <c r="E350" s="38"/>
      <c r="H350" s="7"/>
      <c r="I350" s="18"/>
    </row>
    <row r="351" spans="2:9" ht="12.75" x14ac:dyDescent="0.2">
      <c r="B351" s="37"/>
      <c r="C351" s="37"/>
      <c r="D351" s="38"/>
      <c r="E351" s="38"/>
      <c r="H351" s="7"/>
      <c r="I351" s="18"/>
    </row>
    <row r="352" spans="2:9" ht="12.75" x14ac:dyDescent="0.2">
      <c r="B352" s="37"/>
      <c r="C352" s="37"/>
      <c r="D352" s="38"/>
      <c r="E352" s="38"/>
      <c r="H352" s="7"/>
      <c r="I352" s="18"/>
    </row>
    <row r="353" spans="2:9" ht="12.75" x14ac:dyDescent="0.2">
      <c r="B353" s="37"/>
      <c r="C353" s="37"/>
      <c r="D353" s="38"/>
      <c r="E353" s="38"/>
      <c r="H353" s="7"/>
      <c r="I353" s="18"/>
    </row>
    <row r="354" spans="2:9" ht="12.75" x14ac:dyDescent="0.2">
      <c r="B354" s="37"/>
      <c r="C354" s="37"/>
      <c r="D354" s="38"/>
      <c r="E354" s="38"/>
      <c r="H354" s="7"/>
      <c r="I354" s="18"/>
    </row>
    <row r="355" spans="2:9" ht="12.75" x14ac:dyDescent="0.2">
      <c r="B355" s="37"/>
      <c r="C355" s="37"/>
      <c r="D355" s="38"/>
      <c r="E355" s="38"/>
      <c r="H355" s="7"/>
      <c r="I355" s="18"/>
    </row>
    <row r="356" spans="2:9" ht="12.75" x14ac:dyDescent="0.2">
      <c r="B356" s="37"/>
      <c r="C356" s="37"/>
      <c r="D356" s="38"/>
      <c r="E356" s="38"/>
      <c r="H356" s="7"/>
      <c r="I356" s="18"/>
    </row>
    <row r="357" spans="2:9" ht="12.75" x14ac:dyDescent="0.2">
      <c r="B357" s="37"/>
      <c r="C357" s="37"/>
      <c r="D357" s="38"/>
      <c r="E357" s="38"/>
      <c r="H357" s="7"/>
      <c r="I357" s="18"/>
    </row>
    <row r="358" spans="2:9" ht="12.75" x14ac:dyDescent="0.2">
      <c r="B358" s="37"/>
      <c r="C358" s="37"/>
      <c r="D358" s="38"/>
      <c r="E358" s="38"/>
      <c r="H358" s="7"/>
      <c r="I358" s="18"/>
    </row>
    <row r="359" spans="2:9" ht="12.75" x14ac:dyDescent="0.2">
      <c r="B359" s="37"/>
      <c r="C359" s="37"/>
      <c r="D359" s="38"/>
      <c r="E359" s="38"/>
      <c r="H359" s="7"/>
      <c r="I359" s="18"/>
    </row>
    <row r="360" spans="2:9" ht="12.75" x14ac:dyDescent="0.2">
      <c r="B360" s="37"/>
      <c r="C360" s="37"/>
      <c r="D360" s="38"/>
      <c r="E360" s="38"/>
      <c r="H360" s="7"/>
      <c r="I360" s="18"/>
    </row>
    <row r="361" spans="2:9" ht="12.75" x14ac:dyDescent="0.2">
      <c r="B361" s="37"/>
      <c r="C361" s="37"/>
      <c r="D361" s="38"/>
      <c r="E361" s="38"/>
      <c r="H361" s="7"/>
      <c r="I361" s="18"/>
    </row>
    <row r="362" spans="2:9" ht="12.75" x14ac:dyDescent="0.2">
      <c r="B362" s="37"/>
      <c r="C362" s="37"/>
      <c r="D362" s="38"/>
      <c r="E362" s="38"/>
      <c r="H362" s="7"/>
      <c r="I362" s="18"/>
    </row>
    <row r="363" spans="2:9" ht="12.75" x14ac:dyDescent="0.2">
      <c r="B363" s="37"/>
      <c r="C363" s="37"/>
      <c r="D363" s="38"/>
      <c r="E363" s="38"/>
      <c r="H363" s="7"/>
      <c r="I363" s="18"/>
    </row>
    <row r="364" spans="2:9" ht="12.75" x14ac:dyDescent="0.2">
      <c r="B364" s="37"/>
      <c r="C364" s="37"/>
      <c r="D364" s="38"/>
      <c r="E364" s="38"/>
      <c r="H364" s="7"/>
      <c r="I364" s="18"/>
    </row>
    <row r="365" spans="2:9" ht="12.75" x14ac:dyDescent="0.2">
      <c r="B365" s="37"/>
      <c r="C365" s="37"/>
      <c r="D365" s="38"/>
      <c r="E365" s="38"/>
      <c r="H365" s="7"/>
      <c r="I365" s="18"/>
    </row>
    <row r="366" spans="2:9" ht="12.75" x14ac:dyDescent="0.2">
      <c r="B366" s="37"/>
      <c r="C366" s="37"/>
      <c r="D366" s="38"/>
      <c r="E366" s="38"/>
      <c r="H366" s="7"/>
      <c r="I366" s="18"/>
    </row>
    <row r="367" spans="2:9" ht="12.75" x14ac:dyDescent="0.2">
      <c r="B367" s="37"/>
      <c r="C367" s="37"/>
      <c r="D367" s="38"/>
      <c r="E367" s="38"/>
      <c r="H367" s="7"/>
      <c r="I367" s="18"/>
    </row>
    <row r="368" spans="2:9" ht="12.75" x14ac:dyDescent="0.2">
      <c r="B368" s="37"/>
      <c r="C368" s="37"/>
      <c r="D368" s="38"/>
      <c r="E368" s="38"/>
      <c r="H368" s="7"/>
      <c r="I368" s="18"/>
    </row>
    <row r="369" spans="2:9" ht="12.75" x14ac:dyDescent="0.2">
      <c r="B369" s="37"/>
      <c r="C369" s="37"/>
      <c r="D369" s="38"/>
      <c r="E369" s="38"/>
      <c r="H369" s="7"/>
      <c r="I369" s="18"/>
    </row>
    <row r="370" spans="2:9" ht="12.75" x14ac:dyDescent="0.2">
      <c r="B370" s="37"/>
      <c r="C370" s="37"/>
      <c r="D370" s="38"/>
      <c r="E370" s="38"/>
      <c r="H370" s="7"/>
      <c r="I370" s="18"/>
    </row>
    <row r="371" spans="2:9" ht="12.75" x14ac:dyDescent="0.2">
      <c r="B371" s="37"/>
      <c r="C371" s="37"/>
      <c r="D371" s="38"/>
      <c r="E371" s="38"/>
      <c r="H371" s="7"/>
      <c r="I371" s="18"/>
    </row>
    <row r="372" spans="2:9" ht="12.75" x14ac:dyDescent="0.2">
      <c r="B372" s="37"/>
      <c r="C372" s="37"/>
      <c r="D372" s="38"/>
      <c r="E372" s="38"/>
      <c r="H372" s="7"/>
      <c r="I372" s="18"/>
    </row>
    <row r="373" spans="2:9" ht="12.75" x14ac:dyDescent="0.2">
      <c r="B373" s="37"/>
      <c r="C373" s="37"/>
      <c r="D373" s="38"/>
      <c r="E373" s="38"/>
      <c r="H373" s="7"/>
      <c r="I373" s="18"/>
    </row>
    <row r="374" spans="2:9" ht="12.75" x14ac:dyDescent="0.2">
      <c r="B374" s="37"/>
      <c r="C374" s="37"/>
      <c r="D374" s="38"/>
      <c r="E374" s="38"/>
      <c r="H374" s="7"/>
      <c r="I374" s="18"/>
    </row>
    <row r="375" spans="2:9" ht="12.75" x14ac:dyDescent="0.2">
      <c r="B375" s="37"/>
      <c r="C375" s="37"/>
      <c r="D375" s="38"/>
      <c r="E375" s="38"/>
      <c r="H375" s="7"/>
      <c r="I375" s="18"/>
    </row>
    <row r="376" spans="2:9" ht="12.75" x14ac:dyDescent="0.2">
      <c r="B376" s="37"/>
      <c r="C376" s="37"/>
      <c r="D376" s="38"/>
      <c r="E376" s="38"/>
      <c r="H376" s="7"/>
      <c r="I376" s="18"/>
    </row>
    <row r="377" spans="2:9" ht="12.75" x14ac:dyDescent="0.2">
      <c r="B377" s="37"/>
      <c r="C377" s="37"/>
      <c r="D377" s="38"/>
      <c r="E377" s="38"/>
      <c r="H377" s="7"/>
      <c r="I377" s="18"/>
    </row>
    <row r="378" spans="2:9" ht="12.75" x14ac:dyDescent="0.2">
      <c r="B378" s="37"/>
      <c r="C378" s="37"/>
      <c r="D378" s="38"/>
      <c r="E378" s="38"/>
      <c r="H378" s="7"/>
      <c r="I378" s="18"/>
    </row>
    <row r="379" spans="2:9" ht="12.75" x14ac:dyDescent="0.2">
      <c r="B379" s="37"/>
      <c r="C379" s="37"/>
      <c r="D379" s="38"/>
      <c r="E379" s="38"/>
      <c r="H379" s="7"/>
      <c r="I379" s="18"/>
    </row>
    <row r="380" spans="2:9" ht="12.75" x14ac:dyDescent="0.2">
      <c r="B380" s="37"/>
      <c r="C380" s="37"/>
      <c r="D380" s="38"/>
      <c r="E380" s="38"/>
      <c r="H380" s="7"/>
      <c r="I380" s="18"/>
    </row>
    <row r="381" spans="2:9" ht="12.75" x14ac:dyDescent="0.2">
      <c r="B381" s="37"/>
      <c r="C381" s="37"/>
      <c r="D381" s="38"/>
      <c r="E381" s="38"/>
      <c r="H381" s="7"/>
      <c r="I381" s="18"/>
    </row>
    <row r="382" spans="2:9" ht="12.75" x14ac:dyDescent="0.2">
      <c r="B382" s="37"/>
      <c r="C382" s="37"/>
      <c r="D382" s="38"/>
      <c r="E382" s="38"/>
      <c r="H382" s="7"/>
      <c r="I382" s="18"/>
    </row>
    <row r="383" spans="2:9" ht="12.75" x14ac:dyDescent="0.2">
      <c r="B383" s="37"/>
      <c r="C383" s="37"/>
      <c r="D383" s="38"/>
      <c r="E383" s="38"/>
      <c r="H383" s="7"/>
      <c r="I383" s="18"/>
    </row>
    <row r="384" spans="2:9" ht="12.75" x14ac:dyDescent="0.2">
      <c r="B384" s="37"/>
      <c r="C384" s="37"/>
      <c r="D384" s="38"/>
      <c r="E384" s="38"/>
      <c r="H384" s="7"/>
      <c r="I384" s="18"/>
    </row>
    <row r="385" spans="2:9" ht="12.75" x14ac:dyDescent="0.2">
      <c r="B385" s="37"/>
      <c r="C385" s="37"/>
      <c r="D385" s="38"/>
      <c r="E385" s="38"/>
      <c r="H385" s="7"/>
      <c r="I385" s="18"/>
    </row>
    <row r="386" spans="2:9" ht="12.75" x14ac:dyDescent="0.2">
      <c r="B386" s="37"/>
      <c r="C386" s="37"/>
      <c r="D386" s="38"/>
      <c r="E386" s="38"/>
      <c r="H386" s="7"/>
      <c r="I386" s="18"/>
    </row>
    <row r="387" spans="2:9" ht="12.75" x14ac:dyDescent="0.2">
      <c r="B387" s="37"/>
      <c r="C387" s="37"/>
      <c r="D387" s="38"/>
      <c r="E387" s="38"/>
      <c r="H387" s="7"/>
      <c r="I387" s="18"/>
    </row>
    <row r="388" spans="2:9" ht="12.75" x14ac:dyDescent="0.2">
      <c r="B388" s="37"/>
      <c r="C388" s="37"/>
      <c r="D388" s="38"/>
      <c r="E388" s="38"/>
      <c r="H388" s="7"/>
      <c r="I388" s="18"/>
    </row>
    <row r="389" spans="2:9" ht="12.75" x14ac:dyDescent="0.2">
      <c r="B389" s="37"/>
      <c r="C389" s="37"/>
      <c r="D389" s="38"/>
      <c r="E389" s="38"/>
      <c r="H389" s="7"/>
      <c r="I389" s="18"/>
    </row>
    <row r="390" spans="2:9" ht="12.75" x14ac:dyDescent="0.2">
      <c r="B390" s="37"/>
      <c r="C390" s="37"/>
      <c r="D390" s="38"/>
      <c r="E390" s="38"/>
      <c r="H390" s="7"/>
      <c r="I390" s="18"/>
    </row>
    <row r="391" spans="2:9" ht="12.75" x14ac:dyDescent="0.2">
      <c r="B391" s="37"/>
      <c r="C391" s="37"/>
      <c r="D391" s="38"/>
      <c r="E391" s="38"/>
      <c r="H391" s="7"/>
      <c r="I391" s="18"/>
    </row>
    <row r="392" spans="2:9" ht="12.75" x14ac:dyDescent="0.2">
      <c r="B392" s="37"/>
      <c r="C392" s="37"/>
      <c r="D392" s="38"/>
      <c r="E392" s="38"/>
      <c r="H392" s="7"/>
      <c r="I392" s="18"/>
    </row>
    <row r="393" spans="2:9" ht="12.75" x14ac:dyDescent="0.2">
      <c r="B393" s="37"/>
      <c r="C393" s="37"/>
      <c r="D393" s="38"/>
      <c r="E393" s="38"/>
      <c r="H393" s="7"/>
      <c r="I393" s="18"/>
    </row>
    <row r="394" spans="2:9" ht="12.75" x14ac:dyDescent="0.2">
      <c r="B394" s="37"/>
      <c r="C394" s="37"/>
      <c r="D394" s="38"/>
      <c r="E394" s="38"/>
      <c r="H394" s="7"/>
      <c r="I394" s="18"/>
    </row>
    <row r="395" spans="2:9" ht="12.75" x14ac:dyDescent="0.2">
      <c r="B395" s="37"/>
      <c r="C395" s="37"/>
      <c r="D395" s="38"/>
      <c r="E395" s="38"/>
      <c r="H395" s="7"/>
      <c r="I395" s="18"/>
    </row>
    <row r="396" spans="2:9" ht="12.75" x14ac:dyDescent="0.2">
      <c r="B396" s="37"/>
      <c r="C396" s="37"/>
      <c r="D396" s="38"/>
      <c r="E396" s="38"/>
      <c r="H396" s="7"/>
      <c r="I396" s="18"/>
    </row>
    <row r="397" spans="2:9" ht="12.75" x14ac:dyDescent="0.2">
      <c r="B397" s="37"/>
      <c r="C397" s="37"/>
      <c r="D397" s="38"/>
      <c r="E397" s="38"/>
      <c r="H397" s="7"/>
      <c r="I397" s="18"/>
    </row>
    <row r="398" spans="2:9" ht="12.75" x14ac:dyDescent="0.2">
      <c r="B398" s="37"/>
      <c r="C398" s="37"/>
      <c r="D398" s="38"/>
      <c r="E398" s="38"/>
      <c r="H398" s="7"/>
      <c r="I398" s="18"/>
    </row>
    <row r="399" spans="2:9" ht="12.75" x14ac:dyDescent="0.2">
      <c r="B399" s="37"/>
      <c r="C399" s="37"/>
      <c r="D399" s="38"/>
      <c r="E399" s="38"/>
      <c r="H399" s="7"/>
      <c r="I399" s="18"/>
    </row>
    <row r="400" spans="2:9" ht="12.75" x14ac:dyDescent="0.2">
      <c r="B400" s="37"/>
      <c r="C400" s="37"/>
      <c r="D400" s="38"/>
      <c r="E400" s="38"/>
      <c r="H400" s="7"/>
      <c r="I400" s="18"/>
    </row>
    <row r="401" spans="2:9" ht="12.75" x14ac:dyDescent="0.2">
      <c r="B401" s="37"/>
      <c r="C401" s="37"/>
      <c r="D401" s="38"/>
      <c r="E401" s="38"/>
      <c r="H401" s="7"/>
      <c r="I401" s="18"/>
    </row>
    <row r="402" spans="2:9" ht="12.75" x14ac:dyDescent="0.2">
      <c r="B402" s="37"/>
      <c r="C402" s="37"/>
      <c r="D402" s="38"/>
      <c r="E402" s="38"/>
      <c r="H402" s="7"/>
      <c r="I402" s="18"/>
    </row>
    <row r="403" spans="2:9" ht="12.75" x14ac:dyDescent="0.2">
      <c r="B403" s="37"/>
      <c r="C403" s="37"/>
      <c r="D403" s="38"/>
      <c r="E403" s="38"/>
      <c r="H403" s="7"/>
      <c r="I403" s="18"/>
    </row>
    <row r="404" spans="2:9" ht="12.75" x14ac:dyDescent="0.2">
      <c r="B404" s="37"/>
      <c r="C404" s="37"/>
      <c r="D404" s="38"/>
      <c r="E404" s="38"/>
      <c r="H404" s="7"/>
      <c r="I404" s="18"/>
    </row>
    <row r="405" spans="2:9" ht="12.75" x14ac:dyDescent="0.2">
      <c r="B405" s="37"/>
      <c r="C405" s="37"/>
      <c r="D405" s="38"/>
      <c r="E405" s="38"/>
      <c r="H405" s="7"/>
      <c r="I405" s="18"/>
    </row>
    <row r="406" spans="2:9" ht="12.75" x14ac:dyDescent="0.2">
      <c r="B406" s="37"/>
      <c r="C406" s="37"/>
      <c r="D406" s="38"/>
      <c r="E406" s="38"/>
      <c r="H406" s="7"/>
      <c r="I406" s="18"/>
    </row>
    <row r="407" spans="2:9" ht="12.75" x14ac:dyDescent="0.2">
      <c r="B407" s="37"/>
      <c r="C407" s="37"/>
      <c r="D407" s="38"/>
      <c r="E407" s="38"/>
      <c r="H407" s="7"/>
      <c r="I407" s="18"/>
    </row>
    <row r="408" spans="2:9" ht="12.75" x14ac:dyDescent="0.2">
      <c r="B408" s="37"/>
      <c r="C408" s="37"/>
      <c r="D408" s="38"/>
      <c r="E408" s="38"/>
      <c r="H408" s="7"/>
      <c r="I408" s="18"/>
    </row>
    <row r="409" spans="2:9" ht="12.75" x14ac:dyDescent="0.2">
      <c r="B409" s="37"/>
      <c r="C409" s="37"/>
      <c r="D409" s="38"/>
      <c r="E409" s="38"/>
      <c r="H409" s="7"/>
      <c r="I409" s="18"/>
    </row>
    <row r="410" spans="2:9" ht="12.75" x14ac:dyDescent="0.2">
      <c r="B410" s="37"/>
      <c r="C410" s="37"/>
      <c r="D410" s="38"/>
      <c r="E410" s="38"/>
      <c r="H410" s="7"/>
      <c r="I410" s="18"/>
    </row>
    <row r="411" spans="2:9" ht="12.75" x14ac:dyDescent="0.2">
      <c r="B411" s="37"/>
      <c r="C411" s="37"/>
      <c r="D411" s="38"/>
      <c r="E411" s="38"/>
      <c r="H411" s="7"/>
      <c r="I411" s="18"/>
    </row>
    <row r="412" spans="2:9" ht="12.75" x14ac:dyDescent="0.2">
      <c r="B412" s="37"/>
      <c r="C412" s="37"/>
      <c r="D412" s="38"/>
      <c r="E412" s="38"/>
      <c r="H412" s="7"/>
      <c r="I412" s="18"/>
    </row>
    <row r="413" spans="2:9" ht="12.75" x14ac:dyDescent="0.2">
      <c r="B413" s="37"/>
      <c r="C413" s="37"/>
      <c r="D413" s="38"/>
      <c r="E413" s="38"/>
      <c r="H413" s="7"/>
      <c r="I413" s="18"/>
    </row>
    <row r="414" spans="2:9" ht="12.75" x14ac:dyDescent="0.2">
      <c r="B414" s="37"/>
      <c r="C414" s="37"/>
      <c r="D414" s="38"/>
      <c r="E414" s="38"/>
      <c r="H414" s="7"/>
      <c r="I414" s="18"/>
    </row>
    <row r="415" spans="2:9" ht="12.75" x14ac:dyDescent="0.2">
      <c r="B415" s="37"/>
      <c r="C415" s="37"/>
      <c r="D415" s="38"/>
      <c r="E415" s="38"/>
      <c r="H415" s="7"/>
      <c r="I415" s="18"/>
    </row>
    <row r="416" spans="2:9" ht="12.75" x14ac:dyDescent="0.2">
      <c r="B416" s="37"/>
      <c r="C416" s="37"/>
      <c r="D416" s="38"/>
      <c r="E416" s="38"/>
      <c r="H416" s="7"/>
      <c r="I416" s="18"/>
    </row>
    <row r="417" spans="2:9" ht="12.75" x14ac:dyDescent="0.2">
      <c r="B417" s="37"/>
      <c r="C417" s="37"/>
      <c r="D417" s="38"/>
      <c r="E417" s="38"/>
      <c r="H417" s="7"/>
      <c r="I417" s="18"/>
    </row>
    <row r="418" spans="2:9" ht="12.75" x14ac:dyDescent="0.2">
      <c r="B418" s="37"/>
      <c r="C418" s="37"/>
      <c r="D418" s="38"/>
      <c r="E418" s="38"/>
      <c r="H418" s="7"/>
      <c r="I418" s="18"/>
    </row>
    <row r="419" spans="2:9" ht="12.75" x14ac:dyDescent="0.2">
      <c r="B419" s="37"/>
      <c r="C419" s="37"/>
      <c r="D419" s="38"/>
      <c r="E419" s="38"/>
      <c r="H419" s="7"/>
      <c r="I419" s="18"/>
    </row>
    <row r="420" spans="2:9" ht="12.75" x14ac:dyDescent="0.2">
      <c r="B420" s="37"/>
      <c r="C420" s="37"/>
      <c r="D420" s="38"/>
      <c r="E420" s="38"/>
      <c r="H420" s="7"/>
      <c r="I420" s="18"/>
    </row>
    <row r="421" spans="2:9" ht="12.75" x14ac:dyDescent="0.2">
      <c r="B421" s="37"/>
      <c r="C421" s="37"/>
      <c r="D421" s="38"/>
      <c r="E421" s="38"/>
      <c r="H421" s="7"/>
      <c r="I421" s="18"/>
    </row>
    <row r="422" spans="2:9" ht="12.75" x14ac:dyDescent="0.2">
      <c r="B422" s="37"/>
      <c r="C422" s="37"/>
      <c r="D422" s="38"/>
      <c r="E422" s="38"/>
      <c r="H422" s="7"/>
      <c r="I422" s="18"/>
    </row>
    <row r="423" spans="2:9" ht="12.75" x14ac:dyDescent="0.2">
      <c r="B423" s="37"/>
      <c r="C423" s="37"/>
      <c r="D423" s="38"/>
      <c r="E423" s="38"/>
      <c r="H423" s="7"/>
      <c r="I423" s="18"/>
    </row>
    <row r="424" spans="2:9" ht="12.75" x14ac:dyDescent="0.2">
      <c r="B424" s="37"/>
      <c r="C424" s="37"/>
      <c r="D424" s="38"/>
      <c r="E424" s="38"/>
      <c r="H424" s="7"/>
      <c r="I424" s="18"/>
    </row>
    <row r="425" spans="2:9" ht="12.75" x14ac:dyDescent="0.2">
      <c r="B425" s="37"/>
      <c r="C425" s="37"/>
      <c r="D425" s="38"/>
      <c r="E425" s="38"/>
      <c r="H425" s="7"/>
      <c r="I425" s="18"/>
    </row>
    <row r="426" spans="2:9" ht="12.75" x14ac:dyDescent="0.2">
      <c r="B426" s="37"/>
      <c r="C426" s="37"/>
      <c r="D426" s="38"/>
      <c r="E426" s="38"/>
      <c r="H426" s="7"/>
      <c r="I426" s="18"/>
    </row>
    <row r="427" spans="2:9" ht="12.75" x14ac:dyDescent="0.2">
      <c r="B427" s="37"/>
      <c r="C427" s="37"/>
      <c r="D427" s="38"/>
      <c r="E427" s="38"/>
      <c r="H427" s="7"/>
      <c r="I427" s="18"/>
    </row>
    <row r="428" spans="2:9" ht="12.75" x14ac:dyDescent="0.2">
      <c r="B428" s="37"/>
      <c r="C428" s="37"/>
      <c r="D428" s="38"/>
      <c r="E428" s="38"/>
      <c r="H428" s="7"/>
      <c r="I428" s="18"/>
    </row>
    <row r="429" spans="2:9" ht="12.75" x14ac:dyDescent="0.2">
      <c r="B429" s="37"/>
      <c r="C429" s="37"/>
      <c r="D429" s="38"/>
      <c r="E429" s="38"/>
      <c r="H429" s="7"/>
      <c r="I429" s="18"/>
    </row>
    <row r="430" spans="2:9" ht="12.75" x14ac:dyDescent="0.2">
      <c r="B430" s="37"/>
      <c r="C430" s="37"/>
      <c r="D430" s="38"/>
      <c r="E430" s="38"/>
      <c r="H430" s="7"/>
      <c r="I430" s="18"/>
    </row>
    <row r="431" spans="2:9" ht="12.75" x14ac:dyDescent="0.2">
      <c r="B431" s="37"/>
      <c r="C431" s="37"/>
      <c r="D431" s="38"/>
      <c r="E431" s="38"/>
      <c r="H431" s="7"/>
      <c r="I431" s="18"/>
    </row>
    <row r="432" spans="2:9" ht="12.75" x14ac:dyDescent="0.2">
      <c r="B432" s="37"/>
      <c r="C432" s="37"/>
      <c r="D432" s="38"/>
      <c r="E432" s="38"/>
      <c r="H432" s="7"/>
      <c r="I432" s="18"/>
    </row>
    <row r="433" spans="2:9" ht="12.75" x14ac:dyDescent="0.2">
      <c r="B433" s="37"/>
      <c r="C433" s="37"/>
      <c r="D433" s="38"/>
      <c r="E433" s="38"/>
      <c r="H433" s="7"/>
      <c r="I433" s="18"/>
    </row>
    <row r="434" spans="2:9" ht="12.75" x14ac:dyDescent="0.2">
      <c r="B434" s="37"/>
      <c r="C434" s="37"/>
      <c r="D434" s="38"/>
      <c r="E434" s="38"/>
      <c r="H434" s="7"/>
      <c r="I434" s="18"/>
    </row>
    <row r="435" spans="2:9" ht="12.75" x14ac:dyDescent="0.2">
      <c r="B435" s="37"/>
      <c r="C435" s="37"/>
      <c r="D435" s="38"/>
      <c r="E435" s="38"/>
      <c r="H435" s="7"/>
      <c r="I435" s="18"/>
    </row>
    <row r="436" spans="2:9" ht="12.75" x14ac:dyDescent="0.2">
      <c r="B436" s="37"/>
      <c r="C436" s="37"/>
      <c r="D436" s="38"/>
      <c r="E436" s="38"/>
      <c r="H436" s="7"/>
      <c r="I436" s="18"/>
    </row>
    <row r="437" spans="2:9" ht="12.75" x14ac:dyDescent="0.2">
      <c r="B437" s="37"/>
      <c r="C437" s="37"/>
      <c r="D437" s="38"/>
      <c r="E437" s="38"/>
      <c r="H437" s="7"/>
      <c r="I437" s="18"/>
    </row>
    <row r="438" spans="2:9" ht="12.75" x14ac:dyDescent="0.2">
      <c r="B438" s="37"/>
      <c r="C438" s="37"/>
      <c r="D438" s="38"/>
      <c r="E438" s="38"/>
      <c r="H438" s="7"/>
      <c r="I438" s="18"/>
    </row>
    <row r="439" spans="2:9" ht="12.75" x14ac:dyDescent="0.2">
      <c r="B439" s="37"/>
      <c r="C439" s="37"/>
      <c r="D439" s="38"/>
      <c r="E439" s="38"/>
      <c r="H439" s="7"/>
      <c r="I439" s="18"/>
    </row>
    <row r="440" spans="2:9" ht="12.75" x14ac:dyDescent="0.2">
      <c r="B440" s="37"/>
      <c r="C440" s="37"/>
      <c r="D440" s="38"/>
      <c r="E440" s="38"/>
      <c r="H440" s="7"/>
      <c r="I440" s="18"/>
    </row>
    <row r="441" spans="2:9" ht="12.75" x14ac:dyDescent="0.2">
      <c r="B441" s="37"/>
      <c r="C441" s="37"/>
      <c r="D441" s="38"/>
      <c r="E441" s="38"/>
      <c r="H441" s="7"/>
      <c r="I441" s="18"/>
    </row>
    <row r="442" spans="2:9" ht="12.75" x14ac:dyDescent="0.2">
      <c r="B442" s="37"/>
      <c r="C442" s="37"/>
      <c r="D442" s="38"/>
      <c r="E442" s="38"/>
      <c r="H442" s="7"/>
      <c r="I442" s="18"/>
    </row>
    <row r="443" spans="2:9" ht="12.75" x14ac:dyDescent="0.2">
      <c r="B443" s="37"/>
      <c r="C443" s="37"/>
      <c r="D443" s="38"/>
      <c r="E443" s="38"/>
      <c r="H443" s="7"/>
      <c r="I443" s="18"/>
    </row>
    <row r="444" spans="2:9" ht="12.75" x14ac:dyDescent="0.2">
      <c r="B444" s="37"/>
      <c r="C444" s="37"/>
      <c r="D444" s="38"/>
      <c r="E444" s="38"/>
      <c r="H444" s="7"/>
      <c r="I444" s="18"/>
    </row>
    <row r="445" spans="2:9" ht="12.75" x14ac:dyDescent="0.2">
      <c r="B445" s="37"/>
      <c r="C445" s="37"/>
      <c r="D445" s="38"/>
      <c r="E445" s="38"/>
      <c r="H445" s="7"/>
      <c r="I445" s="18"/>
    </row>
    <row r="446" spans="2:9" ht="12.75" x14ac:dyDescent="0.2">
      <c r="B446" s="37"/>
      <c r="C446" s="37"/>
      <c r="D446" s="38"/>
      <c r="E446" s="38"/>
      <c r="H446" s="7"/>
      <c r="I446" s="18"/>
    </row>
    <row r="447" spans="2:9" ht="12.75" x14ac:dyDescent="0.2">
      <c r="B447" s="37"/>
      <c r="C447" s="37"/>
      <c r="D447" s="38"/>
      <c r="E447" s="38"/>
      <c r="H447" s="7"/>
      <c r="I447" s="18"/>
    </row>
    <row r="448" spans="2:9" ht="12.75" x14ac:dyDescent="0.2">
      <c r="B448" s="37"/>
      <c r="C448" s="37"/>
      <c r="D448" s="38"/>
      <c r="E448" s="38"/>
      <c r="H448" s="7"/>
      <c r="I448" s="18"/>
    </row>
    <row r="449" spans="2:9" ht="12.75" x14ac:dyDescent="0.2">
      <c r="B449" s="37"/>
      <c r="C449" s="37"/>
      <c r="D449" s="38"/>
      <c r="E449" s="38"/>
      <c r="H449" s="7"/>
      <c r="I449" s="18"/>
    </row>
    <row r="450" spans="2:9" ht="12.75" x14ac:dyDescent="0.2">
      <c r="B450" s="37"/>
      <c r="C450" s="37"/>
      <c r="D450" s="38"/>
      <c r="E450" s="38"/>
      <c r="H450" s="7"/>
      <c r="I450" s="18"/>
    </row>
    <row r="451" spans="2:9" ht="12.75" x14ac:dyDescent="0.2">
      <c r="B451" s="37"/>
      <c r="C451" s="37"/>
      <c r="D451" s="38"/>
      <c r="E451" s="38"/>
      <c r="H451" s="7"/>
      <c r="I451" s="18"/>
    </row>
    <row r="452" spans="2:9" ht="12.75" x14ac:dyDescent="0.2">
      <c r="B452" s="37"/>
      <c r="C452" s="37"/>
      <c r="D452" s="38"/>
      <c r="E452" s="38"/>
      <c r="H452" s="7"/>
      <c r="I452" s="18"/>
    </row>
    <row r="453" spans="2:9" ht="12.75" x14ac:dyDescent="0.2">
      <c r="B453" s="37"/>
      <c r="C453" s="37"/>
      <c r="D453" s="38"/>
      <c r="E453" s="38"/>
      <c r="H453" s="7"/>
      <c r="I453" s="18"/>
    </row>
    <row r="454" spans="2:9" ht="12.75" x14ac:dyDescent="0.2">
      <c r="B454" s="37"/>
      <c r="C454" s="37"/>
      <c r="D454" s="38"/>
      <c r="E454" s="38"/>
      <c r="H454" s="7"/>
      <c r="I454" s="18"/>
    </row>
    <row r="455" spans="2:9" ht="12.75" x14ac:dyDescent="0.2">
      <c r="B455" s="37"/>
      <c r="C455" s="37"/>
      <c r="D455" s="38"/>
      <c r="E455" s="38"/>
      <c r="H455" s="7"/>
      <c r="I455" s="18"/>
    </row>
    <row r="456" spans="2:9" ht="12.75" x14ac:dyDescent="0.2">
      <c r="B456" s="37"/>
      <c r="C456" s="37"/>
      <c r="D456" s="38"/>
      <c r="E456" s="38"/>
      <c r="H456" s="7"/>
      <c r="I456" s="18"/>
    </row>
    <row r="457" spans="2:9" ht="12.75" x14ac:dyDescent="0.2">
      <c r="B457" s="37"/>
      <c r="C457" s="37"/>
      <c r="D457" s="38"/>
      <c r="E457" s="38"/>
      <c r="H457" s="7"/>
      <c r="I457" s="18"/>
    </row>
    <row r="458" spans="2:9" ht="12.75" x14ac:dyDescent="0.2">
      <c r="B458" s="37"/>
      <c r="C458" s="37"/>
      <c r="D458" s="38"/>
      <c r="E458" s="38"/>
      <c r="H458" s="7"/>
      <c r="I458" s="18"/>
    </row>
    <row r="459" spans="2:9" ht="12.75" x14ac:dyDescent="0.2">
      <c r="B459" s="37"/>
      <c r="C459" s="37"/>
      <c r="D459" s="38"/>
      <c r="E459" s="38"/>
      <c r="H459" s="7"/>
      <c r="I459" s="18"/>
    </row>
    <row r="460" spans="2:9" ht="12.75" x14ac:dyDescent="0.2">
      <c r="B460" s="37"/>
      <c r="C460" s="37"/>
      <c r="D460" s="38"/>
      <c r="E460" s="38"/>
      <c r="H460" s="7"/>
      <c r="I460" s="18"/>
    </row>
    <row r="461" spans="2:9" ht="12.75" x14ac:dyDescent="0.2">
      <c r="B461" s="37"/>
      <c r="C461" s="37"/>
      <c r="D461" s="38"/>
      <c r="E461" s="38"/>
      <c r="H461" s="7"/>
      <c r="I461" s="18"/>
    </row>
    <row r="462" spans="2:9" ht="12.75" x14ac:dyDescent="0.2">
      <c r="B462" s="37"/>
      <c r="C462" s="37"/>
      <c r="D462" s="38"/>
      <c r="E462" s="38"/>
      <c r="H462" s="7"/>
      <c r="I462" s="18"/>
    </row>
    <row r="463" spans="2:9" ht="12.75" x14ac:dyDescent="0.2">
      <c r="B463" s="37"/>
      <c r="C463" s="37"/>
      <c r="D463" s="38"/>
      <c r="E463" s="38"/>
      <c r="H463" s="7"/>
      <c r="I463" s="18"/>
    </row>
    <row r="464" spans="2:9" ht="12.75" x14ac:dyDescent="0.2">
      <c r="B464" s="37"/>
      <c r="C464" s="37"/>
      <c r="D464" s="38"/>
      <c r="E464" s="38"/>
      <c r="H464" s="7"/>
      <c r="I464" s="18"/>
    </row>
    <row r="465" spans="2:9" ht="12.75" x14ac:dyDescent="0.2">
      <c r="B465" s="37"/>
      <c r="C465" s="37"/>
      <c r="D465" s="38"/>
      <c r="E465" s="38"/>
      <c r="H465" s="7"/>
      <c r="I465" s="18"/>
    </row>
    <row r="466" spans="2:9" ht="12.75" x14ac:dyDescent="0.2">
      <c r="B466" s="37"/>
      <c r="C466" s="37"/>
      <c r="D466" s="38"/>
      <c r="E466" s="38"/>
      <c r="H466" s="7"/>
      <c r="I466" s="18"/>
    </row>
    <row r="467" spans="2:9" ht="12.75" x14ac:dyDescent="0.2">
      <c r="B467" s="37"/>
      <c r="C467" s="37"/>
      <c r="D467" s="38"/>
      <c r="E467" s="38"/>
      <c r="H467" s="7"/>
      <c r="I467" s="18"/>
    </row>
    <row r="468" spans="2:9" ht="12.75" x14ac:dyDescent="0.2">
      <c r="B468" s="37"/>
      <c r="C468" s="37"/>
      <c r="D468" s="38"/>
      <c r="E468" s="38"/>
      <c r="H468" s="7"/>
      <c r="I468" s="18"/>
    </row>
    <row r="469" spans="2:9" ht="12.75" x14ac:dyDescent="0.2">
      <c r="B469" s="37"/>
      <c r="C469" s="37"/>
      <c r="D469" s="38"/>
      <c r="E469" s="38"/>
      <c r="H469" s="7"/>
      <c r="I469" s="18"/>
    </row>
    <row r="470" spans="2:9" ht="12.75" x14ac:dyDescent="0.2">
      <c r="B470" s="37"/>
      <c r="C470" s="37"/>
      <c r="D470" s="38"/>
      <c r="E470" s="38"/>
      <c r="H470" s="7"/>
      <c r="I470" s="18"/>
    </row>
    <row r="471" spans="2:9" ht="12.75" x14ac:dyDescent="0.2">
      <c r="B471" s="37"/>
      <c r="C471" s="37"/>
      <c r="D471" s="38"/>
      <c r="E471" s="38"/>
      <c r="H471" s="7"/>
      <c r="I471" s="18"/>
    </row>
    <row r="472" spans="2:9" ht="12.75" x14ac:dyDescent="0.2">
      <c r="B472" s="37"/>
      <c r="C472" s="37"/>
      <c r="D472" s="38"/>
      <c r="E472" s="38"/>
      <c r="H472" s="7"/>
      <c r="I472" s="18"/>
    </row>
    <row r="473" spans="2:9" ht="12.75" x14ac:dyDescent="0.2">
      <c r="B473" s="37"/>
      <c r="C473" s="37"/>
      <c r="D473" s="38"/>
      <c r="E473" s="38"/>
      <c r="H473" s="7"/>
      <c r="I473" s="18"/>
    </row>
    <row r="474" spans="2:9" ht="12.75" x14ac:dyDescent="0.2">
      <c r="B474" s="37"/>
      <c r="C474" s="37"/>
      <c r="D474" s="38"/>
      <c r="E474" s="38"/>
      <c r="H474" s="7"/>
      <c r="I474" s="18"/>
    </row>
    <row r="475" spans="2:9" ht="12.75" x14ac:dyDescent="0.2">
      <c r="B475" s="37"/>
      <c r="C475" s="37"/>
      <c r="D475" s="38"/>
      <c r="E475" s="38"/>
      <c r="H475" s="7"/>
      <c r="I475" s="18"/>
    </row>
    <row r="476" spans="2:9" ht="12.75" x14ac:dyDescent="0.2">
      <c r="B476" s="37"/>
      <c r="C476" s="37"/>
      <c r="D476" s="38"/>
      <c r="E476" s="38"/>
      <c r="H476" s="7"/>
      <c r="I476" s="18"/>
    </row>
    <row r="477" spans="2:9" ht="12.75" x14ac:dyDescent="0.2">
      <c r="B477" s="37"/>
      <c r="C477" s="37"/>
      <c r="D477" s="38"/>
      <c r="E477" s="38"/>
      <c r="H477" s="7"/>
      <c r="I477" s="18"/>
    </row>
    <row r="478" spans="2:9" ht="12.75" x14ac:dyDescent="0.2">
      <c r="B478" s="37"/>
      <c r="C478" s="37"/>
      <c r="D478" s="38"/>
      <c r="E478" s="38"/>
      <c r="H478" s="7"/>
      <c r="I478" s="18"/>
    </row>
    <row r="479" spans="2:9" ht="12.75" x14ac:dyDescent="0.2">
      <c r="B479" s="37"/>
      <c r="C479" s="37"/>
      <c r="D479" s="38"/>
      <c r="E479" s="38"/>
      <c r="H479" s="7"/>
      <c r="I479" s="18"/>
    </row>
    <row r="480" spans="2:9" ht="12.75" x14ac:dyDescent="0.2">
      <c r="B480" s="37"/>
      <c r="C480" s="37"/>
      <c r="D480" s="38"/>
      <c r="E480" s="38"/>
      <c r="H480" s="7"/>
      <c r="I480" s="18"/>
    </row>
    <row r="481" spans="2:9" ht="12.75" x14ac:dyDescent="0.2">
      <c r="B481" s="37"/>
      <c r="C481" s="37"/>
      <c r="D481" s="38"/>
      <c r="E481" s="38"/>
      <c r="H481" s="7"/>
      <c r="I481" s="18"/>
    </row>
    <row r="482" spans="2:9" ht="12.75" x14ac:dyDescent="0.2">
      <c r="B482" s="37"/>
      <c r="C482" s="37"/>
      <c r="D482" s="38"/>
      <c r="E482" s="38"/>
      <c r="H482" s="7"/>
      <c r="I482" s="18"/>
    </row>
    <row r="483" spans="2:9" ht="12.75" x14ac:dyDescent="0.2">
      <c r="B483" s="37"/>
      <c r="C483" s="37"/>
      <c r="D483" s="38"/>
      <c r="E483" s="38"/>
      <c r="H483" s="7"/>
      <c r="I483" s="18"/>
    </row>
    <row r="484" spans="2:9" ht="12.75" x14ac:dyDescent="0.2">
      <c r="B484" s="37"/>
      <c r="C484" s="37"/>
      <c r="D484" s="38"/>
      <c r="E484" s="38"/>
      <c r="H484" s="7"/>
      <c r="I484" s="18"/>
    </row>
    <row r="485" spans="2:9" ht="12.75" x14ac:dyDescent="0.2">
      <c r="B485" s="37"/>
      <c r="C485" s="37"/>
      <c r="D485" s="38"/>
      <c r="E485" s="38"/>
      <c r="H485" s="7"/>
      <c r="I485" s="18"/>
    </row>
    <row r="486" spans="2:9" ht="12.75" x14ac:dyDescent="0.2">
      <c r="B486" s="37"/>
      <c r="C486" s="37"/>
      <c r="D486" s="38"/>
      <c r="E486" s="38"/>
      <c r="H486" s="7"/>
      <c r="I486" s="18"/>
    </row>
    <row r="487" spans="2:9" ht="12.75" x14ac:dyDescent="0.2">
      <c r="B487" s="37"/>
      <c r="C487" s="37"/>
      <c r="D487" s="38"/>
      <c r="E487" s="38"/>
      <c r="H487" s="7"/>
      <c r="I487" s="18"/>
    </row>
    <row r="488" spans="2:9" ht="12.75" x14ac:dyDescent="0.2">
      <c r="B488" s="37"/>
      <c r="C488" s="37"/>
      <c r="D488" s="38"/>
      <c r="E488" s="38"/>
      <c r="H488" s="7"/>
      <c r="I488" s="18"/>
    </row>
    <row r="489" spans="2:9" ht="12.75" x14ac:dyDescent="0.2">
      <c r="B489" s="37"/>
      <c r="C489" s="37"/>
      <c r="D489" s="38"/>
      <c r="E489" s="38"/>
      <c r="H489" s="7"/>
      <c r="I489" s="18"/>
    </row>
    <row r="490" spans="2:9" ht="12.75" x14ac:dyDescent="0.2">
      <c r="B490" s="37"/>
      <c r="C490" s="37"/>
      <c r="D490" s="38"/>
      <c r="E490" s="38"/>
      <c r="H490" s="7"/>
      <c r="I490" s="18"/>
    </row>
    <row r="491" spans="2:9" ht="12.75" x14ac:dyDescent="0.2">
      <c r="B491" s="37"/>
      <c r="C491" s="37"/>
      <c r="D491" s="38"/>
      <c r="E491" s="38"/>
      <c r="H491" s="7"/>
      <c r="I491" s="18"/>
    </row>
    <row r="492" spans="2:9" ht="12.75" x14ac:dyDescent="0.2">
      <c r="B492" s="37"/>
      <c r="C492" s="37"/>
      <c r="D492" s="38"/>
      <c r="E492" s="38"/>
      <c r="H492" s="7"/>
      <c r="I492" s="18"/>
    </row>
    <row r="493" spans="2:9" ht="12.75" x14ac:dyDescent="0.2">
      <c r="B493" s="37"/>
      <c r="C493" s="37"/>
      <c r="D493" s="38"/>
      <c r="E493" s="38"/>
      <c r="H493" s="7"/>
      <c r="I493" s="18"/>
    </row>
    <row r="494" spans="2:9" ht="12.75" x14ac:dyDescent="0.2">
      <c r="B494" s="37"/>
      <c r="C494" s="37"/>
      <c r="D494" s="38"/>
      <c r="E494" s="38"/>
      <c r="H494" s="7"/>
      <c r="I494" s="18"/>
    </row>
    <row r="495" spans="2:9" ht="12.75" x14ac:dyDescent="0.2">
      <c r="B495" s="37"/>
      <c r="C495" s="37"/>
      <c r="D495" s="38"/>
      <c r="E495" s="38"/>
      <c r="H495" s="7"/>
      <c r="I495" s="18"/>
    </row>
    <row r="496" spans="2:9" ht="12.75" x14ac:dyDescent="0.2">
      <c r="B496" s="37"/>
      <c r="C496" s="37"/>
      <c r="D496" s="38"/>
      <c r="E496" s="38"/>
      <c r="H496" s="7"/>
      <c r="I496" s="18"/>
    </row>
    <row r="497" spans="2:9" ht="12.75" x14ac:dyDescent="0.2">
      <c r="B497" s="37"/>
      <c r="C497" s="37"/>
      <c r="D497" s="38"/>
      <c r="E497" s="38"/>
      <c r="H497" s="7"/>
      <c r="I497" s="18"/>
    </row>
    <row r="498" spans="2:9" ht="12.75" x14ac:dyDescent="0.2">
      <c r="B498" s="37"/>
      <c r="C498" s="37"/>
      <c r="D498" s="38"/>
      <c r="E498" s="38"/>
      <c r="H498" s="7"/>
      <c r="I498" s="18"/>
    </row>
    <row r="499" spans="2:9" ht="12.75" x14ac:dyDescent="0.2">
      <c r="B499" s="37"/>
      <c r="C499" s="37"/>
      <c r="D499" s="38"/>
      <c r="E499" s="38"/>
      <c r="H499" s="7"/>
      <c r="I499" s="18"/>
    </row>
    <row r="500" spans="2:9" ht="12.75" x14ac:dyDescent="0.2">
      <c r="B500" s="37"/>
      <c r="C500" s="37"/>
      <c r="D500" s="38"/>
      <c r="E500" s="38"/>
      <c r="H500" s="7"/>
      <c r="I500" s="18"/>
    </row>
    <row r="501" spans="2:9" ht="12.75" x14ac:dyDescent="0.2">
      <c r="B501" s="37"/>
      <c r="C501" s="37"/>
      <c r="D501" s="38"/>
      <c r="E501" s="38"/>
      <c r="H501" s="7"/>
      <c r="I501" s="18"/>
    </row>
    <row r="502" spans="2:9" ht="12.75" x14ac:dyDescent="0.2">
      <c r="B502" s="37"/>
      <c r="C502" s="37"/>
      <c r="D502" s="38"/>
      <c r="E502" s="38"/>
      <c r="H502" s="7"/>
      <c r="I502" s="18"/>
    </row>
    <row r="503" spans="2:9" ht="12.75" x14ac:dyDescent="0.2">
      <c r="B503" s="37"/>
      <c r="C503" s="37"/>
      <c r="D503" s="38"/>
      <c r="E503" s="38"/>
      <c r="H503" s="7"/>
      <c r="I503" s="18"/>
    </row>
    <row r="504" spans="2:9" ht="12.75" x14ac:dyDescent="0.2">
      <c r="B504" s="37"/>
      <c r="C504" s="37"/>
      <c r="D504" s="38"/>
      <c r="E504" s="38"/>
      <c r="H504" s="7"/>
      <c r="I504" s="18"/>
    </row>
    <row r="505" spans="2:9" ht="12.75" x14ac:dyDescent="0.2">
      <c r="B505" s="37"/>
      <c r="C505" s="37"/>
      <c r="D505" s="38"/>
      <c r="E505" s="38"/>
      <c r="H505" s="7"/>
      <c r="I505" s="18"/>
    </row>
    <row r="506" spans="2:9" ht="12.75" x14ac:dyDescent="0.2">
      <c r="B506" s="37"/>
      <c r="C506" s="37"/>
      <c r="D506" s="38"/>
      <c r="E506" s="38"/>
      <c r="H506" s="7"/>
      <c r="I506" s="18"/>
    </row>
    <row r="507" spans="2:9" ht="12.75" x14ac:dyDescent="0.2">
      <c r="B507" s="37"/>
      <c r="C507" s="37"/>
      <c r="D507" s="38"/>
      <c r="E507" s="38"/>
      <c r="H507" s="7"/>
      <c r="I507" s="18"/>
    </row>
    <row r="508" spans="2:9" ht="12.75" x14ac:dyDescent="0.2">
      <c r="B508" s="37"/>
      <c r="C508" s="37"/>
      <c r="D508" s="38"/>
      <c r="E508" s="38"/>
      <c r="H508" s="7"/>
      <c r="I508" s="18"/>
    </row>
    <row r="509" spans="2:9" ht="12.75" x14ac:dyDescent="0.2">
      <c r="B509" s="37"/>
      <c r="C509" s="37"/>
      <c r="D509" s="38"/>
      <c r="E509" s="38"/>
      <c r="H509" s="7"/>
      <c r="I509" s="18"/>
    </row>
    <row r="510" spans="2:9" ht="12.75" x14ac:dyDescent="0.2">
      <c r="B510" s="37"/>
      <c r="C510" s="37"/>
      <c r="D510" s="38"/>
      <c r="E510" s="38"/>
      <c r="H510" s="7"/>
      <c r="I510" s="18"/>
    </row>
    <row r="511" spans="2:9" ht="12.75" x14ac:dyDescent="0.2">
      <c r="B511" s="37"/>
      <c r="C511" s="37"/>
      <c r="D511" s="38"/>
      <c r="E511" s="38"/>
      <c r="H511" s="7"/>
      <c r="I511" s="18"/>
    </row>
    <row r="512" spans="2:9" ht="12.75" x14ac:dyDescent="0.2">
      <c r="B512" s="37"/>
      <c r="C512" s="37"/>
      <c r="D512" s="38"/>
      <c r="E512" s="38"/>
      <c r="H512" s="7"/>
      <c r="I512" s="18"/>
    </row>
    <row r="513" spans="2:9" ht="12.75" x14ac:dyDescent="0.2">
      <c r="B513" s="37"/>
      <c r="C513" s="37"/>
      <c r="D513" s="38"/>
      <c r="E513" s="38"/>
      <c r="H513" s="7"/>
      <c r="I513" s="18"/>
    </row>
    <row r="514" spans="2:9" ht="12.75" x14ac:dyDescent="0.2">
      <c r="B514" s="37"/>
      <c r="C514" s="37"/>
      <c r="D514" s="38"/>
      <c r="E514" s="38"/>
      <c r="H514" s="7"/>
      <c r="I514" s="18"/>
    </row>
    <row r="515" spans="2:9" ht="12.75" x14ac:dyDescent="0.2">
      <c r="B515" s="37"/>
      <c r="C515" s="37"/>
      <c r="D515" s="38"/>
      <c r="E515" s="38"/>
      <c r="H515" s="7"/>
      <c r="I515" s="18"/>
    </row>
    <row r="516" spans="2:9" ht="12.75" x14ac:dyDescent="0.2">
      <c r="B516" s="37"/>
      <c r="C516" s="37"/>
      <c r="D516" s="38"/>
      <c r="E516" s="38"/>
      <c r="H516" s="7"/>
      <c r="I516" s="18"/>
    </row>
    <row r="517" spans="2:9" ht="12.75" x14ac:dyDescent="0.2">
      <c r="B517" s="37"/>
      <c r="C517" s="37"/>
      <c r="D517" s="38"/>
      <c r="E517" s="38"/>
      <c r="H517" s="7"/>
      <c r="I517" s="18"/>
    </row>
    <row r="518" spans="2:9" ht="12.75" x14ac:dyDescent="0.2">
      <c r="B518" s="37"/>
      <c r="C518" s="37"/>
      <c r="D518" s="38"/>
      <c r="E518" s="38"/>
      <c r="H518" s="7"/>
      <c r="I518" s="18"/>
    </row>
    <row r="519" spans="2:9" ht="12.75" x14ac:dyDescent="0.2">
      <c r="B519" s="37"/>
      <c r="C519" s="37"/>
      <c r="D519" s="38"/>
      <c r="E519" s="38"/>
      <c r="H519" s="7"/>
      <c r="I519" s="18"/>
    </row>
    <row r="520" spans="2:9" ht="12.75" x14ac:dyDescent="0.2">
      <c r="B520" s="37"/>
      <c r="C520" s="37"/>
      <c r="D520" s="38"/>
      <c r="E520" s="38"/>
      <c r="H520" s="7"/>
      <c r="I520" s="18"/>
    </row>
    <row r="521" spans="2:9" ht="12.75" x14ac:dyDescent="0.2">
      <c r="B521" s="37"/>
      <c r="C521" s="37"/>
      <c r="D521" s="38"/>
      <c r="E521" s="38"/>
      <c r="H521" s="7"/>
      <c r="I521" s="18"/>
    </row>
    <row r="522" spans="2:9" ht="12.75" x14ac:dyDescent="0.2">
      <c r="B522" s="37"/>
      <c r="C522" s="37"/>
      <c r="D522" s="38"/>
      <c r="E522" s="38"/>
      <c r="H522" s="7"/>
      <c r="I522" s="18"/>
    </row>
    <row r="523" spans="2:9" ht="12.75" x14ac:dyDescent="0.2">
      <c r="B523" s="37"/>
      <c r="C523" s="37"/>
      <c r="D523" s="38"/>
      <c r="E523" s="38"/>
      <c r="H523" s="7"/>
      <c r="I523" s="18"/>
    </row>
    <row r="524" spans="2:9" ht="12.75" x14ac:dyDescent="0.2">
      <c r="B524" s="37"/>
      <c r="C524" s="37"/>
      <c r="D524" s="38"/>
      <c r="E524" s="38"/>
      <c r="H524" s="7"/>
      <c r="I524" s="18"/>
    </row>
    <row r="525" spans="2:9" ht="12.75" x14ac:dyDescent="0.2">
      <c r="B525" s="37"/>
      <c r="C525" s="37"/>
      <c r="D525" s="38"/>
      <c r="E525" s="38"/>
      <c r="H525" s="7"/>
      <c r="I525" s="18"/>
    </row>
    <row r="526" spans="2:9" ht="12.75" x14ac:dyDescent="0.2">
      <c r="B526" s="37"/>
      <c r="C526" s="37"/>
      <c r="D526" s="38"/>
      <c r="E526" s="38"/>
      <c r="H526" s="7"/>
      <c r="I526" s="18"/>
    </row>
    <row r="527" spans="2:9" ht="12.75" x14ac:dyDescent="0.2">
      <c r="B527" s="37"/>
      <c r="C527" s="37"/>
      <c r="D527" s="38"/>
      <c r="E527" s="38"/>
      <c r="H527" s="7"/>
      <c r="I527" s="18"/>
    </row>
    <row r="528" spans="2:9" ht="12.75" x14ac:dyDescent="0.2">
      <c r="B528" s="37"/>
      <c r="C528" s="37"/>
      <c r="D528" s="38"/>
      <c r="E528" s="38"/>
      <c r="H528" s="7"/>
      <c r="I528" s="18"/>
    </row>
    <row r="529" spans="2:9" ht="12.75" x14ac:dyDescent="0.2">
      <c r="B529" s="37"/>
      <c r="C529" s="37"/>
      <c r="D529" s="38"/>
      <c r="E529" s="38"/>
      <c r="H529" s="7"/>
      <c r="I529" s="18"/>
    </row>
    <row r="530" spans="2:9" ht="12.75" x14ac:dyDescent="0.2">
      <c r="B530" s="37"/>
      <c r="C530" s="37"/>
      <c r="D530" s="38"/>
      <c r="E530" s="38"/>
      <c r="H530" s="7"/>
      <c r="I530" s="18"/>
    </row>
    <row r="531" spans="2:9" ht="12.75" x14ac:dyDescent="0.2">
      <c r="B531" s="37"/>
      <c r="C531" s="37"/>
      <c r="D531" s="38"/>
      <c r="E531" s="38"/>
      <c r="H531" s="7"/>
      <c r="I531" s="18"/>
    </row>
    <row r="532" spans="2:9" ht="12.75" x14ac:dyDescent="0.2">
      <c r="B532" s="37"/>
      <c r="C532" s="37"/>
      <c r="D532" s="38"/>
      <c r="E532" s="38"/>
      <c r="H532" s="7"/>
      <c r="I532" s="18"/>
    </row>
    <row r="533" spans="2:9" ht="12.75" x14ac:dyDescent="0.2">
      <c r="B533" s="37"/>
      <c r="C533" s="37"/>
      <c r="D533" s="38"/>
      <c r="E533" s="38"/>
      <c r="H533" s="7"/>
      <c r="I533" s="18"/>
    </row>
    <row r="534" spans="2:9" ht="12.75" x14ac:dyDescent="0.2">
      <c r="B534" s="37"/>
      <c r="C534" s="37"/>
      <c r="D534" s="38"/>
      <c r="E534" s="38"/>
      <c r="H534" s="7"/>
      <c r="I534" s="18"/>
    </row>
    <row r="535" spans="2:9" ht="12.75" x14ac:dyDescent="0.2">
      <c r="B535" s="37"/>
      <c r="C535" s="37"/>
      <c r="D535" s="38"/>
      <c r="E535" s="38"/>
      <c r="H535" s="7"/>
      <c r="I535" s="18"/>
    </row>
    <row r="536" spans="2:9" ht="12.75" x14ac:dyDescent="0.2">
      <c r="B536" s="37"/>
      <c r="C536" s="37"/>
      <c r="D536" s="38"/>
      <c r="E536" s="38"/>
      <c r="H536" s="7"/>
      <c r="I536" s="18"/>
    </row>
    <row r="537" spans="2:9" ht="12.75" x14ac:dyDescent="0.2">
      <c r="B537" s="37"/>
      <c r="C537" s="37"/>
      <c r="D537" s="38"/>
      <c r="E537" s="38"/>
      <c r="H537" s="7"/>
      <c r="I537" s="18"/>
    </row>
    <row r="538" spans="2:9" ht="12.75" x14ac:dyDescent="0.2">
      <c r="B538" s="37"/>
      <c r="C538" s="37"/>
      <c r="D538" s="38"/>
      <c r="E538" s="38"/>
      <c r="H538" s="7"/>
      <c r="I538" s="18"/>
    </row>
    <row r="539" spans="2:9" ht="12.75" x14ac:dyDescent="0.2">
      <c r="B539" s="37"/>
      <c r="C539" s="37"/>
      <c r="D539" s="38"/>
      <c r="E539" s="38"/>
      <c r="H539" s="7"/>
      <c r="I539" s="18"/>
    </row>
    <row r="540" spans="2:9" ht="12.75" x14ac:dyDescent="0.2">
      <c r="B540" s="37"/>
      <c r="C540" s="37"/>
      <c r="D540" s="38"/>
      <c r="E540" s="38"/>
      <c r="H540" s="7"/>
      <c r="I540" s="18"/>
    </row>
    <row r="541" spans="2:9" ht="12.75" x14ac:dyDescent="0.2">
      <c r="B541" s="37"/>
      <c r="C541" s="37"/>
      <c r="D541" s="38"/>
      <c r="E541" s="38"/>
      <c r="H541" s="7"/>
      <c r="I541" s="18"/>
    </row>
    <row r="542" spans="2:9" ht="12.75" x14ac:dyDescent="0.2">
      <c r="B542" s="37"/>
      <c r="C542" s="37"/>
      <c r="D542" s="38"/>
      <c r="E542" s="38"/>
      <c r="H542" s="7"/>
      <c r="I542" s="18"/>
    </row>
    <row r="543" spans="2:9" ht="12.75" x14ac:dyDescent="0.2">
      <c r="B543" s="37"/>
      <c r="C543" s="37"/>
      <c r="D543" s="38"/>
      <c r="E543" s="38"/>
      <c r="H543" s="7"/>
      <c r="I543" s="18"/>
    </row>
    <row r="544" spans="2:9" ht="12.75" x14ac:dyDescent="0.2">
      <c r="B544" s="37"/>
      <c r="C544" s="37"/>
      <c r="D544" s="38"/>
      <c r="E544" s="38"/>
      <c r="H544" s="7"/>
      <c r="I544" s="18"/>
    </row>
    <row r="545" spans="2:9" ht="12.75" x14ac:dyDescent="0.2">
      <c r="B545" s="37"/>
      <c r="C545" s="37"/>
      <c r="D545" s="38"/>
      <c r="E545" s="38"/>
      <c r="H545" s="7"/>
      <c r="I545" s="18"/>
    </row>
    <row r="546" spans="2:9" ht="12.75" x14ac:dyDescent="0.2">
      <c r="B546" s="37"/>
      <c r="C546" s="37"/>
      <c r="D546" s="38"/>
      <c r="E546" s="38"/>
      <c r="H546" s="7"/>
      <c r="I546" s="18"/>
    </row>
    <row r="547" spans="2:9" ht="12.75" x14ac:dyDescent="0.2">
      <c r="B547" s="37"/>
      <c r="C547" s="37"/>
      <c r="D547" s="38"/>
      <c r="E547" s="38"/>
      <c r="H547" s="7"/>
      <c r="I547" s="18"/>
    </row>
    <row r="548" spans="2:9" ht="12.75" x14ac:dyDescent="0.2">
      <c r="B548" s="37"/>
      <c r="C548" s="37"/>
      <c r="D548" s="38"/>
      <c r="E548" s="38"/>
      <c r="H548" s="7"/>
      <c r="I548" s="18"/>
    </row>
    <row r="549" spans="2:9" ht="12.75" x14ac:dyDescent="0.2">
      <c r="B549" s="37"/>
      <c r="C549" s="37"/>
      <c r="D549" s="38"/>
      <c r="E549" s="38"/>
      <c r="H549" s="7"/>
      <c r="I549" s="18"/>
    </row>
    <row r="550" spans="2:9" ht="12.75" x14ac:dyDescent="0.2">
      <c r="B550" s="37"/>
      <c r="C550" s="37"/>
      <c r="D550" s="38"/>
      <c r="E550" s="38"/>
      <c r="H550" s="7"/>
      <c r="I550" s="18"/>
    </row>
    <row r="551" spans="2:9" ht="12.75" x14ac:dyDescent="0.2">
      <c r="B551" s="37"/>
      <c r="C551" s="37"/>
      <c r="D551" s="38"/>
      <c r="E551" s="38"/>
      <c r="H551" s="7"/>
      <c r="I551" s="18"/>
    </row>
    <row r="552" spans="2:9" ht="12.75" x14ac:dyDescent="0.2">
      <c r="B552" s="37"/>
      <c r="C552" s="37"/>
      <c r="D552" s="38"/>
      <c r="E552" s="38"/>
      <c r="H552" s="7"/>
      <c r="I552" s="18"/>
    </row>
    <row r="553" spans="2:9" ht="12.75" x14ac:dyDescent="0.2">
      <c r="B553" s="37"/>
      <c r="C553" s="37"/>
      <c r="D553" s="38"/>
      <c r="E553" s="38"/>
      <c r="H553" s="7"/>
      <c r="I553" s="18"/>
    </row>
    <row r="554" spans="2:9" ht="12.75" x14ac:dyDescent="0.2">
      <c r="B554" s="37"/>
      <c r="C554" s="37"/>
      <c r="D554" s="38"/>
      <c r="E554" s="38"/>
      <c r="H554" s="7"/>
      <c r="I554" s="18"/>
    </row>
    <row r="555" spans="2:9" ht="12.75" x14ac:dyDescent="0.2">
      <c r="B555" s="37"/>
      <c r="C555" s="37"/>
      <c r="D555" s="38"/>
      <c r="E555" s="38"/>
      <c r="H555" s="7"/>
      <c r="I555" s="18"/>
    </row>
    <row r="556" spans="2:9" ht="12.75" x14ac:dyDescent="0.2">
      <c r="B556" s="37"/>
      <c r="C556" s="37"/>
      <c r="D556" s="38"/>
      <c r="E556" s="38"/>
      <c r="H556" s="7"/>
      <c r="I556" s="18"/>
    </row>
    <row r="557" spans="2:9" ht="12.75" x14ac:dyDescent="0.2">
      <c r="B557" s="37"/>
      <c r="C557" s="37"/>
      <c r="D557" s="38"/>
      <c r="E557" s="38"/>
      <c r="H557" s="7"/>
      <c r="I557" s="18"/>
    </row>
    <row r="558" spans="2:9" ht="12.75" x14ac:dyDescent="0.2">
      <c r="B558" s="37"/>
      <c r="C558" s="37"/>
      <c r="D558" s="38"/>
      <c r="E558" s="38"/>
      <c r="H558" s="7"/>
      <c r="I558" s="18"/>
    </row>
    <row r="559" spans="2:9" ht="12.75" x14ac:dyDescent="0.2">
      <c r="B559" s="37"/>
      <c r="C559" s="37"/>
      <c r="D559" s="38"/>
      <c r="E559" s="38"/>
      <c r="H559" s="7"/>
      <c r="I559" s="18"/>
    </row>
    <row r="560" spans="2:9" ht="12.75" x14ac:dyDescent="0.2">
      <c r="B560" s="37"/>
      <c r="C560" s="37"/>
      <c r="D560" s="38"/>
      <c r="E560" s="38"/>
      <c r="H560" s="7"/>
      <c r="I560" s="18"/>
    </row>
    <row r="561" spans="2:9" ht="12.75" x14ac:dyDescent="0.2">
      <c r="B561" s="37"/>
      <c r="C561" s="37"/>
      <c r="D561" s="38"/>
      <c r="E561" s="38"/>
      <c r="H561" s="7"/>
      <c r="I561" s="18"/>
    </row>
    <row r="562" spans="2:9" ht="12.75" x14ac:dyDescent="0.2">
      <c r="B562" s="37"/>
      <c r="C562" s="37"/>
      <c r="D562" s="38"/>
      <c r="E562" s="38"/>
      <c r="H562" s="7"/>
      <c r="I562" s="18"/>
    </row>
    <row r="563" spans="2:9" ht="12.75" x14ac:dyDescent="0.2">
      <c r="B563" s="37"/>
      <c r="C563" s="37"/>
      <c r="D563" s="38"/>
      <c r="E563" s="38"/>
      <c r="H563" s="7"/>
      <c r="I563" s="18"/>
    </row>
    <row r="564" spans="2:9" ht="12.75" x14ac:dyDescent="0.2">
      <c r="B564" s="37"/>
      <c r="C564" s="37"/>
      <c r="D564" s="38"/>
      <c r="E564" s="38"/>
      <c r="H564" s="7"/>
      <c r="I564" s="18"/>
    </row>
    <row r="565" spans="2:9" ht="12.75" x14ac:dyDescent="0.2">
      <c r="B565" s="37"/>
      <c r="C565" s="37"/>
      <c r="D565" s="38"/>
      <c r="E565" s="38"/>
      <c r="H565" s="7"/>
      <c r="I565" s="18"/>
    </row>
    <row r="566" spans="2:9" ht="12.75" x14ac:dyDescent="0.2">
      <c r="B566" s="37"/>
      <c r="C566" s="37"/>
      <c r="D566" s="38"/>
      <c r="E566" s="38"/>
      <c r="H566" s="7"/>
      <c r="I566" s="18"/>
    </row>
    <row r="567" spans="2:9" ht="12.75" x14ac:dyDescent="0.2">
      <c r="B567" s="37"/>
      <c r="C567" s="37"/>
      <c r="D567" s="38"/>
      <c r="E567" s="38"/>
      <c r="H567" s="7"/>
      <c r="I567" s="18"/>
    </row>
    <row r="568" spans="2:9" ht="12.75" x14ac:dyDescent="0.2">
      <c r="B568" s="37"/>
      <c r="C568" s="37"/>
      <c r="D568" s="38"/>
      <c r="E568" s="38"/>
      <c r="H568" s="7"/>
      <c r="I568" s="18"/>
    </row>
    <row r="569" spans="2:9" ht="12.75" x14ac:dyDescent="0.2">
      <c r="B569" s="37"/>
      <c r="C569" s="37"/>
      <c r="D569" s="38"/>
      <c r="E569" s="38"/>
      <c r="H569" s="7"/>
      <c r="I569" s="18"/>
    </row>
    <row r="570" spans="2:9" ht="12.75" x14ac:dyDescent="0.2">
      <c r="B570" s="37"/>
      <c r="C570" s="37"/>
      <c r="D570" s="38"/>
      <c r="E570" s="38"/>
      <c r="H570" s="7"/>
      <c r="I570" s="18"/>
    </row>
    <row r="571" spans="2:9" ht="12.75" x14ac:dyDescent="0.2">
      <c r="B571" s="37"/>
      <c r="C571" s="37"/>
      <c r="D571" s="38"/>
      <c r="E571" s="38"/>
      <c r="H571" s="7"/>
      <c r="I571" s="18"/>
    </row>
    <row r="572" spans="2:9" ht="12.75" x14ac:dyDescent="0.2">
      <c r="B572" s="37"/>
      <c r="C572" s="37"/>
      <c r="D572" s="38"/>
      <c r="E572" s="38"/>
      <c r="H572" s="7"/>
      <c r="I572" s="18"/>
    </row>
    <row r="573" spans="2:9" ht="12.75" x14ac:dyDescent="0.2">
      <c r="B573" s="37"/>
      <c r="C573" s="37"/>
      <c r="D573" s="38"/>
      <c r="E573" s="38"/>
      <c r="H573" s="7"/>
      <c r="I573" s="18"/>
    </row>
    <row r="574" spans="2:9" ht="12.75" x14ac:dyDescent="0.2">
      <c r="B574" s="37"/>
      <c r="C574" s="37"/>
      <c r="D574" s="38"/>
      <c r="E574" s="38"/>
      <c r="H574" s="7"/>
      <c r="I574" s="18"/>
    </row>
    <row r="575" spans="2:9" ht="12.75" x14ac:dyDescent="0.2">
      <c r="B575" s="37"/>
      <c r="C575" s="37"/>
      <c r="D575" s="38"/>
      <c r="E575" s="38"/>
      <c r="H575" s="7"/>
      <c r="I575" s="18"/>
    </row>
    <row r="576" spans="2:9" ht="12.75" x14ac:dyDescent="0.2">
      <c r="B576" s="37"/>
      <c r="C576" s="37"/>
      <c r="D576" s="38"/>
      <c r="E576" s="38"/>
      <c r="H576" s="7"/>
      <c r="I576" s="18"/>
    </row>
    <row r="577" spans="2:9" ht="12.75" x14ac:dyDescent="0.2">
      <c r="B577" s="37"/>
      <c r="C577" s="37"/>
      <c r="D577" s="38"/>
      <c r="E577" s="38"/>
      <c r="H577" s="7"/>
      <c r="I577" s="18"/>
    </row>
    <row r="578" spans="2:9" ht="12.75" x14ac:dyDescent="0.2">
      <c r="B578" s="37"/>
      <c r="C578" s="37"/>
      <c r="D578" s="38"/>
      <c r="E578" s="38"/>
      <c r="H578" s="7"/>
      <c r="I578" s="18"/>
    </row>
    <row r="579" spans="2:9" ht="12.75" x14ac:dyDescent="0.2">
      <c r="B579" s="37"/>
      <c r="C579" s="37"/>
      <c r="D579" s="38"/>
      <c r="E579" s="38"/>
      <c r="H579" s="7"/>
      <c r="I579" s="18"/>
    </row>
    <row r="580" spans="2:9" ht="12.75" x14ac:dyDescent="0.2">
      <c r="B580" s="37"/>
      <c r="C580" s="37"/>
      <c r="D580" s="38"/>
      <c r="E580" s="38"/>
      <c r="H580" s="7"/>
      <c r="I580" s="18"/>
    </row>
    <row r="581" spans="2:9" ht="12.75" x14ac:dyDescent="0.2">
      <c r="B581" s="37"/>
      <c r="C581" s="37"/>
      <c r="D581" s="38"/>
      <c r="E581" s="38"/>
      <c r="H581" s="7"/>
      <c r="I581" s="18"/>
    </row>
    <row r="582" spans="2:9" ht="12.75" x14ac:dyDescent="0.2">
      <c r="B582" s="37"/>
      <c r="C582" s="37"/>
      <c r="D582" s="38"/>
      <c r="E582" s="38"/>
      <c r="H582" s="7"/>
      <c r="I582" s="18"/>
    </row>
    <row r="583" spans="2:9" ht="12.75" x14ac:dyDescent="0.2">
      <c r="B583" s="37"/>
      <c r="C583" s="37"/>
      <c r="D583" s="38"/>
      <c r="E583" s="38"/>
      <c r="H583" s="7"/>
      <c r="I583" s="18"/>
    </row>
    <row r="584" spans="2:9" ht="12.75" x14ac:dyDescent="0.2">
      <c r="B584" s="37"/>
      <c r="C584" s="37"/>
      <c r="D584" s="38"/>
      <c r="E584" s="38"/>
      <c r="H584" s="7"/>
      <c r="I584" s="18"/>
    </row>
    <row r="585" spans="2:9" ht="12.75" x14ac:dyDescent="0.2">
      <c r="B585" s="37"/>
      <c r="C585" s="37"/>
      <c r="D585" s="38"/>
      <c r="E585" s="38"/>
      <c r="H585" s="7"/>
      <c r="I585" s="18"/>
    </row>
    <row r="586" spans="2:9" ht="12.75" x14ac:dyDescent="0.2">
      <c r="B586" s="37"/>
      <c r="C586" s="37"/>
      <c r="D586" s="38"/>
      <c r="E586" s="38"/>
      <c r="H586" s="7"/>
      <c r="I586" s="18"/>
    </row>
    <row r="587" spans="2:9" ht="12.75" x14ac:dyDescent="0.2">
      <c r="B587" s="37"/>
      <c r="C587" s="37"/>
      <c r="D587" s="38"/>
      <c r="E587" s="38"/>
      <c r="H587" s="7"/>
      <c r="I587" s="18"/>
    </row>
    <row r="588" spans="2:9" ht="12.75" x14ac:dyDescent="0.2">
      <c r="B588" s="37"/>
      <c r="C588" s="37"/>
      <c r="D588" s="38"/>
      <c r="E588" s="38"/>
      <c r="H588" s="7"/>
      <c r="I588" s="18"/>
    </row>
    <row r="589" spans="2:9" ht="12.75" x14ac:dyDescent="0.2">
      <c r="B589" s="37"/>
      <c r="C589" s="37"/>
      <c r="D589" s="38"/>
      <c r="E589" s="38"/>
      <c r="H589" s="7"/>
      <c r="I589" s="18"/>
    </row>
    <row r="590" spans="2:9" ht="12.75" x14ac:dyDescent="0.2">
      <c r="B590" s="37"/>
      <c r="C590" s="37"/>
      <c r="D590" s="38"/>
      <c r="E590" s="38"/>
      <c r="H590" s="7"/>
      <c r="I590" s="18"/>
    </row>
    <row r="591" spans="2:9" ht="12.75" x14ac:dyDescent="0.2">
      <c r="B591" s="37"/>
      <c r="C591" s="37"/>
      <c r="D591" s="38"/>
      <c r="E591" s="38"/>
      <c r="H591" s="7"/>
      <c r="I591" s="18"/>
    </row>
    <row r="592" spans="2:9" ht="12.75" x14ac:dyDescent="0.2">
      <c r="B592" s="37"/>
      <c r="C592" s="37"/>
      <c r="D592" s="38"/>
      <c r="E592" s="38"/>
      <c r="H592" s="7"/>
      <c r="I592" s="18"/>
    </row>
    <row r="593" spans="2:9" ht="12.75" x14ac:dyDescent="0.2">
      <c r="B593" s="37"/>
      <c r="C593" s="37"/>
      <c r="D593" s="38"/>
      <c r="E593" s="38"/>
      <c r="H593" s="7"/>
      <c r="I593" s="18"/>
    </row>
    <row r="594" spans="2:9" ht="12.75" x14ac:dyDescent="0.2">
      <c r="B594" s="37"/>
      <c r="C594" s="37"/>
      <c r="D594" s="38"/>
      <c r="E594" s="38"/>
      <c r="H594" s="7"/>
      <c r="I594" s="18"/>
    </row>
    <row r="595" spans="2:9" ht="12.75" x14ac:dyDescent="0.2">
      <c r="B595" s="37"/>
      <c r="C595" s="37"/>
      <c r="D595" s="38"/>
      <c r="E595" s="38"/>
      <c r="H595" s="7"/>
      <c r="I595" s="18"/>
    </row>
    <row r="596" spans="2:9" ht="12.75" x14ac:dyDescent="0.2">
      <c r="B596" s="37"/>
      <c r="C596" s="37"/>
      <c r="D596" s="38"/>
      <c r="E596" s="38"/>
      <c r="H596" s="7"/>
      <c r="I596" s="18"/>
    </row>
    <row r="597" spans="2:9" ht="12.75" x14ac:dyDescent="0.2">
      <c r="B597" s="37"/>
      <c r="C597" s="37"/>
      <c r="D597" s="38"/>
      <c r="E597" s="38"/>
      <c r="H597" s="7"/>
      <c r="I597" s="18"/>
    </row>
    <row r="598" spans="2:9" ht="12.75" x14ac:dyDescent="0.2">
      <c r="B598" s="37"/>
      <c r="C598" s="37"/>
      <c r="D598" s="38"/>
      <c r="E598" s="38"/>
      <c r="H598" s="7"/>
      <c r="I598" s="18"/>
    </row>
    <row r="599" spans="2:9" ht="12.75" x14ac:dyDescent="0.2">
      <c r="B599" s="37"/>
      <c r="C599" s="37"/>
      <c r="D599" s="38"/>
      <c r="E599" s="38"/>
      <c r="H599" s="7"/>
      <c r="I599" s="18"/>
    </row>
    <row r="600" spans="2:9" ht="12.75" x14ac:dyDescent="0.2">
      <c r="B600" s="37"/>
      <c r="C600" s="37"/>
      <c r="D600" s="38"/>
      <c r="E600" s="38"/>
      <c r="H600" s="7"/>
      <c r="I600" s="18"/>
    </row>
    <row r="601" spans="2:9" ht="12.75" x14ac:dyDescent="0.2">
      <c r="B601" s="37"/>
      <c r="C601" s="37"/>
      <c r="D601" s="38"/>
      <c r="E601" s="38"/>
      <c r="H601" s="7"/>
      <c r="I601" s="18"/>
    </row>
    <row r="602" spans="2:9" ht="12.75" x14ac:dyDescent="0.2">
      <c r="B602" s="37"/>
      <c r="C602" s="37"/>
      <c r="D602" s="38"/>
      <c r="E602" s="38"/>
      <c r="H602" s="7"/>
      <c r="I602" s="18"/>
    </row>
    <row r="603" spans="2:9" ht="12.75" x14ac:dyDescent="0.2">
      <c r="B603" s="37"/>
      <c r="C603" s="37"/>
      <c r="D603" s="38"/>
      <c r="E603" s="38"/>
      <c r="H603" s="7"/>
      <c r="I603" s="18"/>
    </row>
    <row r="604" spans="2:9" ht="12.75" x14ac:dyDescent="0.2">
      <c r="B604" s="37"/>
      <c r="C604" s="37"/>
      <c r="D604" s="38"/>
      <c r="E604" s="38"/>
      <c r="H604" s="7"/>
      <c r="I604" s="18"/>
    </row>
    <row r="605" spans="2:9" ht="12.75" x14ac:dyDescent="0.2">
      <c r="B605" s="37"/>
      <c r="C605" s="37"/>
      <c r="D605" s="38"/>
      <c r="E605" s="38"/>
      <c r="H605" s="7"/>
      <c r="I605" s="18"/>
    </row>
    <row r="606" spans="2:9" ht="12.75" x14ac:dyDescent="0.2">
      <c r="B606" s="37"/>
      <c r="C606" s="37"/>
      <c r="D606" s="38"/>
      <c r="E606" s="38"/>
      <c r="H606" s="7"/>
      <c r="I606" s="18"/>
    </row>
    <row r="607" spans="2:9" ht="12.75" x14ac:dyDescent="0.2">
      <c r="B607" s="37"/>
      <c r="C607" s="37"/>
      <c r="D607" s="38"/>
      <c r="E607" s="38"/>
      <c r="H607" s="7"/>
      <c r="I607" s="18"/>
    </row>
    <row r="608" spans="2:9" ht="12.75" x14ac:dyDescent="0.2">
      <c r="B608" s="37"/>
      <c r="C608" s="37"/>
      <c r="D608" s="38"/>
      <c r="E608" s="38"/>
      <c r="H608" s="7"/>
      <c r="I608" s="18"/>
    </row>
    <row r="609" spans="2:9" ht="12.75" x14ac:dyDescent="0.2">
      <c r="B609" s="37"/>
      <c r="C609" s="37"/>
      <c r="D609" s="38"/>
      <c r="E609" s="38"/>
      <c r="H609" s="7"/>
      <c r="I609" s="18"/>
    </row>
    <row r="610" spans="2:9" ht="12.75" x14ac:dyDescent="0.2">
      <c r="B610" s="37"/>
      <c r="C610" s="37"/>
      <c r="D610" s="38"/>
      <c r="E610" s="38"/>
      <c r="H610" s="7"/>
      <c r="I610" s="18"/>
    </row>
    <row r="611" spans="2:9" ht="12.75" x14ac:dyDescent="0.2">
      <c r="B611" s="37"/>
      <c r="C611" s="37"/>
      <c r="D611" s="38"/>
      <c r="E611" s="38"/>
      <c r="H611" s="7"/>
      <c r="I611" s="18"/>
    </row>
    <row r="612" spans="2:9" ht="12.75" x14ac:dyDescent="0.2">
      <c r="B612" s="37"/>
      <c r="C612" s="37"/>
      <c r="D612" s="38"/>
      <c r="E612" s="38"/>
      <c r="H612" s="7"/>
      <c r="I612" s="18"/>
    </row>
    <row r="613" spans="2:9" ht="12.75" x14ac:dyDescent="0.2">
      <c r="B613" s="37"/>
      <c r="C613" s="37"/>
      <c r="D613" s="38"/>
      <c r="E613" s="38"/>
      <c r="H613" s="7"/>
      <c r="I613" s="18"/>
    </row>
    <row r="614" spans="2:9" ht="12.75" x14ac:dyDescent="0.2">
      <c r="B614" s="37"/>
      <c r="C614" s="37"/>
      <c r="D614" s="38"/>
      <c r="E614" s="38"/>
      <c r="H614" s="7"/>
      <c r="I614" s="18"/>
    </row>
    <row r="615" spans="2:9" ht="12.75" x14ac:dyDescent="0.2">
      <c r="B615" s="37"/>
      <c r="C615" s="37"/>
      <c r="D615" s="38"/>
      <c r="E615" s="38"/>
      <c r="H615" s="7"/>
      <c r="I615" s="18"/>
    </row>
    <row r="616" spans="2:9" ht="12.75" x14ac:dyDescent="0.2">
      <c r="B616" s="37"/>
      <c r="C616" s="37"/>
      <c r="D616" s="38"/>
      <c r="E616" s="38"/>
      <c r="H616" s="7"/>
      <c r="I616" s="18"/>
    </row>
    <row r="617" spans="2:9" ht="12.75" x14ac:dyDescent="0.2">
      <c r="B617" s="37"/>
      <c r="C617" s="37"/>
      <c r="D617" s="38"/>
      <c r="E617" s="38"/>
      <c r="H617" s="7"/>
      <c r="I617" s="18"/>
    </row>
    <row r="618" spans="2:9" ht="12.75" x14ac:dyDescent="0.2">
      <c r="B618" s="37"/>
      <c r="C618" s="37"/>
      <c r="D618" s="38"/>
      <c r="E618" s="38"/>
      <c r="H618" s="7"/>
      <c r="I618" s="18"/>
    </row>
    <row r="619" spans="2:9" ht="12.75" x14ac:dyDescent="0.2">
      <c r="B619" s="37"/>
      <c r="C619" s="37"/>
      <c r="D619" s="38"/>
      <c r="E619" s="38"/>
      <c r="H619" s="7"/>
      <c r="I619" s="18"/>
    </row>
    <row r="620" spans="2:9" ht="12.75" x14ac:dyDescent="0.2">
      <c r="B620" s="37"/>
      <c r="C620" s="37"/>
      <c r="D620" s="38"/>
      <c r="E620" s="38"/>
      <c r="H620" s="7"/>
      <c r="I620" s="18"/>
    </row>
    <row r="621" spans="2:9" ht="12.75" x14ac:dyDescent="0.2">
      <c r="B621" s="37"/>
      <c r="C621" s="37"/>
      <c r="D621" s="38"/>
      <c r="E621" s="38"/>
      <c r="H621" s="7"/>
      <c r="I621" s="18"/>
    </row>
    <row r="622" spans="2:9" ht="12.75" x14ac:dyDescent="0.2">
      <c r="B622" s="37"/>
      <c r="C622" s="37"/>
      <c r="D622" s="38"/>
      <c r="E622" s="38"/>
      <c r="H622" s="7"/>
      <c r="I622" s="18"/>
    </row>
    <row r="623" spans="2:9" ht="12.75" x14ac:dyDescent="0.2">
      <c r="B623" s="37"/>
      <c r="C623" s="37"/>
      <c r="D623" s="38"/>
      <c r="E623" s="38"/>
      <c r="H623" s="7"/>
      <c r="I623" s="18"/>
    </row>
    <row r="624" spans="2:9" ht="12.75" x14ac:dyDescent="0.2">
      <c r="B624" s="37"/>
      <c r="C624" s="37"/>
      <c r="D624" s="38"/>
      <c r="E624" s="38"/>
      <c r="H624" s="7"/>
      <c r="I624" s="18"/>
    </row>
    <row r="625" spans="2:9" ht="12.75" x14ac:dyDescent="0.2">
      <c r="B625" s="37"/>
      <c r="C625" s="37"/>
      <c r="D625" s="38"/>
      <c r="E625" s="38"/>
      <c r="H625" s="7"/>
      <c r="I625" s="18"/>
    </row>
    <row r="626" spans="2:9" ht="12.75" x14ac:dyDescent="0.2">
      <c r="B626" s="37"/>
      <c r="C626" s="37"/>
      <c r="D626" s="38"/>
      <c r="E626" s="38"/>
      <c r="H626" s="7"/>
      <c r="I626" s="18"/>
    </row>
    <row r="627" spans="2:9" ht="12.75" x14ac:dyDescent="0.2">
      <c r="B627" s="37"/>
      <c r="C627" s="37"/>
      <c r="D627" s="38"/>
      <c r="E627" s="38"/>
      <c r="H627" s="7"/>
      <c r="I627" s="18"/>
    </row>
    <row r="628" spans="2:9" ht="12.75" x14ac:dyDescent="0.2">
      <c r="B628" s="37"/>
      <c r="C628" s="37"/>
      <c r="D628" s="38"/>
      <c r="E628" s="38"/>
      <c r="H628" s="7"/>
      <c r="I628" s="18"/>
    </row>
    <row r="629" spans="2:9" ht="12.75" x14ac:dyDescent="0.2">
      <c r="B629" s="37"/>
      <c r="C629" s="37"/>
      <c r="D629" s="38"/>
      <c r="E629" s="38"/>
      <c r="H629" s="7"/>
      <c r="I629" s="18"/>
    </row>
    <row r="630" spans="2:9" ht="12.75" x14ac:dyDescent="0.2">
      <c r="B630" s="37"/>
      <c r="C630" s="37"/>
      <c r="D630" s="38"/>
      <c r="E630" s="38"/>
      <c r="H630" s="7"/>
      <c r="I630" s="18"/>
    </row>
    <row r="631" spans="2:9" ht="12.75" x14ac:dyDescent="0.2">
      <c r="B631" s="37"/>
      <c r="C631" s="37"/>
      <c r="D631" s="38"/>
      <c r="E631" s="38"/>
      <c r="H631" s="7"/>
      <c r="I631" s="18"/>
    </row>
    <row r="632" spans="2:9" ht="12.75" x14ac:dyDescent="0.2">
      <c r="B632" s="37"/>
      <c r="C632" s="37"/>
      <c r="D632" s="38"/>
      <c r="E632" s="38"/>
      <c r="H632" s="7"/>
      <c r="I632" s="18"/>
    </row>
    <row r="633" spans="2:9" ht="12.75" x14ac:dyDescent="0.2">
      <c r="B633" s="37"/>
      <c r="C633" s="37"/>
      <c r="D633" s="38"/>
      <c r="E633" s="38"/>
      <c r="H633" s="7"/>
      <c r="I633" s="18"/>
    </row>
    <row r="634" spans="2:9" ht="12.75" x14ac:dyDescent="0.2">
      <c r="B634" s="37"/>
      <c r="C634" s="37"/>
      <c r="D634" s="38"/>
      <c r="E634" s="38"/>
      <c r="H634" s="7"/>
      <c r="I634" s="18"/>
    </row>
    <row r="635" spans="2:9" ht="12.75" x14ac:dyDescent="0.2">
      <c r="B635" s="37"/>
      <c r="C635" s="37"/>
      <c r="D635" s="38"/>
      <c r="E635" s="38"/>
      <c r="H635" s="7"/>
      <c r="I635" s="18"/>
    </row>
    <row r="636" spans="2:9" ht="12.75" x14ac:dyDescent="0.2">
      <c r="B636" s="37"/>
      <c r="C636" s="37"/>
      <c r="D636" s="38"/>
      <c r="E636" s="38"/>
      <c r="H636" s="7"/>
      <c r="I636" s="18"/>
    </row>
    <row r="637" spans="2:9" ht="12.75" x14ac:dyDescent="0.2">
      <c r="B637" s="37"/>
      <c r="C637" s="37"/>
      <c r="D637" s="38"/>
      <c r="E637" s="38"/>
      <c r="H637" s="7"/>
      <c r="I637" s="18"/>
    </row>
    <row r="638" spans="2:9" ht="12.75" x14ac:dyDescent="0.2">
      <c r="B638" s="37"/>
      <c r="C638" s="37"/>
      <c r="D638" s="38"/>
      <c r="E638" s="38"/>
      <c r="H638" s="7"/>
      <c r="I638" s="18"/>
    </row>
    <row r="639" spans="2:9" ht="12.75" x14ac:dyDescent="0.2">
      <c r="B639" s="37"/>
      <c r="C639" s="37"/>
      <c r="D639" s="38"/>
      <c r="E639" s="38"/>
      <c r="H639" s="7"/>
      <c r="I639" s="18"/>
    </row>
    <row r="640" spans="2:9" ht="12.75" x14ac:dyDescent="0.2">
      <c r="B640" s="37"/>
      <c r="C640" s="37"/>
      <c r="D640" s="38"/>
      <c r="E640" s="38"/>
      <c r="H640" s="7"/>
      <c r="I640" s="18"/>
    </row>
    <row r="641" spans="2:9" ht="12.75" x14ac:dyDescent="0.2">
      <c r="B641" s="37"/>
      <c r="C641" s="37"/>
      <c r="D641" s="38"/>
      <c r="E641" s="38"/>
      <c r="H641" s="7"/>
      <c r="I641" s="18"/>
    </row>
    <row r="642" spans="2:9" ht="12.75" x14ac:dyDescent="0.2">
      <c r="B642" s="37"/>
      <c r="C642" s="37"/>
      <c r="D642" s="38"/>
      <c r="E642" s="38"/>
      <c r="H642" s="7"/>
      <c r="I642" s="18"/>
    </row>
    <row r="643" spans="2:9" ht="12.75" x14ac:dyDescent="0.2">
      <c r="B643" s="37"/>
      <c r="C643" s="37"/>
      <c r="D643" s="38"/>
      <c r="E643" s="38"/>
      <c r="H643" s="7"/>
      <c r="I643" s="18"/>
    </row>
    <row r="644" spans="2:9" ht="12.75" x14ac:dyDescent="0.2">
      <c r="B644" s="37"/>
      <c r="C644" s="37"/>
      <c r="D644" s="38"/>
      <c r="E644" s="38"/>
      <c r="H644" s="7"/>
      <c r="I644" s="18"/>
    </row>
    <row r="645" spans="2:9" ht="12.75" x14ac:dyDescent="0.2">
      <c r="B645" s="37"/>
      <c r="C645" s="37"/>
      <c r="D645" s="38"/>
      <c r="E645" s="38"/>
      <c r="H645" s="7"/>
      <c r="I645" s="18"/>
    </row>
    <row r="646" spans="2:9" ht="12.75" x14ac:dyDescent="0.2">
      <c r="B646" s="37"/>
      <c r="C646" s="37"/>
      <c r="D646" s="38"/>
      <c r="E646" s="38"/>
      <c r="H646" s="7"/>
      <c r="I646" s="18"/>
    </row>
    <row r="647" spans="2:9" ht="12.75" x14ac:dyDescent="0.2">
      <c r="B647" s="37"/>
      <c r="C647" s="37"/>
      <c r="D647" s="38"/>
      <c r="E647" s="38"/>
      <c r="H647" s="7"/>
      <c r="I647" s="18"/>
    </row>
    <row r="648" spans="2:9" ht="12.75" x14ac:dyDescent="0.2">
      <c r="B648" s="37"/>
      <c r="C648" s="37"/>
      <c r="D648" s="38"/>
      <c r="E648" s="38"/>
      <c r="H648" s="7"/>
      <c r="I648" s="18"/>
    </row>
    <row r="649" spans="2:9" ht="12.75" x14ac:dyDescent="0.2">
      <c r="B649" s="37"/>
      <c r="C649" s="37"/>
      <c r="D649" s="38"/>
      <c r="E649" s="38"/>
      <c r="H649" s="7"/>
      <c r="I649" s="18"/>
    </row>
    <row r="650" spans="2:9" ht="12.75" x14ac:dyDescent="0.2">
      <c r="B650" s="37"/>
      <c r="C650" s="37"/>
      <c r="D650" s="38"/>
      <c r="E650" s="38"/>
      <c r="H650" s="7"/>
      <c r="I650" s="18"/>
    </row>
    <row r="651" spans="2:9" ht="12.75" x14ac:dyDescent="0.2">
      <c r="B651" s="37"/>
      <c r="C651" s="37"/>
      <c r="D651" s="38"/>
      <c r="E651" s="38"/>
      <c r="H651" s="7"/>
      <c r="I651" s="18"/>
    </row>
    <row r="652" spans="2:9" ht="12.75" x14ac:dyDescent="0.2">
      <c r="B652" s="37"/>
      <c r="C652" s="37"/>
      <c r="D652" s="38"/>
      <c r="E652" s="38"/>
      <c r="H652" s="7"/>
      <c r="I652" s="18"/>
    </row>
    <row r="653" spans="2:9" ht="12.75" x14ac:dyDescent="0.2">
      <c r="B653" s="37"/>
      <c r="C653" s="37"/>
      <c r="D653" s="38"/>
      <c r="E653" s="38"/>
      <c r="H653" s="7"/>
      <c r="I653" s="18"/>
    </row>
    <row r="654" spans="2:9" ht="12.75" x14ac:dyDescent="0.2">
      <c r="B654" s="37"/>
      <c r="C654" s="37"/>
      <c r="D654" s="38"/>
      <c r="E654" s="38"/>
      <c r="H654" s="7"/>
      <c r="I654" s="18"/>
    </row>
    <row r="655" spans="2:9" ht="12.75" x14ac:dyDescent="0.2">
      <c r="B655" s="37"/>
      <c r="C655" s="37"/>
      <c r="D655" s="38"/>
      <c r="E655" s="38"/>
      <c r="H655" s="7"/>
      <c r="I655" s="18"/>
    </row>
    <row r="656" spans="2:9" ht="12.75" x14ac:dyDescent="0.2">
      <c r="B656" s="37"/>
      <c r="C656" s="37"/>
      <c r="D656" s="38"/>
      <c r="E656" s="38"/>
      <c r="H656" s="7"/>
      <c r="I656" s="18"/>
    </row>
    <row r="657" spans="2:9" ht="12.75" x14ac:dyDescent="0.2">
      <c r="B657" s="37"/>
      <c r="C657" s="37"/>
      <c r="D657" s="38"/>
      <c r="E657" s="38"/>
      <c r="H657" s="7"/>
      <c r="I657" s="18"/>
    </row>
    <row r="658" spans="2:9" ht="12.75" x14ac:dyDescent="0.2">
      <c r="B658" s="37"/>
      <c r="C658" s="37"/>
      <c r="D658" s="38"/>
      <c r="E658" s="38"/>
      <c r="H658" s="7"/>
      <c r="I658" s="18"/>
    </row>
    <row r="659" spans="2:9" ht="12.75" x14ac:dyDescent="0.2">
      <c r="B659" s="37"/>
      <c r="C659" s="37"/>
      <c r="D659" s="38"/>
      <c r="E659" s="38"/>
      <c r="H659" s="7"/>
      <c r="I659" s="18"/>
    </row>
    <row r="660" spans="2:9" ht="12.75" x14ac:dyDescent="0.2">
      <c r="B660" s="37"/>
      <c r="C660" s="37"/>
      <c r="D660" s="38"/>
      <c r="E660" s="38"/>
      <c r="H660" s="7"/>
      <c r="I660" s="18"/>
    </row>
    <row r="661" spans="2:9" ht="12.75" x14ac:dyDescent="0.2">
      <c r="B661" s="37"/>
      <c r="C661" s="37"/>
      <c r="D661" s="38"/>
      <c r="E661" s="38"/>
      <c r="H661" s="7"/>
      <c r="I661" s="18"/>
    </row>
    <row r="662" spans="2:9" ht="12.75" x14ac:dyDescent="0.2">
      <c r="B662" s="37"/>
      <c r="C662" s="37"/>
      <c r="D662" s="38"/>
      <c r="E662" s="38"/>
      <c r="H662" s="7"/>
      <c r="I662" s="18"/>
    </row>
    <row r="663" spans="2:9" ht="12.75" x14ac:dyDescent="0.2">
      <c r="B663" s="37"/>
      <c r="C663" s="37"/>
      <c r="D663" s="38"/>
      <c r="E663" s="38"/>
      <c r="H663" s="7"/>
      <c r="I663" s="18"/>
    </row>
    <row r="664" spans="2:9" ht="12.75" x14ac:dyDescent="0.2">
      <c r="B664" s="37"/>
      <c r="C664" s="37"/>
      <c r="D664" s="38"/>
      <c r="E664" s="38"/>
      <c r="H664" s="7"/>
      <c r="I664" s="18"/>
    </row>
    <row r="665" spans="2:9" ht="12.75" x14ac:dyDescent="0.2">
      <c r="B665" s="37"/>
      <c r="C665" s="37"/>
      <c r="D665" s="38"/>
      <c r="E665" s="38"/>
      <c r="H665" s="7"/>
      <c r="I665" s="18"/>
    </row>
    <row r="666" spans="2:9" ht="12.75" x14ac:dyDescent="0.2">
      <c r="B666" s="37"/>
      <c r="C666" s="37"/>
      <c r="D666" s="38"/>
      <c r="E666" s="38"/>
      <c r="H666" s="7"/>
      <c r="I666" s="18"/>
    </row>
    <row r="667" spans="2:9" ht="12.75" x14ac:dyDescent="0.2">
      <c r="B667" s="37"/>
      <c r="C667" s="37"/>
      <c r="D667" s="38"/>
      <c r="E667" s="38"/>
      <c r="H667" s="7"/>
      <c r="I667" s="18"/>
    </row>
    <row r="668" spans="2:9" ht="12.75" x14ac:dyDescent="0.2">
      <c r="B668" s="37"/>
      <c r="C668" s="37"/>
      <c r="D668" s="38"/>
      <c r="E668" s="38"/>
      <c r="H668" s="7"/>
      <c r="I668" s="18"/>
    </row>
    <row r="669" spans="2:9" ht="12.75" x14ac:dyDescent="0.2">
      <c r="B669" s="37"/>
      <c r="C669" s="37"/>
      <c r="D669" s="38"/>
      <c r="E669" s="38"/>
      <c r="H669" s="7"/>
      <c r="I669" s="18"/>
    </row>
    <row r="670" spans="2:9" ht="12.75" x14ac:dyDescent="0.2">
      <c r="B670" s="37"/>
      <c r="C670" s="37"/>
      <c r="D670" s="38"/>
      <c r="E670" s="38"/>
      <c r="H670" s="7"/>
      <c r="I670" s="18"/>
    </row>
    <row r="671" spans="2:9" ht="12.75" x14ac:dyDescent="0.2">
      <c r="B671" s="37"/>
      <c r="C671" s="37"/>
      <c r="D671" s="38"/>
      <c r="E671" s="38"/>
      <c r="H671" s="7"/>
      <c r="I671" s="18"/>
    </row>
    <row r="672" spans="2:9" ht="12.75" x14ac:dyDescent="0.2">
      <c r="B672" s="37"/>
      <c r="C672" s="37"/>
      <c r="D672" s="38"/>
      <c r="E672" s="38"/>
      <c r="H672" s="7"/>
      <c r="I672" s="18"/>
    </row>
    <row r="673" spans="2:9" ht="12.75" x14ac:dyDescent="0.2">
      <c r="B673" s="37"/>
      <c r="C673" s="37"/>
      <c r="D673" s="38"/>
      <c r="E673" s="38"/>
      <c r="H673" s="7"/>
      <c r="I673" s="18"/>
    </row>
    <row r="674" spans="2:9" ht="12.75" x14ac:dyDescent="0.2">
      <c r="B674" s="37"/>
      <c r="C674" s="37"/>
      <c r="D674" s="38"/>
      <c r="E674" s="38"/>
      <c r="H674" s="7"/>
      <c r="I674" s="18"/>
    </row>
    <row r="675" spans="2:9" ht="12.75" x14ac:dyDescent="0.2">
      <c r="B675" s="37"/>
      <c r="C675" s="37"/>
      <c r="D675" s="38"/>
      <c r="E675" s="38"/>
      <c r="H675" s="7"/>
      <c r="I675" s="18"/>
    </row>
    <row r="676" spans="2:9" ht="12.75" x14ac:dyDescent="0.2">
      <c r="B676" s="37"/>
      <c r="C676" s="37"/>
      <c r="D676" s="38"/>
      <c r="E676" s="38"/>
      <c r="H676" s="7"/>
      <c r="I676" s="18"/>
    </row>
    <row r="677" spans="2:9" ht="12.75" x14ac:dyDescent="0.2">
      <c r="B677" s="37"/>
      <c r="C677" s="37"/>
      <c r="D677" s="38"/>
      <c r="E677" s="38"/>
      <c r="H677" s="7"/>
      <c r="I677" s="18"/>
    </row>
    <row r="678" spans="2:9" ht="12.75" x14ac:dyDescent="0.2">
      <c r="B678" s="37"/>
      <c r="C678" s="37"/>
      <c r="D678" s="38"/>
      <c r="E678" s="38"/>
      <c r="H678" s="7"/>
      <c r="I678" s="18"/>
    </row>
    <row r="679" spans="2:9" ht="12.75" x14ac:dyDescent="0.2">
      <c r="B679" s="37"/>
      <c r="C679" s="37"/>
      <c r="D679" s="38"/>
      <c r="E679" s="38"/>
      <c r="H679" s="7"/>
      <c r="I679" s="18"/>
    </row>
    <row r="680" spans="2:9" ht="12.75" x14ac:dyDescent="0.2">
      <c r="B680" s="37"/>
      <c r="C680" s="37"/>
      <c r="D680" s="38"/>
      <c r="E680" s="38"/>
      <c r="H680" s="7"/>
      <c r="I680" s="18"/>
    </row>
    <row r="681" spans="2:9" ht="12.75" x14ac:dyDescent="0.2">
      <c r="B681" s="37"/>
      <c r="C681" s="37"/>
      <c r="D681" s="38"/>
      <c r="E681" s="38"/>
      <c r="H681" s="7"/>
      <c r="I681" s="18"/>
    </row>
    <row r="682" spans="2:9" ht="12.75" x14ac:dyDescent="0.2">
      <c r="B682" s="37"/>
      <c r="C682" s="37"/>
      <c r="D682" s="38"/>
      <c r="E682" s="38"/>
      <c r="H682" s="7"/>
      <c r="I682" s="18"/>
    </row>
    <row r="683" spans="2:9" ht="12.75" x14ac:dyDescent="0.2">
      <c r="B683" s="37"/>
      <c r="C683" s="37"/>
      <c r="D683" s="38"/>
      <c r="E683" s="38"/>
      <c r="H683" s="7"/>
      <c r="I683" s="18"/>
    </row>
    <row r="684" spans="2:9" ht="12.75" x14ac:dyDescent="0.2">
      <c r="B684" s="37"/>
      <c r="C684" s="37"/>
      <c r="D684" s="38"/>
      <c r="E684" s="38"/>
      <c r="H684" s="7"/>
      <c r="I684" s="18"/>
    </row>
    <row r="685" spans="2:9" ht="12.75" x14ac:dyDescent="0.2">
      <c r="B685" s="37"/>
      <c r="C685" s="37"/>
      <c r="D685" s="38"/>
      <c r="E685" s="38"/>
      <c r="H685" s="7"/>
      <c r="I685" s="18"/>
    </row>
    <row r="686" spans="2:9" ht="12.75" x14ac:dyDescent="0.2">
      <c r="B686" s="37"/>
      <c r="C686" s="37"/>
      <c r="D686" s="38"/>
      <c r="E686" s="38"/>
      <c r="H686" s="7"/>
      <c r="I686" s="18"/>
    </row>
    <row r="687" spans="2:9" ht="12.75" x14ac:dyDescent="0.2">
      <c r="B687" s="37"/>
      <c r="C687" s="37"/>
      <c r="D687" s="38"/>
      <c r="E687" s="38"/>
      <c r="H687" s="7"/>
      <c r="I687" s="18"/>
    </row>
    <row r="688" spans="2:9" ht="12.75" x14ac:dyDescent="0.2">
      <c r="B688" s="37"/>
      <c r="C688" s="37"/>
      <c r="D688" s="38"/>
      <c r="E688" s="38"/>
      <c r="H688" s="7"/>
      <c r="I688" s="18"/>
    </row>
    <row r="689" spans="2:9" ht="12.75" x14ac:dyDescent="0.2">
      <c r="B689" s="37"/>
      <c r="C689" s="37"/>
      <c r="D689" s="38"/>
      <c r="E689" s="38"/>
      <c r="H689" s="7"/>
      <c r="I689" s="18"/>
    </row>
    <row r="690" spans="2:9" ht="12.75" x14ac:dyDescent="0.2">
      <c r="B690" s="37"/>
      <c r="C690" s="37"/>
      <c r="D690" s="38"/>
      <c r="E690" s="38"/>
      <c r="H690" s="7"/>
      <c r="I690" s="18"/>
    </row>
    <row r="691" spans="2:9" ht="12.75" x14ac:dyDescent="0.2">
      <c r="B691" s="37"/>
      <c r="C691" s="37"/>
      <c r="D691" s="38"/>
      <c r="E691" s="38"/>
      <c r="H691" s="7"/>
      <c r="I691" s="18"/>
    </row>
    <row r="692" spans="2:9" ht="12.75" x14ac:dyDescent="0.2">
      <c r="B692" s="37"/>
      <c r="C692" s="37"/>
      <c r="D692" s="38"/>
      <c r="E692" s="38"/>
      <c r="H692" s="7"/>
      <c r="I692" s="18"/>
    </row>
    <row r="693" spans="2:9" ht="12.75" x14ac:dyDescent="0.2">
      <c r="B693" s="37"/>
      <c r="C693" s="37"/>
      <c r="D693" s="38"/>
      <c r="E693" s="38"/>
      <c r="H693" s="7"/>
      <c r="I693" s="18"/>
    </row>
    <row r="694" spans="2:9" ht="12.75" x14ac:dyDescent="0.2">
      <c r="B694" s="37"/>
      <c r="C694" s="37"/>
      <c r="D694" s="38"/>
      <c r="E694" s="38"/>
      <c r="H694" s="7"/>
      <c r="I694" s="18"/>
    </row>
    <row r="695" spans="2:9" ht="12.75" x14ac:dyDescent="0.2">
      <c r="B695" s="37"/>
      <c r="C695" s="37"/>
      <c r="D695" s="38"/>
      <c r="E695" s="38"/>
      <c r="H695" s="7"/>
      <c r="I695" s="18"/>
    </row>
    <row r="696" spans="2:9" ht="12.75" x14ac:dyDescent="0.2">
      <c r="B696" s="37"/>
      <c r="C696" s="37"/>
      <c r="D696" s="38"/>
      <c r="E696" s="38"/>
      <c r="H696" s="7"/>
      <c r="I696" s="18"/>
    </row>
    <row r="697" spans="2:9" ht="12.75" x14ac:dyDescent="0.2">
      <c r="B697" s="37"/>
      <c r="C697" s="37"/>
      <c r="D697" s="38"/>
      <c r="E697" s="38"/>
      <c r="H697" s="7"/>
      <c r="I697" s="18"/>
    </row>
    <row r="698" spans="2:9" ht="12.75" x14ac:dyDescent="0.2">
      <c r="B698" s="37"/>
      <c r="C698" s="37"/>
      <c r="D698" s="38"/>
      <c r="E698" s="38"/>
      <c r="H698" s="7"/>
      <c r="I698" s="18"/>
    </row>
    <row r="699" spans="2:9" ht="12.75" x14ac:dyDescent="0.2">
      <c r="B699" s="37"/>
      <c r="C699" s="37"/>
      <c r="D699" s="38"/>
      <c r="E699" s="38"/>
      <c r="H699" s="7"/>
      <c r="I699" s="18"/>
    </row>
    <row r="700" spans="2:9" ht="12.75" x14ac:dyDescent="0.2">
      <c r="B700" s="37"/>
      <c r="C700" s="37"/>
      <c r="D700" s="38"/>
      <c r="E700" s="38"/>
      <c r="H700" s="7"/>
      <c r="I700" s="18"/>
    </row>
    <row r="701" spans="2:9" ht="12.75" x14ac:dyDescent="0.2">
      <c r="B701" s="37"/>
      <c r="C701" s="37"/>
      <c r="D701" s="38"/>
      <c r="E701" s="38"/>
      <c r="H701" s="7"/>
      <c r="I701" s="18"/>
    </row>
    <row r="702" spans="2:9" ht="12.75" x14ac:dyDescent="0.2">
      <c r="B702" s="37"/>
      <c r="C702" s="37"/>
      <c r="D702" s="38"/>
      <c r="E702" s="38"/>
      <c r="H702" s="7"/>
      <c r="I702" s="18"/>
    </row>
    <row r="703" spans="2:9" ht="12.75" x14ac:dyDescent="0.2">
      <c r="B703" s="37"/>
      <c r="C703" s="37"/>
      <c r="D703" s="38"/>
      <c r="E703" s="38"/>
      <c r="H703" s="7"/>
      <c r="I703" s="18"/>
    </row>
    <row r="704" spans="2:9" ht="12.75" x14ac:dyDescent="0.2">
      <c r="B704" s="37"/>
      <c r="C704" s="37"/>
      <c r="D704" s="38"/>
      <c r="E704" s="38"/>
      <c r="H704" s="7"/>
      <c r="I704" s="18"/>
    </row>
    <row r="705" spans="2:9" ht="12.75" x14ac:dyDescent="0.2">
      <c r="B705" s="37"/>
      <c r="C705" s="37"/>
      <c r="D705" s="38"/>
      <c r="E705" s="38"/>
      <c r="H705" s="7"/>
      <c r="I705" s="18"/>
    </row>
    <row r="706" spans="2:9" ht="12.75" x14ac:dyDescent="0.2">
      <c r="B706" s="37"/>
      <c r="C706" s="37"/>
      <c r="D706" s="38"/>
      <c r="E706" s="38"/>
      <c r="H706" s="7"/>
      <c r="I706" s="18"/>
    </row>
    <row r="707" spans="2:9" ht="12.75" x14ac:dyDescent="0.2">
      <c r="B707" s="37"/>
      <c r="C707" s="37"/>
      <c r="D707" s="38"/>
      <c r="E707" s="38"/>
      <c r="H707" s="7"/>
      <c r="I707" s="18"/>
    </row>
    <row r="708" spans="2:9" ht="12.75" x14ac:dyDescent="0.2">
      <c r="B708" s="37"/>
      <c r="C708" s="37"/>
      <c r="D708" s="38"/>
      <c r="E708" s="38"/>
      <c r="H708" s="7"/>
      <c r="I708" s="18"/>
    </row>
    <row r="709" spans="2:9" ht="12.75" x14ac:dyDescent="0.2">
      <c r="B709" s="37"/>
      <c r="C709" s="37"/>
      <c r="D709" s="38"/>
      <c r="E709" s="38"/>
      <c r="H709" s="7"/>
      <c r="I709" s="18"/>
    </row>
    <row r="710" spans="2:9" ht="12.75" x14ac:dyDescent="0.2">
      <c r="B710" s="37"/>
      <c r="C710" s="37"/>
      <c r="D710" s="38"/>
      <c r="E710" s="38"/>
      <c r="H710" s="7"/>
      <c r="I710" s="18"/>
    </row>
    <row r="711" spans="2:9" ht="12.75" x14ac:dyDescent="0.2">
      <c r="B711" s="37"/>
      <c r="C711" s="37"/>
      <c r="D711" s="38"/>
      <c r="E711" s="38"/>
      <c r="H711" s="7"/>
      <c r="I711" s="18"/>
    </row>
    <row r="712" spans="2:9" ht="12.75" x14ac:dyDescent="0.2">
      <c r="B712" s="37"/>
      <c r="C712" s="37"/>
      <c r="D712" s="38"/>
      <c r="E712" s="38"/>
      <c r="H712" s="7"/>
      <c r="I712" s="18"/>
    </row>
    <row r="713" spans="2:9" ht="12.75" x14ac:dyDescent="0.2">
      <c r="B713" s="37"/>
      <c r="C713" s="37"/>
      <c r="D713" s="38"/>
      <c r="E713" s="38"/>
      <c r="H713" s="7"/>
      <c r="I713" s="18"/>
    </row>
    <row r="714" spans="2:9" ht="12.75" x14ac:dyDescent="0.2">
      <c r="B714" s="37"/>
      <c r="C714" s="37"/>
      <c r="D714" s="38"/>
      <c r="E714" s="38"/>
      <c r="H714" s="7"/>
      <c r="I714" s="18"/>
    </row>
    <row r="715" spans="2:9" ht="12.75" x14ac:dyDescent="0.2">
      <c r="B715" s="37"/>
      <c r="C715" s="37"/>
      <c r="D715" s="38"/>
      <c r="E715" s="38"/>
      <c r="H715" s="7"/>
      <c r="I715" s="18"/>
    </row>
    <row r="716" spans="2:9" ht="12.75" x14ac:dyDescent="0.2">
      <c r="B716" s="37"/>
      <c r="C716" s="37"/>
      <c r="D716" s="38"/>
      <c r="E716" s="38"/>
      <c r="H716" s="7"/>
      <c r="I716" s="18"/>
    </row>
    <row r="717" spans="2:9" ht="12.75" x14ac:dyDescent="0.2">
      <c r="B717" s="37"/>
      <c r="C717" s="37"/>
      <c r="D717" s="38"/>
      <c r="E717" s="38"/>
      <c r="H717" s="7"/>
      <c r="I717" s="18"/>
    </row>
    <row r="718" spans="2:9" ht="12.75" x14ac:dyDescent="0.2">
      <c r="B718" s="37"/>
      <c r="C718" s="37"/>
      <c r="D718" s="38"/>
      <c r="E718" s="38"/>
      <c r="H718" s="7"/>
      <c r="I718" s="18"/>
    </row>
    <row r="719" spans="2:9" ht="12.75" x14ac:dyDescent="0.2">
      <c r="B719" s="37"/>
      <c r="C719" s="37"/>
      <c r="D719" s="38"/>
      <c r="E719" s="38"/>
      <c r="H719" s="7"/>
      <c r="I719" s="18"/>
    </row>
    <row r="720" spans="2:9" ht="12.75" x14ac:dyDescent="0.2">
      <c r="B720" s="37"/>
      <c r="C720" s="37"/>
      <c r="D720" s="38"/>
      <c r="E720" s="38"/>
      <c r="H720" s="7"/>
      <c r="I720" s="18"/>
    </row>
    <row r="721" spans="2:9" ht="12.75" x14ac:dyDescent="0.2">
      <c r="B721" s="37"/>
      <c r="C721" s="37"/>
      <c r="D721" s="38"/>
      <c r="E721" s="38"/>
      <c r="H721" s="7"/>
      <c r="I721" s="18"/>
    </row>
    <row r="722" spans="2:9" ht="12.75" x14ac:dyDescent="0.2">
      <c r="B722" s="37"/>
      <c r="C722" s="37"/>
      <c r="D722" s="38"/>
      <c r="E722" s="38"/>
      <c r="H722" s="7"/>
      <c r="I722" s="18"/>
    </row>
    <row r="723" spans="2:9" ht="12.75" x14ac:dyDescent="0.2">
      <c r="B723" s="37"/>
      <c r="C723" s="37"/>
      <c r="D723" s="38"/>
      <c r="E723" s="38"/>
      <c r="H723" s="7"/>
      <c r="I723" s="18"/>
    </row>
    <row r="724" spans="2:9" ht="12.75" x14ac:dyDescent="0.2">
      <c r="B724" s="37"/>
      <c r="C724" s="37"/>
      <c r="D724" s="38"/>
      <c r="E724" s="38"/>
      <c r="H724" s="7"/>
      <c r="I724" s="18"/>
    </row>
    <row r="725" spans="2:9" ht="12.75" x14ac:dyDescent="0.2">
      <c r="B725" s="37"/>
      <c r="C725" s="37"/>
      <c r="D725" s="38"/>
      <c r="E725" s="38"/>
      <c r="H725" s="7"/>
      <c r="I725" s="18"/>
    </row>
    <row r="726" spans="2:9" ht="12.75" x14ac:dyDescent="0.2">
      <c r="B726" s="37"/>
      <c r="C726" s="37"/>
      <c r="D726" s="38"/>
      <c r="E726" s="38"/>
      <c r="H726" s="7"/>
      <c r="I726" s="18"/>
    </row>
    <row r="727" spans="2:9" ht="12.75" x14ac:dyDescent="0.2">
      <c r="B727" s="37"/>
      <c r="C727" s="37"/>
      <c r="D727" s="38"/>
      <c r="E727" s="38"/>
      <c r="H727" s="7"/>
      <c r="I727" s="18"/>
    </row>
    <row r="728" spans="2:9" ht="12.75" x14ac:dyDescent="0.2">
      <c r="B728" s="37"/>
      <c r="C728" s="37"/>
      <c r="D728" s="38"/>
      <c r="E728" s="38"/>
      <c r="H728" s="7"/>
      <c r="I728" s="18"/>
    </row>
    <row r="729" spans="2:9" ht="12.75" x14ac:dyDescent="0.2">
      <c r="B729" s="37"/>
      <c r="C729" s="37"/>
      <c r="D729" s="38"/>
      <c r="E729" s="38"/>
      <c r="H729" s="7"/>
      <c r="I729" s="18"/>
    </row>
    <row r="730" spans="2:9" ht="12.75" x14ac:dyDescent="0.2">
      <c r="B730" s="37"/>
      <c r="C730" s="37"/>
      <c r="D730" s="38"/>
      <c r="E730" s="38"/>
      <c r="H730" s="7"/>
      <c r="I730" s="18"/>
    </row>
    <row r="731" spans="2:9" ht="12.75" x14ac:dyDescent="0.2">
      <c r="B731" s="37"/>
      <c r="C731" s="37"/>
      <c r="D731" s="38"/>
      <c r="E731" s="38"/>
      <c r="H731" s="7"/>
      <c r="I731" s="18"/>
    </row>
    <row r="732" spans="2:9" ht="12.75" x14ac:dyDescent="0.2">
      <c r="B732" s="37"/>
      <c r="C732" s="37"/>
      <c r="D732" s="38"/>
      <c r="E732" s="38"/>
      <c r="H732" s="7"/>
      <c r="I732" s="18"/>
    </row>
    <row r="733" spans="2:9" ht="12.75" x14ac:dyDescent="0.2">
      <c r="B733" s="37"/>
      <c r="C733" s="37"/>
      <c r="D733" s="38"/>
      <c r="E733" s="38"/>
      <c r="H733" s="7"/>
      <c r="I733" s="18"/>
    </row>
    <row r="734" spans="2:9" ht="12.75" x14ac:dyDescent="0.2">
      <c r="B734" s="37"/>
      <c r="C734" s="37"/>
      <c r="D734" s="38"/>
      <c r="E734" s="38"/>
      <c r="H734" s="7"/>
      <c r="I734" s="18"/>
    </row>
    <row r="735" spans="2:9" ht="12.75" x14ac:dyDescent="0.2">
      <c r="B735" s="37"/>
      <c r="C735" s="37"/>
      <c r="D735" s="38"/>
      <c r="E735" s="38"/>
      <c r="H735" s="7"/>
      <c r="I735" s="18"/>
    </row>
    <row r="736" spans="2:9" ht="12.75" x14ac:dyDescent="0.2">
      <c r="B736" s="37"/>
      <c r="C736" s="37"/>
      <c r="D736" s="38"/>
      <c r="E736" s="38"/>
      <c r="H736" s="7"/>
      <c r="I736" s="18"/>
    </row>
    <row r="737" spans="2:9" ht="12.75" x14ac:dyDescent="0.2">
      <c r="B737" s="37"/>
      <c r="C737" s="37"/>
      <c r="D737" s="38"/>
      <c r="E737" s="38"/>
      <c r="H737" s="7"/>
      <c r="I737" s="18"/>
    </row>
    <row r="738" spans="2:9" ht="12.75" x14ac:dyDescent="0.2">
      <c r="B738" s="37"/>
      <c r="C738" s="37"/>
      <c r="D738" s="38"/>
      <c r="E738" s="38"/>
      <c r="H738" s="7"/>
      <c r="I738" s="18"/>
    </row>
    <row r="739" spans="2:9" ht="12.75" x14ac:dyDescent="0.2">
      <c r="B739" s="37"/>
      <c r="C739" s="37"/>
      <c r="D739" s="38"/>
      <c r="E739" s="38"/>
      <c r="H739" s="7"/>
      <c r="I739" s="18"/>
    </row>
    <row r="740" spans="2:9" ht="12.75" x14ac:dyDescent="0.2">
      <c r="B740" s="37"/>
      <c r="C740" s="37"/>
      <c r="D740" s="38"/>
      <c r="E740" s="38"/>
      <c r="H740" s="7"/>
      <c r="I740" s="18"/>
    </row>
    <row r="741" spans="2:9" ht="12.75" x14ac:dyDescent="0.2">
      <c r="B741" s="37"/>
      <c r="C741" s="37"/>
      <c r="D741" s="38"/>
      <c r="E741" s="38"/>
      <c r="H741" s="7"/>
      <c r="I741" s="18"/>
    </row>
    <row r="742" spans="2:9" ht="12.75" x14ac:dyDescent="0.2">
      <c r="B742" s="37"/>
      <c r="C742" s="37"/>
      <c r="D742" s="38"/>
      <c r="E742" s="38"/>
      <c r="H742" s="7"/>
      <c r="I742" s="18"/>
    </row>
    <row r="743" spans="2:9" ht="12.75" x14ac:dyDescent="0.2">
      <c r="B743" s="37"/>
      <c r="C743" s="37"/>
      <c r="D743" s="38"/>
      <c r="E743" s="38"/>
      <c r="H743" s="7"/>
      <c r="I743" s="18"/>
    </row>
    <row r="744" spans="2:9" ht="12.75" x14ac:dyDescent="0.2">
      <c r="B744" s="37"/>
      <c r="C744" s="37"/>
      <c r="D744" s="38"/>
      <c r="E744" s="38"/>
      <c r="H744" s="7"/>
      <c r="I744" s="18"/>
    </row>
    <row r="745" spans="2:9" ht="12.75" x14ac:dyDescent="0.2">
      <c r="B745" s="37"/>
      <c r="C745" s="37"/>
      <c r="D745" s="38"/>
      <c r="E745" s="38"/>
      <c r="H745" s="7"/>
      <c r="I745" s="18"/>
    </row>
    <row r="746" spans="2:9" ht="12.75" x14ac:dyDescent="0.2">
      <c r="B746" s="37"/>
      <c r="C746" s="37"/>
      <c r="D746" s="38"/>
      <c r="E746" s="38"/>
      <c r="H746" s="7"/>
      <c r="I746" s="18"/>
    </row>
    <row r="747" spans="2:9" ht="12.75" x14ac:dyDescent="0.2">
      <c r="B747" s="37"/>
      <c r="C747" s="37"/>
      <c r="D747" s="38"/>
      <c r="E747" s="38"/>
      <c r="H747" s="7"/>
      <c r="I747" s="18"/>
    </row>
    <row r="748" spans="2:9" ht="12.75" x14ac:dyDescent="0.2">
      <c r="B748" s="37"/>
      <c r="C748" s="37"/>
      <c r="D748" s="38"/>
      <c r="E748" s="38"/>
      <c r="H748" s="7"/>
      <c r="I748" s="18"/>
    </row>
    <row r="749" spans="2:9" ht="12.75" x14ac:dyDescent="0.2">
      <c r="B749" s="37"/>
      <c r="C749" s="37"/>
      <c r="D749" s="38"/>
      <c r="E749" s="38"/>
      <c r="H749" s="7"/>
      <c r="I749" s="18"/>
    </row>
    <row r="750" spans="2:9" ht="12.75" x14ac:dyDescent="0.2">
      <c r="B750" s="37"/>
      <c r="C750" s="37"/>
      <c r="D750" s="38"/>
      <c r="E750" s="38"/>
      <c r="H750" s="7"/>
      <c r="I750" s="18"/>
    </row>
    <row r="751" spans="2:9" ht="12.75" x14ac:dyDescent="0.2">
      <c r="B751" s="37"/>
      <c r="C751" s="37"/>
      <c r="D751" s="38"/>
      <c r="E751" s="38"/>
      <c r="H751" s="7"/>
      <c r="I751" s="18"/>
    </row>
    <row r="752" spans="2:9" ht="12.75" x14ac:dyDescent="0.2">
      <c r="B752" s="37"/>
      <c r="C752" s="37"/>
      <c r="D752" s="38"/>
      <c r="E752" s="38"/>
      <c r="H752" s="7"/>
      <c r="I752" s="18"/>
    </row>
    <row r="753" spans="2:9" ht="12.75" x14ac:dyDescent="0.2">
      <c r="B753" s="37"/>
      <c r="C753" s="37"/>
      <c r="D753" s="38"/>
      <c r="E753" s="38"/>
      <c r="H753" s="7"/>
      <c r="I753" s="18"/>
    </row>
    <row r="754" spans="2:9" ht="12.75" x14ac:dyDescent="0.2">
      <c r="B754" s="37"/>
      <c r="C754" s="37"/>
      <c r="D754" s="38"/>
      <c r="E754" s="38"/>
      <c r="H754" s="7"/>
      <c r="I754" s="18"/>
    </row>
    <row r="755" spans="2:9" ht="12.75" x14ac:dyDescent="0.2">
      <c r="B755" s="37"/>
      <c r="C755" s="37"/>
      <c r="D755" s="38"/>
      <c r="E755" s="38"/>
      <c r="H755" s="7"/>
      <c r="I755" s="18"/>
    </row>
    <row r="756" spans="2:9" ht="12.75" x14ac:dyDescent="0.2">
      <c r="B756" s="37"/>
      <c r="C756" s="37"/>
      <c r="D756" s="38"/>
      <c r="E756" s="38"/>
      <c r="H756" s="7"/>
      <c r="I756" s="18"/>
    </row>
    <row r="757" spans="2:9" ht="12.75" x14ac:dyDescent="0.2">
      <c r="B757" s="37"/>
      <c r="C757" s="37"/>
      <c r="D757" s="38"/>
      <c r="E757" s="38"/>
      <c r="H757" s="7"/>
      <c r="I757" s="18"/>
    </row>
    <row r="758" spans="2:9" ht="12.75" x14ac:dyDescent="0.2">
      <c r="B758" s="37"/>
      <c r="C758" s="37"/>
      <c r="D758" s="38"/>
      <c r="E758" s="38"/>
      <c r="H758" s="7"/>
      <c r="I758" s="18"/>
    </row>
    <row r="759" spans="2:9" ht="12.75" x14ac:dyDescent="0.2">
      <c r="B759" s="37"/>
      <c r="C759" s="37"/>
      <c r="D759" s="38"/>
      <c r="E759" s="38"/>
      <c r="H759" s="7"/>
      <c r="I759" s="18"/>
    </row>
    <row r="760" spans="2:9" ht="12.75" x14ac:dyDescent="0.2">
      <c r="B760" s="37"/>
      <c r="C760" s="37"/>
      <c r="D760" s="38"/>
      <c r="E760" s="38"/>
      <c r="H760" s="7"/>
      <c r="I760" s="18"/>
    </row>
    <row r="761" spans="2:9" ht="12.75" x14ac:dyDescent="0.2">
      <c r="B761" s="37"/>
      <c r="C761" s="37"/>
      <c r="D761" s="38"/>
      <c r="E761" s="38"/>
      <c r="H761" s="7"/>
      <c r="I761" s="18"/>
    </row>
    <row r="762" spans="2:9" ht="12.75" x14ac:dyDescent="0.2">
      <c r="B762" s="37"/>
      <c r="C762" s="37"/>
      <c r="D762" s="38"/>
      <c r="E762" s="38"/>
      <c r="H762" s="7"/>
      <c r="I762" s="18"/>
    </row>
    <row r="763" spans="2:9" ht="12.75" x14ac:dyDescent="0.2">
      <c r="B763" s="37"/>
      <c r="C763" s="37"/>
      <c r="D763" s="38"/>
      <c r="E763" s="38"/>
      <c r="H763" s="7"/>
      <c r="I763" s="18"/>
    </row>
    <row r="764" spans="2:9" ht="12.75" x14ac:dyDescent="0.2">
      <c r="B764" s="37"/>
      <c r="C764" s="37"/>
      <c r="D764" s="38"/>
      <c r="E764" s="38"/>
      <c r="H764" s="7"/>
      <c r="I764" s="18"/>
    </row>
    <row r="765" spans="2:9" ht="12.75" x14ac:dyDescent="0.2">
      <c r="B765" s="37"/>
      <c r="C765" s="37"/>
      <c r="D765" s="38"/>
      <c r="E765" s="38"/>
      <c r="H765" s="7"/>
      <c r="I765" s="18"/>
    </row>
    <row r="766" spans="2:9" ht="12.75" x14ac:dyDescent="0.2">
      <c r="B766" s="37"/>
      <c r="C766" s="37"/>
      <c r="D766" s="38"/>
      <c r="E766" s="38"/>
      <c r="H766" s="7"/>
      <c r="I766" s="18"/>
    </row>
    <row r="767" spans="2:9" ht="12.75" x14ac:dyDescent="0.2">
      <c r="B767" s="37"/>
      <c r="C767" s="37"/>
      <c r="D767" s="38"/>
      <c r="E767" s="38"/>
      <c r="H767" s="7"/>
      <c r="I767" s="18"/>
    </row>
    <row r="768" spans="2:9" ht="12.75" x14ac:dyDescent="0.2">
      <c r="B768" s="37"/>
      <c r="C768" s="37"/>
      <c r="D768" s="38"/>
      <c r="E768" s="38"/>
      <c r="H768" s="7"/>
      <c r="I768" s="18"/>
    </row>
    <row r="769" spans="2:9" ht="12.75" x14ac:dyDescent="0.2">
      <c r="B769" s="37"/>
      <c r="C769" s="37"/>
      <c r="D769" s="38"/>
      <c r="E769" s="38"/>
      <c r="H769" s="7"/>
      <c r="I769" s="18"/>
    </row>
    <row r="770" spans="2:9" ht="12.75" x14ac:dyDescent="0.2">
      <c r="B770" s="37"/>
      <c r="C770" s="37"/>
      <c r="D770" s="38"/>
      <c r="E770" s="38"/>
      <c r="H770" s="7"/>
      <c r="I770" s="18"/>
    </row>
    <row r="771" spans="2:9" ht="12.75" x14ac:dyDescent="0.2">
      <c r="B771" s="37"/>
      <c r="C771" s="37"/>
      <c r="D771" s="38"/>
      <c r="E771" s="38"/>
      <c r="H771" s="7"/>
      <c r="I771" s="18"/>
    </row>
    <row r="772" spans="2:9" ht="12.75" x14ac:dyDescent="0.2">
      <c r="B772" s="37"/>
      <c r="C772" s="37"/>
      <c r="D772" s="38"/>
      <c r="E772" s="38"/>
      <c r="H772" s="7"/>
      <c r="I772" s="18"/>
    </row>
    <row r="773" spans="2:9" ht="12.75" x14ac:dyDescent="0.2">
      <c r="B773" s="37"/>
      <c r="C773" s="37"/>
      <c r="D773" s="38"/>
      <c r="E773" s="38"/>
      <c r="H773" s="7"/>
      <c r="I773" s="18"/>
    </row>
    <row r="774" spans="2:9" ht="12.75" x14ac:dyDescent="0.2">
      <c r="B774" s="37"/>
      <c r="C774" s="37"/>
      <c r="D774" s="38"/>
      <c r="E774" s="38"/>
      <c r="H774" s="7"/>
      <c r="I774" s="18"/>
    </row>
    <row r="775" spans="2:9" ht="12.75" x14ac:dyDescent="0.2">
      <c r="B775" s="37"/>
      <c r="C775" s="37"/>
      <c r="D775" s="38"/>
      <c r="E775" s="38"/>
      <c r="H775" s="7"/>
      <c r="I775" s="18"/>
    </row>
    <row r="776" spans="2:9" ht="12.75" x14ac:dyDescent="0.2">
      <c r="B776" s="37"/>
      <c r="C776" s="37"/>
      <c r="D776" s="38"/>
      <c r="E776" s="38"/>
      <c r="H776" s="7"/>
      <c r="I776" s="18"/>
    </row>
    <row r="777" spans="2:9" ht="12.75" x14ac:dyDescent="0.2">
      <c r="B777" s="37"/>
      <c r="C777" s="37"/>
      <c r="D777" s="38"/>
      <c r="E777" s="38"/>
      <c r="H777" s="7"/>
      <c r="I777" s="18"/>
    </row>
    <row r="778" spans="2:9" ht="12.75" x14ac:dyDescent="0.2">
      <c r="B778" s="37"/>
      <c r="C778" s="37"/>
      <c r="D778" s="38"/>
      <c r="E778" s="38"/>
      <c r="H778" s="7"/>
      <c r="I778" s="18"/>
    </row>
    <row r="779" spans="2:9" ht="12.75" x14ac:dyDescent="0.2">
      <c r="B779" s="37"/>
      <c r="C779" s="37"/>
      <c r="D779" s="38"/>
      <c r="E779" s="38"/>
      <c r="H779" s="7"/>
      <c r="I779" s="18"/>
    </row>
    <row r="780" spans="2:9" ht="12.75" x14ac:dyDescent="0.2">
      <c r="B780" s="37"/>
      <c r="C780" s="37"/>
      <c r="D780" s="38"/>
      <c r="E780" s="38"/>
      <c r="H780" s="7"/>
      <c r="I780" s="18"/>
    </row>
    <row r="781" spans="2:9" ht="12.75" x14ac:dyDescent="0.2">
      <c r="B781" s="37"/>
      <c r="C781" s="37"/>
      <c r="D781" s="38"/>
      <c r="E781" s="38"/>
      <c r="H781" s="7"/>
      <c r="I781" s="18"/>
    </row>
    <row r="782" spans="2:9" ht="12.75" x14ac:dyDescent="0.2">
      <c r="B782" s="37"/>
      <c r="C782" s="37"/>
      <c r="D782" s="38"/>
      <c r="E782" s="38"/>
      <c r="H782" s="7"/>
      <c r="I782" s="18"/>
    </row>
    <row r="783" spans="2:9" ht="12.75" x14ac:dyDescent="0.2">
      <c r="B783" s="37"/>
      <c r="C783" s="37"/>
      <c r="D783" s="38"/>
      <c r="E783" s="38"/>
      <c r="H783" s="7"/>
      <c r="I783" s="18"/>
    </row>
    <row r="784" spans="2:9" ht="12.75" x14ac:dyDescent="0.2">
      <c r="B784" s="37"/>
      <c r="C784" s="37"/>
      <c r="D784" s="38"/>
      <c r="E784" s="38"/>
      <c r="H784" s="7"/>
      <c r="I784" s="18"/>
    </row>
    <row r="785" spans="2:9" ht="12.75" x14ac:dyDescent="0.2">
      <c r="B785" s="37"/>
      <c r="C785" s="37"/>
      <c r="D785" s="38"/>
      <c r="E785" s="38"/>
      <c r="H785" s="7"/>
      <c r="I785" s="18"/>
    </row>
    <row r="786" spans="2:9" ht="12.75" x14ac:dyDescent="0.2">
      <c r="B786" s="37"/>
      <c r="C786" s="37"/>
      <c r="D786" s="38"/>
      <c r="E786" s="38"/>
      <c r="H786" s="7"/>
      <c r="I786" s="18"/>
    </row>
    <row r="787" spans="2:9" ht="12.75" x14ac:dyDescent="0.2">
      <c r="B787" s="37"/>
      <c r="C787" s="37"/>
      <c r="D787" s="38"/>
      <c r="E787" s="38"/>
      <c r="H787" s="7"/>
      <c r="I787" s="18"/>
    </row>
    <row r="788" spans="2:9" ht="12.75" x14ac:dyDescent="0.2">
      <c r="B788" s="37"/>
      <c r="C788" s="37"/>
      <c r="D788" s="38"/>
      <c r="E788" s="38"/>
      <c r="H788" s="7"/>
      <c r="I788" s="18"/>
    </row>
    <row r="789" spans="2:9" ht="12.75" x14ac:dyDescent="0.2">
      <c r="B789" s="37"/>
      <c r="C789" s="37"/>
      <c r="D789" s="38"/>
      <c r="E789" s="38"/>
      <c r="H789" s="7"/>
      <c r="I789" s="18"/>
    </row>
    <row r="790" spans="2:9" ht="12.75" x14ac:dyDescent="0.2">
      <c r="B790" s="37"/>
      <c r="C790" s="37"/>
      <c r="D790" s="38"/>
      <c r="E790" s="38"/>
      <c r="H790" s="7"/>
      <c r="I790" s="18"/>
    </row>
    <row r="791" spans="2:9" ht="12.75" x14ac:dyDescent="0.2">
      <c r="B791" s="37"/>
      <c r="C791" s="37"/>
      <c r="D791" s="38"/>
      <c r="E791" s="38"/>
      <c r="H791" s="7"/>
      <c r="I791" s="18"/>
    </row>
    <row r="792" spans="2:9" ht="12.75" x14ac:dyDescent="0.2">
      <c r="B792" s="37"/>
      <c r="C792" s="37"/>
      <c r="D792" s="38"/>
      <c r="E792" s="38"/>
      <c r="H792" s="7"/>
      <c r="I792" s="18"/>
    </row>
    <row r="793" spans="2:9" ht="12.75" x14ac:dyDescent="0.2">
      <c r="B793" s="37"/>
      <c r="C793" s="37"/>
      <c r="D793" s="38"/>
      <c r="E793" s="38"/>
      <c r="H793" s="7"/>
      <c r="I793" s="18"/>
    </row>
    <row r="794" spans="2:9" ht="12.75" x14ac:dyDescent="0.2">
      <c r="B794" s="37"/>
      <c r="C794" s="37"/>
      <c r="D794" s="38"/>
      <c r="E794" s="38"/>
      <c r="H794" s="7"/>
      <c r="I794" s="18"/>
    </row>
    <row r="795" spans="2:9" ht="12.75" x14ac:dyDescent="0.2">
      <c r="B795" s="37"/>
      <c r="C795" s="37"/>
      <c r="D795" s="38"/>
      <c r="E795" s="38"/>
      <c r="H795" s="7"/>
      <c r="I795" s="18"/>
    </row>
    <row r="796" spans="2:9" ht="12.75" x14ac:dyDescent="0.2">
      <c r="B796" s="37"/>
      <c r="C796" s="37"/>
      <c r="D796" s="38"/>
      <c r="E796" s="38"/>
      <c r="H796" s="7"/>
      <c r="I796" s="18"/>
    </row>
    <row r="797" spans="2:9" ht="12.75" x14ac:dyDescent="0.2">
      <c r="B797" s="37"/>
      <c r="C797" s="37"/>
      <c r="D797" s="38"/>
      <c r="E797" s="38"/>
      <c r="H797" s="7"/>
      <c r="I797" s="18"/>
    </row>
    <row r="798" spans="2:9" ht="12.75" x14ac:dyDescent="0.2">
      <c r="B798" s="37"/>
      <c r="C798" s="37"/>
      <c r="D798" s="38"/>
      <c r="E798" s="38"/>
      <c r="H798" s="7"/>
      <c r="I798" s="18"/>
    </row>
    <row r="799" spans="2:9" ht="12.75" x14ac:dyDescent="0.2">
      <c r="B799" s="37"/>
      <c r="C799" s="37"/>
      <c r="D799" s="38"/>
      <c r="E799" s="38"/>
      <c r="H799" s="7"/>
      <c r="I799" s="18"/>
    </row>
    <row r="800" spans="2:9" ht="12.75" x14ac:dyDescent="0.2">
      <c r="B800" s="37"/>
      <c r="C800" s="37"/>
      <c r="D800" s="38"/>
      <c r="E800" s="38"/>
      <c r="H800" s="7"/>
      <c r="I800" s="18"/>
    </row>
    <row r="801" spans="2:9" ht="12.75" x14ac:dyDescent="0.2">
      <c r="B801" s="37"/>
      <c r="C801" s="37"/>
      <c r="D801" s="38"/>
      <c r="E801" s="38"/>
      <c r="H801" s="7"/>
      <c r="I801" s="18"/>
    </row>
    <row r="802" spans="2:9" ht="12.75" x14ac:dyDescent="0.2">
      <c r="B802" s="37"/>
      <c r="C802" s="37"/>
      <c r="D802" s="38"/>
      <c r="E802" s="38"/>
      <c r="H802" s="7"/>
      <c r="I802" s="18"/>
    </row>
    <row r="803" spans="2:9" ht="12.75" x14ac:dyDescent="0.2">
      <c r="B803" s="37"/>
      <c r="C803" s="37"/>
      <c r="D803" s="38"/>
      <c r="E803" s="38"/>
      <c r="H803" s="7"/>
      <c r="I803" s="18"/>
    </row>
    <row r="804" spans="2:9" ht="12.75" x14ac:dyDescent="0.2">
      <c r="B804" s="37"/>
      <c r="C804" s="37"/>
      <c r="D804" s="38"/>
      <c r="E804" s="38"/>
      <c r="H804" s="7"/>
      <c r="I804" s="18"/>
    </row>
    <row r="805" spans="2:9" ht="12.75" x14ac:dyDescent="0.2">
      <c r="B805" s="37"/>
      <c r="C805" s="37"/>
      <c r="D805" s="38"/>
      <c r="E805" s="38"/>
      <c r="H805" s="7"/>
      <c r="I805" s="18"/>
    </row>
    <row r="806" spans="2:9" ht="12.75" x14ac:dyDescent="0.2">
      <c r="B806" s="37"/>
      <c r="C806" s="37"/>
      <c r="D806" s="38"/>
      <c r="E806" s="38"/>
      <c r="H806" s="7"/>
      <c r="I806" s="18"/>
    </row>
    <row r="807" spans="2:9" ht="12.75" x14ac:dyDescent="0.2">
      <c r="B807" s="37"/>
      <c r="C807" s="37"/>
      <c r="D807" s="38"/>
      <c r="E807" s="38"/>
      <c r="H807" s="7"/>
      <c r="I807" s="18"/>
    </row>
    <row r="808" spans="2:9" ht="12.75" x14ac:dyDescent="0.2">
      <c r="B808" s="37"/>
      <c r="C808" s="37"/>
      <c r="D808" s="38"/>
      <c r="E808" s="38"/>
      <c r="H808" s="7"/>
      <c r="I808" s="18"/>
    </row>
    <row r="809" spans="2:9" ht="12.75" x14ac:dyDescent="0.2">
      <c r="B809" s="37"/>
      <c r="C809" s="37"/>
      <c r="D809" s="38"/>
      <c r="E809" s="38"/>
      <c r="H809" s="7"/>
      <c r="I809" s="18"/>
    </row>
    <row r="810" spans="2:9" ht="12.75" x14ac:dyDescent="0.2">
      <c r="B810" s="37"/>
      <c r="C810" s="37"/>
      <c r="D810" s="38"/>
      <c r="E810" s="38"/>
      <c r="H810" s="7"/>
      <c r="I810" s="18"/>
    </row>
    <row r="811" spans="2:9" ht="12.75" x14ac:dyDescent="0.2">
      <c r="B811" s="37"/>
      <c r="C811" s="37"/>
      <c r="D811" s="38"/>
      <c r="E811" s="38"/>
      <c r="H811" s="7"/>
      <c r="I811" s="18"/>
    </row>
    <row r="812" spans="2:9" ht="12.75" x14ac:dyDescent="0.2">
      <c r="B812" s="37"/>
      <c r="C812" s="37"/>
      <c r="D812" s="38"/>
      <c r="E812" s="38"/>
      <c r="H812" s="7"/>
      <c r="I812" s="18"/>
    </row>
    <row r="813" spans="2:9" ht="12.75" x14ac:dyDescent="0.2">
      <c r="B813" s="37"/>
      <c r="C813" s="37"/>
      <c r="D813" s="38"/>
      <c r="E813" s="38"/>
      <c r="H813" s="7"/>
      <c r="I813" s="18"/>
    </row>
    <row r="814" spans="2:9" ht="12.75" x14ac:dyDescent="0.2">
      <c r="B814" s="37"/>
      <c r="C814" s="37"/>
      <c r="D814" s="38"/>
      <c r="E814" s="38"/>
      <c r="H814" s="7"/>
      <c r="I814" s="18"/>
    </row>
    <row r="815" spans="2:9" ht="12.75" x14ac:dyDescent="0.2">
      <c r="B815" s="37"/>
      <c r="C815" s="37"/>
      <c r="D815" s="38"/>
      <c r="E815" s="38"/>
      <c r="H815" s="7"/>
      <c r="I815" s="18"/>
    </row>
    <row r="816" spans="2:9" ht="12.75" x14ac:dyDescent="0.2">
      <c r="B816" s="37"/>
      <c r="C816" s="37"/>
      <c r="D816" s="38"/>
      <c r="E816" s="38"/>
      <c r="H816" s="7"/>
      <c r="I816" s="18"/>
    </row>
    <row r="817" spans="2:9" ht="12.75" x14ac:dyDescent="0.2">
      <c r="B817" s="37"/>
      <c r="C817" s="37"/>
      <c r="D817" s="38"/>
      <c r="E817" s="38"/>
      <c r="H817" s="7"/>
      <c r="I817" s="18"/>
    </row>
    <row r="818" spans="2:9" ht="12.75" x14ac:dyDescent="0.2">
      <c r="B818" s="37"/>
      <c r="C818" s="37"/>
      <c r="D818" s="38"/>
      <c r="E818" s="38"/>
      <c r="H818" s="7"/>
      <c r="I818" s="18"/>
    </row>
    <row r="819" spans="2:9" ht="12.75" x14ac:dyDescent="0.2">
      <c r="B819" s="37"/>
      <c r="C819" s="37"/>
      <c r="D819" s="38"/>
      <c r="E819" s="38"/>
      <c r="H819" s="7"/>
      <c r="I819" s="18"/>
    </row>
    <row r="820" spans="2:9" ht="12.75" x14ac:dyDescent="0.2">
      <c r="B820" s="37"/>
      <c r="C820" s="37"/>
      <c r="D820" s="38"/>
      <c r="E820" s="38"/>
      <c r="H820" s="7"/>
      <c r="I820" s="18"/>
    </row>
    <row r="821" spans="2:9" ht="12.75" x14ac:dyDescent="0.2">
      <c r="B821" s="37"/>
      <c r="C821" s="37"/>
      <c r="D821" s="38"/>
      <c r="E821" s="38"/>
      <c r="H821" s="7"/>
      <c r="I821" s="18"/>
    </row>
    <row r="822" spans="2:9" ht="12.75" x14ac:dyDescent="0.2">
      <c r="B822" s="37"/>
      <c r="C822" s="37"/>
      <c r="D822" s="38"/>
      <c r="E822" s="38"/>
      <c r="H822" s="7"/>
      <c r="I822" s="18"/>
    </row>
    <row r="823" spans="2:9" ht="12.75" x14ac:dyDescent="0.2">
      <c r="B823" s="37"/>
      <c r="C823" s="37"/>
      <c r="D823" s="38"/>
      <c r="E823" s="38"/>
      <c r="H823" s="7"/>
      <c r="I823" s="18"/>
    </row>
    <row r="824" spans="2:9" ht="12.75" x14ac:dyDescent="0.2">
      <c r="B824" s="37"/>
      <c r="C824" s="37"/>
      <c r="D824" s="38"/>
      <c r="E824" s="38"/>
      <c r="H824" s="7"/>
      <c r="I824" s="18"/>
    </row>
    <row r="825" spans="2:9" ht="12.75" x14ac:dyDescent="0.2">
      <c r="B825" s="37"/>
      <c r="C825" s="37"/>
      <c r="D825" s="38"/>
      <c r="E825" s="38"/>
      <c r="H825" s="7"/>
      <c r="I825" s="18"/>
    </row>
    <row r="826" spans="2:9" ht="12.75" x14ac:dyDescent="0.2">
      <c r="B826" s="37"/>
      <c r="C826" s="37"/>
      <c r="D826" s="38"/>
      <c r="E826" s="38"/>
      <c r="H826" s="7"/>
      <c r="I826" s="18"/>
    </row>
    <row r="827" spans="2:9" ht="12.75" x14ac:dyDescent="0.2">
      <c r="B827" s="37"/>
      <c r="C827" s="37"/>
      <c r="D827" s="38"/>
      <c r="E827" s="38"/>
      <c r="H827" s="7"/>
      <c r="I827" s="18"/>
    </row>
    <row r="828" spans="2:9" ht="12.75" x14ac:dyDescent="0.2">
      <c r="B828" s="37"/>
      <c r="C828" s="37"/>
      <c r="D828" s="38"/>
      <c r="E828" s="38"/>
      <c r="H828" s="7"/>
      <c r="I828" s="18"/>
    </row>
    <row r="829" spans="2:9" ht="12.75" x14ac:dyDescent="0.2">
      <c r="B829" s="37"/>
      <c r="C829" s="37"/>
      <c r="D829" s="38"/>
      <c r="E829" s="38"/>
      <c r="H829" s="7"/>
      <c r="I829" s="18"/>
    </row>
    <row r="830" spans="2:9" ht="12.75" x14ac:dyDescent="0.2">
      <c r="B830" s="37"/>
      <c r="C830" s="37"/>
      <c r="D830" s="38"/>
      <c r="E830" s="38"/>
      <c r="H830" s="7"/>
      <c r="I830" s="18"/>
    </row>
    <row r="831" spans="2:9" ht="12.75" x14ac:dyDescent="0.2">
      <c r="B831" s="37"/>
      <c r="C831" s="37"/>
      <c r="D831" s="38"/>
      <c r="E831" s="38"/>
      <c r="H831" s="7"/>
      <c r="I831" s="18"/>
    </row>
    <row r="832" spans="2:9" ht="12.75" x14ac:dyDescent="0.2">
      <c r="B832" s="37"/>
      <c r="C832" s="37"/>
      <c r="D832" s="38"/>
      <c r="E832" s="38"/>
      <c r="H832" s="7"/>
      <c r="I832" s="18"/>
    </row>
    <row r="833" spans="2:9" ht="12.75" x14ac:dyDescent="0.2">
      <c r="B833" s="37"/>
      <c r="C833" s="37"/>
      <c r="D833" s="38"/>
      <c r="E833" s="38"/>
      <c r="H833" s="7"/>
      <c r="I833" s="18"/>
    </row>
    <row r="834" spans="2:9" ht="12.75" x14ac:dyDescent="0.2">
      <c r="B834" s="37"/>
      <c r="C834" s="37"/>
      <c r="D834" s="38"/>
      <c r="E834" s="38"/>
      <c r="H834" s="7"/>
      <c r="I834" s="18"/>
    </row>
    <row r="835" spans="2:9" ht="12.75" x14ac:dyDescent="0.2">
      <c r="B835" s="37"/>
      <c r="C835" s="37"/>
      <c r="D835" s="38"/>
      <c r="E835" s="38"/>
      <c r="H835" s="7"/>
      <c r="I835" s="18"/>
    </row>
    <row r="836" spans="2:9" ht="12.75" x14ac:dyDescent="0.2">
      <c r="B836" s="37"/>
      <c r="C836" s="37"/>
      <c r="D836" s="38"/>
      <c r="E836" s="38"/>
      <c r="H836" s="7"/>
      <c r="I836" s="18"/>
    </row>
    <row r="837" spans="2:9" ht="12.75" x14ac:dyDescent="0.2">
      <c r="B837" s="37"/>
      <c r="C837" s="37"/>
      <c r="D837" s="38"/>
      <c r="E837" s="38"/>
      <c r="H837" s="7"/>
      <c r="I837" s="18"/>
    </row>
    <row r="838" spans="2:9" ht="12.75" x14ac:dyDescent="0.2">
      <c r="B838" s="37"/>
      <c r="C838" s="37"/>
      <c r="D838" s="38"/>
      <c r="E838" s="38"/>
      <c r="H838" s="7"/>
      <c r="I838" s="18"/>
    </row>
    <row r="839" spans="2:9" ht="12.75" x14ac:dyDescent="0.2">
      <c r="B839" s="37"/>
      <c r="C839" s="37"/>
      <c r="D839" s="38"/>
      <c r="E839" s="38"/>
      <c r="H839" s="7"/>
      <c r="I839" s="18"/>
    </row>
    <row r="840" spans="2:9" ht="12.75" x14ac:dyDescent="0.2">
      <c r="B840" s="37"/>
      <c r="C840" s="37"/>
      <c r="D840" s="38"/>
      <c r="E840" s="38"/>
      <c r="H840" s="7"/>
      <c r="I840" s="18"/>
    </row>
    <row r="841" spans="2:9" ht="12.75" x14ac:dyDescent="0.2">
      <c r="B841" s="37"/>
      <c r="C841" s="37"/>
      <c r="D841" s="38"/>
      <c r="E841" s="38"/>
      <c r="H841" s="7"/>
      <c r="I841" s="18"/>
    </row>
    <row r="842" spans="2:9" ht="12.75" x14ac:dyDescent="0.2">
      <c r="B842" s="37"/>
      <c r="C842" s="37"/>
      <c r="D842" s="38"/>
      <c r="E842" s="38"/>
      <c r="H842" s="7"/>
      <c r="I842" s="18"/>
    </row>
    <row r="843" spans="2:9" ht="12.75" x14ac:dyDescent="0.2">
      <c r="B843" s="37"/>
      <c r="C843" s="37"/>
      <c r="D843" s="38"/>
      <c r="E843" s="38"/>
      <c r="H843" s="7"/>
      <c r="I843" s="18"/>
    </row>
    <row r="844" spans="2:9" ht="12.75" x14ac:dyDescent="0.2">
      <c r="B844" s="37"/>
      <c r="C844" s="37"/>
      <c r="D844" s="38"/>
      <c r="E844" s="38"/>
      <c r="H844" s="7"/>
      <c r="I844" s="18"/>
    </row>
    <row r="845" spans="2:9" ht="12.75" x14ac:dyDescent="0.2">
      <c r="B845" s="37"/>
      <c r="C845" s="37"/>
      <c r="D845" s="38"/>
      <c r="E845" s="38"/>
      <c r="H845" s="7"/>
      <c r="I845" s="18"/>
    </row>
    <row r="846" spans="2:9" ht="12.75" x14ac:dyDescent="0.2">
      <c r="B846" s="37"/>
      <c r="C846" s="37"/>
      <c r="D846" s="38"/>
      <c r="E846" s="38"/>
      <c r="H846" s="7"/>
      <c r="I846" s="18"/>
    </row>
    <row r="847" spans="2:9" ht="12.75" x14ac:dyDescent="0.2">
      <c r="B847" s="37"/>
      <c r="C847" s="37"/>
      <c r="D847" s="38"/>
      <c r="E847" s="38"/>
      <c r="H847" s="7"/>
      <c r="I847" s="18"/>
    </row>
    <row r="848" spans="2:9" ht="12.75" x14ac:dyDescent="0.2">
      <c r="B848" s="37"/>
      <c r="C848" s="37"/>
      <c r="D848" s="38"/>
      <c r="E848" s="38"/>
      <c r="H848" s="7"/>
      <c r="I848" s="18"/>
    </row>
    <row r="849" spans="2:9" ht="12.75" x14ac:dyDescent="0.2">
      <c r="B849" s="37"/>
      <c r="C849" s="37"/>
      <c r="D849" s="38"/>
      <c r="E849" s="38"/>
      <c r="H849" s="7"/>
      <c r="I849" s="18"/>
    </row>
    <row r="850" spans="2:9" ht="12.75" x14ac:dyDescent="0.2">
      <c r="B850" s="37"/>
      <c r="C850" s="37"/>
      <c r="D850" s="38"/>
      <c r="E850" s="38"/>
      <c r="H850" s="7"/>
      <c r="I850" s="18"/>
    </row>
    <row r="851" spans="2:9" ht="12.75" x14ac:dyDescent="0.2">
      <c r="B851" s="37"/>
      <c r="C851" s="37"/>
      <c r="D851" s="38"/>
      <c r="E851" s="38"/>
      <c r="H851" s="7"/>
      <c r="I851" s="18"/>
    </row>
    <row r="852" spans="2:9" ht="12.75" x14ac:dyDescent="0.2">
      <c r="B852" s="37"/>
      <c r="C852" s="37"/>
      <c r="D852" s="38"/>
      <c r="E852" s="38"/>
      <c r="H852" s="7"/>
      <c r="I852" s="18"/>
    </row>
    <row r="853" spans="2:9" ht="12.75" x14ac:dyDescent="0.2">
      <c r="B853" s="37"/>
      <c r="C853" s="37"/>
      <c r="D853" s="38"/>
      <c r="E853" s="38"/>
      <c r="H853" s="7"/>
      <c r="I853" s="18"/>
    </row>
    <row r="854" spans="2:9" ht="12.75" x14ac:dyDescent="0.2">
      <c r="B854" s="37"/>
      <c r="C854" s="37"/>
      <c r="D854" s="38"/>
      <c r="E854" s="38"/>
      <c r="H854" s="7"/>
      <c r="I854" s="18"/>
    </row>
    <row r="855" spans="2:9" ht="12.75" x14ac:dyDescent="0.2">
      <c r="B855" s="37"/>
      <c r="C855" s="37"/>
      <c r="D855" s="38"/>
      <c r="E855" s="38"/>
      <c r="H855" s="7"/>
      <c r="I855" s="18"/>
    </row>
    <row r="856" spans="2:9" ht="12.75" x14ac:dyDescent="0.2">
      <c r="B856" s="37"/>
      <c r="C856" s="37"/>
      <c r="D856" s="38"/>
      <c r="E856" s="38"/>
      <c r="H856" s="7"/>
      <c r="I856" s="18"/>
    </row>
    <row r="857" spans="2:9" ht="12.75" x14ac:dyDescent="0.2">
      <c r="B857" s="37"/>
      <c r="C857" s="37"/>
      <c r="D857" s="38"/>
      <c r="E857" s="38"/>
      <c r="H857" s="7"/>
      <c r="I857" s="18"/>
    </row>
    <row r="858" spans="2:9" ht="12.75" x14ac:dyDescent="0.2">
      <c r="B858" s="37"/>
      <c r="C858" s="37"/>
      <c r="D858" s="38"/>
      <c r="E858" s="38"/>
      <c r="H858" s="7"/>
      <c r="I858" s="18"/>
    </row>
    <row r="859" spans="2:9" ht="12.75" x14ac:dyDescent="0.2">
      <c r="B859" s="37"/>
      <c r="C859" s="37"/>
      <c r="D859" s="38"/>
      <c r="E859" s="38"/>
      <c r="H859" s="7"/>
      <c r="I859" s="18"/>
    </row>
    <row r="860" spans="2:9" ht="12.75" x14ac:dyDescent="0.2">
      <c r="B860" s="37"/>
      <c r="C860" s="37"/>
      <c r="D860" s="38"/>
      <c r="E860" s="38"/>
      <c r="H860" s="7"/>
      <c r="I860" s="18"/>
    </row>
    <row r="861" spans="2:9" ht="12.75" x14ac:dyDescent="0.2">
      <c r="B861" s="37"/>
      <c r="C861" s="37"/>
      <c r="D861" s="38"/>
      <c r="E861" s="38"/>
      <c r="H861" s="7"/>
      <c r="I861" s="18"/>
    </row>
    <row r="862" spans="2:9" ht="12.75" x14ac:dyDescent="0.2">
      <c r="B862" s="37"/>
      <c r="C862" s="37"/>
      <c r="D862" s="38"/>
      <c r="E862" s="38"/>
      <c r="H862" s="7"/>
      <c r="I862" s="18"/>
    </row>
    <row r="863" spans="2:9" ht="12.75" x14ac:dyDescent="0.2">
      <c r="B863" s="37"/>
      <c r="C863" s="37"/>
      <c r="D863" s="38"/>
      <c r="E863" s="38"/>
      <c r="H863" s="7"/>
      <c r="I863" s="18"/>
    </row>
    <row r="864" spans="2:9" ht="12.75" x14ac:dyDescent="0.2">
      <c r="B864" s="37"/>
      <c r="C864" s="37"/>
      <c r="D864" s="38"/>
      <c r="E864" s="38"/>
      <c r="H864" s="7"/>
      <c r="I864" s="18"/>
    </row>
    <row r="865" spans="2:9" ht="12.75" x14ac:dyDescent="0.2">
      <c r="B865" s="37"/>
      <c r="C865" s="37"/>
      <c r="D865" s="38"/>
      <c r="E865" s="38"/>
      <c r="H865" s="7"/>
      <c r="I865" s="18"/>
    </row>
    <row r="866" spans="2:9" ht="12.75" x14ac:dyDescent="0.2">
      <c r="B866" s="37"/>
      <c r="C866" s="37"/>
      <c r="D866" s="38"/>
      <c r="E866" s="38"/>
      <c r="H866" s="7"/>
      <c r="I866" s="18"/>
    </row>
    <row r="867" spans="2:9" ht="12.75" x14ac:dyDescent="0.2">
      <c r="B867" s="37"/>
      <c r="C867" s="37"/>
      <c r="D867" s="38"/>
      <c r="E867" s="38"/>
      <c r="H867" s="7"/>
      <c r="I867" s="18"/>
    </row>
    <row r="868" spans="2:9" ht="12.75" x14ac:dyDescent="0.2">
      <c r="B868" s="37"/>
      <c r="C868" s="37"/>
      <c r="D868" s="38"/>
      <c r="E868" s="38"/>
      <c r="H868" s="7"/>
      <c r="I868" s="18"/>
    </row>
    <row r="869" spans="2:9" ht="12.75" x14ac:dyDescent="0.2">
      <c r="B869" s="37"/>
      <c r="C869" s="37"/>
      <c r="D869" s="38"/>
      <c r="E869" s="38"/>
      <c r="H869" s="7"/>
      <c r="I869" s="18"/>
    </row>
    <row r="870" spans="2:9" ht="12.75" x14ac:dyDescent="0.2">
      <c r="B870" s="37"/>
      <c r="C870" s="37"/>
      <c r="D870" s="38"/>
      <c r="E870" s="38"/>
      <c r="H870" s="7"/>
      <c r="I870" s="18"/>
    </row>
    <row r="871" spans="2:9" ht="12.75" x14ac:dyDescent="0.2">
      <c r="B871" s="37"/>
      <c r="C871" s="37"/>
      <c r="D871" s="38"/>
      <c r="E871" s="38"/>
      <c r="H871" s="7"/>
      <c r="I871" s="18"/>
    </row>
    <row r="872" spans="2:9" ht="12.75" x14ac:dyDescent="0.2">
      <c r="B872" s="37"/>
      <c r="C872" s="37"/>
      <c r="D872" s="38"/>
      <c r="E872" s="38"/>
      <c r="H872" s="7"/>
      <c r="I872" s="18"/>
    </row>
    <row r="873" spans="2:9" ht="12.75" x14ac:dyDescent="0.2">
      <c r="B873" s="37"/>
      <c r="C873" s="37"/>
      <c r="D873" s="38"/>
      <c r="E873" s="38"/>
      <c r="H873" s="7"/>
      <c r="I873" s="18"/>
    </row>
    <row r="874" spans="2:9" ht="12.75" x14ac:dyDescent="0.2">
      <c r="B874" s="37"/>
      <c r="C874" s="37"/>
      <c r="D874" s="38"/>
      <c r="E874" s="38"/>
      <c r="H874" s="7"/>
      <c r="I874" s="18"/>
    </row>
    <row r="875" spans="2:9" ht="12.75" x14ac:dyDescent="0.2">
      <c r="B875" s="37"/>
      <c r="C875" s="37"/>
      <c r="D875" s="38"/>
      <c r="E875" s="38"/>
      <c r="H875" s="7"/>
      <c r="I875" s="18"/>
    </row>
    <row r="876" spans="2:9" ht="12.75" x14ac:dyDescent="0.2">
      <c r="B876" s="37"/>
      <c r="C876" s="37"/>
      <c r="D876" s="38"/>
      <c r="E876" s="38"/>
      <c r="H876" s="7"/>
      <c r="I876" s="18"/>
    </row>
    <row r="877" spans="2:9" ht="12.75" x14ac:dyDescent="0.2">
      <c r="B877" s="37"/>
      <c r="C877" s="37"/>
      <c r="D877" s="38"/>
      <c r="E877" s="38"/>
      <c r="H877" s="7"/>
      <c r="I877" s="18"/>
    </row>
    <row r="878" spans="2:9" ht="12.75" x14ac:dyDescent="0.2">
      <c r="B878" s="37"/>
      <c r="C878" s="37"/>
      <c r="D878" s="38"/>
      <c r="E878" s="38"/>
      <c r="H878" s="7"/>
      <c r="I878" s="18"/>
    </row>
    <row r="879" spans="2:9" ht="12.75" x14ac:dyDescent="0.2">
      <c r="B879" s="37"/>
      <c r="C879" s="37"/>
      <c r="D879" s="38"/>
      <c r="E879" s="38"/>
      <c r="H879" s="7"/>
      <c r="I879" s="18"/>
    </row>
    <row r="880" spans="2:9" ht="12.75" x14ac:dyDescent="0.2">
      <c r="B880" s="37"/>
      <c r="C880" s="37"/>
      <c r="D880" s="38"/>
      <c r="E880" s="38"/>
      <c r="H880" s="7"/>
      <c r="I880" s="18"/>
    </row>
    <row r="881" spans="2:9" ht="12.75" x14ac:dyDescent="0.2">
      <c r="B881" s="37"/>
      <c r="C881" s="37"/>
      <c r="D881" s="38"/>
      <c r="E881" s="38"/>
      <c r="H881" s="7"/>
      <c r="I881" s="18"/>
    </row>
    <row r="882" spans="2:9" ht="12.75" x14ac:dyDescent="0.2">
      <c r="B882" s="37"/>
      <c r="C882" s="37"/>
      <c r="D882" s="38"/>
      <c r="E882" s="38"/>
      <c r="H882" s="7"/>
      <c r="I882" s="18"/>
    </row>
    <row r="883" spans="2:9" ht="12.75" x14ac:dyDescent="0.2">
      <c r="B883" s="37"/>
      <c r="C883" s="37"/>
      <c r="D883" s="38"/>
      <c r="E883" s="38"/>
      <c r="H883" s="7"/>
      <c r="I883" s="18"/>
    </row>
    <row r="884" spans="2:9" ht="12.75" x14ac:dyDescent="0.2">
      <c r="B884" s="37"/>
      <c r="C884" s="37"/>
      <c r="D884" s="38"/>
      <c r="E884" s="38"/>
      <c r="H884" s="7"/>
      <c r="I884" s="18"/>
    </row>
    <row r="885" spans="2:9" ht="12.75" x14ac:dyDescent="0.2">
      <c r="B885" s="37"/>
      <c r="C885" s="37"/>
      <c r="D885" s="38"/>
      <c r="E885" s="38"/>
      <c r="H885" s="7"/>
      <c r="I885" s="18"/>
    </row>
    <row r="886" spans="2:9" ht="12.75" x14ac:dyDescent="0.2">
      <c r="B886" s="37"/>
      <c r="C886" s="37"/>
      <c r="D886" s="38"/>
      <c r="E886" s="38"/>
      <c r="H886" s="7"/>
      <c r="I886" s="18"/>
    </row>
    <row r="887" spans="2:9" ht="12.75" x14ac:dyDescent="0.2">
      <c r="B887" s="37"/>
      <c r="C887" s="37"/>
      <c r="D887" s="38"/>
      <c r="E887" s="38"/>
      <c r="H887" s="7"/>
      <c r="I887" s="18"/>
    </row>
    <row r="888" spans="2:9" ht="12.75" x14ac:dyDescent="0.2">
      <c r="B888" s="37"/>
      <c r="C888" s="37"/>
      <c r="D888" s="38"/>
      <c r="E888" s="38"/>
      <c r="H888" s="7"/>
      <c r="I888" s="18"/>
    </row>
    <row r="889" spans="2:9" ht="12.75" x14ac:dyDescent="0.2">
      <c r="B889" s="37"/>
      <c r="C889" s="37"/>
      <c r="D889" s="38"/>
      <c r="E889" s="38"/>
      <c r="H889" s="7"/>
      <c r="I889" s="18"/>
    </row>
    <row r="890" spans="2:9" ht="12.75" x14ac:dyDescent="0.2">
      <c r="B890" s="37"/>
      <c r="C890" s="37"/>
      <c r="D890" s="38"/>
      <c r="E890" s="38"/>
      <c r="H890" s="7"/>
      <c r="I890" s="18"/>
    </row>
    <row r="891" spans="2:9" ht="12.75" x14ac:dyDescent="0.2">
      <c r="B891" s="37"/>
      <c r="C891" s="37"/>
      <c r="D891" s="38"/>
      <c r="E891" s="38"/>
      <c r="H891" s="7"/>
      <c r="I891" s="18"/>
    </row>
    <row r="892" spans="2:9" ht="12.75" x14ac:dyDescent="0.2">
      <c r="B892" s="37"/>
      <c r="C892" s="37"/>
      <c r="D892" s="38"/>
      <c r="E892" s="38"/>
      <c r="H892" s="7"/>
      <c r="I892" s="18"/>
    </row>
    <row r="893" spans="2:9" ht="12.75" x14ac:dyDescent="0.2">
      <c r="B893" s="37"/>
      <c r="C893" s="37"/>
      <c r="D893" s="38"/>
      <c r="E893" s="38"/>
      <c r="H893" s="7"/>
      <c r="I893" s="18"/>
    </row>
    <row r="894" spans="2:9" ht="12.75" x14ac:dyDescent="0.2">
      <c r="B894" s="37"/>
      <c r="C894" s="37"/>
      <c r="D894" s="38"/>
      <c r="E894" s="38"/>
      <c r="H894" s="7"/>
      <c r="I894" s="18"/>
    </row>
    <row r="895" spans="2:9" ht="12.75" x14ac:dyDescent="0.2">
      <c r="B895" s="37"/>
      <c r="C895" s="37"/>
      <c r="D895" s="38"/>
      <c r="E895" s="38"/>
      <c r="H895" s="7"/>
      <c r="I895" s="18"/>
    </row>
    <row r="896" spans="2:9" ht="12.75" x14ac:dyDescent="0.2">
      <c r="B896" s="37"/>
      <c r="C896" s="37"/>
      <c r="D896" s="38"/>
      <c r="E896" s="38"/>
      <c r="H896" s="7"/>
      <c r="I896" s="18"/>
    </row>
    <row r="897" spans="2:9" ht="12.75" x14ac:dyDescent="0.2">
      <c r="B897" s="37"/>
      <c r="C897" s="37"/>
      <c r="D897" s="38"/>
      <c r="E897" s="38"/>
      <c r="H897" s="7"/>
      <c r="I897" s="18"/>
    </row>
    <row r="898" spans="2:9" ht="12.75" x14ac:dyDescent="0.2">
      <c r="B898" s="37"/>
      <c r="C898" s="37"/>
      <c r="D898" s="38"/>
      <c r="E898" s="38"/>
      <c r="H898" s="7"/>
      <c r="I898" s="18"/>
    </row>
    <row r="899" spans="2:9" ht="12.75" x14ac:dyDescent="0.2">
      <c r="B899" s="37"/>
      <c r="C899" s="37"/>
      <c r="D899" s="38"/>
      <c r="E899" s="38"/>
      <c r="H899" s="7"/>
      <c r="I899" s="18"/>
    </row>
    <row r="900" spans="2:9" ht="12.75" x14ac:dyDescent="0.2">
      <c r="B900" s="37"/>
      <c r="C900" s="37"/>
      <c r="D900" s="38"/>
      <c r="E900" s="38"/>
      <c r="H900" s="7"/>
      <c r="I900" s="18"/>
    </row>
    <row r="901" spans="2:9" ht="12.75" x14ac:dyDescent="0.2">
      <c r="B901" s="37"/>
      <c r="C901" s="37"/>
      <c r="D901" s="38"/>
      <c r="E901" s="38"/>
      <c r="H901" s="7"/>
      <c r="I901" s="18"/>
    </row>
    <row r="902" spans="2:9" ht="12.75" x14ac:dyDescent="0.2">
      <c r="B902" s="37"/>
      <c r="C902" s="37"/>
      <c r="D902" s="38"/>
      <c r="E902" s="38"/>
      <c r="H902" s="7"/>
      <c r="I902" s="18"/>
    </row>
    <row r="903" spans="2:9" ht="12.75" x14ac:dyDescent="0.2">
      <c r="B903" s="37"/>
      <c r="C903" s="37"/>
      <c r="D903" s="38"/>
      <c r="E903" s="38"/>
      <c r="H903" s="7"/>
      <c r="I903" s="18"/>
    </row>
    <row r="904" spans="2:9" ht="12.75" x14ac:dyDescent="0.2">
      <c r="B904" s="37"/>
      <c r="C904" s="37"/>
      <c r="D904" s="38"/>
      <c r="E904" s="38"/>
      <c r="H904" s="7"/>
      <c r="I904" s="18"/>
    </row>
    <row r="905" spans="2:9" ht="12.75" x14ac:dyDescent="0.2">
      <c r="B905" s="37"/>
      <c r="C905" s="37"/>
      <c r="D905" s="38"/>
      <c r="E905" s="38"/>
      <c r="H905" s="7"/>
      <c r="I905" s="18"/>
    </row>
    <row r="906" spans="2:9" ht="12.75" x14ac:dyDescent="0.2">
      <c r="B906" s="37"/>
      <c r="C906" s="37"/>
      <c r="D906" s="38"/>
      <c r="E906" s="38"/>
      <c r="H906" s="7"/>
      <c r="I906" s="18"/>
    </row>
    <row r="907" spans="2:9" ht="12.75" x14ac:dyDescent="0.2">
      <c r="B907" s="37"/>
      <c r="C907" s="37"/>
      <c r="D907" s="38"/>
      <c r="E907" s="38"/>
      <c r="H907" s="7"/>
      <c r="I907" s="18"/>
    </row>
    <row r="908" spans="2:9" ht="12.75" x14ac:dyDescent="0.2">
      <c r="B908" s="37"/>
      <c r="C908" s="37"/>
      <c r="D908" s="38"/>
      <c r="E908" s="38"/>
      <c r="H908" s="7"/>
      <c r="I908" s="18"/>
    </row>
    <row r="909" spans="2:9" ht="12.75" x14ac:dyDescent="0.2">
      <c r="B909" s="37"/>
      <c r="C909" s="37"/>
      <c r="D909" s="38"/>
      <c r="E909" s="38"/>
      <c r="H909" s="7"/>
      <c r="I909" s="18"/>
    </row>
    <row r="910" spans="2:9" ht="12.75" x14ac:dyDescent="0.2">
      <c r="B910" s="37"/>
      <c r="C910" s="37"/>
      <c r="D910" s="38"/>
      <c r="E910" s="38"/>
      <c r="H910" s="7"/>
      <c r="I910" s="18"/>
    </row>
    <row r="911" spans="2:9" ht="12.75" x14ac:dyDescent="0.2">
      <c r="B911" s="37"/>
      <c r="C911" s="37"/>
      <c r="D911" s="38"/>
      <c r="E911" s="38"/>
      <c r="H911" s="7"/>
      <c r="I911" s="18"/>
    </row>
    <row r="912" spans="2:9" ht="12.75" x14ac:dyDescent="0.2">
      <c r="B912" s="37"/>
      <c r="C912" s="37"/>
      <c r="D912" s="38"/>
      <c r="E912" s="38"/>
      <c r="H912" s="7"/>
      <c r="I912" s="18"/>
    </row>
    <row r="913" spans="2:9" ht="12.75" x14ac:dyDescent="0.2">
      <c r="B913" s="37"/>
      <c r="C913" s="37"/>
      <c r="D913" s="38"/>
      <c r="E913" s="38"/>
      <c r="H913" s="7"/>
      <c r="I913" s="18"/>
    </row>
    <row r="914" spans="2:9" ht="12.75" x14ac:dyDescent="0.2">
      <c r="B914" s="37"/>
      <c r="C914" s="37"/>
      <c r="D914" s="38"/>
      <c r="E914" s="38"/>
      <c r="H914" s="7"/>
      <c r="I914" s="18"/>
    </row>
    <row r="915" spans="2:9" ht="12.75" x14ac:dyDescent="0.2">
      <c r="B915" s="37"/>
      <c r="C915" s="37"/>
      <c r="D915" s="38"/>
      <c r="E915" s="38"/>
      <c r="H915" s="7"/>
      <c r="I915" s="18"/>
    </row>
    <row r="916" spans="2:9" ht="12.75" x14ac:dyDescent="0.2">
      <c r="B916" s="37"/>
      <c r="C916" s="37"/>
      <c r="D916" s="38"/>
      <c r="E916" s="38"/>
      <c r="H916" s="7"/>
      <c r="I916" s="18"/>
    </row>
    <row r="917" spans="2:9" ht="12.75" x14ac:dyDescent="0.2">
      <c r="B917" s="37"/>
      <c r="C917" s="37"/>
      <c r="D917" s="38"/>
      <c r="E917" s="38"/>
      <c r="H917" s="7"/>
      <c r="I917" s="18"/>
    </row>
    <row r="918" spans="2:9" ht="12.75" x14ac:dyDescent="0.2">
      <c r="B918" s="37"/>
      <c r="C918" s="37"/>
      <c r="D918" s="38"/>
      <c r="E918" s="38"/>
      <c r="H918" s="7"/>
      <c r="I918" s="18"/>
    </row>
    <row r="919" spans="2:9" ht="12.75" x14ac:dyDescent="0.2">
      <c r="B919" s="37"/>
      <c r="C919" s="37"/>
      <c r="D919" s="38"/>
      <c r="E919" s="38"/>
      <c r="H919" s="7"/>
      <c r="I919" s="18"/>
    </row>
    <row r="920" spans="2:9" ht="12.75" x14ac:dyDescent="0.2">
      <c r="B920" s="37"/>
      <c r="C920" s="37"/>
      <c r="D920" s="38"/>
      <c r="E920" s="38"/>
      <c r="H920" s="7"/>
      <c r="I920" s="18"/>
    </row>
    <row r="921" spans="2:9" ht="12.75" x14ac:dyDescent="0.2">
      <c r="B921" s="37"/>
      <c r="C921" s="37"/>
      <c r="D921" s="38"/>
      <c r="E921" s="38"/>
      <c r="H921" s="7"/>
      <c r="I921" s="18"/>
    </row>
    <row r="922" spans="2:9" ht="12.75" x14ac:dyDescent="0.2">
      <c r="B922" s="37"/>
      <c r="C922" s="37"/>
      <c r="D922" s="38"/>
      <c r="E922" s="38"/>
      <c r="H922" s="7"/>
      <c r="I922" s="18"/>
    </row>
    <row r="923" spans="2:9" ht="12.75" x14ac:dyDescent="0.2">
      <c r="B923" s="37"/>
      <c r="C923" s="37"/>
      <c r="D923" s="38"/>
      <c r="E923" s="38"/>
      <c r="H923" s="7"/>
      <c r="I923" s="18"/>
    </row>
    <row r="924" spans="2:9" ht="12.75" x14ac:dyDescent="0.2">
      <c r="B924" s="37"/>
      <c r="C924" s="37"/>
      <c r="D924" s="38"/>
      <c r="E924" s="38"/>
      <c r="H924" s="7"/>
      <c r="I924" s="18"/>
    </row>
    <row r="925" spans="2:9" ht="12.75" x14ac:dyDescent="0.2">
      <c r="B925" s="37"/>
      <c r="C925" s="37"/>
      <c r="D925" s="38"/>
      <c r="E925" s="38"/>
      <c r="H925" s="7"/>
      <c r="I925" s="18"/>
    </row>
    <row r="926" spans="2:9" ht="12.75" x14ac:dyDescent="0.2">
      <c r="B926" s="37"/>
      <c r="C926" s="37"/>
      <c r="D926" s="38"/>
      <c r="E926" s="38"/>
      <c r="H926" s="7"/>
      <c r="I926" s="18"/>
    </row>
    <row r="927" spans="2:9" ht="12.75" x14ac:dyDescent="0.2">
      <c r="B927" s="37"/>
      <c r="C927" s="37"/>
      <c r="D927" s="38"/>
      <c r="E927" s="38"/>
      <c r="H927" s="7"/>
      <c r="I927" s="18"/>
    </row>
    <row r="928" spans="2:9" ht="12.75" x14ac:dyDescent="0.2">
      <c r="B928" s="37"/>
      <c r="C928" s="37"/>
      <c r="D928" s="38"/>
      <c r="E928" s="38"/>
      <c r="H928" s="7"/>
      <c r="I928" s="18"/>
    </row>
    <row r="929" spans="2:9" ht="12.75" x14ac:dyDescent="0.2">
      <c r="B929" s="37"/>
      <c r="C929" s="37"/>
      <c r="D929" s="38"/>
      <c r="E929" s="38"/>
      <c r="H929" s="7"/>
      <c r="I929" s="18"/>
    </row>
    <row r="930" spans="2:9" ht="12.75" x14ac:dyDescent="0.2">
      <c r="B930" s="37"/>
      <c r="C930" s="37"/>
      <c r="D930" s="38"/>
      <c r="E930" s="38"/>
      <c r="H930" s="7"/>
      <c r="I930" s="18"/>
    </row>
    <row r="931" spans="2:9" ht="12.75" x14ac:dyDescent="0.2">
      <c r="B931" s="37"/>
      <c r="C931" s="37"/>
      <c r="D931" s="38"/>
      <c r="E931" s="38"/>
      <c r="H931" s="7"/>
      <c r="I931" s="18"/>
    </row>
    <row r="932" spans="2:9" ht="12.75" x14ac:dyDescent="0.2">
      <c r="B932" s="37"/>
      <c r="C932" s="37"/>
      <c r="D932" s="38"/>
      <c r="E932" s="38"/>
      <c r="H932" s="7"/>
      <c r="I932" s="18"/>
    </row>
    <row r="933" spans="2:9" ht="12.75" x14ac:dyDescent="0.2">
      <c r="B933" s="37"/>
      <c r="C933" s="37"/>
      <c r="D933" s="38"/>
      <c r="E933" s="38"/>
      <c r="H933" s="7"/>
      <c r="I933" s="18"/>
    </row>
    <row r="934" spans="2:9" ht="12.75" x14ac:dyDescent="0.2">
      <c r="B934" s="37"/>
      <c r="C934" s="37"/>
      <c r="D934" s="38"/>
      <c r="E934" s="38"/>
      <c r="H934" s="7"/>
      <c r="I934" s="18"/>
    </row>
    <row r="935" spans="2:9" ht="12.75" x14ac:dyDescent="0.2">
      <c r="B935" s="37"/>
      <c r="C935" s="37"/>
      <c r="D935" s="38"/>
      <c r="E935" s="38"/>
      <c r="H935" s="7"/>
      <c r="I935" s="18"/>
    </row>
    <row r="936" spans="2:9" ht="12.75" x14ac:dyDescent="0.2">
      <c r="B936" s="37"/>
      <c r="C936" s="37"/>
      <c r="D936" s="38"/>
      <c r="E936" s="38"/>
      <c r="H936" s="7"/>
      <c r="I936" s="18"/>
    </row>
    <row r="937" spans="2:9" ht="12.75" x14ac:dyDescent="0.2">
      <c r="B937" s="37"/>
      <c r="C937" s="37"/>
      <c r="D937" s="38"/>
      <c r="E937" s="38"/>
      <c r="H937" s="7"/>
      <c r="I937" s="18"/>
    </row>
    <row r="938" spans="2:9" ht="12.75" x14ac:dyDescent="0.2">
      <c r="B938" s="37"/>
      <c r="C938" s="37"/>
      <c r="D938" s="38"/>
      <c r="E938" s="38"/>
      <c r="H938" s="7"/>
      <c r="I938" s="18"/>
    </row>
    <row r="939" spans="2:9" ht="12.75" x14ac:dyDescent="0.2">
      <c r="B939" s="37"/>
      <c r="C939" s="37"/>
      <c r="D939" s="38"/>
      <c r="E939" s="38"/>
      <c r="H939" s="7"/>
      <c r="I939" s="18"/>
    </row>
    <row r="940" spans="2:9" ht="12.75" x14ac:dyDescent="0.2">
      <c r="B940" s="37"/>
      <c r="C940" s="37"/>
      <c r="D940" s="38"/>
      <c r="E940" s="38"/>
      <c r="H940" s="7"/>
      <c r="I940" s="18"/>
    </row>
    <row r="941" spans="2:9" ht="12.75" x14ac:dyDescent="0.2">
      <c r="B941" s="37"/>
      <c r="C941" s="37"/>
      <c r="D941" s="38"/>
      <c r="E941" s="38"/>
      <c r="H941" s="7"/>
      <c r="I941" s="18"/>
    </row>
    <row r="942" spans="2:9" ht="12.75" x14ac:dyDescent="0.2">
      <c r="B942" s="37"/>
      <c r="C942" s="37"/>
      <c r="D942" s="38"/>
      <c r="E942" s="38"/>
      <c r="H942" s="7"/>
      <c r="I942" s="18"/>
    </row>
    <row r="943" spans="2:9" ht="12.75" x14ac:dyDescent="0.2">
      <c r="B943" s="37"/>
      <c r="C943" s="37"/>
      <c r="D943" s="38"/>
      <c r="E943" s="38"/>
      <c r="H943" s="7"/>
      <c r="I943" s="18"/>
    </row>
    <row r="944" spans="2:9" ht="12.75" x14ac:dyDescent="0.2">
      <c r="B944" s="37"/>
      <c r="C944" s="37"/>
      <c r="D944" s="38"/>
      <c r="E944" s="38"/>
      <c r="H944" s="7"/>
      <c r="I944" s="18"/>
    </row>
    <row r="945" spans="2:9" ht="12.75" x14ac:dyDescent="0.2">
      <c r="B945" s="37"/>
      <c r="C945" s="37"/>
      <c r="D945" s="38"/>
      <c r="E945" s="38"/>
      <c r="H945" s="7"/>
      <c r="I945" s="18"/>
    </row>
    <row r="946" spans="2:9" ht="12.75" x14ac:dyDescent="0.2">
      <c r="B946" s="37"/>
      <c r="C946" s="37"/>
      <c r="D946" s="38"/>
      <c r="E946" s="38"/>
      <c r="H946" s="7"/>
      <c r="I946" s="18"/>
    </row>
    <row r="947" spans="2:9" ht="12.75" x14ac:dyDescent="0.2">
      <c r="B947" s="37"/>
      <c r="C947" s="37"/>
      <c r="D947" s="38"/>
      <c r="E947" s="38"/>
      <c r="H947" s="7"/>
      <c r="I947" s="18"/>
    </row>
    <row r="948" spans="2:9" ht="12.75" x14ac:dyDescent="0.2">
      <c r="B948" s="37"/>
      <c r="C948" s="37"/>
      <c r="D948" s="38"/>
      <c r="E948" s="38"/>
      <c r="H948" s="7"/>
      <c r="I948" s="18"/>
    </row>
    <row r="949" spans="2:9" ht="12.75" x14ac:dyDescent="0.2">
      <c r="B949" s="37"/>
      <c r="C949" s="37"/>
      <c r="D949" s="38"/>
      <c r="E949" s="38"/>
      <c r="H949" s="7"/>
      <c r="I949" s="18"/>
    </row>
    <row r="950" spans="2:9" ht="12.75" x14ac:dyDescent="0.2">
      <c r="B950" s="37"/>
      <c r="C950" s="37"/>
      <c r="D950" s="38"/>
      <c r="E950" s="38"/>
      <c r="H950" s="7"/>
      <c r="I950" s="18"/>
    </row>
    <row r="951" spans="2:9" ht="12.75" x14ac:dyDescent="0.2">
      <c r="B951" s="37"/>
      <c r="C951" s="37"/>
      <c r="D951" s="38"/>
      <c r="E951" s="38"/>
      <c r="H951" s="7"/>
      <c r="I951" s="18"/>
    </row>
    <row r="952" spans="2:9" ht="12.75" x14ac:dyDescent="0.2">
      <c r="B952" s="37"/>
      <c r="C952" s="37"/>
      <c r="D952" s="38"/>
      <c r="E952" s="38"/>
      <c r="H952" s="7"/>
      <c r="I952" s="18"/>
    </row>
    <row r="953" spans="2:9" ht="12.75" x14ac:dyDescent="0.2">
      <c r="B953" s="37"/>
      <c r="C953" s="37"/>
      <c r="D953" s="38"/>
      <c r="E953" s="38"/>
      <c r="H953" s="7"/>
      <c r="I953" s="18"/>
    </row>
    <row r="954" spans="2:9" ht="12.75" x14ac:dyDescent="0.2">
      <c r="B954" s="37"/>
      <c r="C954" s="37"/>
      <c r="D954" s="38"/>
      <c r="E954" s="38"/>
      <c r="H954" s="7"/>
      <c r="I954" s="18"/>
    </row>
    <row r="955" spans="2:9" ht="12.75" x14ac:dyDescent="0.2">
      <c r="B955" s="37"/>
      <c r="C955" s="37"/>
      <c r="D955" s="38"/>
      <c r="E955" s="38"/>
      <c r="H955" s="7"/>
      <c r="I955" s="18"/>
    </row>
    <row r="956" spans="2:9" ht="12.75" x14ac:dyDescent="0.2">
      <c r="B956" s="37"/>
      <c r="C956" s="37"/>
      <c r="D956" s="38"/>
      <c r="E956" s="38"/>
      <c r="H956" s="7"/>
      <c r="I956" s="18"/>
    </row>
    <row r="957" spans="2:9" ht="12.75" x14ac:dyDescent="0.2">
      <c r="B957" s="37"/>
      <c r="C957" s="37"/>
      <c r="D957" s="38"/>
      <c r="E957" s="38"/>
      <c r="H957" s="7"/>
      <c r="I957" s="18"/>
    </row>
    <row r="958" spans="2:9" ht="12.75" x14ac:dyDescent="0.2">
      <c r="B958" s="37"/>
      <c r="C958" s="37"/>
      <c r="D958" s="38"/>
      <c r="E958" s="38"/>
      <c r="H958" s="7"/>
      <c r="I958" s="18"/>
    </row>
    <row r="959" spans="2:9" ht="12.75" x14ac:dyDescent="0.2">
      <c r="B959" s="37"/>
      <c r="C959" s="37"/>
      <c r="D959" s="38"/>
      <c r="E959" s="38"/>
      <c r="H959" s="7"/>
      <c r="I959" s="18"/>
    </row>
    <row r="960" spans="2:9" ht="12.75" x14ac:dyDescent="0.2">
      <c r="B960" s="37"/>
      <c r="C960" s="37"/>
      <c r="D960" s="38"/>
      <c r="E960" s="38"/>
      <c r="H960" s="7"/>
      <c r="I960" s="18"/>
    </row>
    <row r="961" spans="2:9" ht="12.75" x14ac:dyDescent="0.2">
      <c r="B961" s="37"/>
      <c r="C961" s="37"/>
      <c r="D961" s="38"/>
      <c r="E961" s="38"/>
      <c r="H961" s="7"/>
      <c r="I961" s="18"/>
    </row>
    <row r="962" spans="2:9" ht="12.75" x14ac:dyDescent="0.2">
      <c r="B962" s="37"/>
      <c r="C962" s="37"/>
      <c r="D962" s="38"/>
      <c r="E962" s="38"/>
      <c r="H962" s="7"/>
      <c r="I962" s="18"/>
    </row>
    <row r="963" spans="2:9" ht="12.75" x14ac:dyDescent="0.2">
      <c r="B963" s="37"/>
      <c r="C963" s="37"/>
      <c r="D963" s="38"/>
      <c r="E963" s="38"/>
      <c r="H963" s="7"/>
      <c r="I963" s="18"/>
    </row>
    <row r="964" spans="2:9" ht="12.75" x14ac:dyDescent="0.2">
      <c r="B964" s="37"/>
      <c r="C964" s="37"/>
      <c r="D964" s="38"/>
      <c r="E964" s="38"/>
      <c r="H964" s="7"/>
      <c r="I964" s="18"/>
    </row>
    <row r="965" spans="2:9" ht="12.75" x14ac:dyDescent="0.2">
      <c r="B965" s="37"/>
      <c r="C965" s="37"/>
      <c r="D965" s="38"/>
      <c r="E965" s="38"/>
      <c r="H965" s="7"/>
      <c r="I965" s="18"/>
    </row>
    <row r="966" spans="2:9" ht="12.75" x14ac:dyDescent="0.2">
      <c r="B966" s="37"/>
      <c r="C966" s="37"/>
      <c r="D966" s="38"/>
      <c r="E966" s="38"/>
      <c r="H966" s="7"/>
      <c r="I966" s="18"/>
    </row>
    <row r="967" spans="2:9" ht="12.75" x14ac:dyDescent="0.2">
      <c r="B967" s="37"/>
      <c r="C967" s="37"/>
      <c r="D967" s="38"/>
      <c r="E967" s="38"/>
      <c r="H967" s="7"/>
      <c r="I967" s="18"/>
    </row>
    <row r="968" spans="2:9" ht="12.75" x14ac:dyDescent="0.2">
      <c r="B968" s="37"/>
      <c r="C968" s="37"/>
      <c r="D968" s="38"/>
      <c r="E968" s="38"/>
      <c r="H968" s="7"/>
      <c r="I968" s="18"/>
    </row>
    <row r="969" spans="2:9" ht="12.75" x14ac:dyDescent="0.2">
      <c r="B969" s="37"/>
      <c r="C969" s="37"/>
      <c r="D969" s="38"/>
      <c r="E969" s="38"/>
      <c r="H969" s="7"/>
      <c r="I969" s="18"/>
    </row>
    <row r="970" spans="2:9" ht="12.75" x14ac:dyDescent="0.2">
      <c r="B970" s="37"/>
      <c r="C970" s="37"/>
      <c r="D970" s="38"/>
      <c r="E970" s="38"/>
      <c r="H970" s="7"/>
      <c r="I970" s="18"/>
    </row>
    <row r="971" spans="2:9" ht="12.75" x14ac:dyDescent="0.2">
      <c r="B971" s="37"/>
      <c r="C971" s="37"/>
      <c r="D971" s="38"/>
      <c r="E971" s="38"/>
      <c r="H971" s="7"/>
      <c r="I971" s="18"/>
    </row>
    <row r="972" spans="2:9" ht="12.75" x14ac:dyDescent="0.2">
      <c r="B972" s="37"/>
      <c r="C972" s="37"/>
      <c r="D972" s="38"/>
      <c r="E972" s="38"/>
      <c r="H972" s="7"/>
      <c r="I972" s="18"/>
    </row>
    <row r="973" spans="2:9" ht="12.75" x14ac:dyDescent="0.2">
      <c r="B973" s="37"/>
      <c r="C973" s="37"/>
      <c r="D973" s="38"/>
      <c r="E973" s="38"/>
      <c r="H973" s="7"/>
      <c r="I973" s="18"/>
    </row>
    <row r="974" spans="2:9" ht="12.75" x14ac:dyDescent="0.2">
      <c r="B974" s="37"/>
      <c r="C974" s="37"/>
      <c r="D974" s="38"/>
      <c r="E974" s="38"/>
      <c r="H974" s="7"/>
      <c r="I974" s="18"/>
    </row>
    <row r="975" spans="2:9" ht="12.75" x14ac:dyDescent="0.2">
      <c r="B975" s="37"/>
      <c r="C975" s="37"/>
      <c r="D975" s="38"/>
      <c r="E975" s="38"/>
      <c r="H975" s="7"/>
      <c r="I975" s="18"/>
    </row>
    <row r="976" spans="2:9" ht="12.75" x14ac:dyDescent="0.2">
      <c r="B976" s="37"/>
      <c r="C976" s="37"/>
      <c r="D976" s="38"/>
      <c r="E976" s="38"/>
      <c r="H976" s="7"/>
      <c r="I976" s="18"/>
    </row>
    <row r="977" spans="2:9" ht="12.75" x14ac:dyDescent="0.2">
      <c r="B977" s="37"/>
      <c r="C977" s="37"/>
      <c r="D977" s="38"/>
      <c r="E977" s="38"/>
      <c r="H977" s="7"/>
      <c r="I977" s="18"/>
    </row>
    <row r="978" spans="2:9" ht="12.75" x14ac:dyDescent="0.2">
      <c r="B978" s="37"/>
      <c r="C978" s="37"/>
      <c r="D978" s="38"/>
      <c r="E978" s="38"/>
      <c r="H978" s="7"/>
      <c r="I978" s="18"/>
    </row>
    <row r="979" spans="2:9" ht="12.75" x14ac:dyDescent="0.2">
      <c r="B979" s="37"/>
      <c r="C979" s="37"/>
      <c r="D979" s="38"/>
      <c r="E979" s="38"/>
      <c r="H979" s="7"/>
      <c r="I979" s="18"/>
    </row>
    <row r="980" spans="2:9" ht="12.75" x14ac:dyDescent="0.2">
      <c r="B980" s="37"/>
      <c r="C980" s="37"/>
      <c r="D980" s="38"/>
      <c r="E980" s="38"/>
      <c r="H980" s="7"/>
      <c r="I980" s="18"/>
    </row>
    <row r="981" spans="2:9" ht="12.75" x14ac:dyDescent="0.2">
      <c r="B981" s="37"/>
      <c r="C981" s="37"/>
      <c r="D981" s="38"/>
      <c r="E981" s="38"/>
      <c r="H981" s="7"/>
      <c r="I981" s="18"/>
    </row>
    <row r="982" spans="2:9" ht="12.75" x14ac:dyDescent="0.2">
      <c r="B982" s="37"/>
      <c r="C982" s="37"/>
      <c r="D982" s="38"/>
      <c r="E982" s="38"/>
      <c r="H982" s="7"/>
      <c r="I982" s="18"/>
    </row>
    <row r="983" spans="2:9" ht="12.75" x14ac:dyDescent="0.2">
      <c r="B983" s="37"/>
      <c r="C983" s="37"/>
      <c r="D983" s="38"/>
      <c r="E983" s="38"/>
      <c r="H983" s="7"/>
      <c r="I983" s="18"/>
    </row>
    <row r="984" spans="2:9" ht="12.75" x14ac:dyDescent="0.2">
      <c r="B984" s="37"/>
      <c r="C984" s="37"/>
      <c r="D984" s="38"/>
      <c r="E984" s="38"/>
      <c r="H984" s="7"/>
      <c r="I984" s="18"/>
    </row>
    <row r="985" spans="2:9" ht="12.75" x14ac:dyDescent="0.2">
      <c r="B985" s="37"/>
      <c r="C985" s="37"/>
      <c r="D985" s="38"/>
      <c r="E985" s="38"/>
      <c r="H985" s="7"/>
      <c r="I985" s="18"/>
    </row>
    <row r="986" spans="2:9" ht="12.75" x14ac:dyDescent="0.2">
      <c r="B986" s="37"/>
      <c r="C986" s="37"/>
      <c r="D986" s="38"/>
      <c r="E986" s="38"/>
      <c r="H986" s="7"/>
      <c r="I986" s="18"/>
    </row>
    <row r="987" spans="2:9" ht="12.75" x14ac:dyDescent="0.2">
      <c r="B987" s="37"/>
      <c r="C987" s="37"/>
      <c r="D987" s="38"/>
      <c r="E987" s="38"/>
      <c r="H987" s="7"/>
      <c r="I987" s="18"/>
    </row>
    <row r="988" spans="2:9" ht="12.75" x14ac:dyDescent="0.2">
      <c r="B988" s="37"/>
      <c r="C988" s="37"/>
      <c r="D988" s="38"/>
      <c r="E988" s="38"/>
      <c r="H988" s="7"/>
      <c r="I988" s="18"/>
    </row>
    <row r="989" spans="2:9" ht="12.75" x14ac:dyDescent="0.2">
      <c r="B989" s="37"/>
      <c r="C989" s="37"/>
      <c r="D989" s="38"/>
      <c r="E989" s="38"/>
      <c r="H989" s="7"/>
      <c r="I989" s="18"/>
    </row>
    <row r="990" spans="2:9" ht="12.75" x14ac:dyDescent="0.2">
      <c r="B990" s="37"/>
      <c r="C990" s="37"/>
      <c r="D990" s="38"/>
      <c r="E990" s="38"/>
      <c r="H990" s="7"/>
      <c r="I990" s="18"/>
    </row>
    <row r="991" spans="2:9" ht="12.75" x14ac:dyDescent="0.2">
      <c r="B991" s="37"/>
      <c r="C991" s="37"/>
      <c r="D991" s="38"/>
      <c r="E991" s="38"/>
      <c r="H991" s="7"/>
      <c r="I991" s="18"/>
    </row>
    <row r="992" spans="2:9" ht="12.75" x14ac:dyDescent="0.2">
      <c r="B992" s="37"/>
      <c r="C992" s="37"/>
      <c r="D992" s="38"/>
      <c r="E992" s="38"/>
      <c r="H992" s="7"/>
      <c r="I992" s="18"/>
    </row>
    <row r="993" spans="2:9" ht="12.75" x14ac:dyDescent="0.2">
      <c r="B993" s="37"/>
      <c r="C993" s="37"/>
      <c r="D993" s="38"/>
      <c r="E993" s="38"/>
      <c r="H993" s="7"/>
      <c r="I993" s="18"/>
    </row>
    <row r="994" spans="2:9" ht="12.75" x14ac:dyDescent="0.2">
      <c r="B994" s="37"/>
      <c r="C994" s="37"/>
      <c r="D994" s="38"/>
      <c r="E994" s="38"/>
      <c r="H994" s="7"/>
      <c r="I994" s="18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0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11" t="s">
        <v>77</v>
      </c>
      <c r="B1" s="11" t="s">
        <v>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3" t="s">
        <v>68</v>
      </c>
      <c r="B2" s="3">
        <v>186.5</v>
      </c>
    </row>
    <row r="3" spans="1:26" ht="15.75" customHeight="1" x14ac:dyDescent="0.2">
      <c r="A3" s="3" t="s">
        <v>75</v>
      </c>
      <c r="B3" s="3">
        <v>124.4</v>
      </c>
    </row>
    <row r="4" spans="1:26" ht="15.75" customHeight="1" x14ac:dyDescent="0.2">
      <c r="A4" s="3" t="s">
        <v>79</v>
      </c>
      <c r="B4" s="3">
        <v>289.89999999999998</v>
      </c>
    </row>
    <row r="5" spans="1:26" ht="15.75" customHeight="1" x14ac:dyDescent="0.2">
      <c r="A5" s="3" t="s">
        <v>67</v>
      </c>
      <c r="B5" s="3">
        <v>166.5</v>
      </c>
    </row>
    <row r="6" spans="1:26" ht="15.75" customHeight="1" x14ac:dyDescent="0.2">
      <c r="A6" s="3" t="s">
        <v>74</v>
      </c>
      <c r="B6" s="3">
        <v>138.5</v>
      </c>
    </row>
    <row r="7" spans="1:26" ht="15.75" customHeight="1" x14ac:dyDescent="0.2">
      <c r="A7" s="3" t="s">
        <v>69</v>
      </c>
      <c r="B7" s="3">
        <v>111.4</v>
      </c>
    </row>
    <row r="8" spans="1:26" ht="15.75" customHeight="1" x14ac:dyDescent="0.2">
      <c r="A8" s="3" t="s">
        <v>65</v>
      </c>
      <c r="B8" s="3">
        <v>87.6</v>
      </c>
    </row>
    <row r="9" spans="1:26" ht="15.75" customHeight="1" x14ac:dyDescent="0.2">
      <c r="A9" s="3" t="s">
        <v>80</v>
      </c>
      <c r="B9" s="3">
        <v>85.7</v>
      </c>
    </row>
    <row r="10" spans="1:26" ht="15.75" customHeight="1" x14ac:dyDescent="0.2">
      <c r="A10" s="3" t="s">
        <v>72</v>
      </c>
      <c r="B10" s="3">
        <v>126</v>
      </c>
    </row>
    <row r="11" spans="1:26" ht="15.75" customHeight="1" x14ac:dyDescent="0.2">
      <c r="A11" s="3" t="s">
        <v>64</v>
      </c>
      <c r="B11" s="3">
        <v>123</v>
      </c>
    </row>
    <row r="12" spans="1:26" ht="15.75" customHeight="1" x14ac:dyDescent="0.2">
      <c r="A12" s="3" t="s">
        <v>58</v>
      </c>
      <c r="B12" s="3">
        <v>165.6</v>
      </c>
    </row>
    <row r="13" spans="1:26" ht="15.75" customHeight="1" x14ac:dyDescent="0.2">
      <c r="A13" s="3" t="s">
        <v>60</v>
      </c>
      <c r="B13" s="3">
        <v>220</v>
      </c>
    </row>
    <row r="14" spans="1:26" ht="15.75" customHeight="1" x14ac:dyDescent="0.2">
      <c r="A14" s="3" t="s">
        <v>68</v>
      </c>
      <c r="B14" s="3">
        <v>206.9</v>
      </c>
    </row>
    <row r="15" spans="1:26" ht="15.75" customHeight="1" x14ac:dyDescent="0.2">
      <c r="A15" s="3" t="s">
        <v>74</v>
      </c>
      <c r="B15" s="3">
        <v>160.19999999999999</v>
      </c>
    </row>
    <row r="16" spans="1:26" ht="15.75" customHeight="1" x14ac:dyDescent="0.2">
      <c r="A16" s="3" t="s">
        <v>68</v>
      </c>
      <c r="B16" s="3">
        <v>174.3</v>
      </c>
    </row>
    <row r="17" spans="1:2" ht="15.75" customHeight="1" x14ac:dyDescent="0.2">
      <c r="A17" s="3" t="s">
        <v>71</v>
      </c>
      <c r="B17" s="3">
        <v>155</v>
      </c>
    </row>
    <row r="18" spans="1:2" ht="15.75" customHeight="1" x14ac:dyDescent="0.2">
      <c r="A18" s="3" t="s">
        <v>67</v>
      </c>
      <c r="B18" s="3">
        <v>127.3</v>
      </c>
    </row>
    <row r="19" spans="1:2" ht="15.75" customHeight="1" x14ac:dyDescent="0.2">
      <c r="A19" s="3" t="s">
        <v>67</v>
      </c>
      <c r="B19" s="3">
        <v>170.7</v>
      </c>
    </row>
    <row r="20" spans="1:2" ht="15.75" customHeight="1" x14ac:dyDescent="0.2">
      <c r="A20" s="3" t="s">
        <v>70</v>
      </c>
      <c r="B20" s="3">
        <v>115.2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7"/>
  <sheetViews>
    <sheetView workbookViewId="0"/>
  </sheetViews>
  <sheetFormatPr defaultColWidth="12.5703125" defaultRowHeight="15.75" customHeight="1" x14ac:dyDescent="0.2"/>
  <sheetData>
    <row r="1" spans="1:6" ht="15.75" customHeight="1" x14ac:dyDescent="0.2">
      <c r="A1" t="str">
        <f ca="1">IFERROR(__xludf.DUMMYFUNCTION("IMPORTRANGE(""https://docs.google.com/spreadsheets/d/1uKdClK9U5XFhBq6b2rM1WorNT8l9sFk4hV4kHtEd1UM/edit"", ""Form Responses 1!A1:F37"")"),"Timestamp")</f>
        <v>Timestamp</v>
      </c>
      <c r="B1" t="str">
        <f ca="1">IFERROR(__xludf.DUMMYFUNCTION("""COMPUTED_VALUE"""),"PlantID")</f>
        <v>PlantID</v>
      </c>
      <c r="C1" t="str">
        <f ca="1">IFERROR(__xludf.DUMMYFUNCTION("""COMPUTED_VALUE"""),"Strain Name")</f>
        <v>Strain Name</v>
      </c>
      <c r="D1" t="str">
        <f ca="1">IFERROR(__xludf.DUMMYFUNCTION("""COMPUTED_VALUE"""),"Flower Time")</f>
        <v>Flower Time</v>
      </c>
      <c r="E1" t="str">
        <f ca="1">IFERROR(__xludf.DUMMYFUNCTION("""COMPUTED_VALUE"""),"Pot Size (gal)")</f>
        <v>Pot Size (gal)</v>
      </c>
      <c r="F1" t="str">
        <f ca="1">IFERROR(__xludf.DUMMYFUNCTION("""COMPUTED_VALUE"""),"Notes:")</f>
        <v>Notes:</v>
      </c>
    </row>
    <row r="2" spans="1:6" ht="15.75" customHeight="1" x14ac:dyDescent="0.2">
      <c r="A2" s="39">
        <f ca="1">IFERROR(__xludf.DUMMYFUNCTION("""COMPUTED_VALUE"""),43361.9436850924)</f>
        <v>43361.943685092498</v>
      </c>
      <c r="B2" t="str">
        <f ca="1">IFERROR(__xludf.DUMMYFUNCTION("""COMPUTED_VALUE"""),"A1")</f>
        <v>A1</v>
      </c>
      <c r="C2" t="str">
        <f ca="1">IFERROR(__xludf.DUMMYFUNCTION("""COMPUTED_VALUE"""),"Lemon Pie (1)")</f>
        <v>Lemon Pie (1)</v>
      </c>
      <c r="D2">
        <f ca="1">IFERROR(__xludf.DUMMYFUNCTION("""COMPUTED_VALUE"""),42)</f>
        <v>42</v>
      </c>
      <c r="E2">
        <f ca="1">IFERROR(__xludf.DUMMYFUNCTION("""COMPUTED_VALUE"""),15)</f>
        <v>15</v>
      </c>
      <c r="F2" t="str">
        <f ca="1">IFERROR(__xludf.DUMMYFUNCTION("""COMPUTED_VALUE"""),"Taken down 9/4. Trim started 9/14")</f>
        <v>Taken down 9/4. Trim started 9/14</v>
      </c>
    </row>
    <row r="3" spans="1:6" ht="15.75" customHeight="1" x14ac:dyDescent="0.2">
      <c r="A3" s="39">
        <f ca="1">IFERROR(__xludf.DUMMYFUNCTION("""COMPUTED_VALUE"""),43361.9811479166)</f>
        <v>43361.981147916602</v>
      </c>
      <c r="B3" t="str">
        <f ca="1">IFERROR(__xludf.DUMMYFUNCTION("""COMPUTED_VALUE"""),"C9")</f>
        <v>C9</v>
      </c>
      <c r="C3" t="str">
        <f ca="1">IFERROR(__xludf.DUMMYFUNCTION("""COMPUTED_VALUE"""),"Meat the cookies")</f>
        <v>Meat the cookies</v>
      </c>
      <c r="D3">
        <f ca="1">IFERROR(__xludf.DUMMYFUNCTION("""COMPUTED_VALUE"""),56)</f>
        <v>56</v>
      </c>
      <c r="E3">
        <f ca="1">IFERROR(__xludf.DUMMYFUNCTION("""COMPUTED_VALUE"""),15)</f>
        <v>15</v>
      </c>
      <c r="F3" t="str">
        <f ca="1">IFERROR(__xludf.DUMMYFUNCTION("""COMPUTED_VALUE"""),"Down 9/18")</f>
        <v>Down 9/18</v>
      </c>
    </row>
    <row r="4" spans="1:6" ht="15.75" customHeight="1" x14ac:dyDescent="0.2">
      <c r="A4" s="39">
        <f ca="1">IFERROR(__xludf.DUMMYFUNCTION("""COMPUTED_VALUE"""),43361.9814870833)</f>
        <v>43361.9814870833</v>
      </c>
      <c r="B4" t="str">
        <f ca="1">IFERROR(__xludf.DUMMYFUNCTION("""COMPUTED_VALUE"""),"C8")</f>
        <v>C8</v>
      </c>
      <c r="C4" t="str">
        <f ca="1">IFERROR(__xludf.DUMMYFUNCTION("""COMPUTED_VALUE"""),"Filet mignon")</f>
        <v>Filet mignon</v>
      </c>
      <c r="D4">
        <f ca="1">IFERROR(__xludf.DUMMYFUNCTION("""COMPUTED_VALUE"""),56)</f>
        <v>56</v>
      </c>
      <c r="E4">
        <f ca="1">IFERROR(__xludf.DUMMYFUNCTION("""COMPUTED_VALUE"""),15)</f>
        <v>15</v>
      </c>
      <c r="F4" t="str">
        <f ca="1">IFERROR(__xludf.DUMMYFUNCTION("""COMPUTED_VALUE"""),"Down 9/18")</f>
        <v>Down 9/18</v>
      </c>
    </row>
    <row r="5" spans="1:6" ht="15.75" customHeight="1" x14ac:dyDescent="0.2">
      <c r="A5" s="39">
        <f ca="1">IFERROR(__xludf.DUMMYFUNCTION("""COMPUTED_VALUE"""),43361.9817336111)</f>
        <v>43361.981733611101</v>
      </c>
      <c r="B5" t="str">
        <f ca="1">IFERROR(__xludf.DUMMYFUNCTION("""COMPUTED_VALUE"""),"C7")</f>
        <v>C7</v>
      </c>
      <c r="C5" t="str">
        <f ca="1">IFERROR(__xludf.DUMMYFUNCTION("""COMPUTED_VALUE"""),"Lemon Puff")</f>
        <v>Lemon Puff</v>
      </c>
      <c r="D5">
        <f ca="1">IFERROR(__xludf.DUMMYFUNCTION("""COMPUTED_VALUE"""),56)</f>
        <v>56</v>
      </c>
      <c r="E5">
        <f ca="1">IFERROR(__xludf.DUMMYFUNCTION("""COMPUTED_VALUE"""),15)</f>
        <v>15</v>
      </c>
      <c r="F5" t="str">
        <f ca="1">IFERROR(__xludf.DUMMYFUNCTION("""COMPUTED_VALUE"""),"9/18")</f>
        <v>9/18</v>
      </c>
    </row>
    <row r="6" spans="1:6" ht="15.75" customHeight="1" x14ac:dyDescent="0.2">
      <c r="A6" s="39">
        <f ca="1">IFERROR(__xludf.DUMMYFUNCTION("""COMPUTED_VALUE"""),43361.982031412)</f>
        <v>43361.982031412001</v>
      </c>
      <c r="B6" t="str">
        <f ca="1">IFERROR(__xludf.DUMMYFUNCTION("""COMPUTED_VALUE"""),"C6")</f>
        <v>C6</v>
      </c>
      <c r="C6" t="str">
        <f ca="1">IFERROR(__xludf.DUMMYFUNCTION("""COMPUTED_VALUE"""),"Afgan Kush")</f>
        <v>Afgan Kush</v>
      </c>
      <c r="D6">
        <f ca="1">IFERROR(__xludf.DUMMYFUNCTION("""COMPUTED_VALUE"""),56)</f>
        <v>56</v>
      </c>
      <c r="E6">
        <f ca="1">IFERROR(__xludf.DUMMYFUNCTION("""COMPUTED_VALUE"""),15)</f>
        <v>15</v>
      </c>
      <c r="F6" t="str">
        <f ca="1">IFERROR(__xludf.DUMMYFUNCTION("""COMPUTED_VALUE"""),"9/18")</f>
        <v>9/18</v>
      </c>
    </row>
    <row r="7" spans="1:6" ht="15.75" customHeight="1" x14ac:dyDescent="0.2">
      <c r="A7" s="39">
        <f ca="1">IFERROR(__xludf.DUMMYFUNCTION("""COMPUTED_VALUE"""),43361.9824485069)</f>
        <v>43361.982448506897</v>
      </c>
      <c r="B7" t="str">
        <f ca="1">IFERROR(__xludf.DUMMYFUNCTION("""COMPUTED_VALUE"""),"C5")</f>
        <v>C5</v>
      </c>
      <c r="C7" t="str">
        <f ca="1">IFERROR(__xludf.DUMMYFUNCTION("""COMPUTED_VALUE"""),"Gorilla Butter")</f>
        <v>Gorilla Butter</v>
      </c>
      <c r="D7">
        <f ca="1">IFERROR(__xludf.DUMMYFUNCTION("""COMPUTED_VALUE"""),56)</f>
        <v>56</v>
      </c>
      <c r="E7">
        <f ca="1">IFERROR(__xludf.DUMMYFUNCTION("""COMPUTED_VALUE"""),15)</f>
        <v>15</v>
      </c>
      <c r="F7" t="str">
        <f ca="1">IFERROR(__xludf.DUMMYFUNCTION("""COMPUTED_VALUE"""),"9/18")</f>
        <v>9/18</v>
      </c>
    </row>
    <row r="8" spans="1:6" ht="15.75" customHeight="1" x14ac:dyDescent="0.2">
      <c r="A8" s="39">
        <f ca="1">IFERROR(__xludf.DUMMYFUNCTION("""COMPUTED_VALUE"""),43361.9830023842)</f>
        <v>43361.983002384201</v>
      </c>
      <c r="B8" t="str">
        <f ca="1">IFERROR(__xludf.DUMMYFUNCTION("""COMPUTED_VALUE"""),"B1")</f>
        <v>B1</v>
      </c>
      <c r="C8" t="str">
        <f ca="1">IFERROR(__xludf.DUMMYFUNCTION("""COMPUTED_VALUE"""),"Blackberry Kush")</f>
        <v>Blackberry Kush</v>
      </c>
      <c r="D8">
        <f ca="1">IFERROR(__xludf.DUMMYFUNCTION("""COMPUTED_VALUE"""),49)</f>
        <v>49</v>
      </c>
      <c r="E8">
        <f ca="1">IFERROR(__xludf.DUMMYFUNCTION("""COMPUTED_VALUE"""),15)</f>
        <v>15</v>
      </c>
      <c r="F8" t="str">
        <f ca="1">IFERROR(__xludf.DUMMYFUNCTION("""COMPUTED_VALUE"""),"Down 9/10 - 9/11?")</f>
        <v>Down 9/10 - 9/11?</v>
      </c>
    </row>
    <row r="9" spans="1:6" ht="15.75" customHeight="1" x14ac:dyDescent="0.2">
      <c r="A9" s="39">
        <f ca="1">IFERROR(__xludf.DUMMYFUNCTION("""COMPUTED_VALUE"""),43362.0083454397)</f>
        <v>43362.008345439797</v>
      </c>
      <c r="B9" t="str">
        <f ca="1">IFERROR(__xludf.DUMMYFUNCTION("""COMPUTED_VALUE"""),"B2")</f>
        <v>B2</v>
      </c>
      <c r="C9" t="str">
        <f ca="1">IFERROR(__xludf.DUMMYFUNCTION("""COMPUTED_VALUE"""),"Lemon Puff")</f>
        <v>Lemon Puff</v>
      </c>
      <c r="D9">
        <f ca="1">IFERROR(__xludf.DUMMYFUNCTION("""COMPUTED_VALUE"""),50)</f>
        <v>50</v>
      </c>
      <c r="E9">
        <f ca="1">IFERROR(__xludf.DUMMYFUNCTION("""COMPUTED_VALUE"""),15)</f>
        <v>15</v>
      </c>
      <c r="F9" t="str">
        <f ca="1">IFERROR(__xludf.DUMMYFUNCTION("""COMPUTED_VALUE"""),"9/11 or 12")</f>
        <v>9/11 or 12</v>
      </c>
    </row>
    <row r="10" spans="1:6" ht="15.75" customHeight="1" x14ac:dyDescent="0.2">
      <c r="A10" s="39">
        <f ca="1">IFERROR(__xludf.DUMMYFUNCTION("""COMPUTED_VALUE"""),43374.573233831)</f>
        <v>43374.573233830997</v>
      </c>
      <c r="B10" t="str">
        <f ca="1">IFERROR(__xludf.DUMMYFUNCTION("""COMPUTED_VALUE"""),"C4")</f>
        <v>C4</v>
      </c>
      <c r="C10" t="str">
        <f ca="1">IFERROR(__xludf.DUMMYFUNCTION("""COMPUTED_VALUE"""),"GMO")</f>
        <v>GMO</v>
      </c>
      <c r="D10">
        <f ca="1">IFERROR(__xludf.DUMMYFUNCTION("""COMPUTED_VALUE"""),56)</f>
        <v>56</v>
      </c>
      <c r="E10">
        <f ca="1">IFERROR(__xludf.DUMMYFUNCTION("""COMPUTED_VALUE"""),15)</f>
        <v>15</v>
      </c>
      <c r="F10" t="str">
        <f ca="1">IFERROR(__xludf.DUMMYFUNCTION("""COMPUTED_VALUE"""),"Taken same day as c5-9")</f>
        <v>Taken same day as c5-9</v>
      </c>
    </row>
    <row r="11" spans="1:6" ht="15.75" customHeight="1" x14ac:dyDescent="0.2">
      <c r="A11" s="39">
        <f ca="1">IFERROR(__xludf.DUMMYFUNCTION("""COMPUTED_VALUE"""),43377.6399112731)</f>
        <v>43377.639911273101</v>
      </c>
      <c r="B11" t="str">
        <f ca="1">IFERROR(__xludf.DUMMYFUNCTION("""COMPUTED_VALUE"""),"D3")</f>
        <v>D3</v>
      </c>
      <c r="C11" t="str">
        <f ca="1">IFERROR(__xludf.DUMMYFUNCTION("""COMPUTED_VALUE"""),"Meat Breath")</f>
        <v>Meat Breath</v>
      </c>
      <c r="D11">
        <f ca="1">IFERROR(__xludf.DUMMYFUNCTION("""COMPUTED_VALUE"""),56)</f>
        <v>56</v>
      </c>
      <c r="E11">
        <f ca="1">IFERROR(__xludf.DUMMYFUNCTION("""COMPUTED_VALUE"""),15)</f>
        <v>15</v>
      </c>
    </row>
    <row r="12" spans="1:6" ht="15.75" customHeight="1" x14ac:dyDescent="0.2">
      <c r="A12" s="39">
        <f ca="1">IFERROR(__xludf.DUMMYFUNCTION("""COMPUTED_VALUE"""),43377.6401172453)</f>
        <v>43377.640117245297</v>
      </c>
      <c r="B12" t="str">
        <f ca="1">IFERROR(__xludf.DUMMYFUNCTION("""COMPUTED_VALUE"""),"D4")</f>
        <v>D4</v>
      </c>
      <c r="C12" t="str">
        <f ca="1">IFERROR(__xludf.DUMMYFUNCTION("""COMPUTED_VALUE"""),"Lemon Puff")</f>
        <v>Lemon Puff</v>
      </c>
      <c r="D12">
        <f ca="1">IFERROR(__xludf.DUMMYFUNCTION("""COMPUTED_VALUE"""),56)</f>
        <v>56</v>
      </c>
      <c r="E12">
        <f ca="1">IFERROR(__xludf.DUMMYFUNCTION("""COMPUTED_VALUE"""),15)</f>
        <v>15</v>
      </c>
    </row>
    <row r="13" spans="1:6" ht="15.75" customHeight="1" x14ac:dyDescent="0.2">
      <c r="A13" s="39">
        <f ca="1">IFERROR(__xludf.DUMMYFUNCTION("""COMPUTED_VALUE"""),43377.640347581)</f>
        <v>43377.640347581</v>
      </c>
      <c r="B13" t="str">
        <f ca="1">IFERROR(__xludf.DUMMYFUNCTION("""COMPUTED_VALUE"""),"D5")</f>
        <v>D5</v>
      </c>
      <c r="C13" t="str">
        <f ca="1">IFERROR(__xludf.DUMMYFUNCTION("""COMPUTED_VALUE"""),"Lemon Butter")</f>
        <v>Lemon Butter</v>
      </c>
      <c r="D13">
        <f ca="1">IFERROR(__xludf.DUMMYFUNCTION("""COMPUTED_VALUE"""),56)</f>
        <v>56</v>
      </c>
      <c r="E13">
        <f ca="1">IFERROR(__xludf.DUMMYFUNCTION("""COMPUTED_VALUE"""),15)</f>
        <v>15</v>
      </c>
    </row>
    <row r="14" spans="1:6" ht="15.75" customHeight="1" x14ac:dyDescent="0.2">
      <c r="A14" s="39">
        <f ca="1">IFERROR(__xludf.DUMMYFUNCTION("""COMPUTED_VALUE"""),43378.9204816666)</f>
        <v>43378.920481666602</v>
      </c>
      <c r="B14" t="str">
        <f ca="1">IFERROR(__xludf.DUMMYFUNCTION("""COMPUTED_VALUE"""),"E1")</f>
        <v>E1</v>
      </c>
      <c r="C14" t="str">
        <f ca="1">IFERROR(__xludf.DUMMYFUNCTION("""COMPUTED_VALUE"""),"Big Apple Butter")</f>
        <v>Big Apple Butter</v>
      </c>
      <c r="D14">
        <f ca="1">IFERROR(__xludf.DUMMYFUNCTION("""COMPUTED_VALUE"""),56)</f>
        <v>56</v>
      </c>
      <c r="E14">
        <f ca="1">IFERROR(__xludf.DUMMYFUNCTION("""COMPUTED_VALUE"""),15)</f>
        <v>15</v>
      </c>
    </row>
    <row r="15" spans="1:6" ht="15.75" customHeight="1" x14ac:dyDescent="0.2">
      <c r="A15" s="39">
        <f ca="1">IFERROR(__xludf.DUMMYFUNCTION("""COMPUTED_VALUE"""),43378.9207519444)</f>
        <v>43378.920751944403</v>
      </c>
      <c r="B15" t="str">
        <f ca="1">IFERROR(__xludf.DUMMYFUNCTION("""COMPUTED_VALUE"""),"E2")</f>
        <v>E2</v>
      </c>
      <c r="C15" t="str">
        <f ca="1">IFERROR(__xludf.DUMMYFUNCTION("""COMPUTED_VALUE"""),"Meat The Cookies  1")</f>
        <v>Meat The Cookies  1</v>
      </c>
      <c r="D15">
        <f ca="1">IFERROR(__xludf.DUMMYFUNCTION("""COMPUTED_VALUE"""),56)</f>
        <v>56</v>
      </c>
      <c r="E15">
        <f ca="1">IFERROR(__xludf.DUMMYFUNCTION("""COMPUTED_VALUE"""),15)</f>
        <v>15</v>
      </c>
    </row>
    <row r="16" spans="1:6" ht="15.75" customHeight="1" x14ac:dyDescent="0.2">
      <c r="A16" s="39">
        <f ca="1">IFERROR(__xludf.DUMMYFUNCTION("""COMPUTED_VALUE"""),43378.9210640856)</f>
        <v>43378.921064085604</v>
      </c>
      <c r="B16" t="str">
        <f ca="1">IFERROR(__xludf.DUMMYFUNCTION("""COMPUTED_VALUE"""),"E3")</f>
        <v>E3</v>
      </c>
      <c r="C16" t="str">
        <f ca="1">IFERROR(__xludf.DUMMYFUNCTION("""COMPUTED_VALUE"""),"Electric Lemon G")</f>
        <v>Electric Lemon G</v>
      </c>
      <c r="D16">
        <f ca="1">IFERROR(__xludf.DUMMYFUNCTION("""COMPUTED_VALUE"""),56)</f>
        <v>56</v>
      </c>
      <c r="E16">
        <f ca="1">IFERROR(__xludf.DUMMYFUNCTION("""COMPUTED_VALUE"""),15)</f>
        <v>15</v>
      </c>
    </row>
    <row r="17" spans="1:5" ht="15.75" customHeight="1" x14ac:dyDescent="0.2">
      <c r="A17" s="39">
        <f ca="1">IFERROR(__xludf.DUMMYFUNCTION("""COMPUTED_VALUE"""),43378.9419111458)</f>
        <v>43378.941911145797</v>
      </c>
      <c r="B17" t="str">
        <f ca="1">IFERROR(__xludf.DUMMYFUNCTION("""COMPUTED_VALUE"""),"E4")</f>
        <v>E4</v>
      </c>
      <c r="C17" t="str">
        <f ca="1">IFERROR(__xludf.DUMMYFUNCTION("""COMPUTED_VALUE"""),"PBB #1")</f>
        <v>PBB #1</v>
      </c>
      <c r="D17">
        <f ca="1">IFERROR(__xludf.DUMMYFUNCTION("""COMPUTED_VALUE"""),56)</f>
        <v>56</v>
      </c>
      <c r="E17">
        <f ca="1">IFERROR(__xludf.DUMMYFUNCTION("""COMPUTED_VALUE"""),15)</f>
        <v>15</v>
      </c>
    </row>
    <row r="18" spans="1:5" ht="15.75" customHeight="1" x14ac:dyDescent="0.2">
      <c r="A18" s="39">
        <f ca="1">IFERROR(__xludf.DUMMYFUNCTION("""COMPUTED_VALUE"""),43378.942217743)</f>
        <v>43378.942217743002</v>
      </c>
      <c r="B18" t="str">
        <f ca="1">IFERROR(__xludf.DUMMYFUNCTION("""COMPUTED_VALUE"""),"E5")</f>
        <v>E5</v>
      </c>
      <c r="C18" t="str">
        <f ca="1">IFERROR(__xludf.DUMMYFUNCTION("""COMPUTED_VALUE"""),"ButterFace 1")</f>
        <v>ButterFace 1</v>
      </c>
      <c r="D18">
        <f ca="1">IFERROR(__xludf.DUMMYFUNCTION("""COMPUTED_VALUE"""),56)</f>
        <v>56</v>
      </c>
      <c r="E18">
        <f ca="1">IFERROR(__xludf.DUMMYFUNCTION("""COMPUTED_VALUE"""),15)</f>
        <v>15</v>
      </c>
    </row>
    <row r="19" spans="1:5" ht="15.75" customHeight="1" x14ac:dyDescent="0.2">
      <c r="A19" s="39">
        <f ca="1">IFERROR(__xludf.DUMMYFUNCTION("""COMPUTED_VALUE"""),43378.9425581018)</f>
        <v>43378.9425581018</v>
      </c>
      <c r="B19" t="str">
        <f ca="1">IFERROR(__xludf.DUMMYFUNCTION("""COMPUTED_VALUE"""),"E6")</f>
        <v>E6</v>
      </c>
      <c r="C19" t="str">
        <f ca="1">IFERROR(__xludf.DUMMYFUNCTION("""COMPUTED_VALUE"""),"Ancient Whisper")</f>
        <v>Ancient Whisper</v>
      </c>
      <c r="D19">
        <f ca="1">IFERROR(__xludf.DUMMYFUNCTION("""COMPUTED_VALUE"""),56)</f>
        <v>56</v>
      </c>
      <c r="E19">
        <f ca="1">IFERROR(__xludf.DUMMYFUNCTION("""COMPUTED_VALUE"""),15)</f>
        <v>15</v>
      </c>
    </row>
    <row r="20" spans="1:5" ht="15.75" customHeight="1" x14ac:dyDescent="0.2">
      <c r="A20" s="39">
        <f ca="1">IFERROR(__xludf.DUMMYFUNCTION("""COMPUTED_VALUE"""),43378.9431187847)</f>
        <v>43378.9431187847</v>
      </c>
      <c r="B20" t="str">
        <f ca="1">IFERROR(__xludf.DUMMYFUNCTION("""COMPUTED_VALUE"""),"E7")</f>
        <v>E7</v>
      </c>
      <c r="C20" t="str">
        <f ca="1">IFERROR(__xludf.DUMMYFUNCTION("""COMPUTED_VALUE"""),"Gorilla Butter")</f>
        <v>Gorilla Butter</v>
      </c>
      <c r="D20">
        <f ca="1">IFERROR(__xludf.DUMMYFUNCTION("""COMPUTED_VALUE"""),56)</f>
        <v>56</v>
      </c>
      <c r="E20">
        <f ca="1">IFERROR(__xludf.DUMMYFUNCTION("""COMPUTED_VALUE"""),15)</f>
        <v>15</v>
      </c>
    </row>
    <row r="21" spans="1:5" ht="15.75" customHeight="1" x14ac:dyDescent="0.2">
      <c r="A21" s="39">
        <f ca="1">IFERROR(__xludf.DUMMYFUNCTION("""COMPUTED_VALUE"""),43381.4401905902)</f>
        <v>43381.440190590198</v>
      </c>
      <c r="B21" t="str">
        <f ca="1">IFERROR(__xludf.DUMMYFUNCTION("""COMPUTED_VALUE"""),"F1")</f>
        <v>F1</v>
      </c>
      <c r="C21" t="str">
        <f ca="1">IFERROR(__xludf.DUMMYFUNCTION("""COMPUTED_VALUE"""),"Peanut Butter Breath #1")</f>
        <v>Peanut Butter Breath #1</v>
      </c>
      <c r="D21">
        <f ca="1">IFERROR(__xludf.DUMMYFUNCTION("""COMPUTED_VALUE"""),56)</f>
        <v>56</v>
      </c>
      <c r="E21">
        <f ca="1">IFERROR(__xludf.DUMMYFUNCTION("""COMPUTED_VALUE"""),15)</f>
        <v>15</v>
      </c>
    </row>
    <row r="22" spans="1:5" ht="15.75" customHeight="1" x14ac:dyDescent="0.2">
      <c r="A22" s="39">
        <f ca="1">IFERROR(__xludf.DUMMYFUNCTION("""COMPUTED_VALUE"""),43381.4404387152)</f>
        <v>43381.440438715203</v>
      </c>
      <c r="B22" t="str">
        <f ca="1">IFERROR(__xludf.DUMMYFUNCTION("""COMPUTED_VALUE"""),"F2")</f>
        <v>F2</v>
      </c>
      <c r="C22" t="str">
        <f ca="1">IFERROR(__xludf.DUMMYFUNCTION("""COMPUTED_VALUE"""),"Ancient Whisper")</f>
        <v>Ancient Whisper</v>
      </c>
      <c r="D22">
        <f ca="1">IFERROR(__xludf.DUMMYFUNCTION("""COMPUTED_VALUE"""),56)</f>
        <v>56</v>
      </c>
      <c r="E22">
        <f ca="1">IFERROR(__xludf.DUMMYFUNCTION("""COMPUTED_VALUE"""),15)</f>
        <v>15</v>
      </c>
    </row>
    <row r="23" spans="1:5" ht="12.75" x14ac:dyDescent="0.2">
      <c r="A23" s="39">
        <f ca="1">IFERROR(__xludf.DUMMYFUNCTION("""COMPUTED_VALUE"""),43381.4406689699)</f>
        <v>43381.440668969903</v>
      </c>
      <c r="B23" t="str">
        <f ca="1">IFERROR(__xludf.DUMMYFUNCTION("""COMPUTED_VALUE"""),"F3")</f>
        <v>F3</v>
      </c>
      <c r="C23" t="str">
        <f ca="1">IFERROR(__xludf.DUMMYFUNCTION("""COMPUTED_VALUE"""),"ButterFace")</f>
        <v>ButterFace</v>
      </c>
      <c r="D23">
        <f ca="1">IFERROR(__xludf.DUMMYFUNCTION("""COMPUTED_VALUE"""),56)</f>
        <v>56</v>
      </c>
      <c r="E23">
        <f ca="1">IFERROR(__xludf.DUMMYFUNCTION("""COMPUTED_VALUE"""),15)</f>
        <v>15</v>
      </c>
    </row>
    <row r="24" spans="1:5" ht="12.75" x14ac:dyDescent="0.2">
      <c r="A24" s="39">
        <f ca="1">IFERROR(__xludf.DUMMYFUNCTION("""COMPUTED_VALUE"""),43381.4408954976)</f>
        <v>43381.440895497602</v>
      </c>
      <c r="B24" t="str">
        <f ca="1">IFERROR(__xludf.DUMMYFUNCTION("""COMPUTED_VALUE"""),"F4")</f>
        <v>F4</v>
      </c>
      <c r="C24" t="str">
        <f ca="1">IFERROR(__xludf.DUMMYFUNCTION("""COMPUTED_VALUE"""),"Gorilla Butter #2")</f>
        <v>Gorilla Butter #2</v>
      </c>
      <c r="D24">
        <f ca="1">IFERROR(__xludf.DUMMYFUNCTION("""COMPUTED_VALUE"""),56)</f>
        <v>56</v>
      </c>
      <c r="E24">
        <f ca="1">IFERROR(__xludf.DUMMYFUNCTION("""COMPUTED_VALUE"""),15)</f>
        <v>15</v>
      </c>
    </row>
    <row r="25" spans="1:5" ht="12.75" x14ac:dyDescent="0.2">
      <c r="A25" s="39">
        <f ca="1">IFERROR(__xludf.DUMMYFUNCTION("""COMPUTED_VALUE"""),43381.441190081)</f>
        <v>43381.441190081001</v>
      </c>
      <c r="B25" t="str">
        <f ca="1">IFERROR(__xludf.DUMMYFUNCTION("""COMPUTED_VALUE"""),"F5")</f>
        <v>F5</v>
      </c>
      <c r="C25" t="str">
        <f ca="1">IFERROR(__xludf.DUMMYFUNCTION("""COMPUTED_VALUE"""),"Meat the Cookies #2")</f>
        <v>Meat the Cookies #2</v>
      </c>
      <c r="D25">
        <f ca="1">IFERROR(__xludf.DUMMYFUNCTION("""COMPUTED_VALUE"""),56)</f>
        <v>56</v>
      </c>
      <c r="E25">
        <f ca="1">IFERROR(__xludf.DUMMYFUNCTION("""COMPUTED_VALUE"""),15)</f>
        <v>15</v>
      </c>
    </row>
    <row r="26" spans="1:5" ht="12.75" x14ac:dyDescent="0.2">
      <c r="A26" s="39">
        <f ca="1">IFERROR(__xludf.DUMMYFUNCTION("""COMPUTED_VALUE"""),43381.4414736226)</f>
        <v>43381.441473622603</v>
      </c>
      <c r="B26" t="str">
        <f ca="1">IFERROR(__xludf.DUMMYFUNCTION("""COMPUTED_VALUE"""),"F6")</f>
        <v>F6</v>
      </c>
      <c r="C26" t="str">
        <f ca="1">IFERROR(__xludf.DUMMYFUNCTION("""COMPUTED_VALUE"""),"GMO #2")</f>
        <v>GMO #2</v>
      </c>
      <c r="D26">
        <f ca="1">IFERROR(__xludf.DUMMYFUNCTION("""COMPUTED_VALUE"""),56)</f>
        <v>56</v>
      </c>
      <c r="E26">
        <f ca="1">IFERROR(__xludf.DUMMYFUNCTION("""COMPUTED_VALUE"""),15)</f>
        <v>15</v>
      </c>
    </row>
    <row r="27" spans="1:5" ht="12.75" x14ac:dyDescent="0.2">
      <c r="A27" s="40">
        <f ca="1">IFERROR(__xludf.DUMMYFUNCTION("""COMPUTED_VALUE"""),43388)</f>
        <v>43388</v>
      </c>
      <c r="B27" t="str">
        <f ca="1">IFERROR(__xludf.DUMMYFUNCTION("""COMPUTED_VALUE"""),"G1")</f>
        <v>G1</v>
      </c>
      <c r="C27" t="str">
        <f ca="1">IFERROR(__xludf.DUMMYFUNCTION("""COMPUTED_VALUE"""),"GMO #3")</f>
        <v>GMO #3</v>
      </c>
      <c r="D27">
        <f ca="1">IFERROR(__xludf.DUMMYFUNCTION("""COMPUTED_VALUE"""),56)</f>
        <v>56</v>
      </c>
      <c r="E27">
        <f ca="1">IFERROR(__xludf.DUMMYFUNCTION("""COMPUTED_VALUE"""),15)</f>
        <v>15</v>
      </c>
    </row>
    <row r="28" spans="1:5" ht="12.75" x14ac:dyDescent="0.2">
      <c r="A28" s="40">
        <f ca="1">IFERROR(__xludf.DUMMYFUNCTION("""COMPUTED_VALUE"""),43388)</f>
        <v>43388</v>
      </c>
      <c r="B28" t="str">
        <f ca="1">IFERROR(__xludf.DUMMYFUNCTION("""COMPUTED_VALUE"""),"G2")</f>
        <v>G2</v>
      </c>
      <c r="C28" t="str">
        <f ca="1">IFERROR(__xludf.DUMMYFUNCTION("""COMPUTED_VALUE"""),"GMO #4")</f>
        <v>GMO #4</v>
      </c>
      <c r="D28">
        <f ca="1">IFERROR(__xludf.DUMMYFUNCTION("""COMPUTED_VALUE"""),56)</f>
        <v>56</v>
      </c>
      <c r="E28">
        <f ca="1">IFERROR(__xludf.DUMMYFUNCTION("""COMPUTED_VALUE"""),15)</f>
        <v>15</v>
      </c>
    </row>
    <row r="29" spans="1:5" ht="12.75" x14ac:dyDescent="0.2">
      <c r="A29" s="40">
        <f ca="1">IFERROR(__xludf.DUMMYFUNCTION("""COMPUTED_VALUE"""),43388)</f>
        <v>43388</v>
      </c>
      <c r="B29" t="str">
        <f ca="1">IFERROR(__xludf.DUMMYFUNCTION("""COMPUTED_VALUE"""),"G3")</f>
        <v>G3</v>
      </c>
      <c r="C29" t="str">
        <f ca="1">IFERROR(__xludf.DUMMYFUNCTION("""COMPUTED_VALUE"""),"Electric Lemon G #2")</f>
        <v>Electric Lemon G #2</v>
      </c>
      <c r="D29">
        <f ca="1">IFERROR(__xludf.DUMMYFUNCTION("""COMPUTED_VALUE"""),56)</f>
        <v>56</v>
      </c>
      <c r="E29">
        <f ca="1">IFERROR(__xludf.DUMMYFUNCTION("""COMPUTED_VALUE"""),15)</f>
        <v>15</v>
      </c>
    </row>
    <row r="30" spans="1:5" ht="12.75" x14ac:dyDescent="0.2">
      <c r="A30" s="40">
        <f ca="1">IFERROR(__xludf.DUMMYFUNCTION("""COMPUTED_VALUE"""),43388)</f>
        <v>43388</v>
      </c>
      <c r="B30" t="str">
        <f ca="1">IFERROR(__xludf.DUMMYFUNCTION("""COMPUTED_VALUE"""),"G4")</f>
        <v>G4</v>
      </c>
      <c r="C30" t="str">
        <f ca="1">IFERROR(__xludf.DUMMYFUNCTION("""COMPUTED_VALUE"""),"GMO #5")</f>
        <v>GMO #5</v>
      </c>
      <c r="D30">
        <f ca="1">IFERROR(__xludf.DUMMYFUNCTION("""COMPUTED_VALUE"""),56)</f>
        <v>56</v>
      </c>
      <c r="E30">
        <f ca="1">IFERROR(__xludf.DUMMYFUNCTION("""COMPUTED_VALUE"""),15)</f>
        <v>15</v>
      </c>
    </row>
    <row r="31" spans="1:5" ht="12.75" x14ac:dyDescent="0.2">
      <c r="A31" s="40">
        <f ca="1">IFERROR(__xludf.DUMMYFUNCTION("""COMPUTED_VALUE"""),43388)</f>
        <v>43388</v>
      </c>
      <c r="B31" t="str">
        <f ca="1">IFERROR(__xludf.DUMMYFUNCTION("""COMPUTED_VALUE"""),"G5")</f>
        <v>G5</v>
      </c>
      <c r="C31" t="str">
        <f ca="1">IFERROR(__xludf.DUMMYFUNCTION("""COMPUTED_VALUE"""),"Lemon Pie #3")</f>
        <v>Lemon Pie #3</v>
      </c>
      <c r="D31">
        <f ca="1">IFERROR(__xludf.DUMMYFUNCTION("""COMPUTED_VALUE"""),56)</f>
        <v>56</v>
      </c>
      <c r="E31">
        <f ca="1">IFERROR(__xludf.DUMMYFUNCTION("""COMPUTED_VALUE"""),15)</f>
        <v>15</v>
      </c>
    </row>
    <row r="32" spans="1:5" ht="12.75" x14ac:dyDescent="0.2">
      <c r="B32" t="str">
        <f ca="1">IFERROR(__xludf.DUMMYFUNCTION("""COMPUTED_VALUE"""),"H1")</f>
        <v>H1</v>
      </c>
      <c r="C32" t="str">
        <f ca="1">IFERROR(__xludf.DUMMYFUNCTION("""COMPUTED_VALUE"""),"Meat The Cookies #3")</f>
        <v>Meat The Cookies #3</v>
      </c>
      <c r="D32">
        <f ca="1">IFERROR(__xludf.DUMMYFUNCTION("""COMPUTED_VALUE"""),56)</f>
        <v>56</v>
      </c>
      <c r="E32">
        <f ca="1">IFERROR(__xludf.DUMMYFUNCTION("""COMPUTED_VALUE"""),15)</f>
        <v>15</v>
      </c>
    </row>
    <row r="33" spans="2:5" ht="12.75" x14ac:dyDescent="0.2">
      <c r="B33" t="str">
        <f ca="1">IFERROR(__xludf.DUMMYFUNCTION("""COMPUTED_VALUE"""),"H2")</f>
        <v>H2</v>
      </c>
      <c r="C33" t="str">
        <f ca="1">IFERROR(__xludf.DUMMYFUNCTION("""COMPUTED_VALUE"""),"Peanut Butter Breath #2")</f>
        <v>Peanut Butter Breath #2</v>
      </c>
      <c r="D33">
        <f ca="1">IFERROR(__xludf.DUMMYFUNCTION("""COMPUTED_VALUE"""),56)</f>
        <v>56</v>
      </c>
      <c r="E33">
        <f ca="1">IFERROR(__xludf.DUMMYFUNCTION("""COMPUTED_VALUE"""),15)</f>
        <v>15</v>
      </c>
    </row>
    <row r="34" spans="2:5" ht="12.75" x14ac:dyDescent="0.2">
      <c r="B34" t="str">
        <f ca="1">IFERROR(__xludf.DUMMYFUNCTION("""COMPUTED_VALUE"""),"H3")</f>
        <v>H3</v>
      </c>
      <c r="C34" t="str">
        <f ca="1">IFERROR(__xludf.DUMMYFUNCTION("""COMPUTED_VALUE"""),"Watermellon ZDP")</f>
        <v>Watermellon ZDP</v>
      </c>
      <c r="D34">
        <f ca="1">IFERROR(__xludf.DUMMYFUNCTION("""COMPUTED_VALUE"""),56)</f>
        <v>56</v>
      </c>
      <c r="E34">
        <f ca="1">IFERROR(__xludf.DUMMYFUNCTION("""COMPUTED_VALUE"""),15)</f>
        <v>15</v>
      </c>
    </row>
    <row r="35" spans="2:5" ht="12.75" x14ac:dyDescent="0.2">
      <c r="B35" t="str">
        <f ca="1">IFERROR(__xludf.DUMMYFUNCTION("""COMPUTED_VALUE"""),"H4")</f>
        <v>H4</v>
      </c>
      <c r="C35" t="str">
        <f ca="1">IFERROR(__xludf.DUMMYFUNCTION("""COMPUTED_VALUE"""),"Gorilla Butter #3")</f>
        <v>Gorilla Butter #3</v>
      </c>
      <c r="D35">
        <f ca="1">IFERROR(__xludf.DUMMYFUNCTION("""COMPUTED_VALUE"""),56)</f>
        <v>56</v>
      </c>
      <c r="E35">
        <f ca="1">IFERROR(__xludf.DUMMYFUNCTION("""COMPUTED_VALUE"""),15)</f>
        <v>15</v>
      </c>
    </row>
    <row r="36" spans="2:5" ht="12.75" x14ac:dyDescent="0.2">
      <c r="B36" t="str">
        <f ca="1">IFERROR(__xludf.DUMMYFUNCTION("""COMPUTED_VALUE"""),"H5")</f>
        <v>H5</v>
      </c>
      <c r="C36" t="str">
        <f ca="1">IFERROR(__xludf.DUMMYFUNCTION("""COMPUTED_VALUE"""),"GMO #1")</f>
        <v>GMO #1</v>
      </c>
      <c r="D36">
        <f ca="1">IFERROR(__xludf.DUMMYFUNCTION("""COMPUTED_VALUE"""),56)</f>
        <v>56</v>
      </c>
      <c r="E36">
        <f ca="1">IFERROR(__xludf.DUMMYFUNCTION("""COMPUTED_VALUE"""),15)</f>
        <v>15</v>
      </c>
    </row>
    <row r="37" spans="2:5" ht="12.75" x14ac:dyDescent="0.2">
      <c r="B37" t="str">
        <f ca="1">IFERROR(__xludf.DUMMYFUNCTION("""COMPUTED_VALUE"""),"H9")</f>
        <v>H9</v>
      </c>
      <c r="C37" t="str">
        <f ca="1">IFERROR(__xludf.DUMMYFUNCTION("""COMPUTED_VALUE"""),"Lemon Pie #2")</f>
        <v>Lemon Pie #2</v>
      </c>
      <c r="D37">
        <f ca="1">IFERROR(__xludf.DUMMYFUNCTION("""COMPUTED_VALUE"""),56)</f>
        <v>56</v>
      </c>
      <c r="E37">
        <f ca="1">IFERROR(__xludf.DUMMYFUNCTION("""COMPUTED_VALUE"""),15)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Form Responses 1</vt:lpstr>
      <vt:lpstr>Trimmer By Day</vt:lpstr>
      <vt:lpstr>By Plant</vt:lpstr>
      <vt:lpstr>By Strain with AVG</vt:lpstr>
      <vt:lpstr>Sheet6</vt:lpstr>
      <vt:lpstr>Trim Bag Wt</vt:lpstr>
      <vt:lpstr>PlantInfo</vt:lpstr>
      <vt:lpstr>AVG Plant AVG Gal Chart</vt:lpstr>
      <vt:lpstr>PlantName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2022-08-29T16:25:51Z</dcterms:created>
  <dcterms:modified xsi:type="dcterms:W3CDTF">2022-08-29T16:25:51Z</dcterms:modified>
</cp:coreProperties>
</file>